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829ca99d5e7dc/Desktop/Portfolio Projects/Mortgage Payment Schedule/github/"/>
    </mc:Choice>
  </mc:AlternateContent>
  <xr:revisionPtr revIDLastSave="1635" documentId="8_{C3F07332-991C-40D5-9307-2B3BA121D8CD}" xr6:coauthVersionLast="47" xr6:coauthVersionMax="47" xr10:uidLastSave="{D2368B78-E61C-4BCD-A938-E59C88F21C72}"/>
  <bookViews>
    <workbookView xWindow="-108" yWindow="-108" windowWidth="30936" windowHeight="16896" xr2:uid="{A6B5251B-B614-47B3-9FC8-3039588B3290}"/>
  </bookViews>
  <sheets>
    <sheet name="Fixed Mortgage Schedule" sheetId="2" r:id="rId1"/>
    <sheet name="Fixed Mortgage Hidden" sheetId="8" state="hidden" r:id="rId2"/>
    <sheet name="FormulaText Hidden" sheetId="10" state="hidden" r:id="rId3"/>
    <sheet name="Variable Mortgage Schedule" sheetId="12" r:id="rId4"/>
    <sheet name="Variable Mortgage Hidden" sheetId="1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B3" i="13"/>
  <c r="B4" i="13"/>
  <c r="B5" i="13"/>
  <c r="B6" i="13"/>
  <c r="B11" i="13"/>
  <c r="B13" i="13"/>
  <c r="B14" i="13"/>
  <c r="B15" i="13"/>
  <c r="B16" i="13"/>
  <c r="B17" i="13"/>
  <c r="B2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H3" i="12"/>
  <c r="B625" i="13"/>
  <c r="B624" i="13"/>
  <c r="B623" i="13"/>
  <c r="B622" i="13"/>
  <c r="B621" i="13"/>
  <c r="B620" i="13"/>
  <c r="B619" i="13"/>
  <c r="B618" i="13"/>
  <c r="B617" i="13"/>
  <c r="B616" i="13"/>
  <c r="B615" i="13"/>
  <c r="B614" i="13"/>
  <c r="B613" i="13"/>
  <c r="B612" i="13"/>
  <c r="B611" i="13"/>
  <c r="B610" i="13"/>
  <c r="B609" i="13"/>
  <c r="B608" i="13"/>
  <c r="B607" i="13"/>
  <c r="B606" i="13"/>
  <c r="B605" i="13"/>
  <c r="B604" i="13"/>
  <c r="B603" i="13"/>
  <c r="B602" i="13"/>
  <c r="B601" i="13"/>
  <c r="B600" i="13"/>
  <c r="B599" i="13"/>
  <c r="B598" i="13"/>
  <c r="B597" i="13"/>
  <c r="B596" i="13"/>
  <c r="B595" i="13"/>
  <c r="B594" i="13"/>
  <c r="B593" i="13"/>
  <c r="B592" i="13"/>
  <c r="B591" i="13"/>
  <c r="B590" i="13"/>
  <c r="B589" i="13"/>
  <c r="B588" i="13"/>
  <c r="B587" i="13"/>
  <c r="B586" i="13"/>
  <c r="B585" i="13"/>
  <c r="B584" i="13"/>
  <c r="B583" i="13"/>
  <c r="B582" i="13"/>
  <c r="B581" i="13"/>
  <c r="B580" i="13"/>
  <c r="B579" i="13"/>
  <c r="B578" i="13"/>
  <c r="B577" i="13"/>
  <c r="B576" i="13"/>
  <c r="B575" i="13"/>
  <c r="B574" i="13"/>
  <c r="B573" i="13"/>
  <c r="B572" i="13"/>
  <c r="B571" i="13"/>
  <c r="B570" i="13"/>
  <c r="B569" i="13"/>
  <c r="B568" i="13"/>
  <c r="B567" i="13"/>
  <c r="B566" i="13"/>
  <c r="B565" i="13"/>
  <c r="B564" i="13"/>
  <c r="B563" i="13"/>
  <c r="B562" i="13"/>
  <c r="B561" i="13"/>
  <c r="B560" i="13"/>
  <c r="B559" i="13"/>
  <c r="B558" i="13"/>
  <c r="B557" i="13"/>
  <c r="B556" i="13"/>
  <c r="B555" i="13"/>
  <c r="B554" i="13"/>
  <c r="B553" i="13"/>
  <c r="B552" i="13"/>
  <c r="B551" i="13"/>
  <c r="B550" i="13"/>
  <c r="B549" i="13"/>
  <c r="B548" i="13"/>
  <c r="B547" i="13"/>
  <c r="B546" i="13"/>
  <c r="B545" i="13"/>
  <c r="B544" i="13"/>
  <c r="B543" i="13"/>
  <c r="B542" i="13"/>
  <c r="B541" i="13"/>
  <c r="B540" i="13"/>
  <c r="B539" i="13"/>
  <c r="B538" i="13"/>
  <c r="B537" i="13"/>
  <c r="B536" i="13"/>
  <c r="B535" i="13"/>
  <c r="B534" i="13"/>
  <c r="B533" i="13"/>
  <c r="B532" i="13"/>
  <c r="B531" i="13"/>
  <c r="B530" i="13"/>
  <c r="B529" i="13"/>
  <c r="B528" i="13"/>
  <c r="B527" i="13"/>
  <c r="B526" i="13"/>
  <c r="B525" i="13"/>
  <c r="B524" i="13"/>
  <c r="B523" i="13"/>
  <c r="B522" i="13"/>
  <c r="B521" i="13"/>
  <c r="B520" i="13"/>
  <c r="B519" i="13"/>
  <c r="B518" i="13"/>
  <c r="B517" i="13"/>
  <c r="B516" i="13"/>
  <c r="B515" i="13"/>
  <c r="B514" i="13"/>
  <c r="B513" i="13"/>
  <c r="B512" i="13"/>
  <c r="B511" i="13"/>
  <c r="B510" i="13"/>
  <c r="B509" i="13"/>
  <c r="B508" i="13"/>
  <c r="B507" i="13"/>
  <c r="B506" i="13"/>
  <c r="B505" i="13"/>
  <c r="B504" i="13"/>
  <c r="B503" i="13"/>
  <c r="B502" i="13"/>
  <c r="B501" i="13"/>
  <c r="B500" i="13"/>
  <c r="B499" i="13"/>
  <c r="B498" i="13"/>
  <c r="B497" i="13"/>
  <c r="B496" i="13"/>
  <c r="B495" i="13"/>
  <c r="B494" i="13"/>
  <c r="B493" i="13"/>
  <c r="B492" i="13"/>
  <c r="B491" i="13"/>
  <c r="B490" i="13"/>
  <c r="B489" i="13"/>
  <c r="B488" i="13"/>
  <c r="B487" i="13"/>
  <c r="B486" i="13"/>
  <c r="B485" i="13"/>
  <c r="B484" i="13"/>
  <c r="B483" i="13"/>
  <c r="B482" i="13"/>
  <c r="B481" i="13"/>
  <c r="B480" i="13"/>
  <c r="B479" i="13"/>
  <c r="B478" i="13"/>
  <c r="B477" i="13"/>
  <c r="B476" i="13"/>
  <c r="B475" i="13"/>
  <c r="B474" i="13"/>
  <c r="B473" i="13"/>
  <c r="B472" i="13"/>
  <c r="B471" i="13"/>
  <c r="B470" i="13"/>
  <c r="B469" i="13"/>
  <c r="B468" i="13"/>
  <c r="B467" i="13"/>
  <c r="B466" i="13"/>
  <c r="B465" i="13"/>
  <c r="B464" i="13"/>
  <c r="B463" i="13"/>
  <c r="B462" i="13"/>
  <c r="B461" i="13"/>
  <c r="B460" i="13"/>
  <c r="B459" i="13"/>
  <c r="B458" i="13"/>
  <c r="B457" i="13"/>
  <c r="B456" i="13"/>
  <c r="B455" i="13"/>
  <c r="B454" i="13"/>
  <c r="B453" i="13"/>
  <c r="B452" i="13"/>
  <c r="B451" i="13"/>
  <c r="B450" i="13"/>
  <c r="B449" i="13"/>
  <c r="B448" i="13"/>
  <c r="B447" i="13"/>
  <c r="B446" i="13"/>
  <c r="B445" i="13"/>
  <c r="B444" i="13"/>
  <c r="B443" i="13"/>
  <c r="B442" i="13"/>
  <c r="B441" i="13"/>
  <c r="B440" i="13"/>
  <c r="B439" i="13"/>
  <c r="B438" i="13"/>
  <c r="B437" i="13"/>
  <c r="B436" i="13"/>
  <c r="B435" i="13"/>
  <c r="B434" i="13"/>
  <c r="B433" i="13"/>
  <c r="B432" i="13"/>
  <c r="B431" i="13"/>
  <c r="B430" i="13"/>
  <c r="B429" i="13"/>
  <c r="B428" i="13"/>
  <c r="B427" i="13"/>
  <c r="B426" i="13"/>
  <c r="B425" i="13"/>
  <c r="B424" i="13"/>
  <c r="B423" i="13"/>
  <c r="B422" i="13"/>
  <c r="B421" i="13"/>
  <c r="B420" i="13"/>
  <c r="B419" i="13"/>
  <c r="B418" i="13"/>
  <c r="B417" i="13"/>
  <c r="B416" i="13"/>
  <c r="B415" i="13"/>
  <c r="B414" i="13"/>
  <c r="B413" i="13"/>
  <c r="B412" i="13"/>
  <c r="B411" i="13"/>
  <c r="B410" i="13"/>
  <c r="B409" i="13"/>
  <c r="B408" i="13"/>
  <c r="B407" i="13"/>
  <c r="B406" i="13"/>
  <c r="B405" i="13"/>
  <c r="B404" i="13"/>
  <c r="B403" i="13"/>
  <c r="B402" i="13"/>
  <c r="B401" i="13"/>
  <c r="B400" i="13"/>
  <c r="B399" i="13"/>
  <c r="B398" i="13"/>
  <c r="B397" i="13"/>
  <c r="B396" i="13"/>
  <c r="B395" i="13"/>
  <c r="B394" i="13"/>
  <c r="B393" i="13"/>
  <c r="B392" i="13"/>
  <c r="B391" i="13"/>
  <c r="B390" i="13"/>
  <c r="B389" i="13"/>
  <c r="B388" i="13"/>
  <c r="B387" i="13"/>
  <c r="B386" i="13"/>
  <c r="H25" i="13"/>
  <c r="B4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5" i="12"/>
  <c r="I25" i="12" s="1"/>
  <c r="B7" i="12"/>
  <c r="A26" i="12" s="1" a="1"/>
  <c r="A26" i="12" s="1"/>
  <c r="E9" i="12"/>
  <c r="H9" i="12"/>
  <c r="B14" i="12"/>
  <c r="B16" i="12"/>
  <c r="B17" i="10"/>
  <c r="B13" i="10"/>
  <c r="B8" i="10"/>
  <c r="B3" i="10"/>
  <c r="B2" i="10"/>
  <c r="F27" i="10"/>
  <c r="F26" i="10"/>
  <c r="B26" i="10"/>
  <c r="H6" i="10"/>
  <c r="H2" i="10"/>
  <c r="B3" i="8"/>
  <c r="B6" i="8"/>
  <c r="B8" i="8"/>
  <c r="B13" i="8"/>
  <c r="B15" i="8"/>
  <c r="B17" i="8"/>
  <c r="B18" i="8"/>
  <c r="B2" i="8"/>
  <c r="H9" i="2"/>
  <c r="H3" i="2"/>
  <c r="B18" i="2"/>
  <c r="B16" i="2"/>
  <c r="B16" i="8" s="1"/>
  <c r="B9" i="8"/>
  <c r="E9" i="2"/>
  <c r="B7" i="2"/>
  <c r="B5" i="2"/>
  <c r="B5" i="8" s="1"/>
  <c r="F25" i="8" s="1"/>
  <c r="B4" i="2"/>
  <c r="B4" i="8" s="1"/>
  <c r="E7" i="10"/>
  <c r="D26" i="10"/>
  <c r="H10" i="10"/>
  <c r="E8" i="10"/>
  <c r="B27" i="10"/>
  <c r="B7" i="10"/>
  <c r="E18" i="10"/>
  <c r="H9" i="10"/>
  <c r="H5" i="10"/>
  <c r="B4" i="10"/>
  <c r="E19" i="10"/>
  <c r="B5" i="10"/>
  <c r="E9" i="10"/>
  <c r="E4" i="10"/>
  <c r="E17" i="10"/>
  <c r="E11" i="10"/>
  <c r="E12" i="10"/>
  <c r="A27" i="10"/>
  <c r="H26" i="10"/>
  <c r="E10" i="10"/>
  <c r="H12" i="10"/>
  <c r="B11" i="10"/>
  <c r="B20" i="10"/>
  <c r="B10" i="10"/>
  <c r="H7" i="10"/>
  <c r="E2" i="10"/>
  <c r="B12" i="10"/>
  <c r="E6" i="10"/>
  <c r="I26" i="10"/>
  <c r="E20" i="10"/>
  <c r="J26" i="10"/>
  <c r="B9" i="10"/>
  <c r="H3" i="10"/>
  <c r="E13" i="10"/>
  <c r="E3" i="10"/>
  <c r="G26" i="10"/>
  <c r="E5" i="10"/>
  <c r="B19" i="10"/>
  <c r="B18" i="10"/>
  <c r="H8" i="10"/>
  <c r="A26" i="10"/>
  <c r="B14" i="10"/>
  <c r="C26" i="10"/>
  <c r="H11" i="10"/>
  <c r="E26" i="10"/>
  <c r="E15" i="10"/>
  <c r="E16" i="10"/>
  <c r="E14" i="10"/>
  <c r="B16" i="10"/>
  <c r="D26" i="12" l="1"/>
  <c r="B8" i="12" a="1"/>
  <c r="B8" i="12" s="1"/>
  <c r="B9" i="12" s="1"/>
  <c r="B9" i="13" s="1"/>
  <c r="F26" i="12" a="1"/>
  <c r="F26" i="12" s="1"/>
  <c r="B7" i="13"/>
  <c r="A26" i="13" s="1" a="1"/>
  <c r="C161" i="13"/>
  <c r="C97" i="13"/>
  <c r="C341" i="13"/>
  <c r="C229" i="13"/>
  <c r="C101" i="13"/>
  <c r="C378" i="13"/>
  <c r="C349" i="13"/>
  <c r="C285" i="13"/>
  <c r="C221" i="13"/>
  <c r="C189" i="13"/>
  <c r="C157" i="13"/>
  <c r="C125" i="13"/>
  <c r="C93" i="13"/>
  <c r="K26" i="12"/>
  <c r="E26" i="12" a="1"/>
  <c r="E26" i="12" s="1"/>
  <c r="B17" i="12"/>
  <c r="E6" i="12"/>
  <c r="B27" i="12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B153" i="12" s="1"/>
  <c r="B154" i="12" s="1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B169" i="12" s="1"/>
  <c r="B170" i="12" s="1"/>
  <c r="B171" i="12" s="1"/>
  <c r="B172" i="12" s="1"/>
  <c r="B173" i="12" s="1"/>
  <c r="B174" i="12" s="1"/>
  <c r="B175" i="12" s="1"/>
  <c r="B176" i="12" s="1"/>
  <c r="B177" i="12" s="1"/>
  <c r="B178" i="12" s="1"/>
  <c r="B179" i="12" s="1"/>
  <c r="B180" i="12" s="1"/>
  <c r="B181" i="12" s="1"/>
  <c r="B182" i="12" s="1"/>
  <c r="B183" i="12" s="1"/>
  <c r="B184" i="12" s="1"/>
  <c r="B185" i="12" s="1"/>
  <c r="B186" i="12" s="1"/>
  <c r="B187" i="12" s="1"/>
  <c r="B188" i="12" s="1"/>
  <c r="B189" i="12" s="1"/>
  <c r="B190" i="12" s="1"/>
  <c r="B191" i="12" s="1"/>
  <c r="B192" i="12" s="1"/>
  <c r="B193" i="12" s="1"/>
  <c r="B194" i="12" s="1"/>
  <c r="B195" i="12" s="1"/>
  <c r="B196" i="12" s="1"/>
  <c r="B197" i="12" s="1"/>
  <c r="B198" i="12" s="1"/>
  <c r="B199" i="12" s="1"/>
  <c r="B200" i="12" s="1"/>
  <c r="B201" i="12" s="1"/>
  <c r="B202" i="12" s="1"/>
  <c r="B203" i="12" s="1"/>
  <c r="B204" i="12" s="1"/>
  <c r="B205" i="12" s="1"/>
  <c r="B206" i="12" s="1"/>
  <c r="B207" i="12" s="1"/>
  <c r="B208" i="12" s="1"/>
  <c r="B209" i="12" s="1"/>
  <c r="B210" i="12" s="1"/>
  <c r="B211" i="12" s="1"/>
  <c r="B212" i="12" s="1"/>
  <c r="B213" i="12" s="1"/>
  <c r="B214" i="12" s="1"/>
  <c r="B215" i="12" s="1"/>
  <c r="B216" i="12" s="1"/>
  <c r="B217" i="12" s="1"/>
  <c r="B218" i="12" s="1"/>
  <c r="B219" i="12" s="1"/>
  <c r="B220" i="12" s="1"/>
  <c r="B221" i="12" s="1"/>
  <c r="B222" i="12" s="1"/>
  <c r="B223" i="12" s="1"/>
  <c r="B224" i="12" s="1"/>
  <c r="B225" i="12" s="1"/>
  <c r="B226" i="12" s="1"/>
  <c r="B227" i="12" s="1"/>
  <c r="B228" i="12" s="1"/>
  <c r="B229" i="12" s="1"/>
  <c r="B230" i="12" s="1"/>
  <c r="B231" i="12" s="1"/>
  <c r="B232" i="12" s="1"/>
  <c r="B233" i="12" s="1"/>
  <c r="B234" i="12" s="1"/>
  <c r="B235" i="12" s="1"/>
  <c r="B236" i="12" s="1"/>
  <c r="B237" i="12" s="1"/>
  <c r="B238" i="12" s="1"/>
  <c r="B239" i="12" s="1"/>
  <c r="B240" i="12" s="1"/>
  <c r="B241" i="12" s="1"/>
  <c r="B242" i="12" s="1"/>
  <c r="B243" i="12" s="1"/>
  <c r="B244" i="12" s="1"/>
  <c r="B245" i="12" s="1"/>
  <c r="B246" i="12" s="1"/>
  <c r="B247" i="12" s="1"/>
  <c r="B248" i="12" s="1"/>
  <c r="B249" i="12" s="1"/>
  <c r="B250" i="12" s="1"/>
  <c r="B251" i="12" s="1"/>
  <c r="B252" i="12" s="1"/>
  <c r="B253" i="12" s="1"/>
  <c r="B254" i="12" s="1"/>
  <c r="B255" i="12" s="1"/>
  <c r="B256" i="12" s="1"/>
  <c r="B257" i="12" s="1"/>
  <c r="B258" i="12" s="1"/>
  <c r="B259" i="12" s="1"/>
  <c r="B260" i="12" s="1"/>
  <c r="B261" i="12" s="1"/>
  <c r="B262" i="12" s="1"/>
  <c r="B263" i="12" s="1"/>
  <c r="B264" i="12" s="1"/>
  <c r="B265" i="12" s="1"/>
  <c r="B266" i="12" s="1"/>
  <c r="B267" i="12" s="1"/>
  <c r="B268" i="12" s="1"/>
  <c r="B269" i="12" s="1"/>
  <c r="B270" i="12" s="1"/>
  <c r="B271" i="12" s="1"/>
  <c r="B272" i="12" s="1"/>
  <c r="B273" i="12" s="1"/>
  <c r="B274" i="12" s="1"/>
  <c r="B275" i="12" s="1"/>
  <c r="B276" i="12" s="1"/>
  <c r="B277" i="12" s="1"/>
  <c r="B278" i="12" s="1"/>
  <c r="B279" i="12" s="1"/>
  <c r="B280" i="12" s="1"/>
  <c r="B281" i="12" s="1"/>
  <c r="B282" i="12" s="1"/>
  <c r="B283" i="12" s="1"/>
  <c r="B284" i="12" s="1"/>
  <c r="B285" i="12" s="1"/>
  <c r="B286" i="12" s="1"/>
  <c r="B287" i="12" s="1"/>
  <c r="B288" i="12" s="1"/>
  <c r="B289" i="12" s="1"/>
  <c r="B290" i="12" s="1"/>
  <c r="B291" i="12" s="1"/>
  <c r="B292" i="12" s="1"/>
  <c r="B293" i="12" s="1"/>
  <c r="B294" i="12" s="1"/>
  <c r="B295" i="12" s="1"/>
  <c r="B296" i="12" s="1"/>
  <c r="B297" i="12" s="1"/>
  <c r="B298" i="12" s="1"/>
  <c r="B299" i="12" s="1"/>
  <c r="B300" i="12" s="1"/>
  <c r="B301" i="12" s="1"/>
  <c r="B302" i="12" s="1"/>
  <c r="B303" i="12" s="1"/>
  <c r="B304" i="12" s="1"/>
  <c r="B305" i="12" s="1"/>
  <c r="B306" i="12" s="1"/>
  <c r="B307" i="12" s="1"/>
  <c r="B308" i="12" s="1"/>
  <c r="B309" i="12" s="1"/>
  <c r="B310" i="12" s="1"/>
  <c r="B311" i="12" s="1"/>
  <c r="B312" i="12" s="1"/>
  <c r="B313" i="12" s="1"/>
  <c r="B314" i="12" s="1"/>
  <c r="B315" i="12" s="1"/>
  <c r="B316" i="12" s="1"/>
  <c r="B317" i="12" s="1"/>
  <c r="B318" i="12" s="1"/>
  <c r="B319" i="12" s="1"/>
  <c r="B320" i="12" s="1"/>
  <c r="B321" i="12" s="1"/>
  <c r="B322" i="12" s="1"/>
  <c r="B323" i="12" s="1"/>
  <c r="B324" i="12" s="1"/>
  <c r="B325" i="12" s="1"/>
  <c r="B326" i="12" s="1"/>
  <c r="B327" i="12" s="1"/>
  <c r="B328" i="12" s="1"/>
  <c r="B329" i="12" s="1"/>
  <c r="B330" i="12" s="1"/>
  <c r="B331" i="12" s="1"/>
  <c r="B332" i="12" s="1"/>
  <c r="B333" i="12" s="1"/>
  <c r="B334" i="12" s="1"/>
  <c r="B335" i="12" s="1"/>
  <c r="B336" i="12" s="1"/>
  <c r="B337" i="12" s="1"/>
  <c r="B338" i="12" s="1"/>
  <c r="B339" i="12" s="1"/>
  <c r="B340" i="12" s="1"/>
  <c r="B341" i="12" s="1"/>
  <c r="B342" i="12" s="1"/>
  <c r="B343" i="12" s="1"/>
  <c r="B344" i="12" s="1"/>
  <c r="B345" i="12" s="1"/>
  <c r="B346" i="12" s="1"/>
  <c r="B347" i="12" s="1"/>
  <c r="B348" i="12" s="1"/>
  <c r="B349" i="12" s="1"/>
  <c r="B350" i="12" s="1"/>
  <c r="B351" i="12" s="1"/>
  <c r="B352" i="12" s="1"/>
  <c r="B353" i="12" s="1"/>
  <c r="B354" i="12" s="1"/>
  <c r="B355" i="12" s="1"/>
  <c r="B356" i="12" s="1"/>
  <c r="B357" i="12" s="1"/>
  <c r="B358" i="12" s="1"/>
  <c r="B359" i="12" s="1"/>
  <c r="B360" i="12" s="1"/>
  <c r="B361" i="12" s="1"/>
  <c r="B362" i="12" s="1"/>
  <c r="B363" i="12" s="1"/>
  <c r="B364" i="12" s="1"/>
  <c r="B365" i="12" s="1"/>
  <c r="B366" i="12" s="1"/>
  <c r="B367" i="12" s="1"/>
  <c r="B368" i="12" s="1"/>
  <c r="B369" i="12" s="1"/>
  <c r="B370" i="12" s="1"/>
  <c r="B371" i="12" s="1"/>
  <c r="B372" i="12" s="1"/>
  <c r="B373" i="12" s="1"/>
  <c r="B374" i="12" s="1"/>
  <c r="B375" i="12" s="1"/>
  <c r="B376" i="12" s="1"/>
  <c r="B377" i="12" s="1"/>
  <c r="B378" i="12" s="1"/>
  <c r="B379" i="12" s="1"/>
  <c r="B380" i="12" s="1"/>
  <c r="B381" i="12" s="1"/>
  <c r="B382" i="12" s="1"/>
  <c r="B383" i="12" s="1"/>
  <c r="B384" i="12" s="1"/>
  <c r="B385" i="12" s="1"/>
  <c r="J26" i="12"/>
  <c r="G25" i="10"/>
  <c r="H4" i="10"/>
  <c r="B7" i="8"/>
  <c r="A26" i="8" s="1" a="1"/>
  <c r="E6" i="2"/>
  <c r="B10" i="2"/>
  <c r="B19" i="2"/>
  <c r="B19" i="8" s="1"/>
  <c r="G25" i="2"/>
  <c r="A26" i="2" a="1"/>
  <c r="C38" i="13" l="1"/>
  <c r="C61" i="13"/>
  <c r="B27" i="13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B315" i="13" s="1"/>
  <c r="B316" i="13" s="1"/>
  <c r="B317" i="13" s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B340" i="13" s="1"/>
  <c r="B341" i="13" s="1"/>
  <c r="B342" i="13" s="1"/>
  <c r="B343" i="13" s="1"/>
  <c r="B344" i="13" s="1"/>
  <c r="B345" i="13" s="1"/>
  <c r="B346" i="13" s="1"/>
  <c r="B347" i="13" s="1"/>
  <c r="B348" i="13" s="1"/>
  <c r="B349" i="13" s="1"/>
  <c r="B350" i="13" s="1"/>
  <c r="B351" i="13" s="1"/>
  <c r="B352" i="13" s="1"/>
  <c r="B353" i="13" s="1"/>
  <c r="B354" i="13" s="1"/>
  <c r="B355" i="13" s="1"/>
  <c r="B356" i="13" s="1"/>
  <c r="B357" i="13" s="1"/>
  <c r="B358" i="13" s="1"/>
  <c r="B359" i="13" s="1"/>
  <c r="B360" i="13" s="1"/>
  <c r="B361" i="13" s="1"/>
  <c r="B362" i="13" s="1"/>
  <c r="B363" i="13" s="1"/>
  <c r="B364" i="13" s="1"/>
  <c r="B365" i="13" s="1"/>
  <c r="B366" i="13" s="1"/>
  <c r="B367" i="13" s="1"/>
  <c r="B368" i="13" s="1"/>
  <c r="B369" i="13" s="1"/>
  <c r="B370" i="13" s="1"/>
  <c r="B371" i="13" s="1"/>
  <c r="B372" i="13" s="1"/>
  <c r="B373" i="13" s="1"/>
  <c r="B374" i="13" s="1"/>
  <c r="B375" i="13" s="1"/>
  <c r="B376" i="13" s="1"/>
  <c r="B377" i="13" s="1"/>
  <c r="B378" i="13" s="1"/>
  <c r="B379" i="13" s="1"/>
  <c r="B380" i="13" s="1"/>
  <c r="B381" i="13" s="1"/>
  <c r="B382" i="13" s="1"/>
  <c r="B383" i="13" s="1"/>
  <c r="B384" i="13" s="1"/>
  <c r="B385" i="13" s="1"/>
  <c r="C28" i="13"/>
  <c r="A26" i="13"/>
  <c r="C33" i="13"/>
  <c r="C40" i="13"/>
  <c r="C47" i="13"/>
  <c r="C31" i="13"/>
  <c r="C49" i="13"/>
  <c r="C41" i="13"/>
  <c r="C36" i="13"/>
  <c r="C43" i="13"/>
  <c r="C27" i="13"/>
  <c r="G26" i="12"/>
  <c r="C45" i="13"/>
  <c r="C44" i="13"/>
  <c r="C35" i="13"/>
  <c r="C37" i="13"/>
  <c r="C29" i="13"/>
  <c r="C48" i="13"/>
  <c r="C32" i="13"/>
  <c r="C39" i="13"/>
  <c r="B8" i="13"/>
  <c r="C30" i="13"/>
  <c r="C46" i="13"/>
  <c r="C62" i="13"/>
  <c r="C78" i="13"/>
  <c r="C94" i="13"/>
  <c r="C110" i="13"/>
  <c r="C126" i="13"/>
  <c r="C142" i="13"/>
  <c r="C158" i="13"/>
  <c r="C174" i="13"/>
  <c r="C190" i="13"/>
  <c r="C206" i="13"/>
  <c r="C222" i="13"/>
  <c r="C238" i="13"/>
  <c r="C254" i="13"/>
  <c r="C270" i="13"/>
  <c r="C286" i="13"/>
  <c r="C302" i="13"/>
  <c r="C318" i="13"/>
  <c r="C334" i="13"/>
  <c r="C350" i="13"/>
  <c r="C366" i="13"/>
  <c r="C55" i="13"/>
  <c r="C71" i="13"/>
  <c r="C87" i="13"/>
  <c r="C103" i="13"/>
  <c r="C119" i="13"/>
  <c r="C135" i="13"/>
  <c r="C151" i="13"/>
  <c r="C167" i="13"/>
  <c r="C183" i="13"/>
  <c r="C199" i="13"/>
  <c r="C215" i="13"/>
  <c r="C231" i="13"/>
  <c r="C247" i="13"/>
  <c r="C263" i="13"/>
  <c r="C279" i="13"/>
  <c r="C295" i="13"/>
  <c r="C311" i="13"/>
  <c r="C327" i="13"/>
  <c r="C343" i="13"/>
  <c r="C359" i="13"/>
  <c r="C52" i="13"/>
  <c r="C68" i="13"/>
  <c r="C84" i="13"/>
  <c r="C100" i="13"/>
  <c r="C116" i="13"/>
  <c r="C132" i="13"/>
  <c r="C148" i="13"/>
  <c r="C164" i="13"/>
  <c r="C180" i="13"/>
  <c r="C196" i="13"/>
  <c r="C212" i="13"/>
  <c r="C228" i="13"/>
  <c r="C244" i="13"/>
  <c r="C260" i="13"/>
  <c r="C276" i="13"/>
  <c r="C292" i="13"/>
  <c r="C308" i="13"/>
  <c r="C324" i="13"/>
  <c r="C340" i="13"/>
  <c r="C356" i="13"/>
  <c r="C57" i="13"/>
  <c r="C121" i="13"/>
  <c r="C185" i="13"/>
  <c r="C249" i="13"/>
  <c r="C313" i="13"/>
  <c r="C369" i="13"/>
  <c r="C385" i="13"/>
  <c r="C325" i="13"/>
  <c r="C181" i="13"/>
  <c r="C371" i="13"/>
  <c r="C321" i="13"/>
  <c r="C257" i="13"/>
  <c r="C193" i="13"/>
  <c r="C129" i="13"/>
  <c r="C65" i="13"/>
  <c r="C376" i="13"/>
  <c r="C277" i="13"/>
  <c r="C165" i="13"/>
  <c r="C53" i="13"/>
  <c r="C370" i="13"/>
  <c r="C317" i="13"/>
  <c r="C253" i="13"/>
  <c r="C34" i="13"/>
  <c r="C50" i="13"/>
  <c r="C66" i="13"/>
  <c r="C82" i="13"/>
  <c r="C98" i="13"/>
  <c r="C114" i="13"/>
  <c r="C130" i="13"/>
  <c r="C146" i="13"/>
  <c r="C162" i="13"/>
  <c r="C178" i="13"/>
  <c r="C194" i="13"/>
  <c r="C210" i="13"/>
  <c r="C226" i="13"/>
  <c r="C242" i="13"/>
  <c r="C258" i="13"/>
  <c r="C274" i="13"/>
  <c r="C290" i="13"/>
  <c r="C306" i="13"/>
  <c r="C322" i="13"/>
  <c r="C338" i="13"/>
  <c r="C354" i="13"/>
  <c r="C59" i="13"/>
  <c r="C75" i="13"/>
  <c r="C91" i="13"/>
  <c r="C107" i="13"/>
  <c r="C123" i="13"/>
  <c r="C139" i="13"/>
  <c r="C155" i="13"/>
  <c r="C171" i="13"/>
  <c r="C187" i="13"/>
  <c r="C203" i="13"/>
  <c r="C219" i="13"/>
  <c r="C235" i="13"/>
  <c r="C251" i="13"/>
  <c r="C267" i="13"/>
  <c r="C283" i="13"/>
  <c r="C299" i="13"/>
  <c r="C315" i="13"/>
  <c r="C331" i="13"/>
  <c r="C347" i="13"/>
  <c r="C363" i="13"/>
  <c r="C56" i="13"/>
  <c r="C72" i="13"/>
  <c r="C88" i="13"/>
  <c r="C104" i="13"/>
  <c r="C120" i="13"/>
  <c r="C136" i="13"/>
  <c r="C152" i="13"/>
  <c r="C168" i="13"/>
  <c r="C184" i="13"/>
  <c r="C200" i="13"/>
  <c r="C216" i="13"/>
  <c r="C232" i="13"/>
  <c r="C248" i="13"/>
  <c r="C264" i="13"/>
  <c r="C280" i="13"/>
  <c r="C296" i="13"/>
  <c r="C312" i="13"/>
  <c r="C328" i="13"/>
  <c r="C344" i="13"/>
  <c r="C360" i="13"/>
  <c r="C73" i="13"/>
  <c r="C137" i="13"/>
  <c r="C201" i="13"/>
  <c r="C265" i="13"/>
  <c r="C329" i="13"/>
  <c r="C373" i="13"/>
  <c r="C380" i="13"/>
  <c r="C293" i="13"/>
  <c r="C149" i="13"/>
  <c r="C383" i="13"/>
  <c r="C367" i="13"/>
  <c r="C305" i="13"/>
  <c r="C241" i="13"/>
  <c r="C177" i="13"/>
  <c r="C113" i="13"/>
  <c r="C368" i="13"/>
  <c r="C245" i="13"/>
  <c r="C133" i="13"/>
  <c r="C382" i="13"/>
  <c r="C365" i="13"/>
  <c r="C301" i="13"/>
  <c r="C237" i="13"/>
  <c r="C173" i="13"/>
  <c r="C109" i="13"/>
  <c r="C77" i="13"/>
  <c r="C141" i="13"/>
  <c r="C205" i="13"/>
  <c r="C269" i="13"/>
  <c r="C333" i="13"/>
  <c r="C374" i="13"/>
  <c r="C69" i="13"/>
  <c r="C197" i="13"/>
  <c r="C309" i="13"/>
  <c r="C384" i="13"/>
  <c r="C81" i="13"/>
  <c r="C145" i="13"/>
  <c r="C209" i="13"/>
  <c r="C273" i="13"/>
  <c r="C337" i="13"/>
  <c r="C375" i="13"/>
  <c r="C85" i="13"/>
  <c r="C213" i="13"/>
  <c r="C357" i="13"/>
  <c r="C381" i="13"/>
  <c r="C361" i="13"/>
  <c r="C297" i="13"/>
  <c r="C233" i="13"/>
  <c r="C169" i="13"/>
  <c r="C105" i="13"/>
  <c r="C352" i="13"/>
  <c r="C336" i="13"/>
  <c r="C320" i="13"/>
  <c r="C304" i="13"/>
  <c r="C288" i="13"/>
  <c r="C272" i="13"/>
  <c r="C256" i="13"/>
  <c r="C240" i="13"/>
  <c r="C224" i="13"/>
  <c r="C208" i="13"/>
  <c r="C192" i="13"/>
  <c r="C176" i="13"/>
  <c r="C160" i="13"/>
  <c r="C144" i="13"/>
  <c r="C128" i="13"/>
  <c r="C112" i="13"/>
  <c r="C96" i="13"/>
  <c r="C80" i="13"/>
  <c r="C64" i="13"/>
  <c r="C355" i="13"/>
  <c r="C339" i="13"/>
  <c r="C323" i="13"/>
  <c r="C307" i="13"/>
  <c r="C291" i="13"/>
  <c r="C275" i="13"/>
  <c r="C259" i="13"/>
  <c r="C243" i="13"/>
  <c r="C227" i="13"/>
  <c r="C211" i="13"/>
  <c r="C195" i="13"/>
  <c r="C179" i="13"/>
  <c r="C163" i="13"/>
  <c r="C147" i="13"/>
  <c r="C131" i="13"/>
  <c r="C115" i="13"/>
  <c r="C99" i="13"/>
  <c r="C83" i="13"/>
  <c r="C67" i="13"/>
  <c r="C51" i="13"/>
  <c r="C362" i="13"/>
  <c r="C346" i="13"/>
  <c r="C330" i="13"/>
  <c r="C314" i="13"/>
  <c r="C298" i="13"/>
  <c r="C282" i="13"/>
  <c r="C266" i="13"/>
  <c r="C250" i="13"/>
  <c r="C234" i="13"/>
  <c r="C218" i="13"/>
  <c r="C202" i="13"/>
  <c r="C186" i="13"/>
  <c r="C170" i="13"/>
  <c r="C154" i="13"/>
  <c r="C138" i="13"/>
  <c r="C122" i="13"/>
  <c r="C106" i="13"/>
  <c r="C90" i="13"/>
  <c r="C74" i="13"/>
  <c r="C58" i="13"/>
  <c r="C42" i="13"/>
  <c r="C225" i="13"/>
  <c r="C289" i="13"/>
  <c r="C353" i="13"/>
  <c r="C379" i="13"/>
  <c r="C117" i="13"/>
  <c r="C261" i="13"/>
  <c r="C372" i="13"/>
  <c r="C377" i="13"/>
  <c r="C345" i="13"/>
  <c r="C281" i="13"/>
  <c r="C217" i="13"/>
  <c r="C153" i="13"/>
  <c r="C89" i="13"/>
  <c r="C364" i="13"/>
  <c r="C348" i="13"/>
  <c r="C332" i="13"/>
  <c r="C316" i="13"/>
  <c r="C300" i="13"/>
  <c r="C284" i="13"/>
  <c r="C268" i="13"/>
  <c r="C252" i="13"/>
  <c r="C236" i="13"/>
  <c r="C220" i="13"/>
  <c r="C204" i="13"/>
  <c r="C188" i="13"/>
  <c r="C172" i="13"/>
  <c r="C156" i="13"/>
  <c r="C140" i="13"/>
  <c r="C124" i="13"/>
  <c r="C108" i="13"/>
  <c r="C92" i="13"/>
  <c r="C76" i="13"/>
  <c r="C60" i="13"/>
  <c r="C351" i="13"/>
  <c r="C335" i="13"/>
  <c r="C319" i="13"/>
  <c r="C303" i="13"/>
  <c r="C287" i="13"/>
  <c r="C271" i="13"/>
  <c r="C255" i="13"/>
  <c r="C239" i="13"/>
  <c r="C223" i="13"/>
  <c r="C207" i="13"/>
  <c r="C191" i="13"/>
  <c r="C175" i="13"/>
  <c r="C159" i="13"/>
  <c r="C143" i="13"/>
  <c r="C127" i="13"/>
  <c r="C111" i="13"/>
  <c r="C95" i="13"/>
  <c r="C79" i="13"/>
  <c r="C63" i="13"/>
  <c r="C358" i="13"/>
  <c r="C342" i="13"/>
  <c r="C326" i="13"/>
  <c r="C310" i="13"/>
  <c r="C294" i="13"/>
  <c r="C278" i="13"/>
  <c r="C262" i="13"/>
  <c r="C246" i="13"/>
  <c r="C230" i="13"/>
  <c r="C214" i="13"/>
  <c r="C198" i="13"/>
  <c r="C182" i="13"/>
  <c r="C166" i="13"/>
  <c r="C150" i="13"/>
  <c r="C134" i="13"/>
  <c r="C118" i="13"/>
  <c r="C102" i="13"/>
  <c r="C86" i="13"/>
  <c r="C70" i="13"/>
  <c r="C54" i="13"/>
  <c r="J26" i="13"/>
  <c r="C26" i="13"/>
  <c r="F26" i="13" s="1" a="1"/>
  <c r="F26" i="13" s="1"/>
  <c r="E26" i="13" a="1"/>
  <c r="E26" i="13" s="1"/>
  <c r="I26" i="13"/>
  <c r="L26" i="12"/>
  <c r="B27" i="8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A26" i="8"/>
  <c r="G26" i="8" s="1"/>
  <c r="B14" i="2"/>
  <c r="B14" i="8" s="1"/>
  <c r="B10" i="8"/>
  <c r="B11" i="2"/>
  <c r="H4" i="2"/>
  <c r="H5" i="2" s="1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A26" i="2"/>
  <c r="C26" i="2" s="1"/>
  <c r="D26" i="13" l="1"/>
  <c r="G26" i="13" s="1"/>
  <c r="K26" i="13" s="1"/>
  <c r="I26" i="12"/>
  <c r="D27" i="12" s="1"/>
  <c r="B20" i="2"/>
  <c r="B20" i="8" s="1"/>
  <c r="D26" i="8"/>
  <c r="E26" i="8" s="1"/>
  <c r="B12" i="2"/>
  <c r="B12" i="8" s="1"/>
  <c r="B11" i="8"/>
  <c r="C26" i="8"/>
  <c r="H26" i="8"/>
  <c r="E7" i="2"/>
  <c r="D26" i="2"/>
  <c r="E26" i="2" s="1"/>
  <c r="I26" i="2"/>
  <c r="H26" i="2"/>
  <c r="H8" i="2"/>
  <c r="H7" i="2"/>
  <c r="H10" i="2"/>
  <c r="H11" i="2"/>
  <c r="H12" i="2" s="1"/>
  <c r="E3" i="2"/>
  <c r="I26" i="8" l="1"/>
  <c r="F26" i="8"/>
  <c r="D27" i="8" s="1"/>
  <c r="E27" i="8" s="1"/>
  <c r="H26" i="13"/>
  <c r="I27" i="13" s="1"/>
  <c r="K27" i="12"/>
  <c r="J27" i="12"/>
  <c r="E27" i="12"/>
  <c r="F27" i="12" a="1"/>
  <c r="F27" i="12" s="1"/>
  <c r="G27" i="12" s="1"/>
  <c r="G26" i="2"/>
  <c r="J26" i="2"/>
  <c r="D27" i="13" l="1"/>
  <c r="E27" i="13"/>
  <c r="J27" i="13"/>
  <c r="F27" i="13" a="1"/>
  <c r="F27" i="13" s="1"/>
  <c r="G27" i="13" s="1"/>
  <c r="L27" i="12"/>
  <c r="I27" i="12"/>
  <c r="D28" i="12" s="1"/>
  <c r="C27" i="2"/>
  <c r="H27" i="2"/>
  <c r="C27" i="8"/>
  <c r="F27" i="8" s="1"/>
  <c r="G27" i="8"/>
  <c r="H27" i="8"/>
  <c r="I27" i="8" s="1"/>
  <c r="D27" i="2"/>
  <c r="I27" i="2"/>
  <c r="K27" i="13" l="1"/>
  <c r="H27" i="13"/>
  <c r="D28" i="13" s="1"/>
  <c r="K28" i="12"/>
  <c r="J28" i="12"/>
  <c r="E28" i="12"/>
  <c r="F28" i="12" a="1"/>
  <c r="F28" i="12" s="1"/>
  <c r="G28" i="12" s="1"/>
  <c r="G28" i="8"/>
  <c r="C28" i="8"/>
  <c r="D28" i="8"/>
  <c r="E28" i="8" s="1"/>
  <c r="H28" i="8"/>
  <c r="I28" i="13" l="1"/>
  <c r="E28" i="13"/>
  <c r="F28" i="13" a="1"/>
  <c r="F28" i="13" s="1"/>
  <c r="G28" i="13" s="1"/>
  <c r="F28" i="8"/>
  <c r="I28" i="8"/>
  <c r="J28" i="13"/>
  <c r="L28" i="12"/>
  <c r="I28" i="12"/>
  <c r="D29" i="12" s="1"/>
  <c r="E27" i="2"/>
  <c r="K28" i="13" l="1"/>
  <c r="H28" i="13"/>
  <c r="K29" i="12"/>
  <c r="J29" i="12"/>
  <c r="F29" i="12" a="1"/>
  <c r="F29" i="12" s="1"/>
  <c r="G29" i="12" s="1"/>
  <c r="E29" i="12"/>
  <c r="G27" i="2"/>
  <c r="C28" i="2" s="1"/>
  <c r="J27" i="2"/>
  <c r="G29" i="8"/>
  <c r="C29" i="8"/>
  <c r="D29" i="8"/>
  <c r="E29" i="8" s="1"/>
  <c r="H29" i="8"/>
  <c r="I29" i="8" s="1"/>
  <c r="F29" i="8" l="1"/>
  <c r="I29" i="13"/>
  <c r="F29" i="13" a="1"/>
  <c r="F29" i="13" s="1"/>
  <c r="E29" i="13"/>
  <c r="J29" i="13"/>
  <c r="D29" i="13"/>
  <c r="L29" i="12"/>
  <c r="I29" i="12"/>
  <c r="D30" i="12" s="1"/>
  <c r="H28" i="2"/>
  <c r="D28" i="2"/>
  <c r="E28" i="2" s="1"/>
  <c r="G28" i="2" s="1"/>
  <c r="I28" i="2"/>
  <c r="G29" i="13" l="1"/>
  <c r="K29" i="13" s="1"/>
  <c r="K30" i="12"/>
  <c r="J30" i="12"/>
  <c r="E30" i="12"/>
  <c r="F30" i="12" a="1"/>
  <c r="F30" i="12" s="1"/>
  <c r="G30" i="12" s="1"/>
  <c r="J28" i="2"/>
  <c r="C29" i="2"/>
  <c r="G30" i="8"/>
  <c r="C30" i="8"/>
  <c r="D30" i="8"/>
  <c r="E30" i="8" s="1"/>
  <c r="H30" i="8"/>
  <c r="I30" i="8" l="1"/>
  <c r="F30" i="8"/>
  <c r="H29" i="13"/>
  <c r="L30" i="12"/>
  <c r="I30" i="12"/>
  <c r="D31" i="12" s="1"/>
  <c r="H29" i="2"/>
  <c r="D29" i="2"/>
  <c r="E29" i="2" s="1"/>
  <c r="G29" i="2" s="1"/>
  <c r="I29" i="2"/>
  <c r="D30" i="13" l="1"/>
  <c r="E30" i="13"/>
  <c r="J30" i="13"/>
  <c r="I30" i="13"/>
  <c r="F30" i="13" a="1"/>
  <c r="F30" i="13" s="1"/>
  <c r="K31" i="12"/>
  <c r="E31" i="12"/>
  <c r="J31" i="12"/>
  <c r="F31" i="12" a="1"/>
  <c r="F31" i="12" s="1"/>
  <c r="G31" i="12" s="1"/>
  <c r="J29" i="2"/>
  <c r="C30" i="2"/>
  <c r="G31" i="8"/>
  <c r="C31" i="8"/>
  <c r="D31" i="8"/>
  <c r="E31" i="8" s="1"/>
  <c r="H31" i="8"/>
  <c r="I31" i="8" s="1"/>
  <c r="F31" i="8" l="1"/>
  <c r="G30" i="13"/>
  <c r="K30" i="13" s="1"/>
  <c r="I31" i="12"/>
  <c r="D32" i="12" s="1"/>
  <c r="L31" i="12"/>
  <c r="I30" i="2"/>
  <c r="D30" i="2"/>
  <c r="E30" i="2" s="1"/>
  <c r="G30" i="2" s="1"/>
  <c r="H30" i="2"/>
  <c r="H30" i="13" l="1"/>
  <c r="K32" i="12"/>
  <c r="J32" i="12"/>
  <c r="E32" i="12"/>
  <c r="F32" i="12" a="1"/>
  <c r="F32" i="12" s="1"/>
  <c r="G32" i="12" s="1"/>
  <c r="J30" i="2"/>
  <c r="C31" i="2"/>
  <c r="G32" i="8"/>
  <c r="C32" i="8"/>
  <c r="D32" i="8"/>
  <c r="E32" i="8" s="1"/>
  <c r="H32" i="8"/>
  <c r="I32" i="8" l="1"/>
  <c r="F32" i="8"/>
  <c r="I31" i="13"/>
  <c r="F31" i="13" a="1"/>
  <c r="F31" i="13" s="1"/>
  <c r="J31" i="13"/>
  <c r="E31" i="13"/>
  <c r="D31" i="13"/>
  <c r="L32" i="12"/>
  <c r="I32" i="12"/>
  <c r="D33" i="12" s="1"/>
  <c r="D31" i="2"/>
  <c r="E31" i="2" s="1"/>
  <c r="H31" i="2"/>
  <c r="I31" i="2"/>
  <c r="G31" i="13" l="1"/>
  <c r="K31" i="13" s="1"/>
  <c r="K33" i="12"/>
  <c r="E33" i="12"/>
  <c r="J33" i="12"/>
  <c r="F33" i="12" a="1"/>
  <c r="F33" i="12" s="1"/>
  <c r="J31" i="2"/>
  <c r="G31" i="2"/>
  <c r="C32" i="2" s="1"/>
  <c r="G33" i="8"/>
  <c r="C33" i="8"/>
  <c r="D33" i="8"/>
  <c r="E33" i="8" s="1"/>
  <c r="H33" i="8"/>
  <c r="I33" i="8" s="1"/>
  <c r="F33" i="8" l="1"/>
  <c r="H31" i="13"/>
  <c r="G33" i="12"/>
  <c r="I33" i="12" s="1"/>
  <c r="D32" i="2"/>
  <c r="E32" i="2" s="1"/>
  <c r="G32" i="2" s="1"/>
  <c r="C33" i="2" s="1"/>
  <c r="I32" i="2"/>
  <c r="H32" i="2"/>
  <c r="L33" i="12" l="1"/>
  <c r="D32" i="13"/>
  <c r="J32" i="13"/>
  <c r="E32" i="13"/>
  <c r="I32" i="13"/>
  <c r="F32" i="13" a="1"/>
  <c r="F32" i="13" s="1"/>
  <c r="D34" i="12"/>
  <c r="E34" i="12"/>
  <c r="K34" i="12"/>
  <c r="F34" i="12" a="1"/>
  <c r="F34" i="12" s="1"/>
  <c r="J34" i="12"/>
  <c r="J32" i="2"/>
  <c r="G34" i="8"/>
  <c r="C34" i="8"/>
  <c r="D34" i="8"/>
  <c r="E34" i="8" s="1"/>
  <c r="H34" i="8"/>
  <c r="I34" i="8" s="1"/>
  <c r="D33" i="2"/>
  <c r="E33" i="2" s="1"/>
  <c r="G33" i="2" s="1"/>
  <c r="I33" i="2"/>
  <c r="H33" i="2"/>
  <c r="F34" i="8" l="1"/>
  <c r="G32" i="13"/>
  <c r="H32" i="13" s="1"/>
  <c r="G34" i="12"/>
  <c r="J33" i="2"/>
  <c r="C34" i="2"/>
  <c r="K32" i="13" l="1"/>
  <c r="I33" i="13"/>
  <c r="F33" i="13" a="1"/>
  <c r="F33" i="13" s="1"/>
  <c r="E33" i="13"/>
  <c r="J33" i="13"/>
  <c r="D33" i="13"/>
  <c r="L34" i="12"/>
  <c r="I34" i="12"/>
  <c r="G35" i="8"/>
  <c r="C35" i="8"/>
  <c r="D35" i="8"/>
  <c r="E35" i="8" s="1"/>
  <c r="H35" i="8"/>
  <c r="D34" i="2"/>
  <c r="E34" i="2" s="1"/>
  <c r="G34" i="2" s="1"/>
  <c r="H34" i="2"/>
  <c r="I34" i="2"/>
  <c r="I35" i="8" l="1"/>
  <c r="F35" i="8"/>
  <c r="G33" i="13"/>
  <c r="K33" i="13" s="1"/>
  <c r="D35" i="12"/>
  <c r="F35" i="12" a="1"/>
  <c r="F35" i="12" s="1"/>
  <c r="E35" i="12"/>
  <c r="J35" i="12"/>
  <c r="K35" i="12"/>
  <c r="H36" i="10"/>
  <c r="C36" i="10"/>
  <c r="I36" i="10"/>
  <c r="D36" i="10"/>
  <c r="E36" i="10" s="1"/>
  <c r="J34" i="2"/>
  <c r="C35" i="2"/>
  <c r="H33" i="13" l="1"/>
  <c r="G35" i="12"/>
  <c r="L35" i="12" s="1"/>
  <c r="G36" i="10"/>
  <c r="J36" i="10"/>
  <c r="G36" i="8"/>
  <c r="C36" i="8"/>
  <c r="D36" i="8"/>
  <c r="E36" i="8" s="1"/>
  <c r="H36" i="8"/>
  <c r="I36" i="8" s="1"/>
  <c r="D35" i="2"/>
  <c r="E35" i="2" s="1"/>
  <c r="G35" i="2" s="1"/>
  <c r="I35" i="2"/>
  <c r="H35" i="2"/>
  <c r="F36" i="8" l="1"/>
  <c r="D34" i="13"/>
  <c r="E34" i="13"/>
  <c r="J34" i="13"/>
  <c r="I34" i="13"/>
  <c r="F34" i="13" a="1"/>
  <c r="F34" i="13" s="1"/>
  <c r="I35" i="12"/>
  <c r="H37" i="10"/>
  <c r="C37" i="10"/>
  <c r="I37" i="10"/>
  <c r="D37" i="10"/>
  <c r="E37" i="10" s="1"/>
  <c r="J35" i="2"/>
  <c r="C36" i="2"/>
  <c r="G34" i="13" l="1"/>
  <c r="K34" i="13" s="1"/>
  <c r="D36" i="12"/>
  <c r="K36" i="12"/>
  <c r="F36" i="12" a="1"/>
  <c r="F36" i="12" s="1"/>
  <c r="E36" i="12"/>
  <c r="J36" i="12"/>
  <c r="G37" i="10"/>
  <c r="J37" i="10"/>
  <c r="G37" i="8"/>
  <c r="C37" i="8"/>
  <c r="D37" i="8"/>
  <c r="E37" i="8" s="1"/>
  <c r="H37" i="8"/>
  <c r="I37" i="8" s="1"/>
  <c r="D36" i="2"/>
  <c r="H36" i="2"/>
  <c r="I36" i="2"/>
  <c r="F37" i="8" l="1"/>
  <c r="H34" i="13"/>
  <c r="G36" i="12"/>
  <c r="I36" i="12" s="1"/>
  <c r="H38" i="10"/>
  <c r="C38" i="10"/>
  <c r="D38" i="10"/>
  <c r="E38" i="10" s="1"/>
  <c r="I38" i="10"/>
  <c r="E36" i="2"/>
  <c r="I35" i="13" l="1"/>
  <c r="F35" i="13" a="1"/>
  <c r="F35" i="13" s="1"/>
  <c r="J35" i="13"/>
  <c r="E35" i="13"/>
  <c r="D35" i="13"/>
  <c r="D37" i="12"/>
  <c r="K37" i="12"/>
  <c r="F37" i="12" a="1"/>
  <c r="F37" i="12" s="1"/>
  <c r="E37" i="12"/>
  <c r="J37" i="12"/>
  <c r="L36" i="12"/>
  <c r="G38" i="10"/>
  <c r="J38" i="10"/>
  <c r="G36" i="2"/>
  <c r="C37" i="2" s="1"/>
  <c r="J36" i="2"/>
  <c r="G38" i="8"/>
  <c r="C38" i="8"/>
  <c r="H38" i="8"/>
  <c r="D38" i="8"/>
  <c r="E38" i="8" s="1"/>
  <c r="I38" i="8" l="1"/>
  <c r="F38" i="8"/>
  <c r="G35" i="13"/>
  <c r="K35" i="13" s="1"/>
  <c r="G37" i="12"/>
  <c r="L37" i="12" s="1"/>
  <c r="H39" i="10"/>
  <c r="C39" i="10"/>
  <c r="D39" i="10"/>
  <c r="E39" i="10" s="1"/>
  <c r="I39" i="10"/>
  <c r="D37" i="2"/>
  <c r="E37" i="2" s="1"/>
  <c r="G37" i="2" s="1"/>
  <c r="H37" i="2"/>
  <c r="I37" i="2"/>
  <c r="H35" i="13" l="1"/>
  <c r="D36" i="13" s="1"/>
  <c r="I37" i="12"/>
  <c r="G39" i="10"/>
  <c r="J39" i="10"/>
  <c r="J37" i="2"/>
  <c r="C38" i="2"/>
  <c r="G39" i="8"/>
  <c r="C39" i="8"/>
  <c r="F39" i="8" s="1"/>
  <c r="H39" i="8"/>
  <c r="D39" i="8"/>
  <c r="E39" i="8" s="1"/>
  <c r="I39" i="8" l="1"/>
  <c r="F36" i="13" a="1"/>
  <c r="F36" i="13" s="1"/>
  <c r="G36" i="13" s="1"/>
  <c r="I36" i="13"/>
  <c r="E36" i="13"/>
  <c r="J36" i="13"/>
  <c r="D38" i="12"/>
  <c r="E38" i="12"/>
  <c r="J38" i="12"/>
  <c r="K38" i="12"/>
  <c r="F38" i="12" a="1"/>
  <c r="F38" i="12" s="1"/>
  <c r="H40" i="10"/>
  <c r="C40" i="10"/>
  <c r="I40" i="10"/>
  <c r="D40" i="10"/>
  <c r="E40" i="10" s="1"/>
  <c r="D38" i="2"/>
  <c r="E38" i="2" s="1"/>
  <c r="G38" i="2" s="1"/>
  <c r="I38" i="2"/>
  <c r="H38" i="2"/>
  <c r="K36" i="13" l="1"/>
  <c r="H36" i="13"/>
  <c r="G38" i="12"/>
  <c r="L38" i="12" s="1"/>
  <c r="G40" i="10"/>
  <c r="J40" i="10"/>
  <c r="J38" i="2"/>
  <c r="C39" i="2"/>
  <c r="G40" i="8"/>
  <c r="C40" i="8"/>
  <c r="D40" i="8"/>
  <c r="E40" i="8" s="1"/>
  <c r="H40" i="8"/>
  <c r="F40" i="8" l="1"/>
  <c r="I40" i="8"/>
  <c r="I37" i="13"/>
  <c r="F37" i="13" a="1"/>
  <c r="F37" i="13" s="1"/>
  <c r="J37" i="13"/>
  <c r="E37" i="13"/>
  <c r="D37" i="13"/>
  <c r="I38" i="12"/>
  <c r="H41" i="10"/>
  <c r="C41" i="10"/>
  <c r="I41" i="10"/>
  <c r="D41" i="10"/>
  <c r="E41" i="10" s="1"/>
  <c r="D39" i="2"/>
  <c r="E39" i="2" s="1"/>
  <c r="G39" i="2" s="1"/>
  <c r="I39" i="2"/>
  <c r="H39" i="2"/>
  <c r="G37" i="13" l="1"/>
  <c r="K37" i="13" s="1"/>
  <c r="D39" i="12"/>
  <c r="E39" i="12"/>
  <c r="J39" i="12"/>
  <c r="K39" i="12"/>
  <c r="F39" i="12" a="1"/>
  <c r="F39" i="12" s="1"/>
  <c r="G41" i="10"/>
  <c r="J41" i="10"/>
  <c r="J39" i="2"/>
  <c r="C40" i="2"/>
  <c r="G41" i="8"/>
  <c r="C41" i="8"/>
  <c r="F41" i="8" s="1"/>
  <c r="D41" i="8"/>
  <c r="E41" i="8" s="1"/>
  <c r="H41" i="8"/>
  <c r="I41" i="8" l="1"/>
  <c r="H37" i="13"/>
  <c r="J38" i="13" s="1"/>
  <c r="G39" i="12"/>
  <c r="L39" i="12" s="1"/>
  <c r="H42" i="10"/>
  <c r="C42" i="10"/>
  <c r="D42" i="10"/>
  <c r="E42" i="10" s="1"/>
  <c r="I42" i="10"/>
  <c r="D40" i="2"/>
  <c r="I40" i="2"/>
  <c r="H40" i="2"/>
  <c r="D38" i="13" l="1"/>
  <c r="E38" i="13"/>
  <c r="F38" i="13" a="1"/>
  <c r="F38" i="13" s="1"/>
  <c r="I38" i="13"/>
  <c r="I39" i="12"/>
  <c r="G42" i="10"/>
  <c r="J42" i="10"/>
  <c r="G42" i="8"/>
  <c r="C42" i="8"/>
  <c r="H42" i="8"/>
  <c r="D42" i="8"/>
  <c r="E42" i="8" s="1"/>
  <c r="E40" i="2"/>
  <c r="G38" i="13" l="1"/>
  <c r="K38" i="13" s="1"/>
  <c r="I42" i="8"/>
  <c r="F42" i="8"/>
  <c r="D40" i="12"/>
  <c r="K40" i="12"/>
  <c r="F40" i="12" a="1"/>
  <c r="F40" i="12" s="1"/>
  <c r="E40" i="12"/>
  <c r="J40" i="12"/>
  <c r="H43" i="10"/>
  <c r="C43" i="10"/>
  <c r="D43" i="10"/>
  <c r="E43" i="10" s="1"/>
  <c r="I43" i="10"/>
  <c r="G40" i="2"/>
  <c r="C41" i="2" s="1"/>
  <c r="J40" i="2"/>
  <c r="H38" i="13" l="1"/>
  <c r="I39" i="13" s="1"/>
  <c r="G40" i="12"/>
  <c r="I40" i="12" s="1"/>
  <c r="G43" i="10"/>
  <c r="J43" i="10"/>
  <c r="G43" i="8"/>
  <c r="C43" i="8"/>
  <c r="H43" i="8"/>
  <c r="D43" i="8"/>
  <c r="E43" i="8" s="1"/>
  <c r="D41" i="2"/>
  <c r="E41" i="2" s="1"/>
  <c r="G41" i="2" s="1"/>
  <c r="I41" i="2"/>
  <c r="H41" i="2"/>
  <c r="D39" i="13" l="1"/>
  <c r="J39" i="13"/>
  <c r="E39" i="13"/>
  <c r="F39" i="13" a="1"/>
  <c r="F39" i="13" s="1"/>
  <c r="I43" i="8"/>
  <c r="F43" i="8"/>
  <c r="D41" i="12"/>
  <c r="K41" i="12"/>
  <c r="J41" i="12"/>
  <c r="F41" i="12" a="1"/>
  <c r="F41" i="12" s="1"/>
  <c r="E41" i="12"/>
  <c r="L40" i="12"/>
  <c r="H44" i="10"/>
  <c r="C44" i="10"/>
  <c r="I44" i="10"/>
  <c r="D44" i="10"/>
  <c r="E44" i="10" s="1"/>
  <c r="J41" i="2"/>
  <c r="C42" i="2"/>
  <c r="G39" i="13" l="1"/>
  <c r="K39" i="13" s="1"/>
  <c r="G41" i="12"/>
  <c r="L41" i="12" s="1"/>
  <c r="G44" i="10"/>
  <c r="J44" i="10"/>
  <c r="G44" i="8"/>
  <c r="C44" i="8"/>
  <c r="D44" i="8"/>
  <c r="E44" i="8" s="1"/>
  <c r="H44" i="8"/>
  <c r="I44" i="8" s="1"/>
  <c r="D42" i="2"/>
  <c r="E42" i="2" s="1"/>
  <c r="G42" i="2" s="1"/>
  <c r="H42" i="2"/>
  <c r="I42" i="2"/>
  <c r="H39" i="13" l="1"/>
  <c r="D40" i="13" s="1"/>
  <c r="F44" i="8"/>
  <c r="I41" i="12"/>
  <c r="H45" i="10"/>
  <c r="C45" i="10"/>
  <c r="I45" i="10"/>
  <c r="D45" i="10"/>
  <c r="E45" i="10" s="1"/>
  <c r="J42" i="2"/>
  <c r="C43" i="2"/>
  <c r="J40" i="13" l="1"/>
  <c r="E40" i="13"/>
  <c r="I40" i="13"/>
  <c r="F40" i="13" a="1"/>
  <c r="F40" i="13" s="1"/>
  <c r="G40" i="13" s="1"/>
  <c r="H40" i="13" s="1"/>
  <c r="D42" i="12"/>
  <c r="E42" i="12"/>
  <c r="F42" i="12" a="1"/>
  <c r="F42" i="12" s="1"/>
  <c r="J42" i="12"/>
  <c r="K42" i="12"/>
  <c r="G45" i="10"/>
  <c r="J45" i="10"/>
  <c r="G45" i="8"/>
  <c r="C45" i="8"/>
  <c r="D45" i="8"/>
  <c r="E45" i="8" s="1"/>
  <c r="H45" i="8"/>
  <c r="D43" i="2"/>
  <c r="E43" i="2" s="1"/>
  <c r="G43" i="2" s="1"/>
  <c r="I43" i="2"/>
  <c r="H43" i="2"/>
  <c r="I45" i="8" l="1"/>
  <c r="K40" i="13"/>
  <c r="F45" i="8"/>
  <c r="J41" i="13"/>
  <c r="F41" i="13" a="1"/>
  <c r="F41" i="13" s="1"/>
  <c r="I41" i="13"/>
  <c r="E41" i="13"/>
  <c r="D41" i="13"/>
  <c r="G42" i="12"/>
  <c r="L42" i="12" s="1"/>
  <c r="H46" i="10"/>
  <c r="C46" i="10"/>
  <c r="D46" i="10"/>
  <c r="E46" i="10" s="1"/>
  <c r="I46" i="10"/>
  <c r="J43" i="2"/>
  <c r="C44" i="2"/>
  <c r="G41" i="13" l="1"/>
  <c r="H41" i="13" s="1"/>
  <c r="I42" i="12"/>
  <c r="G46" i="10"/>
  <c r="J46" i="10"/>
  <c r="G46" i="8"/>
  <c r="C46" i="8"/>
  <c r="H46" i="8"/>
  <c r="D46" i="8"/>
  <c r="E46" i="8" s="1"/>
  <c r="D44" i="2"/>
  <c r="E44" i="2" s="1"/>
  <c r="G44" i="2" s="1"/>
  <c r="H44" i="2"/>
  <c r="I44" i="2"/>
  <c r="I46" i="8" l="1"/>
  <c r="F46" i="8"/>
  <c r="K41" i="13"/>
  <c r="E42" i="13"/>
  <c r="J42" i="13"/>
  <c r="F42" i="13" a="1"/>
  <c r="F42" i="13" s="1"/>
  <c r="I42" i="13"/>
  <c r="D42" i="13"/>
  <c r="D43" i="12"/>
  <c r="K43" i="12"/>
  <c r="E43" i="12"/>
  <c r="F43" i="12" a="1"/>
  <c r="F43" i="12" s="1"/>
  <c r="J43" i="12"/>
  <c r="H47" i="10"/>
  <c r="C47" i="10"/>
  <c r="D47" i="10"/>
  <c r="E47" i="10" s="1"/>
  <c r="I47" i="10"/>
  <c r="J44" i="2"/>
  <c r="C45" i="2"/>
  <c r="G42" i="13" l="1"/>
  <c r="K42" i="13" s="1"/>
  <c r="G43" i="12"/>
  <c r="I43" i="12" s="1"/>
  <c r="G47" i="10"/>
  <c r="J47" i="10"/>
  <c r="G47" i="8"/>
  <c r="C47" i="8"/>
  <c r="H47" i="8"/>
  <c r="D47" i="8"/>
  <c r="E47" i="8" s="1"/>
  <c r="D45" i="2"/>
  <c r="E45" i="2" s="1"/>
  <c r="G45" i="2" s="1"/>
  <c r="H45" i="2"/>
  <c r="I45" i="2"/>
  <c r="I47" i="8" l="1"/>
  <c r="F47" i="8"/>
  <c r="H42" i="13"/>
  <c r="J43" i="13" s="1"/>
  <c r="D44" i="12"/>
  <c r="J44" i="12"/>
  <c r="F44" i="12" a="1"/>
  <c r="F44" i="12" s="1"/>
  <c r="E44" i="12"/>
  <c r="K44" i="12"/>
  <c r="L43" i="12"/>
  <c r="H48" i="10"/>
  <c r="C48" i="10"/>
  <c r="I48" i="10"/>
  <c r="D48" i="10"/>
  <c r="E48" i="10" s="1"/>
  <c r="J45" i="2"/>
  <c r="C46" i="2"/>
  <c r="F43" i="13" l="1" a="1"/>
  <c r="F43" i="13" s="1"/>
  <c r="D43" i="13"/>
  <c r="I43" i="13"/>
  <c r="E43" i="13"/>
  <c r="G44" i="12"/>
  <c r="I44" i="12" s="1"/>
  <c r="G48" i="10"/>
  <c r="J48" i="10"/>
  <c r="G48" i="8"/>
  <c r="C48" i="8"/>
  <c r="D48" i="8"/>
  <c r="E48" i="8" s="1"/>
  <c r="H48" i="8"/>
  <c r="I48" i="8" s="1"/>
  <c r="D46" i="2"/>
  <c r="E46" i="2" s="1"/>
  <c r="G46" i="2" s="1"/>
  <c r="I46" i="2"/>
  <c r="H46" i="2"/>
  <c r="G43" i="13" l="1"/>
  <c r="K43" i="13" s="1"/>
  <c r="F48" i="8"/>
  <c r="D45" i="12"/>
  <c r="K45" i="12"/>
  <c r="J45" i="12"/>
  <c r="F45" i="12" a="1"/>
  <c r="F45" i="12" s="1"/>
  <c r="E45" i="12"/>
  <c r="L44" i="12"/>
  <c r="H49" i="10"/>
  <c r="C49" i="10"/>
  <c r="I49" i="10"/>
  <c r="D49" i="10"/>
  <c r="E49" i="10" s="1"/>
  <c r="J46" i="2"/>
  <c r="C47" i="2"/>
  <c r="H43" i="13" l="1"/>
  <c r="F44" i="13" s="1" a="1"/>
  <c r="F44" i="13" s="1"/>
  <c r="G45" i="12"/>
  <c r="L45" i="12" s="1"/>
  <c r="G49" i="10"/>
  <c r="J49" i="10"/>
  <c r="G49" i="8"/>
  <c r="C49" i="8"/>
  <c r="D49" i="8"/>
  <c r="E49" i="8" s="1"/>
  <c r="H49" i="8"/>
  <c r="D47" i="2"/>
  <c r="E47" i="2" s="1"/>
  <c r="G47" i="2" s="1"/>
  <c r="I47" i="2"/>
  <c r="H47" i="2"/>
  <c r="I49" i="8" l="1"/>
  <c r="J44" i="13"/>
  <c r="D44" i="13"/>
  <c r="G44" i="13" s="1"/>
  <c r="I44" i="13"/>
  <c r="E44" i="13"/>
  <c r="F49" i="8"/>
  <c r="I45" i="12"/>
  <c r="H50" i="10"/>
  <c r="C50" i="10"/>
  <c r="D50" i="10"/>
  <c r="E50" i="10" s="1"/>
  <c r="I50" i="10"/>
  <c r="J47" i="2"/>
  <c r="C48" i="2"/>
  <c r="H44" i="13" l="1"/>
  <c r="D45" i="13" s="1"/>
  <c r="K44" i="13"/>
  <c r="D46" i="12"/>
  <c r="E46" i="12"/>
  <c r="J46" i="12"/>
  <c r="K46" i="12"/>
  <c r="F46" i="12" a="1"/>
  <c r="F46" i="12" s="1"/>
  <c r="G50" i="10"/>
  <c r="J50" i="10"/>
  <c r="G50" i="8"/>
  <c r="C50" i="8"/>
  <c r="H50" i="8"/>
  <c r="D50" i="8"/>
  <c r="E50" i="8" s="1"/>
  <c r="D48" i="2"/>
  <c r="E48" i="2" s="1"/>
  <c r="G48" i="2" s="1"/>
  <c r="I48" i="2"/>
  <c r="H48" i="2"/>
  <c r="J45" i="13" l="1"/>
  <c r="E45" i="13"/>
  <c r="I45" i="13"/>
  <c r="F45" i="13" a="1"/>
  <c r="F45" i="13" s="1"/>
  <c r="G45" i="13" s="1"/>
  <c r="I50" i="8"/>
  <c r="F50" i="8"/>
  <c r="G46" i="12"/>
  <c r="L46" i="12" s="1"/>
  <c r="H51" i="10"/>
  <c r="C51" i="10"/>
  <c r="D51" i="10"/>
  <c r="E51" i="10" s="1"/>
  <c r="I51" i="10"/>
  <c r="J48" i="2"/>
  <c r="C49" i="2"/>
  <c r="H45" i="13" l="1"/>
  <c r="E46" i="13" s="1"/>
  <c r="K45" i="13"/>
  <c r="I46" i="12"/>
  <c r="G51" i="10"/>
  <c r="J51" i="10"/>
  <c r="G51" i="8"/>
  <c r="C51" i="8"/>
  <c r="H51" i="8"/>
  <c r="D51" i="8"/>
  <c r="E51" i="8" s="1"/>
  <c r="D49" i="2"/>
  <c r="E49" i="2" s="1"/>
  <c r="G49" i="2" s="1"/>
  <c r="I49" i="2"/>
  <c r="H49" i="2"/>
  <c r="D46" i="13" l="1"/>
  <c r="F46" i="13" a="1"/>
  <c r="F46" i="13" s="1"/>
  <c r="I46" i="13"/>
  <c r="J46" i="13"/>
  <c r="I51" i="8"/>
  <c r="F51" i="8"/>
  <c r="D47" i="12"/>
  <c r="K47" i="12"/>
  <c r="F47" i="12" a="1"/>
  <c r="F47" i="12" s="1"/>
  <c r="E47" i="12"/>
  <c r="J47" i="12"/>
  <c r="H52" i="10"/>
  <c r="C52" i="10"/>
  <c r="I52" i="10"/>
  <c r="D52" i="10"/>
  <c r="E52" i="10" s="1"/>
  <c r="J49" i="2"/>
  <c r="C50" i="2"/>
  <c r="G46" i="13" l="1"/>
  <c r="H46" i="13" s="1"/>
  <c r="J47" i="13" s="1"/>
  <c r="G47" i="12"/>
  <c r="I47" i="12" s="1"/>
  <c r="G52" i="10"/>
  <c r="J52" i="10"/>
  <c r="G52" i="8"/>
  <c r="C52" i="8"/>
  <c r="D52" i="8"/>
  <c r="E52" i="8" s="1"/>
  <c r="H52" i="8"/>
  <c r="D50" i="2"/>
  <c r="E50" i="2" s="1"/>
  <c r="G50" i="2" s="1"/>
  <c r="H50" i="2"/>
  <c r="I50" i="2"/>
  <c r="D47" i="13" l="1"/>
  <c r="I47" i="13"/>
  <c r="E47" i="13"/>
  <c r="F47" i="13" a="1"/>
  <c r="F47" i="13" s="1"/>
  <c r="K46" i="13"/>
  <c r="I52" i="8"/>
  <c r="F52" i="8"/>
  <c r="D48" i="12"/>
  <c r="J48" i="12"/>
  <c r="E48" i="12"/>
  <c r="K48" i="12"/>
  <c r="F48" i="12" a="1"/>
  <c r="F48" i="12" s="1"/>
  <c r="L47" i="12"/>
  <c r="H53" i="10"/>
  <c r="C53" i="10"/>
  <c r="I53" i="10"/>
  <c r="D53" i="10"/>
  <c r="E53" i="10" s="1"/>
  <c r="J50" i="2"/>
  <c r="C51" i="2"/>
  <c r="G47" i="13" l="1"/>
  <c r="K47" i="13" s="1"/>
  <c r="G48" i="12"/>
  <c r="I48" i="12" s="1"/>
  <c r="G53" i="10"/>
  <c r="J53" i="10"/>
  <c r="G53" i="8"/>
  <c r="C53" i="8"/>
  <c r="D53" i="8"/>
  <c r="E53" i="8" s="1"/>
  <c r="H53" i="8"/>
  <c r="I53" i="8" s="1"/>
  <c r="D51" i="2"/>
  <c r="E51" i="2" s="1"/>
  <c r="G51" i="2" s="1"/>
  <c r="I51" i="2"/>
  <c r="H51" i="2"/>
  <c r="H47" i="13" l="1"/>
  <c r="I48" i="13" s="1"/>
  <c r="F53" i="8"/>
  <c r="D49" i="12"/>
  <c r="J49" i="12"/>
  <c r="F49" i="12" a="1"/>
  <c r="F49" i="12" s="1"/>
  <c r="E49" i="12"/>
  <c r="K49" i="12"/>
  <c r="L48" i="12"/>
  <c r="H54" i="10"/>
  <c r="C54" i="10"/>
  <c r="D54" i="10"/>
  <c r="E54" i="10" s="1"/>
  <c r="I54" i="10"/>
  <c r="J51" i="2"/>
  <c r="C52" i="2"/>
  <c r="D48" i="13" l="1"/>
  <c r="F48" i="13" a="1"/>
  <c r="F48" i="13" s="1"/>
  <c r="G48" i="13" s="1"/>
  <c r="J48" i="13"/>
  <c r="E48" i="13"/>
  <c r="G49" i="12"/>
  <c r="I49" i="12" s="1"/>
  <c r="G54" i="10"/>
  <c r="J54" i="10"/>
  <c r="G54" i="8"/>
  <c r="C54" i="8"/>
  <c r="D54" i="8"/>
  <c r="E54" i="8" s="1"/>
  <c r="H54" i="8"/>
  <c r="I54" i="8" s="1"/>
  <c r="D52" i="2"/>
  <c r="E52" i="2" s="1"/>
  <c r="G52" i="2" s="1"/>
  <c r="H52" i="2"/>
  <c r="I52" i="2"/>
  <c r="K48" i="13" l="1"/>
  <c r="F54" i="8"/>
  <c r="H48" i="13"/>
  <c r="J49" i="13" s="1"/>
  <c r="D50" i="12"/>
  <c r="K50" i="12"/>
  <c r="F50" i="12" a="1"/>
  <c r="F50" i="12" s="1"/>
  <c r="E50" i="12"/>
  <c r="J50" i="12"/>
  <c r="L49" i="12"/>
  <c r="H55" i="10"/>
  <c r="C55" i="10"/>
  <c r="D55" i="10"/>
  <c r="E55" i="10" s="1"/>
  <c r="I55" i="10"/>
  <c r="J52" i="2"/>
  <c r="C53" i="2"/>
  <c r="E49" i="13" l="1"/>
  <c r="I49" i="13"/>
  <c r="F49" i="13" a="1"/>
  <c r="F49" i="13" s="1"/>
  <c r="D49" i="13"/>
  <c r="G50" i="12"/>
  <c r="L50" i="12" s="1"/>
  <c r="G55" i="10"/>
  <c r="J55" i="10"/>
  <c r="G55" i="8"/>
  <c r="C55" i="8"/>
  <c r="H55" i="8"/>
  <c r="D55" i="8"/>
  <c r="E55" i="8" s="1"/>
  <c r="D53" i="2"/>
  <c r="E53" i="2" s="1"/>
  <c r="G53" i="2" s="1"/>
  <c r="I53" i="2"/>
  <c r="H53" i="2"/>
  <c r="G49" i="13" l="1"/>
  <c r="K49" i="13" s="1"/>
  <c r="I55" i="8"/>
  <c r="F55" i="8"/>
  <c r="I50" i="12"/>
  <c r="H56" i="10"/>
  <c r="C56" i="10"/>
  <c r="I56" i="10"/>
  <c r="D56" i="10"/>
  <c r="E56" i="10" s="1"/>
  <c r="J53" i="2"/>
  <c r="C54" i="2"/>
  <c r="H49" i="13" l="1"/>
  <c r="E50" i="13" s="1"/>
  <c r="D51" i="12"/>
  <c r="E51" i="12"/>
  <c r="K51" i="12"/>
  <c r="J51" i="12"/>
  <c r="F51" i="12" a="1"/>
  <c r="F51" i="12" s="1"/>
  <c r="G56" i="10"/>
  <c r="J56" i="10"/>
  <c r="D56" i="8"/>
  <c r="E56" i="8" s="1"/>
  <c r="H56" i="8"/>
  <c r="C56" i="8"/>
  <c r="G56" i="8"/>
  <c r="D54" i="2"/>
  <c r="E54" i="2" s="1"/>
  <c r="G54" i="2" s="1"/>
  <c r="H54" i="2"/>
  <c r="I54" i="2"/>
  <c r="D50" i="13" l="1"/>
  <c r="F50" i="13" a="1"/>
  <c r="F50" i="13" s="1"/>
  <c r="J50" i="13"/>
  <c r="I50" i="13"/>
  <c r="F56" i="8"/>
  <c r="I56" i="8"/>
  <c r="G51" i="12"/>
  <c r="L51" i="12" s="1"/>
  <c r="H57" i="10"/>
  <c r="C57" i="10"/>
  <c r="I57" i="10"/>
  <c r="D57" i="10"/>
  <c r="E57" i="10" s="1"/>
  <c r="J54" i="2"/>
  <c r="C55" i="2"/>
  <c r="G50" i="13" l="1"/>
  <c r="H50" i="13" s="1"/>
  <c r="J51" i="13" s="1"/>
  <c r="I51" i="12"/>
  <c r="G57" i="10"/>
  <c r="J57" i="10"/>
  <c r="G57" i="8"/>
  <c r="H57" i="8"/>
  <c r="D57" i="8"/>
  <c r="E57" i="8" s="1"/>
  <c r="C57" i="8"/>
  <c r="D55" i="2"/>
  <c r="E55" i="2" s="1"/>
  <c r="G55" i="2" s="1"/>
  <c r="H55" i="2"/>
  <c r="I55" i="2"/>
  <c r="E51" i="13" l="1"/>
  <c r="I51" i="13"/>
  <c r="F51" i="13" a="1"/>
  <c r="F51" i="13" s="1"/>
  <c r="D51" i="13"/>
  <c r="K50" i="13"/>
  <c r="I57" i="8"/>
  <c r="F57" i="8"/>
  <c r="D52" i="12"/>
  <c r="K52" i="12"/>
  <c r="F52" i="12" a="1"/>
  <c r="F52" i="12" s="1"/>
  <c r="E52" i="12"/>
  <c r="J52" i="12"/>
  <c r="H58" i="10"/>
  <c r="C58" i="10"/>
  <c r="D58" i="10"/>
  <c r="E58" i="10" s="1"/>
  <c r="I58" i="10"/>
  <c r="J55" i="2"/>
  <c r="C56" i="2"/>
  <c r="G51" i="13" l="1"/>
  <c r="G52" i="12"/>
  <c r="I52" i="12" s="1"/>
  <c r="G58" i="10"/>
  <c r="J58" i="10"/>
  <c r="H56" i="2"/>
  <c r="D58" i="8"/>
  <c r="E58" i="8" s="1"/>
  <c r="H58" i="8"/>
  <c r="I58" i="8" s="1"/>
  <c r="C58" i="8"/>
  <c r="G58" i="8"/>
  <c r="I56" i="2"/>
  <c r="D56" i="2"/>
  <c r="E56" i="2" s="1"/>
  <c r="G56" i="2" s="1"/>
  <c r="H51" i="13" l="1"/>
  <c r="K51" i="13"/>
  <c r="F58" i="8"/>
  <c r="D53" i="12"/>
  <c r="K53" i="12"/>
  <c r="F53" i="12" a="1"/>
  <c r="F53" i="12" s="1"/>
  <c r="J53" i="12"/>
  <c r="E53" i="12"/>
  <c r="L52" i="12"/>
  <c r="H59" i="10"/>
  <c r="C59" i="10"/>
  <c r="D59" i="10"/>
  <c r="E59" i="10" s="1"/>
  <c r="I59" i="10"/>
  <c r="J56" i="2"/>
  <c r="C57" i="2"/>
  <c r="J52" i="13" l="1"/>
  <c r="E52" i="13"/>
  <c r="F52" i="13" a="1"/>
  <c r="F52" i="13" s="1"/>
  <c r="D52" i="13"/>
  <c r="I52" i="13"/>
  <c r="G53" i="12"/>
  <c r="I53" i="12" s="1"/>
  <c r="G59" i="10"/>
  <c r="J59" i="10"/>
  <c r="G59" i="8"/>
  <c r="C59" i="8"/>
  <c r="H59" i="8"/>
  <c r="D59" i="8"/>
  <c r="E59" i="8" s="1"/>
  <c r="I57" i="2"/>
  <c r="H57" i="2"/>
  <c r="D57" i="2"/>
  <c r="E57" i="2" s="1"/>
  <c r="G52" i="13" l="1"/>
  <c r="H52" i="13" s="1"/>
  <c r="E53" i="13" s="1"/>
  <c r="I59" i="8"/>
  <c r="F59" i="8"/>
  <c r="D54" i="12"/>
  <c r="E54" i="12"/>
  <c r="K54" i="12"/>
  <c r="F54" i="12" a="1"/>
  <c r="F54" i="12" s="1"/>
  <c r="J54" i="12"/>
  <c r="L53" i="12"/>
  <c r="J57" i="2"/>
  <c r="H60" i="10"/>
  <c r="C60" i="10"/>
  <c r="I60" i="10"/>
  <c r="D60" i="10"/>
  <c r="E60" i="10" s="1"/>
  <c r="G57" i="2"/>
  <c r="C58" i="2" s="1"/>
  <c r="D53" i="13" l="1"/>
  <c r="J53" i="13"/>
  <c r="F53" i="13" a="1"/>
  <c r="F53" i="13" s="1"/>
  <c r="I53" i="13"/>
  <c r="K52" i="13"/>
  <c r="G54" i="12"/>
  <c r="I54" i="12" s="1"/>
  <c r="G60" i="10"/>
  <c r="J60" i="10"/>
  <c r="D60" i="8"/>
  <c r="E60" i="8" s="1"/>
  <c r="H60" i="8"/>
  <c r="C60" i="8"/>
  <c r="G60" i="8"/>
  <c r="H58" i="2"/>
  <c r="I58" i="2"/>
  <c r="D58" i="2"/>
  <c r="E58" i="2" s="1"/>
  <c r="G58" i="2" s="1"/>
  <c r="G53" i="13" l="1"/>
  <c r="H53" i="13" s="1"/>
  <c r="E54" i="13" s="1"/>
  <c r="I60" i="8"/>
  <c r="F60" i="8"/>
  <c r="D55" i="12"/>
  <c r="K55" i="12"/>
  <c r="J55" i="12"/>
  <c r="F55" i="12" a="1"/>
  <c r="F55" i="12" s="1"/>
  <c r="E55" i="12"/>
  <c r="L54" i="12"/>
  <c r="H61" i="10"/>
  <c r="C61" i="10"/>
  <c r="I61" i="10"/>
  <c r="D61" i="10"/>
  <c r="E61" i="10" s="1"/>
  <c r="J58" i="2"/>
  <c r="C59" i="2"/>
  <c r="D54" i="13" l="1"/>
  <c r="I54" i="13"/>
  <c r="J54" i="13"/>
  <c r="F54" i="13" a="1"/>
  <c r="F54" i="13" s="1"/>
  <c r="K53" i="13"/>
  <c r="G55" i="12"/>
  <c r="I55" i="12" s="1"/>
  <c r="G61" i="10"/>
  <c r="J61" i="10"/>
  <c r="D59" i="2"/>
  <c r="E59" i="2" s="1"/>
  <c r="H59" i="2"/>
  <c r="I59" i="2"/>
  <c r="G61" i="8"/>
  <c r="D61" i="8"/>
  <c r="E61" i="8" s="1"/>
  <c r="C61" i="8"/>
  <c r="H61" i="8"/>
  <c r="I61" i="8" s="1"/>
  <c r="G54" i="13" l="1"/>
  <c r="K54" i="13" s="1"/>
  <c r="F61" i="8"/>
  <c r="D56" i="12"/>
  <c r="E56" i="12"/>
  <c r="F56" i="12" a="1"/>
  <c r="F56" i="12" s="1"/>
  <c r="J56" i="12"/>
  <c r="K56" i="12"/>
  <c r="L55" i="12"/>
  <c r="J59" i="2"/>
  <c r="H62" i="10"/>
  <c r="C62" i="10"/>
  <c r="D62" i="10"/>
  <c r="E62" i="10" s="1"/>
  <c r="I62" i="10"/>
  <c r="G59" i="2"/>
  <c r="C60" i="2" s="1"/>
  <c r="H54" i="13" l="1"/>
  <c r="J55" i="13" s="1"/>
  <c r="G56" i="12"/>
  <c r="I56" i="12" s="1"/>
  <c r="G62" i="10"/>
  <c r="J62" i="10"/>
  <c r="I60" i="2"/>
  <c r="H60" i="2"/>
  <c r="D60" i="2"/>
  <c r="E60" i="2" s="1"/>
  <c r="G60" i="2" s="1"/>
  <c r="C61" i="2" s="1"/>
  <c r="D62" i="8"/>
  <c r="E62" i="8" s="1"/>
  <c r="H62" i="8"/>
  <c r="C62" i="8"/>
  <c r="G62" i="8"/>
  <c r="F55" i="13" l="1" a="1"/>
  <c r="F55" i="13" s="1"/>
  <c r="D55" i="13"/>
  <c r="G55" i="13" s="1"/>
  <c r="I55" i="13"/>
  <c r="E55" i="13"/>
  <c r="I62" i="8"/>
  <c r="F62" i="8"/>
  <c r="D57" i="12"/>
  <c r="E57" i="12"/>
  <c r="K57" i="12"/>
  <c r="J57" i="12"/>
  <c r="F57" i="12" a="1"/>
  <c r="F57" i="12" s="1"/>
  <c r="L56" i="12"/>
  <c r="H63" i="10"/>
  <c r="C63" i="10"/>
  <c r="D63" i="10"/>
  <c r="E63" i="10" s="1"/>
  <c r="I63" i="10"/>
  <c r="J60" i="2"/>
  <c r="D61" i="2"/>
  <c r="E61" i="2" s="1"/>
  <c r="G61" i="2" s="1"/>
  <c r="H61" i="2"/>
  <c r="I61" i="2"/>
  <c r="K55" i="13" l="1"/>
  <c r="H55" i="13"/>
  <c r="J56" i="13" s="1"/>
  <c r="G57" i="12"/>
  <c r="L57" i="12" s="1"/>
  <c r="G63" i="10"/>
  <c r="J63" i="10"/>
  <c r="J61" i="2"/>
  <c r="C62" i="2"/>
  <c r="G63" i="8"/>
  <c r="H63" i="8"/>
  <c r="I63" i="8" s="1"/>
  <c r="D63" i="8"/>
  <c r="E63" i="8" s="1"/>
  <c r="C63" i="8"/>
  <c r="E56" i="13" l="1"/>
  <c r="D56" i="13"/>
  <c r="I56" i="13"/>
  <c r="F56" i="13" a="1"/>
  <c r="F56" i="13" s="1"/>
  <c r="F63" i="8"/>
  <c r="I57" i="12"/>
  <c r="H64" i="10"/>
  <c r="C64" i="10"/>
  <c r="I64" i="10"/>
  <c r="D64" i="10"/>
  <c r="E64" i="10" s="1"/>
  <c r="D62" i="2"/>
  <c r="E62" i="2" s="1"/>
  <c r="G62" i="2" s="1"/>
  <c r="H62" i="2"/>
  <c r="I62" i="2"/>
  <c r="G56" i="13" l="1"/>
  <c r="K56" i="13" s="1"/>
  <c r="D58" i="12"/>
  <c r="E58" i="12"/>
  <c r="J58" i="12"/>
  <c r="F58" i="12" a="1"/>
  <c r="F58" i="12" s="1"/>
  <c r="K58" i="12"/>
  <c r="G64" i="10"/>
  <c r="J64" i="10"/>
  <c r="J62" i="2"/>
  <c r="C63" i="2"/>
  <c r="D64" i="8"/>
  <c r="E64" i="8" s="1"/>
  <c r="H64" i="8"/>
  <c r="C64" i="8"/>
  <c r="G64" i="8"/>
  <c r="I64" i="8" l="1"/>
  <c r="H56" i="13"/>
  <c r="J57" i="13" s="1"/>
  <c r="F64" i="8"/>
  <c r="G58" i="12"/>
  <c r="I58" i="12" s="1"/>
  <c r="H65" i="10"/>
  <c r="C65" i="10"/>
  <c r="I65" i="10"/>
  <c r="D65" i="10"/>
  <c r="E65" i="10" s="1"/>
  <c r="D63" i="2"/>
  <c r="E63" i="2" s="1"/>
  <c r="G63" i="2" s="1"/>
  <c r="I63" i="2"/>
  <c r="H63" i="2"/>
  <c r="D57" i="13" l="1"/>
  <c r="F57" i="13" a="1"/>
  <c r="F57" i="13" s="1"/>
  <c r="E57" i="13"/>
  <c r="I57" i="13"/>
  <c r="D59" i="12"/>
  <c r="K59" i="12"/>
  <c r="J59" i="12"/>
  <c r="E59" i="12"/>
  <c r="F59" i="12" a="1"/>
  <c r="F59" i="12" s="1"/>
  <c r="L58" i="12"/>
  <c r="G65" i="10"/>
  <c r="J65" i="10"/>
  <c r="J63" i="2"/>
  <c r="C64" i="2"/>
  <c r="G65" i="8"/>
  <c r="C65" i="8"/>
  <c r="H65" i="8"/>
  <c r="D65" i="8"/>
  <c r="E65" i="8" s="1"/>
  <c r="G57" i="13" l="1"/>
  <c r="K57" i="13" s="1"/>
  <c r="F65" i="8"/>
  <c r="I65" i="8"/>
  <c r="G59" i="12"/>
  <c r="I59" i="12" s="1"/>
  <c r="H66" i="10"/>
  <c r="C66" i="10"/>
  <c r="D66" i="10"/>
  <c r="E66" i="10" s="1"/>
  <c r="I66" i="10"/>
  <c r="D64" i="2"/>
  <c r="E64" i="2" s="1"/>
  <c r="G64" i="2" s="1"/>
  <c r="H64" i="2"/>
  <c r="I64" i="2"/>
  <c r="H57" i="13" l="1"/>
  <c r="F58" i="13" s="1" a="1"/>
  <c r="F58" i="13" s="1"/>
  <c r="D60" i="12"/>
  <c r="E60" i="12"/>
  <c r="K60" i="12"/>
  <c r="F60" i="12" a="1"/>
  <c r="F60" i="12" s="1"/>
  <c r="J60" i="12"/>
  <c r="L59" i="12"/>
  <c r="G66" i="10"/>
  <c r="J66" i="10"/>
  <c r="J64" i="2"/>
  <c r="C65" i="2"/>
  <c r="D66" i="8"/>
  <c r="E66" i="8" s="1"/>
  <c r="H66" i="8"/>
  <c r="C66" i="8"/>
  <c r="G66" i="8"/>
  <c r="I66" i="8" l="1"/>
  <c r="D58" i="13"/>
  <c r="G58" i="13" s="1"/>
  <c r="E58" i="13"/>
  <c r="J58" i="13"/>
  <c r="I58" i="13"/>
  <c r="F66" i="8"/>
  <c r="G60" i="12"/>
  <c r="I60" i="12" s="1"/>
  <c r="H67" i="10"/>
  <c r="C67" i="10"/>
  <c r="D67" i="10"/>
  <c r="E67" i="10" s="1"/>
  <c r="I67" i="10"/>
  <c r="D65" i="2"/>
  <c r="E65" i="2" s="1"/>
  <c r="G65" i="2" s="1"/>
  <c r="I65" i="2"/>
  <c r="H65" i="2"/>
  <c r="H58" i="13" l="1"/>
  <c r="F59" i="13" s="1" a="1"/>
  <c r="F59" i="13" s="1"/>
  <c r="K58" i="13"/>
  <c r="D61" i="12"/>
  <c r="K61" i="12"/>
  <c r="F61" i="12" a="1"/>
  <c r="F61" i="12" s="1"/>
  <c r="J61" i="12"/>
  <c r="E61" i="12"/>
  <c r="L60" i="12"/>
  <c r="G67" i="10"/>
  <c r="J67" i="10"/>
  <c r="J65" i="2"/>
  <c r="C66" i="2"/>
  <c r="G67" i="8"/>
  <c r="C67" i="8"/>
  <c r="D67" i="8"/>
  <c r="E67" i="8" s="1"/>
  <c r="H67" i="8"/>
  <c r="I59" i="13" l="1"/>
  <c r="J59" i="13"/>
  <c r="D59" i="13"/>
  <c r="G59" i="13" s="1"/>
  <c r="E59" i="13"/>
  <c r="I67" i="8"/>
  <c r="F67" i="8"/>
  <c r="G61" i="12"/>
  <c r="I61" i="12" s="1"/>
  <c r="H68" i="10"/>
  <c r="C68" i="10"/>
  <c r="I68" i="10"/>
  <c r="D68" i="10"/>
  <c r="E68" i="10" s="1"/>
  <c r="D66" i="2"/>
  <c r="E66" i="2" s="1"/>
  <c r="G66" i="2" s="1"/>
  <c r="I66" i="2"/>
  <c r="H66" i="2"/>
  <c r="H59" i="13" l="1"/>
  <c r="F60" i="13" s="1" a="1"/>
  <c r="F60" i="13" s="1"/>
  <c r="K59" i="13"/>
  <c r="D60" i="13"/>
  <c r="I60" i="13"/>
  <c r="J60" i="13"/>
  <c r="E60" i="13"/>
  <c r="D62" i="12"/>
  <c r="E62" i="12"/>
  <c r="F62" i="12" a="1"/>
  <c r="F62" i="12" s="1"/>
  <c r="K62" i="12"/>
  <c r="J62" i="12"/>
  <c r="L61" i="12"/>
  <c r="G68" i="10"/>
  <c r="J68" i="10"/>
  <c r="J66" i="2"/>
  <c r="C67" i="2"/>
  <c r="D68" i="8"/>
  <c r="E68" i="8" s="1"/>
  <c r="H68" i="8"/>
  <c r="I68" i="8" s="1"/>
  <c r="C68" i="8"/>
  <c r="G68" i="8"/>
  <c r="G60" i="13" l="1"/>
  <c r="H60" i="13" s="1"/>
  <c r="J61" i="13" s="1"/>
  <c r="F68" i="8"/>
  <c r="G62" i="12"/>
  <c r="I62" i="12" s="1"/>
  <c r="H69" i="10"/>
  <c r="C69" i="10"/>
  <c r="I69" i="10"/>
  <c r="D69" i="10"/>
  <c r="E69" i="10" s="1"/>
  <c r="D67" i="2"/>
  <c r="E67" i="2" s="1"/>
  <c r="G67" i="2" s="1"/>
  <c r="H67" i="2"/>
  <c r="I67" i="2"/>
  <c r="K60" i="13" l="1"/>
  <c r="I61" i="13"/>
  <c r="D61" i="13"/>
  <c r="E61" i="13"/>
  <c r="F61" i="13" a="1"/>
  <c r="F61" i="13" s="1"/>
  <c r="D63" i="12"/>
  <c r="K63" i="12"/>
  <c r="J63" i="12"/>
  <c r="F63" i="12" a="1"/>
  <c r="F63" i="12" s="1"/>
  <c r="E63" i="12"/>
  <c r="L62" i="12"/>
  <c r="G69" i="10"/>
  <c r="J69" i="10"/>
  <c r="J67" i="2"/>
  <c r="C68" i="2"/>
  <c r="G69" i="8"/>
  <c r="D69" i="8"/>
  <c r="E69" i="8" s="1"/>
  <c r="H69" i="8"/>
  <c r="C69" i="8"/>
  <c r="G61" i="13" l="1"/>
  <c r="K61" i="13" s="1"/>
  <c r="I69" i="8"/>
  <c r="F69" i="8"/>
  <c r="G63" i="12"/>
  <c r="I63" i="12" s="1"/>
  <c r="H70" i="10"/>
  <c r="C70" i="10"/>
  <c r="D70" i="10"/>
  <c r="E70" i="10" s="1"/>
  <c r="I70" i="10"/>
  <c r="D68" i="2"/>
  <c r="E68" i="2" s="1"/>
  <c r="G68" i="2" s="1"/>
  <c r="H68" i="2"/>
  <c r="I68" i="2"/>
  <c r="H61" i="13" l="1"/>
  <c r="E62" i="13" s="1"/>
  <c r="D64" i="12"/>
  <c r="E64" i="12"/>
  <c r="F64" i="12" a="1"/>
  <c r="F64" i="12" s="1"/>
  <c r="J64" i="12"/>
  <c r="K64" i="12"/>
  <c r="L63" i="12"/>
  <c r="G70" i="10"/>
  <c r="J70" i="10"/>
  <c r="J68" i="2"/>
  <c r="C69" i="2"/>
  <c r="D70" i="8"/>
  <c r="E70" i="8" s="1"/>
  <c r="H70" i="8"/>
  <c r="I70" i="8" s="1"/>
  <c r="C70" i="8"/>
  <c r="G70" i="8"/>
  <c r="I62" i="13" l="1"/>
  <c r="F62" i="13" a="1"/>
  <c r="F62" i="13" s="1"/>
  <c r="D62" i="13"/>
  <c r="J62" i="13"/>
  <c r="F70" i="8"/>
  <c r="G64" i="12"/>
  <c r="L64" i="12" s="1"/>
  <c r="H71" i="10"/>
  <c r="C71" i="10"/>
  <c r="D71" i="10"/>
  <c r="E71" i="10" s="1"/>
  <c r="I71" i="10"/>
  <c r="D69" i="2"/>
  <c r="E69" i="2" s="1"/>
  <c r="G69" i="2" s="1"/>
  <c r="H69" i="2"/>
  <c r="I69" i="2"/>
  <c r="G62" i="13" l="1"/>
  <c r="H62" i="13" s="1"/>
  <c r="E63" i="13" s="1"/>
  <c r="I64" i="12"/>
  <c r="G71" i="10"/>
  <c r="J71" i="10"/>
  <c r="J69" i="2"/>
  <c r="C70" i="2"/>
  <c r="G71" i="8"/>
  <c r="H71" i="8"/>
  <c r="I71" i="8" s="1"/>
  <c r="D71" i="8"/>
  <c r="E71" i="8" s="1"/>
  <c r="C71" i="8"/>
  <c r="F63" i="13" l="1" a="1"/>
  <c r="F63" i="13" s="1"/>
  <c r="G63" i="13" s="1"/>
  <c r="H63" i="13" s="1"/>
  <c r="F64" i="13" s="1" a="1"/>
  <c r="F64" i="13" s="1"/>
  <c r="D63" i="13"/>
  <c r="K62" i="13"/>
  <c r="J63" i="13"/>
  <c r="I63" i="13"/>
  <c r="F71" i="8"/>
  <c r="D65" i="12"/>
  <c r="E65" i="12"/>
  <c r="K65" i="12"/>
  <c r="J65" i="12"/>
  <c r="F65" i="12" a="1"/>
  <c r="F65" i="12" s="1"/>
  <c r="H72" i="10"/>
  <c r="C72" i="10"/>
  <c r="I72" i="10"/>
  <c r="D72" i="10"/>
  <c r="E72" i="10" s="1"/>
  <c r="D70" i="2"/>
  <c r="E70" i="2" s="1"/>
  <c r="G70" i="2" s="1"/>
  <c r="H70" i="2"/>
  <c r="I70" i="2"/>
  <c r="D64" i="13" l="1"/>
  <c r="G64" i="13" s="1"/>
  <c r="J64" i="13"/>
  <c r="E64" i="13"/>
  <c r="I64" i="13"/>
  <c r="K63" i="13"/>
  <c r="G65" i="12"/>
  <c r="L65" i="12" s="1"/>
  <c r="G72" i="10"/>
  <c r="J72" i="10"/>
  <c r="J70" i="2"/>
  <c r="C71" i="2"/>
  <c r="D72" i="8"/>
  <c r="E72" i="8" s="1"/>
  <c r="H72" i="8"/>
  <c r="C72" i="8"/>
  <c r="G72" i="8"/>
  <c r="I72" i="8" l="1"/>
  <c r="H64" i="13"/>
  <c r="I65" i="13" s="1"/>
  <c r="F72" i="8"/>
  <c r="K64" i="13"/>
  <c r="I65" i="12"/>
  <c r="H73" i="10"/>
  <c r="C73" i="10"/>
  <c r="I73" i="10"/>
  <c r="D73" i="10"/>
  <c r="E73" i="10" s="1"/>
  <c r="D71" i="2"/>
  <c r="E71" i="2" s="1"/>
  <c r="G71" i="2" s="1"/>
  <c r="H71" i="2"/>
  <c r="I71" i="2"/>
  <c r="D65" i="13" l="1"/>
  <c r="E65" i="13"/>
  <c r="F65" i="13" a="1"/>
  <c r="F65" i="13" s="1"/>
  <c r="J65" i="13"/>
  <c r="D66" i="12"/>
  <c r="J66" i="12"/>
  <c r="E66" i="12"/>
  <c r="K66" i="12"/>
  <c r="F66" i="12" a="1"/>
  <c r="F66" i="12" s="1"/>
  <c r="G73" i="10"/>
  <c r="J73" i="10"/>
  <c r="J71" i="2"/>
  <c r="C72" i="2"/>
  <c r="G73" i="8"/>
  <c r="D73" i="8"/>
  <c r="E73" i="8" s="1"/>
  <c r="H73" i="8"/>
  <c r="C73" i="8"/>
  <c r="G65" i="13" l="1"/>
  <c r="H65" i="13" s="1"/>
  <c r="J66" i="13" s="1"/>
  <c r="I73" i="8"/>
  <c r="F73" i="8"/>
  <c r="G66" i="12"/>
  <c r="L66" i="12" s="1"/>
  <c r="H74" i="10"/>
  <c r="C74" i="10"/>
  <c r="D74" i="10"/>
  <c r="E74" i="10" s="1"/>
  <c r="I74" i="10"/>
  <c r="D72" i="2"/>
  <c r="E72" i="2" s="1"/>
  <c r="G72" i="2" s="1"/>
  <c r="H72" i="2"/>
  <c r="I72" i="2"/>
  <c r="D66" i="13" l="1"/>
  <c r="I66" i="13"/>
  <c r="E66" i="13"/>
  <c r="F66" i="13" a="1"/>
  <c r="F66" i="13" s="1"/>
  <c r="K65" i="13"/>
  <c r="I66" i="12"/>
  <c r="G74" i="10"/>
  <c r="J74" i="10"/>
  <c r="J72" i="2"/>
  <c r="C73" i="2"/>
  <c r="D74" i="8"/>
  <c r="E74" i="8" s="1"/>
  <c r="H74" i="8"/>
  <c r="I74" i="8" s="1"/>
  <c r="C74" i="8"/>
  <c r="G74" i="8"/>
  <c r="G66" i="13" l="1"/>
  <c r="H66" i="13" s="1"/>
  <c r="I67" i="13" s="1"/>
  <c r="F74" i="8"/>
  <c r="D67" i="12"/>
  <c r="E67" i="12"/>
  <c r="K67" i="12"/>
  <c r="J67" i="12"/>
  <c r="F67" i="12" a="1"/>
  <c r="F67" i="12" s="1"/>
  <c r="H75" i="10"/>
  <c r="C75" i="10"/>
  <c r="D75" i="10"/>
  <c r="E75" i="10" s="1"/>
  <c r="I75" i="10"/>
  <c r="D73" i="2"/>
  <c r="E73" i="2" s="1"/>
  <c r="G73" i="2" s="1"/>
  <c r="I73" i="2"/>
  <c r="H73" i="2"/>
  <c r="F67" i="13" l="1" a="1"/>
  <c r="F67" i="13" s="1"/>
  <c r="D67" i="13"/>
  <c r="J67" i="13"/>
  <c r="E67" i="13"/>
  <c r="K66" i="13"/>
  <c r="G67" i="12"/>
  <c r="L67" i="12" s="1"/>
  <c r="G75" i="10"/>
  <c r="J75" i="10"/>
  <c r="J73" i="2"/>
  <c r="C74" i="2"/>
  <c r="G75" i="8"/>
  <c r="C75" i="8"/>
  <c r="F75" i="8" s="1"/>
  <c r="H75" i="8"/>
  <c r="D75" i="8"/>
  <c r="E75" i="8" s="1"/>
  <c r="G67" i="13" l="1"/>
  <c r="K67" i="13" s="1"/>
  <c r="I75" i="8"/>
  <c r="I67" i="12"/>
  <c r="H76" i="10"/>
  <c r="C76" i="10"/>
  <c r="I76" i="10"/>
  <c r="D76" i="10"/>
  <c r="E76" i="10" s="1"/>
  <c r="D74" i="2"/>
  <c r="E74" i="2" s="1"/>
  <c r="G74" i="2" s="1"/>
  <c r="H74" i="2"/>
  <c r="I74" i="2"/>
  <c r="H67" i="13" l="1"/>
  <c r="E68" i="13" s="1"/>
  <c r="D68" i="12"/>
  <c r="K68" i="12"/>
  <c r="J68" i="12"/>
  <c r="E68" i="12"/>
  <c r="F68" i="12" a="1"/>
  <c r="F68" i="12" s="1"/>
  <c r="G76" i="10"/>
  <c r="J76" i="10"/>
  <c r="J74" i="2"/>
  <c r="C75" i="2"/>
  <c r="D76" i="8"/>
  <c r="E76" i="8" s="1"/>
  <c r="H76" i="8"/>
  <c r="I76" i="8" s="1"/>
  <c r="C76" i="8"/>
  <c r="G76" i="8"/>
  <c r="J68" i="13" l="1"/>
  <c r="F68" i="13" a="1"/>
  <c r="F68" i="13" s="1"/>
  <c r="D68" i="13"/>
  <c r="G68" i="13" s="1"/>
  <c r="K68" i="13" s="1"/>
  <c r="I68" i="13"/>
  <c r="F76" i="8"/>
  <c r="G68" i="12"/>
  <c r="L68" i="12" s="1"/>
  <c r="H77" i="10"/>
  <c r="C77" i="10"/>
  <c r="I77" i="10"/>
  <c r="D77" i="10"/>
  <c r="E77" i="10" s="1"/>
  <c r="D75" i="2"/>
  <c r="E75" i="2" s="1"/>
  <c r="G75" i="2" s="1"/>
  <c r="H75" i="2"/>
  <c r="I75" i="2"/>
  <c r="H68" i="13" l="1"/>
  <c r="I69" i="13" s="1"/>
  <c r="I68" i="12"/>
  <c r="G77" i="10"/>
  <c r="J77" i="10"/>
  <c r="J75" i="2"/>
  <c r="C76" i="2"/>
  <c r="G77" i="8"/>
  <c r="D77" i="8"/>
  <c r="E77" i="8" s="1"/>
  <c r="C77" i="8"/>
  <c r="H77" i="8"/>
  <c r="D69" i="13" l="1"/>
  <c r="I77" i="8"/>
  <c r="F77" i="8"/>
  <c r="J69" i="13"/>
  <c r="F69" i="13" a="1"/>
  <c r="F69" i="13" s="1"/>
  <c r="G69" i="13" s="1"/>
  <c r="E69" i="13"/>
  <c r="D69" i="12"/>
  <c r="K69" i="12"/>
  <c r="J69" i="12"/>
  <c r="E69" i="12"/>
  <c r="F69" i="12" a="1"/>
  <c r="F69" i="12" s="1"/>
  <c r="H78" i="10"/>
  <c r="C78" i="10"/>
  <c r="D78" i="10"/>
  <c r="E78" i="10" s="1"/>
  <c r="I78" i="10"/>
  <c r="D76" i="2"/>
  <c r="E76" i="2" s="1"/>
  <c r="G76" i="2" s="1"/>
  <c r="H76" i="2"/>
  <c r="I76" i="2"/>
  <c r="K69" i="13" l="1"/>
  <c r="H69" i="13"/>
  <c r="E70" i="13" s="1"/>
  <c r="G69" i="12"/>
  <c r="L69" i="12" s="1"/>
  <c r="G78" i="10"/>
  <c r="J78" i="10"/>
  <c r="J76" i="2"/>
  <c r="C77" i="2"/>
  <c r="D78" i="8"/>
  <c r="E78" i="8" s="1"/>
  <c r="H78" i="8"/>
  <c r="C78" i="8"/>
  <c r="G78" i="8"/>
  <c r="F78" i="8" l="1"/>
  <c r="F70" i="13" a="1"/>
  <c r="F70" i="13" s="1"/>
  <c r="J70" i="13"/>
  <c r="I78" i="8"/>
  <c r="I70" i="13"/>
  <c r="D70" i="13"/>
  <c r="G70" i="13" s="1"/>
  <c r="H70" i="13" s="1"/>
  <c r="I69" i="12"/>
  <c r="H79" i="10"/>
  <c r="C79" i="10"/>
  <c r="D79" i="10"/>
  <c r="E79" i="10" s="1"/>
  <c r="I79" i="10"/>
  <c r="D77" i="2"/>
  <c r="E77" i="2" s="1"/>
  <c r="G77" i="2" s="1"/>
  <c r="H77" i="2"/>
  <c r="I77" i="2"/>
  <c r="K70" i="13" l="1"/>
  <c r="J71" i="13"/>
  <c r="I71" i="13"/>
  <c r="F71" i="13" a="1"/>
  <c r="F71" i="13" s="1"/>
  <c r="E71" i="13"/>
  <c r="D71" i="13"/>
  <c r="D70" i="12"/>
  <c r="K70" i="12"/>
  <c r="J70" i="12"/>
  <c r="F70" i="12" a="1"/>
  <c r="F70" i="12" s="1"/>
  <c r="E70" i="12"/>
  <c r="G79" i="10"/>
  <c r="J79" i="10"/>
  <c r="J77" i="2"/>
  <c r="C78" i="2"/>
  <c r="G79" i="8"/>
  <c r="D79" i="8"/>
  <c r="E79" i="8" s="1"/>
  <c r="H79" i="8"/>
  <c r="C79" i="8"/>
  <c r="I79" i="8" l="1"/>
  <c r="F79" i="8"/>
  <c r="G71" i="13"/>
  <c r="K71" i="13" s="1"/>
  <c r="G70" i="12"/>
  <c r="L70" i="12" s="1"/>
  <c r="H80" i="10"/>
  <c r="C80" i="10"/>
  <c r="I80" i="10"/>
  <c r="D80" i="10"/>
  <c r="E80" i="10" s="1"/>
  <c r="D78" i="2"/>
  <c r="E78" i="2" s="1"/>
  <c r="G78" i="2" s="1"/>
  <c r="I78" i="2"/>
  <c r="H78" i="2"/>
  <c r="H71" i="13" l="1"/>
  <c r="I70" i="12"/>
  <c r="G80" i="10"/>
  <c r="J80" i="10"/>
  <c r="J78" i="2"/>
  <c r="C79" i="2"/>
  <c r="D80" i="8"/>
  <c r="E80" i="8" s="1"/>
  <c r="H80" i="8"/>
  <c r="I80" i="8" s="1"/>
  <c r="C80" i="8"/>
  <c r="G80" i="8"/>
  <c r="F80" i="8" l="1"/>
  <c r="E72" i="13"/>
  <c r="D72" i="13"/>
  <c r="F72" i="13" a="1"/>
  <c r="F72" i="13" s="1"/>
  <c r="J72" i="13"/>
  <c r="I72" i="13"/>
  <c r="D71" i="12"/>
  <c r="K71" i="12"/>
  <c r="J71" i="12"/>
  <c r="F71" i="12" a="1"/>
  <c r="F71" i="12" s="1"/>
  <c r="E71" i="12"/>
  <c r="H81" i="10"/>
  <c r="C81" i="10"/>
  <c r="I81" i="10"/>
  <c r="D81" i="10"/>
  <c r="E81" i="10" s="1"/>
  <c r="D79" i="2"/>
  <c r="E79" i="2" s="1"/>
  <c r="G79" i="2" s="1"/>
  <c r="H79" i="2"/>
  <c r="I79" i="2"/>
  <c r="G72" i="13" l="1"/>
  <c r="H72" i="13" s="1"/>
  <c r="G71" i="12"/>
  <c r="L71" i="12" s="1"/>
  <c r="G81" i="10"/>
  <c r="J81" i="10"/>
  <c r="J79" i="2"/>
  <c r="C80" i="2"/>
  <c r="G81" i="8"/>
  <c r="D81" i="8"/>
  <c r="E81" i="8" s="1"/>
  <c r="H81" i="8"/>
  <c r="C81" i="8"/>
  <c r="I81" i="8" l="1"/>
  <c r="F81" i="8"/>
  <c r="K72" i="13"/>
  <c r="J73" i="13"/>
  <c r="I73" i="13"/>
  <c r="F73" i="13" a="1"/>
  <c r="F73" i="13" s="1"/>
  <c r="D73" i="13"/>
  <c r="E73" i="13"/>
  <c r="I71" i="12"/>
  <c r="H82" i="10"/>
  <c r="C82" i="10"/>
  <c r="D82" i="10"/>
  <c r="E82" i="10" s="1"/>
  <c r="I82" i="10"/>
  <c r="D80" i="2"/>
  <c r="E80" i="2" s="1"/>
  <c r="G80" i="2" s="1"/>
  <c r="I80" i="2"/>
  <c r="H80" i="2"/>
  <c r="G73" i="13" l="1"/>
  <c r="K73" i="13" s="1"/>
  <c r="D72" i="12"/>
  <c r="J72" i="12"/>
  <c r="F72" i="12" a="1"/>
  <c r="F72" i="12" s="1"/>
  <c r="K72" i="12"/>
  <c r="E72" i="12"/>
  <c r="G82" i="10"/>
  <c r="J82" i="10"/>
  <c r="J80" i="2"/>
  <c r="C81" i="2"/>
  <c r="D82" i="8"/>
  <c r="E82" i="8" s="1"/>
  <c r="H82" i="8"/>
  <c r="I82" i="8" s="1"/>
  <c r="C82" i="8"/>
  <c r="G82" i="8"/>
  <c r="F82" i="8" l="1"/>
  <c r="H73" i="13"/>
  <c r="E74" i="13" s="1"/>
  <c r="G72" i="12"/>
  <c r="I72" i="12" s="1"/>
  <c r="H83" i="10"/>
  <c r="C83" i="10"/>
  <c r="D83" i="10"/>
  <c r="E83" i="10" s="1"/>
  <c r="I83" i="10"/>
  <c r="D81" i="2"/>
  <c r="E81" i="2" s="1"/>
  <c r="G81" i="2" s="1"/>
  <c r="I81" i="2"/>
  <c r="H81" i="2"/>
  <c r="J74" i="13" l="1"/>
  <c r="I74" i="13"/>
  <c r="D74" i="13"/>
  <c r="F74" i="13" a="1"/>
  <c r="F74" i="13" s="1"/>
  <c r="D73" i="12"/>
  <c r="J73" i="12"/>
  <c r="F73" i="12" a="1"/>
  <c r="F73" i="12" s="1"/>
  <c r="K73" i="12"/>
  <c r="E73" i="12"/>
  <c r="L72" i="12"/>
  <c r="G83" i="10"/>
  <c r="J83" i="10"/>
  <c r="J81" i="2"/>
  <c r="C82" i="2"/>
  <c r="G83" i="8"/>
  <c r="D83" i="8"/>
  <c r="E83" i="8" s="1"/>
  <c r="C83" i="8"/>
  <c r="H83" i="8"/>
  <c r="I83" i="8" l="1"/>
  <c r="F83" i="8"/>
  <c r="G74" i="13"/>
  <c r="G73" i="12"/>
  <c r="L73" i="12" s="1"/>
  <c r="H84" i="10"/>
  <c r="C84" i="10"/>
  <c r="I84" i="10"/>
  <c r="D84" i="10"/>
  <c r="E84" i="10" s="1"/>
  <c r="D82" i="2"/>
  <c r="E82" i="2" s="1"/>
  <c r="G82" i="2" s="1"/>
  <c r="I82" i="2"/>
  <c r="H82" i="2"/>
  <c r="H74" i="13" l="1"/>
  <c r="J75" i="13" s="1"/>
  <c r="K74" i="13"/>
  <c r="I73" i="12"/>
  <c r="G84" i="10"/>
  <c r="J84" i="10"/>
  <c r="J82" i="2"/>
  <c r="C83" i="2"/>
  <c r="D84" i="8"/>
  <c r="E84" i="8" s="1"/>
  <c r="H84" i="8"/>
  <c r="C84" i="8"/>
  <c r="G84" i="8"/>
  <c r="I84" i="8" l="1"/>
  <c r="F84" i="8"/>
  <c r="I75" i="13"/>
  <c r="E75" i="13"/>
  <c r="D75" i="13"/>
  <c r="F75" i="13" a="1"/>
  <c r="F75" i="13" s="1"/>
  <c r="D74" i="12"/>
  <c r="K74" i="12"/>
  <c r="J74" i="12"/>
  <c r="E74" i="12"/>
  <c r="F74" i="12" a="1"/>
  <c r="F74" i="12" s="1"/>
  <c r="H85" i="10"/>
  <c r="C85" i="10"/>
  <c r="I85" i="10"/>
  <c r="D85" i="10"/>
  <c r="E85" i="10" s="1"/>
  <c r="D83" i="2"/>
  <c r="E83" i="2" s="1"/>
  <c r="G83" i="2" s="1"/>
  <c r="I83" i="2"/>
  <c r="H83" i="2"/>
  <c r="G75" i="13" l="1"/>
  <c r="K75" i="13" s="1"/>
  <c r="G74" i="12"/>
  <c r="L74" i="12" s="1"/>
  <c r="G85" i="10"/>
  <c r="J85" i="10"/>
  <c r="J83" i="2"/>
  <c r="C84" i="2"/>
  <c r="G85" i="8"/>
  <c r="D85" i="8"/>
  <c r="E85" i="8" s="1"/>
  <c r="C85" i="8"/>
  <c r="H85" i="8"/>
  <c r="I85" i="8" l="1"/>
  <c r="F85" i="8"/>
  <c r="H75" i="13"/>
  <c r="I74" i="12"/>
  <c r="H86" i="10"/>
  <c r="C86" i="10"/>
  <c r="D86" i="10"/>
  <c r="E86" i="10" s="1"/>
  <c r="I86" i="10"/>
  <c r="D84" i="2"/>
  <c r="E84" i="2" s="1"/>
  <c r="G84" i="2" s="1"/>
  <c r="H84" i="2"/>
  <c r="I84" i="2"/>
  <c r="D76" i="13" l="1"/>
  <c r="F76" i="13" a="1"/>
  <c r="F76" i="13" s="1"/>
  <c r="E76" i="13"/>
  <c r="I76" i="13"/>
  <c r="J76" i="13"/>
  <c r="D75" i="12"/>
  <c r="J75" i="12"/>
  <c r="K75" i="12"/>
  <c r="E75" i="12"/>
  <c r="F75" i="12" a="1"/>
  <c r="F75" i="12" s="1"/>
  <c r="G86" i="10"/>
  <c r="J86" i="10"/>
  <c r="J84" i="2"/>
  <c r="C85" i="2"/>
  <c r="D86" i="8"/>
  <c r="E86" i="8" s="1"/>
  <c r="H86" i="8"/>
  <c r="C86" i="8"/>
  <c r="G86" i="8"/>
  <c r="I86" i="8" l="1"/>
  <c r="F86" i="8"/>
  <c r="G76" i="13"/>
  <c r="K76" i="13" s="1"/>
  <c r="G75" i="12"/>
  <c r="I75" i="12" s="1"/>
  <c r="H87" i="10"/>
  <c r="C87" i="10"/>
  <c r="D87" i="10"/>
  <c r="E87" i="10" s="1"/>
  <c r="I87" i="10"/>
  <c r="D85" i="2"/>
  <c r="E85" i="2" s="1"/>
  <c r="G85" i="2" s="1"/>
  <c r="H85" i="2"/>
  <c r="I85" i="2"/>
  <c r="H76" i="13" l="1"/>
  <c r="D76" i="12"/>
  <c r="J76" i="12"/>
  <c r="F76" i="12" a="1"/>
  <c r="F76" i="12" s="1"/>
  <c r="K76" i="12"/>
  <c r="E76" i="12"/>
  <c r="L75" i="12"/>
  <c r="G87" i="10"/>
  <c r="J87" i="10"/>
  <c r="J85" i="2"/>
  <c r="C86" i="2"/>
  <c r="G87" i="8"/>
  <c r="D87" i="8"/>
  <c r="E87" i="8" s="1"/>
  <c r="C87" i="8"/>
  <c r="H87" i="8"/>
  <c r="I87" i="8" l="1"/>
  <c r="F87" i="8"/>
  <c r="F77" i="13" a="1"/>
  <c r="F77" i="13" s="1"/>
  <c r="D77" i="13"/>
  <c r="J77" i="13"/>
  <c r="E77" i="13"/>
  <c r="I77" i="13"/>
  <c r="G76" i="12"/>
  <c r="L76" i="12" s="1"/>
  <c r="H88" i="10"/>
  <c r="C88" i="10"/>
  <c r="I88" i="10"/>
  <c r="D88" i="10"/>
  <c r="E88" i="10" s="1"/>
  <c r="D86" i="2"/>
  <c r="E86" i="2" s="1"/>
  <c r="G86" i="2" s="1"/>
  <c r="I86" i="2"/>
  <c r="H86" i="2"/>
  <c r="G77" i="13" l="1"/>
  <c r="K77" i="13" s="1"/>
  <c r="I76" i="12"/>
  <c r="G88" i="10"/>
  <c r="J88" i="10"/>
  <c r="J86" i="2"/>
  <c r="C87" i="2"/>
  <c r="D88" i="8"/>
  <c r="E88" i="8" s="1"/>
  <c r="H88" i="8"/>
  <c r="C88" i="8"/>
  <c r="G88" i="8"/>
  <c r="I88" i="8" l="1"/>
  <c r="F88" i="8"/>
  <c r="H77" i="13"/>
  <c r="F78" i="13" s="1" a="1"/>
  <c r="F78" i="13" s="1"/>
  <c r="D77" i="12"/>
  <c r="K77" i="12"/>
  <c r="E77" i="12"/>
  <c r="J77" i="12"/>
  <c r="F77" i="12" a="1"/>
  <c r="F77" i="12" s="1"/>
  <c r="H89" i="10"/>
  <c r="C89" i="10"/>
  <c r="I89" i="10"/>
  <c r="D89" i="10"/>
  <c r="E89" i="10" s="1"/>
  <c r="D87" i="2"/>
  <c r="E87" i="2" s="1"/>
  <c r="G87" i="2" s="1"/>
  <c r="H87" i="2"/>
  <c r="I87" i="2"/>
  <c r="I78" i="13" l="1"/>
  <c r="J78" i="13"/>
  <c r="D78" i="13"/>
  <c r="G78" i="13" s="1"/>
  <c r="E78" i="13"/>
  <c r="G77" i="12"/>
  <c r="L77" i="12" s="1"/>
  <c r="G89" i="10"/>
  <c r="J89" i="10"/>
  <c r="J87" i="2"/>
  <c r="C88" i="2"/>
  <c r="G89" i="8"/>
  <c r="D89" i="8"/>
  <c r="E89" i="8" s="1"/>
  <c r="H89" i="8"/>
  <c r="C89" i="8"/>
  <c r="K78" i="13" l="1"/>
  <c r="I89" i="8"/>
  <c r="F89" i="8"/>
  <c r="H78" i="13"/>
  <c r="I79" i="13" s="1"/>
  <c r="I77" i="12"/>
  <c r="H90" i="10"/>
  <c r="C90" i="10"/>
  <c r="D90" i="10"/>
  <c r="E90" i="10" s="1"/>
  <c r="I90" i="10"/>
  <c r="D88" i="2"/>
  <c r="E88" i="2" s="1"/>
  <c r="G88" i="2" s="1"/>
  <c r="H88" i="2"/>
  <c r="I88" i="2"/>
  <c r="J79" i="13" l="1"/>
  <c r="D79" i="13"/>
  <c r="F79" i="13" a="1"/>
  <c r="F79" i="13" s="1"/>
  <c r="E79" i="13"/>
  <c r="D78" i="12"/>
  <c r="J78" i="12"/>
  <c r="F78" i="12" a="1"/>
  <c r="F78" i="12" s="1"/>
  <c r="K78" i="12"/>
  <c r="E78" i="12"/>
  <c r="G90" i="10"/>
  <c r="J90" i="10"/>
  <c r="J88" i="2"/>
  <c r="C89" i="2"/>
  <c r="D90" i="8"/>
  <c r="E90" i="8" s="1"/>
  <c r="H90" i="8"/>
  <c r="C90" i="8"/>
  <c r="G90" i="8"/>
  <c r="G79" i="13" l="1"/>
  <c r="K79" i="13" s="1"/>
  <c r="I90" i="8"/>
  <c r="F90" i="8"/>
  <c r="G78" i="12"/>
  <c r="I78" i="12" s="1"/>
  <c r="H91" i="10"/>
  <c r="C91" i="10"/>
  <c r="D91" i="10"/>
  <c r="E91" i="10" s="1"/>
  <c r="I91" i="10"/>
  <c r="D89" i="2"/>
  <c r="E89" i="2" s="1"/>
  <c r="G89" i="2" s="1"/>
  <c r="H89" i="2"/>
  <c r="I89" i="2"/>
  <c r="H79" i="13" l="1"/>
  <c r="J80" i="13" s="1"/>
  <c r="D79" i="12"/>
  <c r="J79" i="12"/>
  <c r="F79" i="12" a="1"/>
  <c r="F79" i="12" s="1"/>
  <c r="K79" i="12"/>
  <c r="E79" i="12"/>
  <c r="L78" i="12"/>
  <c r="G91" i="10"/>
  <c r="J91" i="10"/>
  <c r="J89" i="2"/>
  <c r="C90" i="2"/>
  <c r="G91" i="8"/>
  <c r="D91" i="8"/>
  <c r="E91" i="8" s="1"/>
  <c r="C91" i="8"/>
  <c r="H91" i="8"/>
  <c r="F91" i="8" l="1"/>
  <c r="D80" i="13"/>
  <c r="I80" i="13"/>
  <c r="F80" i="13" a="1"/>
  <c r="F80" i="13" s="1"/>
  <c r="E80" i="13"/>
  <c r="I91" i="8"/>
  <c r="G79" i="12"/>
  <c r="L79" i="12" s="1"/>
  <c r="H92" i="10"/>
  <c r="C92" i="10"/>
  <c r="I92" i="10"/>
  <c r="D92" i="10"/>
  <c r="E92" i="10" s="1"/>
  <c r="D90" i="2"/>
  <c r="E90" i="2" s="1"/>
  <c r="G90" i="2" s="1"/>
  <c r="I90" i="2"/>
  <c r="H90" i="2"/>
  <c r="G80" i="13" l="1"/>
  <c r="K80" i="13" s="1"/>
  <c r="I79" i="12"/>
  <c r="G92" i="10"/>
  <c r="J92" i="10"/>
  <c r="J90" i="2"/>
  <c r="C91" i="2"/>
  <c r="D92" i="8"/>
  <c r="E92" i="8" s="1"/>
  <c r="H92" i="8"/>
  <c r="I92" i="8" s="1"/>
  <c r="C92" i="8"/>
  <c r="G92" i="8"/>
  <c r="H80" i="13" l="1"/>
  <c r="F81" i="13" s="1" a="1"/>
  <c r="F81" i="13" s="1"/>
  <c r="F92" i="8"/>
  <c r="D80" i="12"/>
  <c r="K80" i="12"/>
  <c r="E80" i="12"/>
  <c r="J80" i="12"/>
  <c r="F80" i="12" a="1"/>
  <c r="F80" i="12" s="1"/>
  <c r="H93" i="10"/>
  <c r="C93" i="10"/>
  <c r="I93" i="10"/>
  <c r="D93" i="10"/>
  <c r="E93" i="10" s="1"/>
  <c r="D91" i="2"/>
  <c r="E91" i="2" s="1"/>
  <c r="G91" i="2" s="1"/>
  <c r="I91" i="2"/>
  <c r="H91" i="2"/>
  <c r="D81" i="13" l="1"/>
  <c r="G81" i="13" s="1"/>
  <c r="E81" i="13"/>
  <c r="I81" i="13"/>
  <c r="J81" i="13"/>
  <c r="G80" i="12"/>
  <c r="L80" i="12" s="1"/>
  <c r="G93" i="10"/>
  <c r="J93" i="10"/>
  <c r="J91" i="2"/>
  <c r="C92" i="2"/>
  <c r="G93" i="8"/>
  <c r="D93" i="8"/>
  <c r="E93" i="8" s="1"/>
  <c r="H93" i="8"/>
  <c r="C93" i="8"/>
  <c r="H81" i="13" l="1"/>
  <c r="E82" i="13" s="1"/>
  <c r="K81" i="13"/>
  <c r="I93" i="8"/>
  <c r="F93" i="8"/>
  <c r="I80" i="12"/>
  <c r="H94" i="10"/>
  <c r="C94" i="10"/>
  <c r="D94" i="10"/>
  <c r="E94" i="10" s="1"/>
  <c r="I94" i="10"/>
  <c r="D92" i="2"/>
  <c r="E92" i="2" s="1"/>
  <c r="G92" i="2" s="1"/>
  <c r="H92" i="2"/>
  <c r="I92" i="2"/>
  <c r="I82" i="13" l="1"/>
  <c r="J82" i="13"/>
  <c r="F82" i="13" a="1"/>
  <c r="F82" i="13" s="1"/>
  <c r="D82" i="13"/>
  <c r="D81" i="12"/>
  <c r="J81" i="12"/>
  <c r="F81" i="12" a="1"/>
  <c r="F81" i="12" s="1"/>
  <c r="K81" i="12"/>
  <c r="E81" i="12"/>
  <c r="G94" i="10"/>
  <c r="J94" i="10"/>
  <c r="J92" i="2"/>
  <c r="C93" i="2"/>
  <c r="D94" i="8"/>
  <c r="E94" i="8" s="1"/>
  <c r="H94" i="8"/>
  <c r="I94" i="8" s="1"/>
  <c r="C94" i="8"/>
  <c r="G94" i="8"/>
  <c r="G82" i="13" l="1"/>
  <c r="H82" i="13" s="1"/>
  <c r="D83" i="13" s="1"/>
  <c r="F94" i="8"/>
  <c r="G81" i="12"/>
  <c r="I81" i="12" s="1"/>
  <c r="H95" i="10"/>
  <c r="C95" i="10"/>
  <c r="D95" i="10"/>
  <c r="E95" i="10" s="1"/>
  <c r="I95" i="10"/>
  <c r="D93" i="2"/>
  <c r="E93" i="2" s="1"/>
  <c r="G93" i="2" s="1"/>
  <c r="H93" i="2"/>
  <c r="I93" i="2"/>
  <c r="F83" i="13" l="1" a="1"/>
  <c r="F83" i="13" s="1"/>
  <c r="G83" i="13" s="1"/>
  <c r="I83" i="13"/>
  <c r="E83" i="13"/>
  <c r="K82" i="13"/>
  <c r="J83" i="13"/>
  <c r="D82" i="12"/>
  <c r="J82" i="12"/>
  <c r="K82" i="12"/>
  <c r="F82" i="12" a="1"/>
  <c r="F82" i="12" s="1"/>
  <c r="E82" i="12"/>
  <c r="L81" i="12"/>
  <c r="G95" i="10"/>
  <c r="J95" i="10"/>
  <c r="J93" i="2"/>
  <c r="C94" i="2"/>
  <c r="G95" i="8"/>
  <c r="D95" i="8"/>
  <c r="E95" i="8" s="1"/>
  <c r="H95" i="8"/>
  <c r="C95" i="8"/>
  <c r="K83" i="13" l="1"/>
  <c r="H83" i="13"/>
  <c r="J84" i="13" s="1"/>
  <c r="I95" i="8"/>
  <c r="F95" i="8"/>
  <c r="G82" i="12"/>
  <c r="L82" i="12" s="1"/>
  <c r="H96" i="10"/>
  <c r="C96" i="10"/>
  <c r="I96" i="10"/>
  <c r="D96" i="10"/>
  <c r="E96" i="10" s="1"/>
  <c r="D94" i="2"/>
  <c r="E94" i="2" s="1"/>
  <c r="G94" i="2" s="1"/>
  <c r="H94" i="2"/>
  <c r="I94" i="2"/>
  <c r="E84" i="13" l="1"/>
  <c r="I84" i="13"/>
  <c r="F84" i="13" a="1"/>
  <c r="F84" i="13" s="1"/>
  <c r="D84" i="13"/>
  <c r="I82" i="12"/>
  <c r="G96" i="10"/>
  <c r="J96" i="10"/>
  <c r="J94" i="2"/>
  <c r="C95" i="2"/>
  <c r="D96" i="8"/>
  <c r="E96" i="8" s="1"/>
  <c r="H96" i="8"/>
  <c r="C96" i="8"/>
  <c r="G96" i="8"/>
  <c r="G84" i="13" l="1"/>
  <c r="K84" i="13" s="1"/>
  <c r="I96" i="8"/>
  <c r="F96" i="8"/>
  <c r="D83" i="12"/>
  <c r="K83" i="12"/>
  <c r="J83" i="12"/>
  <c r="F83" i="12" a="1"/>
  <c r="F83" i="12" s="1"/>
  <c r="E83" i="12"/>
  <c r="H97" i="10"/>
  <c r="C97" i="10"/>
  <c r="I97" i="10"/>
  <c r="D97" i="10"/>
  <c r="E97" i="10" s="1"/>
  <c r="D95" i="2"/>
  <c r="E95" i="2" s="1"/>
  <c r="G95" i="2" s="1"/>
  <c r="I95" i="2"/>
  <c r="H95" i="2"/>
  <c r="H84" i="13" l="1"/>
  <c r="J85" i="13" s="1"/>
  <c r="G83" i="12"/>
  <c r="L83" i="12" s="1"/>
  <c r="G97" i="10"/>
  <c r="J97" i="10"/>
  <c r="J95" i="2"/>
  <c r="C96" i="2"/>
  <c r="G97" i="8"/>
  <c r="D97" i="8"/>
  <c r="E97" i="8" s="1"/>
  <c r="H97" i="8"/>
  <c r="C97" i="8"/>
  <c r="D85" i="13" l="1"/>
  <c r="E85" i="13"/>
  <c r="F85" i="13" a="1"/>
  <c r="F85" i="13" s="1"/>
  <c r="G85" i="13" s="1"/>
  <c r="I85" i="13"/>
  <c r="I97" i="8"/>
  <c r="F97" i="8"/>
  <c r="I83" i="12"/>
  <c r="H98" i="10"/>
  <c r="C98" i="10"/>
  <c r="D98" i="10"/>
  <c r="E98" i="10" s="1"/>
  <c r="I98" i="10"/>
  <c r="D96" i="2"/>
  <c r="E96" i="2" s="1"/>
  <c r="G96" i="2" s="1"/>
  <c r="H96" i="2"/>
  <c r="I96" i="2"/>
  <c r="K85" i="13" l="1"/>
  <c r="H85" i="13"/>
  <c r="I86" i="13" s="1"/>
  <c r="D84" i="12"/>
  <c r="K84" i="12"/>
  <c r="E84" i="12"/>
  <c r="J84" i="12"/>
  <c r="F84" i="12" a="1"/>
  <c r="F84" i="12" s="1"/>
  <c r="G98" i="10"/>
  <c r="J98" i="10"/>
  <c r="J96" i="2"/>
  <c r="C97" i="2"/>
  <c r="D98" i="8"/>
  <c r="E98" i="8" s="1"/>
  <c r="H98" i="8"/>
  <c r="I98" i="8" s="1"/>
  <c r="C98" i="8"/>
  <c r="G98" i="8"/>
  <c r="D86" i="13" l="1"/>
  <c r="E86" i="13"/>
  <c r="J86" i="13"/>
  <c r="F86" i="13" a="1"/>
  <c r="F86" i="13" s="1"/>
  <c r="F98" i="8"/>
  <c r="G84" i="12"/>
  <c r="L84" i="12" s="1"/>
  <c r="H99" i="10"/>
  <c r="C99" i="10"/>
  <c r="D99" i="10"/>
  <c r="E99" i="10" s="1"/>
  <c r="I99" i="10"/>
  <c r="D97" i="2"/>
  <c r="E97" i="2" s="1"/>
  <c r="G97" i="2" s="1"/>
  <c r="I97" i="2"/>
  <c r="H97" i="2"/>
  <c r="G86" i="13" l="1"/>
  <c r="H86" i="13" s="1"/>
  <c r="I87" i="13" s="1"/>
  <c r="I84" i="12"/>
  <c r="G99" i="10"/>
  <c r="J99" i="10"/>
  <c r="J97" i="2"/>
  <c r="C98" i="2"/>
  <c r="G99" i="8"/>
  <c r="D99" i="8"/>
  <c r="E99" i="8" s="1"/>
  <c r="C99" i="8"/>
  <c r="H99" i="8"/>
  <c r="K86" i="13" l="1"/>
  <c r="F87" i="13" a="1"/>
  <c r="F87" i="13" s="1"/>
  <c r="D87" i="13"/>
  <c r="G87" i="13" s="1"/>
  <c r="J87" i="13"/>
  <c r="E87" i="13"/>
  <c r="I99" i="8"/>
  <c r="F99" i="8"/>
  <c r="D85" i="12"/>
  <c r="J85" i="12"/>
  <c r="E85" i="12"/>
  <c r="F85" i="12" a="1"/>
  <c r="F85" i="12" s="1"/>
  <c r="K85" i="12"/>
  <c r="H100" i="10"/>
  <c r="C100" i="10"/>
  <c r="I100" i="10"/>
  <c r="D100" i="10"/>
  <c r="E100" i="10" s="1"/>
  <c r="D98" i="2"/>
  <c r="E98" i="2" s="1"/>
  <c r="G98" i="2" s="1"/>
  <c r="I98" i="2"/>
  <c r="H98" i="2"/>
  <c r="K87" i="13" l="1"/>
  <c r="H87" i="13"/>
  <c r="G85" i="12"/>
  <c r="L85" i="12" s="1"/>
  <c r="G100" i="10"/>
  <c r="J100" i="10"/>
  <c r="J98" i="2"/>
  <c r="C99" i="2"/>
  <c r="D100" i="8"/>
  <c r="E100" i="8" s="1"/>
  <c r="H100" i="8"/>
  <c r="C100" i="8"/>
  <c r="G100" i="8"/>
  <c r="I100" i="8" l="1"/>
  <c r="F100" i="8"/>
  <c r="D88" i="13"/>
  <c r="F88" i="13" a="1"/>
  <c r="F88" i="13" s="1"/>
  <c r="E88" i="13"/>
  <c r="J88" i="13"/>
  <c r="I88" i="13"/>
  <c r="I85" i="12"/>
  <c r="H101" i="10"/>
  <c r="C101" i="10"/>
  <c r="I101" i="10"/>
  <c r="D101" i="10"/>
  <c r="E101" i="10" s="1"/>
  <c r="D99" i="2"/>
  <c r="E99" i="2" s="1"/>
  <c r="G99" i="2" s="1"/>
  <c r="I99" i="2"/>
  <c r="H99" i="2"/>
  <c r="G88" i="13" l="1"/>
  <c r="H88" i="13" s="1"/>
  <c r="D86" i="12"/>
  <c r="J86" i="12"/>
  <c r="E86" i="12"/>
  <c r="F86" i="12" a="1"/>
  <c r="F86" i="12" s="1"/>
  <c r="K86" i="12"/>
  <c r="G101" i="10"/>
  <c r="J101" i="10"/>
  <c r="J99" i="2"/>
  <c r="C100" i="2"/>
  <c r="G101" i="8"/>
  <c r="D101" i="8"/>
  <c r="E101" i="8" s="1"/>
  <c r="H101" i="8"/>
  <c r="C101" i="8"/>
  <c r="I101" i="8" l="1"/>
  <c r="F101" i="8"/>
  <c r="I89" i="13"/>
  <c r="F89" i="13" a="1"/>
  <c r="F89" i="13" s="1"/>
  <c r="D89" i="13"/>
  <c r="J89" i="13"/>
  <c r="E89" i="13"/>
  <c r="K88" i="13"/>
  <c r="G86" i="12"/>
  <c r="I86" i="12" s="1"/>
  <c r="H102" i="10"/>
  <c r="C102" i="10"/>
  <c r="D102" i="10"/>
  <c r="E102" i="10" s="1"/>
  <c r="I102" i="10"/>
  <c r="D100" i="2"/>
  <c r="E100" i="2" s="1"/>
  <c r="G100" i="2" s="1"/>
  <c r="H100" i="2"/>
  <c r="I100" i="2"/>
  <c r="G89" i="13" l="1"/>
  <c r="K89" i="13" s="1"/>
  <c r="D87" i="12"/>
  <c r="E87" i="12"/>
  <c r="F87" i="12" a="1"/>
  <c r="F87" i="12" s="1"/>
  <c r="J87" i="12"/>
  <c r="K87" i="12"/>
  <c r="L86" i="12"/>
  <c r="G102" i="10"/>
  <c r="J102" i="10"/>
  <c r="J100" i="2"/>
  <c r="C101" i="2"/>
  <c r="D102" i="8"/>
  <c r="E102" i="8" s="1"/>
  <c r="H102" i="8"/>
  <c r="C102" i="8"/>
  <c r="G102" i="8"/>
  <c r="I102" i="8" l="1"/>
  <c r="F102" i="8"/>
  <c r="H89" i="13"/>
  <c r="G87" i="12"/>
  <c r="I87" i="12" s="1"/>
  <c r="H103" i="10"/>
  <c r="C103" i="10"/>
  <c r="D103" i="10"/>
  <c r="E103" i="10" s="1"/>
  <c r="I103" i="10"/>
  <c r="D101" i="2"/>
  <c r="E101" i="2" s="1"/>
  <c r="G101" i="2" s="1"/>
  <c r="H101" i="2"/>
  <c r="I101" i="2"/>
  <c r="E90" i="13" l="1"/>
  <c r="F90" i="13" a="1"/>
  <c r="F90" i="13" s="1"/>
  <c r="D90" i="13"/>
  <c r="J90" i="13"/>
  <c r="I90" i="13"/>
  <c r="D88" i="12"/>
  <c r="E88" i="12"/>
  <c r="K88" i="12"/>
  <c r="F88" i="12" a="1"/>
  <c r="F88" i="12" s="1"/>
  <c r="J88" i="12"/>
  <c r="L87" i="12"/>
  <c r="G103" i="10"/>
  <c r="J103" i="10"/>
  <c r="J101" i="2"/>
  <c r="C102" i="2"/>
  <c r="G103" i="8"/>
  <c r="D103" i="8"/>
  <c r="E103" i="8" s="1"/>
  <c r="H103" i="8"/>
  <c r="C103" i="8"/>
  <c r="I103" i="8" l="1"/>
  <c r="F103" i="8"/>
  <c r="G90" i="13"/>
  <c r="K90" i="13" s="1"/>
  <c r="G88" i="12"/>
  <c r="I88" i="12" s="1"/>
  <c r="H104" i="10"/>
  <c r="C104" i="10"/>
  <c r="I104" i="10"/>
  <c r="D104" i="10"/>
  <c r="E104" i="10" s="1"/>
  <c r="H102" i="2"/>
  <c r="D102" i="2"/>
  <c r="E102" i="2" s="1"/>
  <c r="G102" i="2" s="1"/>
  <c r="I102" i="2"/>
  <c r="H90" i="13" l="1"/>
  <c r="F91" i="13" s="1" a="1"/>
  <c r="F91" i="13" s="1"/>
  <c r="D89" i="12"/>
  <c r="E89" i="12"/>
  <c r="F89" i="12" a="1"/>
  <c r="F89" i="12" s="1"/>
  <c r="K89" i="12"/>
  <c r="J89" i="12"/>
  <c r="L88" i="12"/>
  <c r="G104" i="10"/>
  <c r="J104" i="10"/>
  <c r="J102" i="2"/>
  <c r="C103" i="2"/>
  <c r="D104" i="8"/>
  <c r="E104" i="8" s="1"/>
  <c r="H104" i="8"/>
  <c r="C104" i="8"/>
  <c r="G104" i="8"/>
  <c r="D91" i="13" l="1"/>
  <c r="G91" i="13" s="1"/>
  <c r="J91" i="13"/>
  <c r="I91" i="13"/>
  <c r="E91" i="13"/>
  <c r="I104" i="8"/>
  <c r="F104" i="8"/>
  <c r="G89" i="12"/>
  <c r="L89" i="12" s="1"/>
  <c r="H105" i="10"/>
  <c r="C105" i="10"/>
  <c r="I105" i="10"/>
  <c r="D105" i="10"/>
  <c r="E105" i="10" s="1"/>
  <c r="D103" i="2"/>
  <c r="E103" i="2" s="1"/>
  <c r="G103" i="2" s="1"/>
  <c r="H103" i="2"/>
  <c r="I103" i="2"/>
  <c r="K91" i="13" l="1"/>
  <c r="H91" i="13"/>
  <c r="J92" i="13" s="1"/>
  <c r="I89" i="12"/>
  <c r="G105" i="10"/>
  <c r="J105" i="10"/>
  <c r="J103" i="2"/>
  <c r="C104" i="2"/>
  <c r="G105" i="8"/>
  <c r="D105" i="8"/>
  <c r="E105" i="8" s="1"/>
  <c r="H105" i="8"/>
  <c r="C105" i="8"/>
  <c r="D92" i="13" l="1"/>
  <c r="F105" i="8"/>
  <c r="I105" i="8"/>
  <c r="I92" i="13"/>
  <c r="E92" i="13"/>
  <c r="F92" i="13" a="1"/>
  <c r="F92" i="13" s="1"/>
  <c r="D90" i="12"/>
  <c r="F90" i="12" a="1"/>
  <c r="F90" i="12" s="1"/>
  <c r="J90" i="12"/>
  <c r="E90" i="12"/>
  <c r="K90" i="12"/>
  <c r="H106" i="10"/>
  <c r="C106" i="10"/>
  <c r="D106" i="10"/>
  <c r="E106" i="10" s="1"/>
  <c r="I106" i="10"/>
  <c r="H104" i="2"/>
  <c r="I104" i="2"/>
  <c r="D104" i="2"/>
  <c r="E104" i="2" s="1"/>
  <c r="G104" i="2" s="1"/>
  <c r="G92" i="13" l="1"/>
  <c r="H92" i="13" s="1"/>
  <c r="F93" i="13" s="1" a="1"/>
  <c r="F93" i="13" s="1"/>
  <c r="G90" i="12"/>
  <c r="I90" i="12" s="1"/>
  <c r="G106" i="10"/>
  <c r="J106" i="10"/>
  <c r="J104" i="2"/>
  <c r="C105" i="2"/>
  <c r="D106" i="8"/>
  <c r="E106" i="8" s="1"/>
  <c r="H106" i="8"/>
  <c r="I106" i="8" s="1"/>
  <c r="C106" i="8"/>
  <c r="G106" i="8"/>
  <c r="K92" i="13" l="1"/>
  <c r="J93" i="13"/>
  <c r="D93" i="13"/>
  <c r="G93" i="13" s="1"/>
  <c r="E93" i="13"/>
  <c r="I93" i="13"/>
  <c r="F106" i="8"/>
  <c r="D91" i="12"/>
  <c r="K91" i="12"/>
  <c r="F91" i="12" a="1"/>
  <c r="F91" i="12" s="1"/>
  <c r="E91" i="12"/>
  <c r="J91" i="12"/>
  <c r="L90" i="12"/>
  <c r="H107" i="10"/>
  <c r="C107" i="10"/>
  <c r="D107" i="10"/>
  <c r="E107" i="10" s="1"/>
  <c r="I107" i="10"/>
  <c r="H105" i="2"/>
  <c r="I105" i="2"/>
  <c r="D105" i="2"/>
  <c r="E105" i="2" s="1"/>
  <c r="K93" i="13" l="1"/>
  <c r="H93" i="13"/>
  <c r="E94" i="13" s="1"/>
  <c r="G91" i="12"/>
  <c r="I91" i="12" s="1"/>
  <c r="J105" i="2"/>
  <c r="G107" i="10"/>
  <c r="J107" i="10"/>
  <c r="G105" i="2"/>
  <c r="C106" i="2" s="1"/>
  <c r="G107" i="8"/>
  <c r="D107" i="8"/>
  <c r="E107" i="8" s="1"/>
  <c r="C107" i="8"/>
  <c r="H107" i="8"/>
  <c r="I107" i="8" s="1"/>
  <c r="I94" i="13" l="1"/>
  <c r="F107" i="8"/>
  <c r="F94" i="13" a="1"/>
  <c r="F94" i="13" s="1"/>
  <c r="J94" i="13"/>
  <c r="D94" i="13"/>
  <c r="D92" i="12"/>
  <c r="F92" i="12" a="1"/>
  <c r="F92" i="12" s="1"/>
  <c r="J92" i="12"/>
  <c r="E92" i="12"/>
  <c r="K92" i="12"/>
  <c r="L91" i="12"/>
  <c r="H108" i="10"/>
  <c r="C108" i="10"/>
  <c r="I108" i="10"/>
  <c r="D108" i="10"/>
  <c r="E108" i="10" s="1"/>
  <c r="H106" i="2"/>
  <c r="D106" i="2"/>
  <c r="E106" i="2" s="1"/>
  <c r="G106" i="2" s="1"/>
  <c r="C107" i="2" s="1"/>
  <c r="I106" i="2"/>
  <c r="G94" i="13" l="1"/>
  <c r="K94" i="13" s="1"/>
  <c r="G92" i="12"/>
  <c r="L92" i="12" s="1"/>
  <c r="G108" i="10"/>
  <c r="J108" i="10"/>
  <c r="J106" i="2"/>
  <c r="D108" i="8"/>
  <c r="E108" i="8" s="1"/>
  <c r="H108" i="8"/>
  <c r="C108" i="8"/>
  <c r="F108" i="8" s="1"/>
  <c r="G108" i="8"/>
  <c r="H107" i="2"/>
  <c r="D107" i="2"/>
  <c r="E107" i="2" s="1"/>
  <c r="G107" i="2" s="1"/>
  <c r="I107" i="2"/>
  <c r="H94" i="13" l="1"/>
  <c r="E95" i="13" s="1"/>
  <c r="I108" i="8"/>
  <c r="I92" i="12"/>
  <c r="H109" i="10"/>
  <c r="C109" i="10"/>
  <c r="I109" i="10"/>
  <c r="D109" i="10"/>
  <c r="E109" i="10" s="1"/>
  <c r="J107" i="2"/>
  <c r="C108" i="2"/>
  <c r="F95" i="13" l="1" a="1"/>
  <c r="F95" i="13" s="1"/>
  <c r="I95" i="13"/>
  <c r="D95" i="13"/>
  <c r="J95" i="13"/>
  <c r="D93" i="12"/>
  <c r="E93" i="12"/>
  <c r="K93" i="12"/>
  <c r="F93" i="12" a="1"/>
  <c r="F93" i="12" s="1"/>
  <c r="J93" i="12"/>
  <c r="G109" i="10"/>
  <c r="J109" i="10"/>
  <c r="G109" i="8"/>
  <c r="D109" i="8"/>
  <c r="E109" i="8" s="1"/>
  <c r="H109" i="8"/>
  <c r="I109" i="8" s="1"/>
  <c r="C109" i="8"/>
  <c r="F109" i="8" s="1"/>
  <c r="D108" i="2"/>
  <c r="E108" i="2" s="1"/>
  <c r="G108" i="2" s="1"/>
  <c r="H108" i="2"/>
  <c r="I108" i="2"/>
  <c r="G95" i="13" l="1"/>
  <c r="K95" i="13" s="1"/>
  <c r="G93" i="12"/>
  <c r="I93" i="12" s="1"/>
  <c r="H110" i="10"/>
  <c r="C110" i="10"/>
  <c r="D110" i="10"/>
  <c r="E110" i="10" s="1"/>
  <c r="I110" i="10"/>
  <c r="J108" i="2"/>
  <c r="C109" i="2"/>
  <c r="H95" i="13" l="1"/>
  <c r="J96" i="13" s="1"/>
  <c r="D94" i="12"/>
  <c r="F94" i="12" a="1"/>
  <c r="F94" i="12" s="1"/>
  <c r="J94" i="12"/>
  <c r="K94" i="12"/>
  <c r="E94" i="12"/>
  <c r="L93" i="12"/>
  <c r="J110" i="10"/>
  <c r="G110" i="10"/>
  <c r="D110" i="8"/>
  <c r="E110" i="8" s="1"/>
  <c r="H110" i="8"/>
  <c r="C110" i="8"/>
  <c r="F110" i="8" s="1"/>
  <c r="G110" i="8"/>
  <c r="I109" i="2"/>
  <c r="D109" i="2"/>
  <c r="E109" i="2" s="1"/>
  <c r="G109" i="2" s="1"/>
  <c r="H109" i="2"/>
  <c r="I110" i="8" l="1"/>
  <c r="D96" i="13"/>
  <c r="I96" i="13"/>
  <c r="E96" i="13"/>
  <c r="F96" i="13" a="1"/>
  <c r="F96" i="13" s="1"/>
  <c r="G94" i="12"/>
  <c r="I94" i="12" s="1"/>
  <c r="H111" i="10"/>
  <c r="C111" i="10"/>
  <c r="I111" i="10"/>
  <c r="D111" i="10"/>
  <c r="E111" i="10" s="1"/>
  <c r="J109" i="2"/>
  <c r="C110" i="2"/>
  <c r="G96" i="13" l="1"/>
  <c r="K96" i="13" s="1"/>
  <c r="D95" i="12"/>
  <c r="K95" i="12"/>
  <c r="F95" i="12" a="1"/>
  <c r="F95" i="12" s="1"/>
  <c r="E95" i="12"/>
  <c r="J95" i="12"/>
  <c r="L94" i="12"/>
  <c r="G111" i="10"/>
  <c r="J111" i="10"/>
  <c r="G111" i="8"/>
  <c r="D111" i="8"/>
  <c r="E111" i="8" s="1"/>
  <c r="H111" i="8"/>
  <c r="I111" i="8" s="1"/>
  <c r="C111" i="8"/>
  <c r="F111" i="8" s="1"/>
  <c r="I110" i="2"/>
  <c r="D110" i="2"/>
  <c r="E110" i="2" s="1"/>
  <c r="G110" i="2" s="1"/>
  <c r="H110" i="2"/>
  <c r="H96" i="13" l="1"/>
  <c r="J97" i="13" s="1"/>
  <c r="G95" i="12"/>
  <c r="L95" i="12" s="1"/>
  <c r="H112" i="10"/>
  <c r="C112" i="10"/>
  <c r="D112" i="10"/>
  <c r="E112" i="10" s="1"/>
  <c r="I112" i="10"/>
  <c r="J110" i="2"/>
  <c r="C111" i="2"/>
  <c r="D97" i="13" l="1"/>
  <c r="I97" i="13"/>
  <c r="E97" i="13"/>
  <c r="F97" i="13" a="1"/>
  <c r="F97" i="13" s="1"/>
  <c r="I95" i="12"/>
  <c r="J112" i="10"/>
  <c r="G112" i="10"/>
  <c r="D112" i="8"/>
  <c r="E112" i="8" s="1"/>
  <c r="H112" i="8"/>
  <c r="C112" i="8"/>
  <c r="F112" i="8" s="1"/>
  <c r="G112" i="8"/>
  <c r="I111" i="2"/>
  <c r="D111" i="2"/>
  <c r="E111" i="2" s="1"/>
  <c r="G111" i="2" s="1"/>
  <c r="H111" i="2"/>
  <c r="G97" i="13" l="1"/>
  <c r="K97" i="13" s="1"/>
  <c r="I112" i="8"/>
  <c r="D96" i="12"/>
  <c r="J96" i="12"/>
  <c r="K96" i="12"/>
  <c r="E96" i="12"/>
  <c r="F96" i="12" a="1"/>
  <c r="F96" i="12" s="1"/>
  <c r="H113" i="10"/>
  <c r="C113" i="10"/>
  <c r="I113" i="10"/>
  <c r="D113" i="10"/>
  <c r="E113" i="10" s="1"/>
  <c r="J111" i="2"/>
  <c r="C112" i="2"/>
  <c r="H97" i="13" l="1"/>
  <c r="J98" i="13" s="1"/>
  <c r="G96" i="12"/>
  <c r="L96" i="12" s="1"/>
  <c r="G113" i="10"/>
  <c r="J113" i="10"/>
  <c r="G113" i="8"/>
  <c r="D113" i="8"/>
  <c r="E113" i="8" s="1"/>
  <c r="H113" i="8"/>
  <c r="C113" i="8"/>
  <c r="F113" i="8" s="1"/>
  <c r="H112" i="2"/>
  <c r="D112" i="2"/>
  <c r="E112" i="2" s="1"/>
  <c r="G112" i="2" s="1"/>
  <c r="I112" i="2"/>
  <c r="F98" i="13" l="1" a="1"/>
  <c r="F98" i="13" s="1"/>
  <c r="D98" i="13"/>
  <c r="I98" i="13"/>
  <c r="E98" i="13"/>
  <c r="I113" i="8"/>
  <c r="I96" i="12"/>
  <c r="H114" i="10"/>
  <c r="C114" i="10"/>
  <c r="D114" i="10"/>
  <c r="E114" i="10" s="1"/>
  <c r="I114" i="10"/>
  <c r="J112" i="2"/>
  <c r="C113" i="2"/>
  <c r="G98" i="13" l="1"/>
  <c r="H98" i="13" s="1"/>
  <c r="J99" i="13" s="1"/>
  <c r="D97" i="12"/>
  <c r="F97" i="12" a="1"/>
  <c r="F97" i="12" s="1"/>
  <c r="E97" i="12"/>
  <c r="K97" i="12"/>
  <c r="J97" i="12"/>
  <c r="J114" i="10"/>
  <c r="G114" i="10"/>
  <c r="D114" i="8"/>
  <c r="E114" i="8" s="1"/>
  <c r="H114" i="8"/>
  <c r="C114" i="8"/>
  <c r="F114" i="8" s="1"/>
  <c r="G114" i="8"/>
  <c r="H113" i="2"/>
  <c r="I113" i="2"/>
  <c r="D113" i="2"/>
  <c r="E113" i="2" s="1"/>
  <c r="G113" i="2" s="1"/>
  <c r="K98" i="13" l="1"/>
  <c r="D99" i="13"/>
  <c r="G99" i="13" s="1"/>
  <c r="F99" i="13" a="1"/>
  <c r="F99" i="13" s="1"/>
  <c r="I99" i="13"/>
  <c r="E99" i="13"/>
  <c r="I114" i="8"/>
  <c r="G97" i="12"/>
  <c r="I97" i="12" s="1"/>
  <c r="H115" i="10"/>
  <c r="C115" i="10"/>
  <c r="D115" i="10"/>
  <c r="E115" i="10" s="1"/>
  <c r="I115" i="10"/>
  <c r="J113" i="2"/>
  <c r="C114" i="2"/>
  <c r="H99" i="13" l="1"/>
  <c r="D100" i="13" s="1"/>
  <c r="K99" i="13"/>
  <c r="D98" i="12"/>
  <c r="F98" i="12" a="1"/>
  <c r="F98" i="12" s="1"/>
  <c r="E98" i="12"/>
  <c r="J98" i="12"/>
  <c r="K98" i="12"/>
  <c r="L97" i="12"/>
  <c r="G115" i="10"/>
  <c r="J115" i="10"/>
  <c r="G115" i="8"/>
  <c r="D115" i="8"/>
  <c r="E115" i="8" s="1"/>
  <c r="C115" i="8"/>
  <c r="H115" i="8"/>
  <c r="D114" i="2"/>
  <c r="E114" i="2" s="1"/>
  <c r="G114" i="2" s="1"/>
  <c r="I114" i="2"/>
  <c r="H114" i="2"/>
  <c r="J100" i="13" l="1"/>
  <c r="I100" i="13"/>
  <c r="E100" i="13"/>
  <c r="F100" i="13" a="1"/>
  <c r="F100" i="13" s="1"/>
  <c r="G100" i="13" s="1"/>
  <c r="H100" i="13" s="1"/>
  <c r="I115" i="8"/>
  <c r="F115" i="8"/>
  <c r="G98" i="12"/>
  <c r="I98" i="12" s="1"/>
  <c r="H116" i="10"/>
  <c r="C116" i="10"/>
  <c r="D116" i="10"/>
  <c r="E116" i="10" s="1"/>
  <c r="I116" i="10"/>
  <c r="J114" i="2"/>
  <c r="C115" i="2"/>
  <c r="K100" i="13" l="1"/>
  <c r="F101" i="13" a="1"/>
  <c r="F101" i="13" s="1"/>
  <c r="J101" i="13"/>
  <c r="D101" i="13"/>
  <c r="E101" i="13"/>
  <c r="I101" i="13"/>
  <c r="F99" i="12" a="1"/>
  <c r="F99" i="12" s="1"/>
  <c r="E99" i="12"/>
  <c r="K99" i="12"/>
  <c r="J99" i="12"/>
  <c r="D99" i="12"/>
  <c r="L98" i="12"/>
  <c r="J116" i="10"/>
  <c r="G116" i="10"/>
  <c r="D116" i="8"/>
  <c r="E116" i="8" s="1"/>
  <c r="H116" i="8"/>
  <c r="C116" i="8"/>
  <c r="F116" i="8" s="1"/>
  <c r="G116" i="8"/>
  <c r="H115" i="2"/>
  <c r="D115" i="2"/>
  <c r="E115" i="2" s="1"/>
  <c r="G115" i="2" s="1"/>
  <c r="I115" i="2"/>
  <c r="G101" i="13" l="1"/>
  <c r="H101" i="13" s="1"/>
  <c r="I116" i="8"/>
  <c r="G99" i="12"/>
  <c r="L99" i="12" s="1"/>
  <c r="H117" i="10"/>
  <c r="C117" i="10"/>
  <c r="I117" i="10"/>
  <c r="D117" i="10"/>
  <c r="E117" i="10" s="1"/>
  <c r="J115" i="2"/>
  <c r="C116" i="2"/>
  <c r="K101" i="13" l="1"/>
  <c r="E102" i="13"/>
  <c r="F102" i="13" a="1"/>
  <c r="F102" i="13" s="1"/>
  <c r="D102" i="13"/>
  <c r="J102" i="13"/>
  <c r="I102" i="13"/>
  <c r="I99" i="12"/>
  <c r="K100" i="12" s="1"/>
  <c r="G117" i="10"/>
  <c r="J117" i="10"/>
  <c r="G117" i="8"/>
  <c r="D117" i="8"/>
  <c r="E117" i="8" s="1"/>
  <c r="C117" i="8"/>
  <c r="F117" i="8" s="1"/>
  <c r="H117" i="8"/>
  <c r="I117" i="8" s="1"/>
  <c r="I116" i="2"/>
  <c r="D116" i="2"/>
  <c r="E116" i="2" s="1"/>
  <c r="G116" i="2" s="1"/>
  <c r="H116" i="2"/>
  <c r="G102" i="13" l="1"/>
  <c r="K102" i="13" s="1"/>
  <c r="J100" i="12"/>
  <c r="D100" i="12"/>
  <c r="F100" i="12" a="1"/>
  <c r="F100" i="12" s="1"/>
  <c r="E100" i="12"/>
  <c r="H118" i="10"/>
  <c r="C118" i="10"/>
  <c r="D118" i="10"/>
  <c r="E118" i="10" s="1"/>
  <c r="I118" i="10"/>
  <c r="J116" i="2"/>
  <c r="C117" i="2"/>
  <c r="H102" i="13" l="1"/>
  <c r="I103" i="13" s="1"/>
  <c r="G100" i="12"/>
  <c r="I100" i="12" s="1"/>
  <c r="K101" i="12" s="1"/>
  <c r="J118" i="10"/>
  <c r="G118" i="10"/>
  <c r="D118" i="8"/>
  <c r="E118" i="8" s="1"/>
  <c r="H118" i="8"/>
  <c r="C118" i="8"/>
  <c r="F118" i="8" s="1"/>
  <c r="G118" i="8"/>
  <c r="H117" i="2"/>
  <c r="D117" i="2"/>
  <c r="E117" i="2" s="1"/>
  <c r="G117" i="2" s="1"/>
  <c r="I117" i="2"/>
  <c r="D103" i="13" l="1"/>
  <c r="J103" i="13"/>
  <c r="E103" i="13"/>
  <c r="F103" i="13" a="1"/>
  <c r="F103" i="13" s="1"/>
  <c r="L100" i="12"/>
  <c r="I118" i="8"/>
  <c r="F101" i="12" a="1"/>
  <c r="F101" i="12" s="1"/>
  <c r="J101" i="12"/>
  <c r="E101" i="12"/>
  <c r="D101" i="12"/>
  <c r="H119" i="10"/>
  <c r="C119" i="10"/>
  <c r="I119" i="10"/>
  <c r="D119" i="10"/>
  <c r="E119" i="10" s="1"/>
  <c r="J117" i="2"/>
  <c r="C118" i="2"/>
  <c r="G103" i="13" l="1"/>
  <c r="K103" i="13" s="1"/>
  <c r="G101" i="12"/>
  <c r="I101" i="12" s="1"/>
  <c r="D102" i="12" s="1"/>
  <c r="G119" i="10"/>
  <c r="J119" i="10"/>
  <c r="G119" i="8"/>
  <c r="D119" i="8"/>
  <c r="E119" i="8" s="1"/>
  <c r="C119" i="8"/>
  <c r="F119" i="8" s="1"/>
  <c r="H119" i="8"/>
  <c r="I119" i="8" s="1"/>
  <c r="D118" i="2"/>
  <c r="E118" i="2" s="1"/>
  <c r="G118" i="2" s="1"/>
  <c r="I118" i="2"/>
  <c r="H118" i="2"/>
  <c r="H103" i="13" l="1"/>
  <c r="F104" i="13" s="1" a="1"/>
  <c r="F104" i="13" s="1"/>
  <c r="J102" i="12"/>
  <c r="E102" i="12"/>
  <c r="K102" i="12"/>
  <c r="L101" i="12"/>
  <c r="F102" i="12" a="1"/>
  <c r="F102" i="12" s="1"/>
  <c r="G102" i="12" s="1"/>
  <c r="H120" i="10"/>
  <c r="C120" i="10"/>
  <c r="D120" i="10"/>
  <c r="E120" i="10" s="1"/>
  <c r="I120" i="10"/>
  <c r="J118" i="2"/>
  <c r="C119" i="2"/>
  <c r="D104" i="13" l="1"/>
  <c r="G104" i="13" s="1"/>
  <c r="I104" i="13"/>
  <c r="J104" i="13"/>
  <c r="E104" i="13"/>
  <c r="H104" i="13" s="1"/>
  <c r="L102" i="12"/>
  <c r="I102" i="12"/>
  <c r="J120" i="10"/>
  <c r="G120" i="10"/>
  <c r="D120" i="8"/>
  <c r="E120" i="8" s="1"/>
  <c r="H120" i="8"/>
  <c r="C120" i="8"/>
  <c r="F120" i="8" s="1"/>
  <c r="G120" i="8"/>
  <c r="H119" i="2"/>
  <c r="I119" i="2"/>
  <c r="D119" i="2"/>
  <c r="E119" i="2" s="1"/>
  <c r="G119" i="2" s="1"/>
  <c r="K104" i="13" l="1"/>
  <c r="J105" i="13"/>
  <c r="F105" i="13" a="1"/>
  <c r="F105" i="13" s="1"/>
  <c r="E105" i="13"/>
  <c r="D105" i="13"/>
  <c r="I105" i="13"/>
  <c r="I120" i="8"/>
  <c r="D103" i="12"/>
  <c r="K103" i="12"/>
  <c r="E103" i="12"/>
  <c r="J103" i="12"/>
  <c r="F103" i="12" a="1"/>
  <c r="F103" i="12" s="1"/>
  <c r="H121" i="10"/>
  <c r="C121" i="10"/>
  <c r="I121" i="10"/>
  <c r="D121" i="10"/>
  <c r="E121" i="10" s="1"/>
  <c r="J119" i="2"/>
  <c r="C120" i="2"/>
  <c r="G105" i="13" l="1"/>
  <c r="K105" i="13" s="1"/>
  <c r="G103" i="12"/>
  <c r="I103" i="12" s="1"/>
  <c r="G121" i="10"/>
  <c r="J121" i="10"/>
  <c r="G121" i="8"/>
  <c r="D121" i="8"/>
  <c r="E121" i="8" s="1"/>
  <c r="H121" i="8"/>
  <c r="I121" i="8" s="1"/>
  <c r="C121" i="8"/>
  <c r="F121" i="8" s="1"/>
  <c r="H120" i="2"/>
  <c r="I120" i="2"/>
  <c r="D120" i="2"/>
  <c r="E120" i="2" s="1"/>
  <c r="G120" i="2" s="1"/>
  <c r="H105" i="13" l="1"/>
  <c r="I106" i="13" s="1"/>
  <c r="D106" i="13"/>
  <c r="J106" i="13"/>
  <c r="F106" i="13" a="1"/>
  <c r="F106" i="13" s="1"/>
  <c r="E106" i="13"/>
  <c r="D104" i="12"/>
  <c r="K104" i="12"/>
  <c r="J104" i="12"/>
  <c r="E104" i="12"/>
  <c r="F104" i="12" a="1"/>
  <c r="F104" i="12" s="1"/>
  <c r="L103" i="12"/>
  <c r="H122" i="10"/>
  <c r="C122" i="10"/>
  <c r="D122" i="10"/>
  <c r="E122" i="10" s="1"/>
  <c r="I122" i="10"/>
  <c r="J120" i="2"/>
  <c r="C121" i="2"/>
  <c r="G106" i="13" l="1"/>
  <c r="K106" i="13" s="1"/>
  <c r="G104" i="12"/>
  <c r="L104" i="12" s="1"/>
  <c r="J122" i="10"/>
  <c r="G122" i="10"/>
  <c r="D122" i="8"/>
  <c r="E122" i="8" s="1"/>
  <c r="H122" i="8"/>
  <c r="C122" i="8"/>
  <c r="F122" i="8" s="1"/>
  <c r="G122" i="8"/>
  <c r="D121" i="2"/>
  <c r="E121" i="2" s="1"/>
  <c r="G121" i="2" s="1"/>
  <c r="I121" i="2"/>
  <c r="H121" i="2"/>
  <c r="I122" i="8" l="1"/>
  <c r="H106" i="13"/>
  <c r="I104" i="12"/>
  <c r="H123" i="10"/>
  <c r="C123" i="10"/>
  <c r="D123" i="10"/>
  <c r="E123" i="10" s="1"/>
  <c r="I123" i="10"/>
  <c r="J121" i="2"/>
  <c r="C122" i="2"/>
  <c r="F107" i="13" l="1" a="1"/>
  <c r="F107" i="13" s="1"/>
  <c r="J107" i="13"/>
  <c r="E107" i="13"/>
  <c r="D107" i="13"/>
  <c r="I107" i="13"/>
  <c r="D105" i="12"/>
  <c r="K105" i="12"/>
  <c r="J105" i="12"/>
  <c r="E105" i="12"/>
  <c r="F105" i="12" a="1"/>
  <c r="F105" i="12" s="1"/>
  <c r="G123" i="10"/>
  <c r="J123" i="10"/>
  <c r="G123" i="8"/>
  <c r="D123" i="8"/>
  <c r="E123" i="8" s="1"/>
  <c r="C123" i="8"/>
  <c r="H123" i="8"/>
  <c r="I123" i="8" s="1"/>
  <c r="H122" i="2"/>
  <c r="D122" i="2"/>
  <c r="E122" i="2" s="1"/>
  <c r="G122" i="2" s="1"/>
  <c r="I122" i="2"/>
  <c r="G107" i="13" l="1"/>
  <c r="K107" i="13" s="1"/>
  <c r="F123" i="8"/>
  <c r="G105" i="12"/>
  <c r="I105" i="12" s="1"/>
  <c r="H124" i="10"/>
  <c r="C124" i="10"/>
  <c r="D124" i="10"/>
  <c r="E124" i="10" s="1"/>
  <c r="I124" i="10"/>
  <c r="J122" i="2"/>
  <c r="C123" i="2"/>
  <c r="H107" i="13" l="1"/>
  <c r="J108" i="13" s="1"/>
  <c r="D106" i="12"/>
  <c r="E106" i="12"/>
  <c r="J106" i="12"/>
  <c r="F106" i="12" a="1"/>
  <c r="F106" i="12" s="1"/>
  <c r="K106" i="12"/>
  <c r="L105" i="12"/>
  <c r="J124" i="10"/>
  <c r="G124" i="10"/>
  <c r="D124" i="8"/>
  <c r="E124" i="8" s="1"/>
  <c r="H124" i="8"/>
  <c r="C124" i="8"/>
  <c r="F124" i="8" s="1"/>
  <c r="G124" i="8"/>
  <c r="H123" i="2"/>
  <c r="D123" i="2"/>
  <c r="E123" i="2" s="1"/>
  <c r="G123" i="2" s="1"/>
  <c r="I123" i="2"/>
  <c r="D108" i="13" l="1"/>
  <c r="I108" i="13"/>
  <c r="E108" i="13"/>
  <c r="F108" i="13" a="1"/>
  <c r="F108" i="13" s="1"/>
  <c r="I124" i="8"/>
  <c r="G106" i="12"/>
  <c r="I106" i="12" s="1"/>
  <c r="H125" i="10"/>
  <c r="C125" i="10"/>
  <c r="I125" i="10"/>
  <c r="D125" i="10"/>
  <c r="E125" i="10" s="1"/>
  <c r="J123" i="2"/>
  <c r="C124" i="2"/>
  <c r="G108" i="13" l="1"/>
  <c r="H108" i="13" s="1"/>
  <c r="D109" i="13" s="1"/>
  <c r="D107" i="12"/>
  <c r="E107" i="12"/>
  <c r="J107" i="12"/>
  <c r="F107" i="12" a="1"/>
  <c r="F107" i="12" s="1"/>
  <c r="K107" i="12"/>
  <c r="L106" i="12"/>
  <c r="G125" i="10"/>
  <c r="J125" i="10"/>
  <c r="G125" i="8"/>
  <c r="D125" i="8"/>
  <c r="E125" i="8" s="1"/>
  <c r="H125" i="8"/>
  <c r="I125" i="8" s="1"/>
  <c r="C125" i="8"/>
  <c r="F125" i="8" s="1"/>
  <c r="H124" i="2"/>
  <c r="D124" i="2"/>
  <c r="E124" i="2" s="1"/>
  <c r="G124" i="2" s="1"/>
  <c r="I124" i="2"/>
  <c r="I109" i="13" l="1"/>
  <c r="E109" i="13"/>
  <c r="F109" i="13" a="1"/>
  <c r="F109" i="13" s="1"/>
  <c r="G109" i="13" s="1"/>
  <c r="J109" i="13"/>
  <c r="K108" i="13"/>
  <c r="G107" i="12"/>
  <c r="L107" i="12" s="1"/>
  <c r="H126" i="10"/>
  <c r="C126" i="10"/>
  <c r="D126" i="10"/>
  <c r="E126" i="10" s="1"/>
  <c r="I126" i="10"/>
  <c r="J124" i="2"/>
  <c r="C125" i="2"/>
  <c r="H109" i="13" l="1"/>
  <c r="I110" i="13" s="1"/>
  <c r="K109" i="13"/>
  <c r="J110" i="13"/>
  <c r="D110" i="13"/>
  <c r="I107" i="12"/>
  <c r="E108" i="12" s="1"/>
  <c r="J126" i="10"/>
  <c r="G126" i="10"/>
  <c r="D126" i="8"/>
  <c r="E126" i="8" s="1"/>
  <c r="H126" i="8"/>
  <c r="C126" i="8"/>
  <c r="F126" i="8" s="1"/>
  <c r="G126" i="8"/>
  <c r="D125" i="2"/>
  <c r="E125" i="2" s="1"/>
  <c r="G125" i="2" s="1"/>
  <c r="I125" i="2"/>
  <c r="H125" i="2"/>
  <c r="E110" i="13" l="1"/>
  <c r="F110" i="13" a="1"/>
  <c r="F110" i="13" s="1"/>
  <c r="G110" i="13" s="1"/>
  <c r="K110" i="13" s="1"/>
  <c r="I126" i="8"/>
  <c r="K108" i="12"/>
  <c r="J108" i="12"/>
  <c r="D108" i="12"/>
  <c r="F108" i="12" a="1"/>
  <c r="F108" i="12" s="1"/>
  <c r="H127" i="10"/>
  <c r="C127" i="10"/>
  <c r="I127" i="10"/>
  <c r="D127" i="10"/>
  <c r="E127" i="10" s="1"/>
  <c r="J125" i="2"/>
  <c r="C126" i="2"/>
  <c r="H110" i="13" l="1"/>
  <c r="G108" i="12"/>
  <c r="I108" i="12" s="1"/>
  <c r="D109" i="12" s="1"/>
  <c r="G127" i="10"/>
  <c r="J127" i="10"/>
  <c r="G127" i="8"/>
  <c r="D127" i="8"/>
  <c r="E127" i="8" s="1"/>
  <c r="H127" i="8"/>
  <c r="I127" i="8" s="1"/>
  <c r="C127" i="8"/>
  <c r="F127" i="8" s="1"/>
  <c r="H126" i="2"/>
  <c r="D126" i="2"/>
  <c r="E126" i="2" s="1"/>
  <c r="G126" i="2" s="1"/>
  <c r="I126" i="2"/>
  <c r="D111" i="13" l="1"/>
  <c r="J111" i="13"/>
  <c r="F111" i="13" a="1"/>
  <c r="F111" i="13" s="1"/>
  <c r="E111" i="13"/>
  <c r="I111" i="13"/>
  <c r="K109" i="12"/>
  <c r="L108" i="12"/>
  <c r="J109" i="12"/>
  <c r="F109" i="12" a="1"/>
  <c r="F109" i="12" s="1"/>
  <c r="G109" i="12" s="1"/>
  <c r="E109" i="12"/>
  <c r="H128" i="10"/>
  <c r="C128" i="10"/>
  <c r="D128" i="10"/>
  <c r="E128" i="10" s="1"/>
  <c r="I128" i="10"/>
  <c r="J126" i="2"/>
  <c r="C127" i="2"/>
  <c r="I109" i="12" l="1"/>
  <c r="F110" i="12" s="1" a="1"/>
  <c r="F110" i="12" s="1"/>
  <c r="G111" i="13"/>
  <c r="K111" i="13" s="1"/>
  <c r="L109" i="12"/>
  <c r="J128" i="10"/>
  <c r="G128" i="10"/>
  <c r="D128" i="8"/>
  <c r="E128" i="8" s="1"/>
  <c r="H128" i="8"/>
  <c r="C128" i="8"/>
  <c r="F128" i="8" s="1"/>
  <c r="G128" i="8"/>
  <c r="I127" i="2"/>
  <c r="H127" i="2"/>
  <c r="D127" i="2"/>
  <c r="E127" i="2" s="1"/>
  <c r="G127" i="2" s="1"/>
  <c r="E110" i="12" l="1"/>
  <c r="K110" i="12"/>
  <c r="D110" i="12"/>
  <c r="G110" i="12" s="1"/>
  <c r="J110" i="12"/>
  <c r="I128" i="8"/>
  <c r="H111" i="13"/>
  <c r="H129" i="10"/>
  <c r="C129" i="10"/>
  <c r="I129" i="10"/>
  <c r="D129" i="10"/>
  <c r="E129" i="10" s="1"/>
  <c r="J127" i="2"/>
  <c r="C128" i="2"/>
  <c r="L110" i="12" l="1"/>
  <c r="J112" i="13"/>
  <c r="E112" i="13"/>
  <c r="I112" i="13"/>
  <c r="F112" i="13" a="1"/>
  <c r="F112" i="13" s="1"/>
  <c r="D112" i="13"/>
  <c r="I110" i="12"/>
  <c r="G129" i="10"/>
  <c r="J129" i="10"/>
  <c r="H129" i="8"/>
  <c r="G129" i="8"/>
  <c r="D129" i="8"/>
  <c r="E129" i="8" s="1"/>
  <c r="C129" i="8"/>
  <c r="I128" i="2"/>
  <c r="H128" i="2"/>
  <c r="D128" i="2"/>
  <c r="E128" i="2" s="1"/>
  <c r="G128" i="2" s="1"/>
  <c r="I129" i="8" l="1"/>
  <c r="F129" i="8"/>
  <c r="G112" i="13"/>
  <c r="H112" i="13" s="1"/>
  <c r="D111" i="12"/>
  <c r="K111" i="12"/>
  <c r="F111" i="12" a="1"/>
  <c r="F111" i="12" s="1"/>
  <c r="E111" i="12"/>
  <c r="J111" i="12"/>
  <c r="H130" i="10"/>
  <c r="C130" i="10"/>
  <c r="D130" i="10"/>
  <c r="E130" i="10" s="1"/>
  <c r="I130" i="10"/>
  <c r="J128" i="2"/>
  <c r="C129" i="2"/>
  <c r="K112" i="13" l="1"/>
  <c r="F113" i="13" a="1"/>
  <c r="F113" i="13" s="1"/>
  <c r="D113" i="13"/>
  <c r="I113" i="13"/>
  <c r="J113" i="13"/>
  <c r="E113" i="13"/>
  <c r="G111" i="12"/>
  <c r="I111" i="12" s="1"/>
  <c r="J130" i="10"/>
  <c r="G130" i="10"/>
  <c r="G130" i="8"/>
  <c r="D130" i="8"/>
  <c r="E130" i="8" s="1"/>
  <c r="C130" i="8"/>
  <c r="H130" i="8"/>
  <c r="I130" i="8" s="1"/>
  <c r="D129" i="2"/>
  <c r="E129" i="2" s="1"/>
  <c r="G129" i="2" s="1"/>
  <c r="I129" i="2"/>
  <c r="H129" i="2"/>
  <c r="G113" i="13" l="1"/>
  <c r="K113" i="13" s="1"/>
  <c r="F130" i="8"/>
  <c r="D112" i="12"/>
  <c r="K112" i="12"/>
  <c r="F112" i="12" a="1"/>
  <c r="F112" i="12" s="1"/>
  <c r="J112" i="12"/>
  <c r="E112" i="12"/>
  <c r="L111" i="12"/>
  <c r="H131" i="10"/>
  <c r="C131" i="10"/>
  <c r="D131" i="10"/>
  <c r="E131" i="10" s="1"/>
  <c r="I131" i="10"/>
  <c r="J129" i="2"/>
  <c r="C130" i="2"/>
  <c r="H113" i="13" l="1"/>
  <c r="F114" i="13" s="1" a="1"/>
  <c r="F114" i="13" s="1"/>
  <c r="G112" i="12"/>
  <c r="L112" i="12" s="1"/>
  <c r="G131" i="10"/>
  <c r="J131" i="10"/>
  <c r="D131" i="8"/>
  <c r="E131" i="8" s="1"/>
  <c r="C131" i="8"/>
  <c r="H131" i="8"/>
  <c r="G131" i="8"/>
  <c r="H130" i="2"/>
  <c r="D130" i="2"/>
  <c r="E130" i="2" s="1"/>
  <c r="G130" i="2" s="1"/>
  <c r="I130" i="2"/>
  <c r="D114" i="13" l="1"/>
  <c r="G114" i="13" s="1"/>
  <c r="I114" i="13"/>
  <c r="J114" i="13"/>
  <c r="E114" i="13"/>
  <c r="I131" i="8"/>
  <c r="F131" i="8"/>
  <c r="I112" i="12"/>
  <c r="H132" i="10"/>
  <c r="C132" i="10"/>
  <c r="D132" i="10"/>
  <c r="E132" i="10" s="1"/>
  <c r="I132" i="10"/>
  <c r="J130" i="2"/>
  <c r="C131" i="2"/>
  <c r="K114" i="13" l="1"/>
  <c r="H114" i="13"/>
  <c r="I115" i="13" s="1"/>
  <c r="D113" i="12"/>
  <c r="E113" i="12"/>
  <c r="J113" i="12"/>
  <c r="F113" i="12" a="1"/>
  <c r="F113" i="12" s="1"/>
  <c r="K113" i="12"/>
  <c r="J132" i="10"/>
  <c r="G132" i="10"/>
  <c r="C132" i="8"/>
  <c r="H132" i="8"/>
  <c r="G132" i="8"/>
  <c r="D132" i="8"/>
  <c r="E132" i="8" s="1"/>
  <c r="D131" i="2"/>
  <c r="E131" i="2" s="1"/>
  <c r="G131" i="2" s="1"/>
  <c r="H131" i="2"/>
  <c r="I131" i="2"/>
  <c r="D115" i="13" l="1"/>
  <c r="J115" i="13"/>
  <c r="E115" i="13"/>
  <c r="F115" i="13" a="1"/>
  <c r="F115" i="13" s="1"/>
  <c r="I132" i="8"/>
  <c r="F132" i="8"/>
  <c r="G113" i="12"/>
  <c r="L113" i="12" s="1"/>
  <c r="H133" i="10"/>
  <c r="C133" i="10"/>
  <c r="I133" i="10"/>
  <c r="D133" i="10"/>
  <c r="E133" i="10" s="1"/>
  <c r="J131" i="2"/>
  <c r="C132" i="2"/>
  <c r="G115" i="13" l="1"/>
  <c r="K115" i="13" s="1"/>
  <c r="I113" i="12"/>
  <c r="G133" i="10"/>
  <c r="J133" i="10"/>
  <c r="H133" i="8"/>
  <c r="G133" i="8"/>
  <c r="D133" i="8"/>
  <c r="E133" i="8" s="1"/>
  <c r="C133" i="8"/>
  <c r="H132" i="2"/>
  <c r="D132" i="2"/>
  <c r="E132" i="2" s="1"/>
  <c r="G132" i="2" s="1"/>
  <c r="I132" i="2"/>
  <c r="F133" i="8" l="1"/>
  <c r="H115" i="13"/>
  <c r="E116" i="13" s="1"/>
  <c r="I133" i="8"/>
  <c r="D114" i="12"/>
  <c r="E114" i="12"/>
  <c r="F114" i="12" a="1"/>
  <c r="F114" i="12" s="1"/>
  <c r="K114" i="12"/>
  <c r="J114" i="12"/>
  <c r="H134" i="10"/>
  <c r="C134" i="10"/>
  <c r="D134" i="10"/>
  <c r="E134" i="10" s="1"/>
  <c r="I134" i="10"/>
  <c r="J132" i="2"/>
  <c r="C133" i="2"/>
  <c r="D116" i="13" l="1"/>
  <c r="J116" i="13"/>
  <c r="F116" i="13" a="1"/>
  <c r="F116" i="13" s="1"/>
  <c r="I116" i="13"/>
  <c r="G114" i="12"/>
  <c r="L114" i="12" s="1"/>
  <c r="J134" i="10"/>
  <c r="G134" i="10"/>
  <c r="G134" i="8"/>
  <c r="D134" i="8"/>
  <c r="E134" i="8" s="1"/>
  <c r="C134" i="8"/>
  <c r="F134" i="8" s="1"/>
  <c r="H134" i="8"/>
  <c r="I134" i="8" s="1"/>
  <c r="I133" i="2"/>
  <c r="H133" i="2"/>
  <c r="D133" i="2"/>
  <c r="E133" i="2" s="1"/>
  <c r="G133" i="2" s="1"/>
  <c r="G116" i="13" l="1"/>
  <c r="H116" i="13" s="1"/>
  <c r="F117" i="13" s="1" a="1"/>
  <c r="F117" i="13" s="1"/>
  <c r="I114" i="12"/>
  <c r="H135" i="10"/>
  <c r="C135" i="10"/>
  <c r="I135" i="10"/>
  <c r="D135" i="10"/>
  <c r="E135" i="10" s="1"/>
  <c r="J133" i="2"/>
  <c r="C134" i="2"/>
  <c r="K116" i="13" l="1"/>
  <c r="E117" i="13"/>
  <c r="D117" i="13"/>
  <c r="G117" i="13" s="1"/>
  <c r="J117" i="13"/>
  <c r="I117" i="13"/>
  <c r="D115" i="12"/>
  <c r="K115" i="12"/>
  <c r="E115" i="12"/>
  <c r="F115" i="12" a="1"/>
  <c r="F115" i="12" s="1"/>
  <c r="J115" i="12"/>
  <c r="G135" i="10"/>
  <c r="J135" i="10"/>
  <c r="D135" i="8"/>
  <c r="E135" i="8" s="1"/>
  <c r="C135" i="8"/>
  <c r="H135" i="8"/>
  <c r="G135" i="8"/>
  <c r="I134" i="2"/>
  <c r="H134" i="2"/>
  <c r="D134" i="2"/>
  <c r="E134" i="2" s="1"/>
  <c r="G134" i="2" s="1"/>
  <c r="K117" i="13" l="1"/>
  <c r="I135" i="8"/>
  <c r="F135" i="8"/>
  <c r="H117" i="13"/>
  <c r="G115" i="12"/>
  <c r="L115" i="12" s="1"/>
  <c r="H136" i="10"/>
  <c r="C136" i="10"/>
  <c r="D136" i="10"/>
  <c r="E136" i="10" s="1"/>
  <c r="I136" i="10"/>
  <c r="J134" i="2"/>
  <c r="C135" i="2"/>
  <c r="F118" i="13" l="1" a="1"/>
  <c r="F118" i="13" s="1"/>
  <c r="E118" i="13"/>
  <c r="J118" i="13"/>
  <c r="I118" i="13"/>
  <c r="D118" i="13"/>
  <c r="I115" i="12"/>
  <c r="J136" i="10"/>
  <c r="G136" i="10"/>
  <c r="D135" i="2"/>
  <c r="E135" i="2" s="1"/>
  <c r="G135" i="2" s="1"/>
  <c r="I135" i="2"/>
  <c r="H135" i="2"/>
  <c r="C136" i="8"/>
  <c r="H136" i="8"/>
  <c r="G136" i="8"/>
  <c r="D136" i="8"/>
  <c r="E136" i="8" s="1"/>
  <c r="G118" i="13" l="1"/>
  <c r="K118" i="13" s="1"/>
  <c r="I136" i="8"/>
  <c r="F136" i="8"/>
  <c r="D116" i="12"/>
  <c r="J116" i="12"/>
  <c r="K116" i="12"/>
  <c r="E116" i="12"/>
  <c r="F116" i="12" a="1"/>
  <c r="F116" i="12" s="1"/>
  <c r="H137" i="10"/>
  <c r="C137" i="10"/>
  <c r="I137" i="10"/>
  <c r="D137" i="10"/>
  <c r="E137" i="10" s="1"/>
  <c r="J135" i="2"/>
  <c r="C136" i="2"/>
  <c r="H118" i="13" l="1"/>
  <c r="I119" i="13" s="1"/>
  <c r="G116" i="12"/>
  <c r="I116" i="12" s="1"/>
  <c r="G137" i="10"/>
  <c r="J137" i="10"/>
  <c r="I136" i="2"/>
  <c r="H136" i="2"/>
  <c r="D136" i="2"/>
  <c r="E136" i="2" s="1"/>
  <c r="H137" i="8"/>
  <c r="I137" i="8" s="1"/>
  <c r="G137" i="8"/>
  <c r="D137" i="8"/>
  <c r="E137" i="8" s="1"/>
  <c r="C137" i="8"/>
  <c r="D119" i="13" l="1"/>
  <c r="E119" i="13"/>
  <c r="J119" i="13"/>
  <c r="F119" i="13" a="1"/>
  <c r="F119" i="13" s="1"/>
  <c r="F137" i="8"/>
  <c r="D117" i="12"/>
  <c r="J117" i="12"/>
  <c r="F117" i="12" a="1"/>
  <c r="F117" i="12" s="1"/>
  <c r="K117" i="12"/>
  <c r="E117" i="12"/>
  <c r="L116" i="12"/>
  <c r="J136" i="2"/>
  <c r="H138" i="10"/>
  <c r="C138" i="10"/>
  <c r="D138" i="10"/>
  <c r="E138" i="10" s="1"/>
  <c r="I138" i="10"/>
  <c r="G136" i="2"/>
  <c r="C137" i="2" s="1"/>
  <c r="G119" i="13" l="1"/>
  <c r="K119" i="13" s="1"/>
  <c r="G117" i="12"/>
  <c r="I117" i="12" s="1"/>
  <c r="J138" i="10"/>
  <c r="G138" i="10"/>
  <c r="H137" i="2"/>
  <c r="I137" i="2"/>
  <c r="D137" i="2"/>
  <c r="E137" i="2" s="1"/>
  <c r="G137" i="2" s="1"/>
  <c r="C138" i="2" s="1"/>
  <c r="G138" i="8"/>
  <c r="D138" i="8"/>
  <c r="E138" i="8" s="1"/>
  <c r="C138" i="8"/>
  <c r="H138" i="8"/>
  <c r="H119" i="13" l="1"/>
  <c r="E120" i="13" s="1"/>
  <c r="I138" i="8"/>
  <c r="F138" i="8"/>
  <c r="D118" i="12"/>
  <c r="K118" i="12"/>
  <c r="E118" i="12"/>
  <c r="F118" i="12" a="1"/>
  <c r="F118" i="12" s="1"/>
  <c r="J118" i="12"/>
  <c r="L117" i="12"/>
  <c r="H139" i="10"/>
  <c r="C139" i="10"/>
  <c r="D139" i="10"/>
  <c r="E139" i="10" s="1"/>
  <c r="I139" i="10"/>
  <c r="J137" i="2"/>
  <c r="D138" i="2"/>
  <c r="E138" i="2" s="1"/>
  <c r="G138" i="2" s="1"/>
  <c r="H138" i="2"/>
  <c r="I138" i="2"/>
  <c r="D120" i="13" l="1"/>
  <c r="I120" i="13"/>
  <c r="J120" i="13"/>
  <c r="F120" i="13" a="1"/>
  <c r="F120" i="13" s="1"/>
  <c r="G118" i="12"/>
  <c r="I118" i="12" s="1"/>
  <c r="G139" i="10"/>
  <c r="J139" i="10"/>
  <c r="J138" i="2"/>
  <c r="C139" i="2"/>
  <c r="D139" i="8"/>
  <c r="E139" i="8" s="1"/>
  <c r="C139" i="8"/>
  <c r="H139" i="8"/>
  <c r="G139" i="8"/>
  <c r="G120" i="13" l="1"/>
  <c r="H120" i="13" s="1"/>
  <c r="J121" i="13" s="1"/>
  <c r="F139" i="8"/>
  <c r="I139" i="8"/>
  <c r="K120" i="13"/>
  <c r="D119" i="12"/>
  <c r="K119" i="12"/>
  <c r="F119" i="12" a="1"/>
  <c r="F119" i="12" s="1"/>
  <c r="E119" i="12"/>
  <c r="J119" i="12"/>
  <c r="L118" i="12"/>
  <c r="H140" i="10"/>
  <c r="C140" i="10"/>
  <c r="D140" i="10"/>
  <c r="E140" i="10" s="1"/>
  <c r="I140" i="10"/>
  <c r="D139" i="2"/>
  <c r="E139" i="2" s="1"/>
  <c r="G139" i="2" s="1"/>
  <c r="I139" i="2"/>
  <c r="H139" i="2"/>
  <c r="D121" i="13" l="1"/>
  <c r="F121" i="13" a="1"/>
  <c r="F121" i="13" s="1"/>
  <c r="I121" i="13"/>
  <c r="E121" i="13"/>
  <c r="G119" i="12"/>
  <c r="L119" i="12" s="1"/>
  <c r="J140" i="10"/>
  <c r="G140" i="10"/>
  <c r="J139" i="2"/>
  <c r="C140" i="2"/>
  <c r="C140" i="8"/>
  <c r="H140" i="8"/>
  <c r="I140" i="8" s="1"/>
  <c r="G140" i="8"/>
  <c r="D140" i="8"/>
  <c r="E140" i="8" s="1"/>
  <c r="G121" i="13" l="1"/>
  <c r="K121" i="13" s="1"/>
  <c r="F140" i="8"/>
  <c r="I119" i="12"/>
  <c r="H141" i="10"/>
  <c r="C141" i="10"/>
  <c r="I141" i="10"/>
  <c r="D141" i="10"/>
  <c r="E141" i="10" s="1"/>
  <c r="D140" i="2"/>
  <c r="E140" i="2" s="1"/>
  <c r="G140" i="2" s="1"/>
  <c r="H140" i="2"/>
  <c r="I140" i="2"/>
  <c r="H121" i="13" l="1"/>
  <c r="J122" i="13" s="1"/>
  <c r="F122" i="13" a="1"/>
  <c r="F122" i="13" s="1"/>
  <c r="D120" i="12"/>
  <c r="K120" i="12"/>
  <c r="E120" i="12"/>
  <c r="J120" i="12"/>
  <c r="F120" i="12" a="1"/>
  <c r="F120" i="12" s="1"/>
  <c r="G141" i="10"/>
  <c r="J141" i="10"/>
  <c r="J140" i="2"/>
  <c r="C141" i="2"/>
  <c r="H141" i="8"/>
  <c r="G141" i="8"/>
  <c r="D141" i="8"/>
  <c r="E141" i="8" s="1"/>
  <c r="C141" i="8"/>
  <c r="I122" i="13" l="1"/>
  <c r="E122" i="13"/>
  <c r="D122" i="13"/>
  <c r="G122" i="13" s="1"/>
  <c r="K122" i="13" s="1"/>
  <c r="I141" i="8"/>
  <c r="F141" i="8"/>
  <c r="G120" i="12"/>
  <c r="L120" i="12" s="1"/>
  <c r="H142" i="10"/>
  <c r="C142" i="10"/>
  <c r="D142" i="10"/>
  <c r="E142" i="10" s="1"/>
  <c r="I142" i="10"/>
  <c r="I141" i="2"/>
  <c r="D141" i="2"/>
  <c r="E141" i="2" s="1"/>
  <c r="G141" i="2" s="1"/>
  <c r="H141" i="2"/>
  <c r="H122" i="13" l="1"/>
  <c r="I120" i="12"/>
  <c r="J142" i="10"/>
  <c r="G142" i="10"/>
  <c r="J141" i="2"/>
  <c r="C142" i="2"/>
  <c r="G142" i="8"/>
  <c r="D142" i="8"/>
  <c r="E142" i="8" s="1"/>
  <c r="C142" i="8"/>
  <c r="H142" i="8"/>
  <c r="I142" i="8" l="1"/>
  <c r="F142" i="8"/>
  <c r="I123" i="13"/>
  <c r="E123" i="13"/>
  <c r="D123" i="13"/>
  <c r="J123" i="13"/>
  <c r="F123" i="13" a="1"/>
  <c r="F123" i="13" s="1"/>
  <c r="D121" i="12"/>
  <c r="E121" i="12"/>
  <c r="F121" i="12" a="1"/>
  <c r="F121" i="12" s="1"/>
  <c r="K121" i="12"/>
  <c r="J121" i="12"/>
  <c r="H143" i="10"/>
  <c r="C143" i="10"/>
  <c r="I143" i="10"/>
  <c r="D143" i="10"/>
  <c r="E143" i="10" s="1"/>
  <c r="I142" i="2"/>
  <c r="D142" i="2"/>
  <c r="E142" i="2" s="1"/>
  <c r="G142" i="2" s="1"/>
  <c r="H142" i="2"/>
  <c r="G123" i="13" l="1"/>
  <c r="K123" i="13" s="1"/>
  <c r="G121" i="12"/>
  <c r="L121" i="12" s="1"/>
  <c r="G143" i="10"/>
  <c r="J143" i="10"/>
  <c r="J142" i="2"/>
  <c r="C143" i="2"/>
  <c r="D143" i="8"/>
  <c r="E143" i="8" s="1"/>
  <c r="C143" i="8"/>
  <c r="H143" i="8"/>
  <c r="G143" i="8"/>
  <c r="I143" i="8" l="1"/>
  <c r="F143" i="8"/>
  <c r="H123" i="13"/>
  <c r="I121" i="12"/>
  <c r="H144" i="10"/>
  <c r="C144" i="10"/>
  <c r="D144" i="10"/>
  <c r="E144" i="10" s="1"/>
  <c r="I144" i="10"/>
  <c r="H143" i="2"/>
  <c r="D143" i="2"/>
  <c r="E143" i="2" s="1"/>
  <c r="G143" i="2" s="1"/>
  <c r="I143" i="2"/>
  <c r="J124" i="13" l="1"/>
  <c r="E124" i="13"/>
  <c r="I124" i="13"/>
  <c r="D124" i="13"/>
  <c r="F124" i="13" a="1"/>
  <c r="F124" i="13" s="1"/>
  <c r="D122" i="12"/>
  <c r="J122" i="12"/>
  <c r="E122" i="12"/>
  <c r="F122" i="12" a="1"/>
  <c r="F122" i="12" s="1"/>
  <c r="K122" i="12"/>
  <c r="J144" i="10"/>
  <c r="G144" i="10"/>
  <c r="J143" i="2"/>
  <c r="C144" i="2"/>
  <c r="C144" i="8"/>
  <c r="F144" i="8" s="1"/>
  <c r="H144" i="8"/>
  <c r="I144" i="8" s="1"/>
  <c r="G144" i="8"/>
  <c r="D144" i="8"/>
  <c r="E144" i="8" s="1"/>
  <c r="G124" i="13" l="1"/>
  <c r="K124" i="13" s="1"/>
  <c r="G122" i="12"/>
  <c r="L122" i="12" s="1"/>
  <c r="H145" i="10"/>
  <c r="C145" i="10"/>
  <c r="I145" i="10"/>
  <c r="D145" i="10"/>
  <c r="E145" i="10" s="1"/>
  <c r="H144" i="2"/>
  <c r="I144" i="2"/>
  <c r="D144" i="2"/>
  <c r="E144" i="2" s="1"/>
  <c r="G144" i="2" s="1"/>
  <c r="H124" i="13" l="1"/>
  <c r="I122" i="12"/>
  <c r="K123" i="12" s="1"/>
  <c r="G145" i="10"/>
  <c r="J145" i="10"/>
  <c r="J144" i="2"/>
  <c r="C145" i="2"/>
  <c r="H145" i="8"/>
  <c r="G145" i="8"/>
  <c r="D145" i="8"/>
  <c r="E145" i="8" s="1"/>
  <c r="C145" i="8"/>
  <c r="F145" i="8" s="1"/>
  <c r="I145" i="8" l="1"/>
  <c r="E125" i="13"/>
  <c r="I125" i="13"/>
  <c r="D125" i="13"/>
  <c r="J125" i="13"/>
  <c r="F125" i="13" a="1"/>
  <c r="F125" i="13" s="1"/>
  <c r="J123" i="12"/>
  <c r="F123" i="12" a="1"/>
  <c r="F123" i="12" s="1"/>
  <c r="D123" i="12"/>
  <c r="E123" i="12"/>
  <c r="H146" i="10"/>
  <c r="C146" i="10"/>
  <c r="D146" i="10"/>
  <c r="E146" i="10" s="1"/>
  <c r="I146" i="10"/>
  <c r="H145" i="2"/>
  <c r="D145" i="2"/>
  <c r="E145" i="2" s="1"/>
  <c r="G145" i="2" s="1"/>
  <c r="I145" i="2"/>
  <c r="G125" i="13" l="1"/>
  <c r="H125" i="13" s="1"/>
  <c r="G123" i="12"/>
  <c r="I123" i="12" s="1"/>
  <c r="D124" i="12" s="1"/>
  <c r="J146" i="10"/>
  <c r="G146" i="10"/>
  <c r="J145" i="2"/>
  <c r="C146" i="2"/>
  <c r="G146" i="8"/>
  <c r="D146" i="8"/>
  <c r="E146" i="8" s="1"/>
  <c r="C146" i="8"/>
  <c r="H146" i="8"/>
  <c r="I146" i="8" l="1"/>
  <c r="K125" i="13"/>
  <c r="F146" i="8"/>
  <c r="F126" i="13" a="1"/>
  <c r="F126" i="13" s="1"/>
  <c r="D126" i="13"/>
  <c r="I126" i="13"/>
  <c r="J126" i="13"/>
  <c r="E126" i="13"/>
  <c r="E124" i="12"/>
  <c r="L123" i="12"/>
  <c r="K124" i="12"/>
  <c r="J124" i="12"/>
  <c r="F124" i="12" a="1"/>
  <c r="F124" i="12" s="1"/>
  <c r="G124" i="12" s="1"/>
  <c r="H147" i="10"/>
  <c r="C147" i="10"/>
  <c r="D147" i="10"/>
  <c r="E147" i="10" s="1"/>
  <c r="I147" i="10"/>
  <c r="D146" i="2"/>
  <c r="E146" i="2" s="1"/>
  <c r="G146" i="2" s="1"/>
  <c r="I146" i="2"/>
  <c r="H146" i="2"/>
  <c r="G126" i="13" l="1"/>
  <c r="K126" i="13" s="1"/>
  <c r="L124" i="12"/>
  <c r="I124" i="12"/>
  <c r="G147" i="10"/>
  <c r="J147" i="10"/>
  <c r="J146" i="2"/>
  <c r="C147" i="2"/>
  <c r="D147" i="8"/>
  <c r="E147" i="8" s="1"/>
  <c r="C147" i="8"/>
  <c r="H147" i="8"/>
  <c r="G147" i="8"/>
  <c r="I147" i="8" l="1"/>
  <c r="F147" i="8"/>
  <c r="H126" i="13"/>
  <c r="D125" i="12"/>
  <c r="K125" i="12"/>
  <c r="J125" i="12"/>
  <c r="E125" i="12"/>
  <c r="F125" i="12" a="1"/>
  <c r="F125" i="12" s="1"/>
  <c r="H148" i="10"/>
  <c r="C148" i="10"/>
  <c r="D148" i="10"/>
  <c r="E148" i="10" s="1"/>
  <c r="I148" i="10"/>
  <c r="I147" i="2"/>
  <c r="D147" i="2"/>
  <c r="E147" i="2" s="1"/>
  <c r="G147" i="2" s="1"/>
  <c r="H147" i="2"/>
  <c r="D127" i="13" l="1"/>
  <c r="J127" i="13"/>
  <c r="E127" i="13"/>
  <c r="F127" i="13" a="1"/>
  <c r="F127" i="13" s="1"/>
  <c r="I127" i="13"/>
  <c r="G125" i="12"/>
  <c r="I125" i="12" s="1"/>
  <c r="J148" i="10"/>
  <c r="G148" i="10"/>
  <c r="J147" i="2"/>
  <c r="C148" i="2"/>
  <c r="C148" i="8"/>
  <c r="H148" i="8"/>
  <c r="I148" i="8" s="1"/>
  <c r="G148" i="8"/>
  <c r="D148" i="8"/>
  <c r="E148" i="8" s="1"/>
  <c r="F148" i="8" l="1"/>
  <c r="G127" i="13"/>
  <c r="K127" i="13" s="1"/>
  <c r="D126" i="12"/>
  <c r="J126" i="12"/>
  <c r="E126" i="12"/>
  <c r="F126" i="12" a="1"/>
  <c r="F126" i="12" s="1"/>
  <c r="K126" i="12"/>
  <c r="L125" i="12"/>
  <c r="H149" i="10"/>
  <c r="C149" i="10"/>
  <c r="I149" i="10"/>
  <c r="D149" i="10"/>
  <c r="E149" i="10" s="1"/>
  <c r="I148" i="2"/>
  <c r="H148" i="2"/>
  <c r="D148" i="2"/>
  <c r="E148" i="2" s="1"/>
  <c r="G148" i="2" s="1"/>
  <c r="H127" i="13" l="1"/>
  <c r="G126" i="12"/>
  <c r="L126" i="12" s="1"/>
  <c r="G149" i="10"/>
  <c r="J149" i="10"/>
  <c r="J148" i="2"/>
  <c r="C149" i="2"/>
  <c r="H149" i="8"/>
  <c r="G149" i="8"/>
  <c r="D149" i="8"/>
  <c r="E149" i="8" s="1"/>
  <c r="C149" i="8"/>
  <c r="I149" i="8" l="1"/>
  <c r="F149" i="8"/>
  <c r="J128" i="13"/>
  <c r="E128" i="13"/>
  <c r="I128" i="13"/>
  <c r="F128" i="13" a="1"/>
  <c r="F128" i="13" s="1"/>
  <c r="D128" i="13"/>
  <c r="I126" i="12"/>
  <c r="H150" i="10"/>
  <c r="C150" i="10"/>
  <c r="D150" i="10"/>
  <c r="E150" i="10" s="1"/>
  <c r="I150" i="10"/>
  <c r="H149" i="2"/>
  <c r="D149" i="2"/>
  <c r="E149" i="2" s="1"/>
  <c r="G149" i="2" s="1"/>
  <c r="I149" i="2"/>
  <c r="G128" i="13" l="1"/>
  <c r="K128" i="13" s="1"/>
  <c r="D127" i="12"/>
  <c r="K127" i="12"/>
  <c r="J127" i="12"/>
  <c r="E127" i="12"/>
  <c r="F127" i="12" a="1"/>
  <c r="F127" i="12" s="1"/>
  <c r="J150" i="10"/>
  <c r="G150" i="10"/>
  <c r="J149" i="2"/>
  <c r="C150" i="2"/>
  <c r="G150" i="8"/>
  <c r="D150" i="8"/>
  <c r="E150" i="8" s="1"/>
  <c r="C150" i="8"/>
  <c r="H150" i="8"/>
  <c r="I150" i="8" l="1"/>
  <c r="F150" i="8"/>
  <c r="H128" i="13"/>
  <c r="G127" i="12"/>
  <c r="L127" i="12" s="1"/>
  <c r="H151" i="10"/>
  <c r="C151" i="10"/>
  <c r="I151" i="10"/>
  <c r="D151" i="10"/>
  <c r="E151" i="10" s="1"/>
  <c r="H150" i="2"/>
  <c r="D150" i="2"/>
  <c r="E150" i="2" s="1"/>
  <c r="I150" i="2"/>
  <c r="F129" i="13" l="1" a="1"/>
  <c r="F129" i="13" s="1"/>
  <c r="D129" i="13"/>
  <c r="J129" i="13"/>
  <c r="E129" i="13"/>
  <c r="I129" i="13"/>
  <c r="I127" i="12"/>
  <c r="J150" i="2"/>
  <c r="G151" i="10"/>
  <c r="J151" i="10"/>
  <c r="G150" i="2"/>
  <c r="C151" i="2" s="1"/>
  <c r="D151" i="8"/>
  <c r="E151" i="8" s="1"/>
  <c r="C151" i="8"/>
  <c r="H151" i="8"/>
  <c r="G151" i="8"/>
  <c r="I151" i="8" l="1"/>
  <c r="F151" i="8"/>
  <c r="G129" i="13"/>
  <c r="K129" i="13" s="1"/>
  <c r="D128" i="12"/>
  <c r="K128" i="12"/>
  <c r="E128" i="12"/>
  <c r="J128" i="12"/>
  <c r="F128" i="12" a="1"/>
  <c r="F128" i="12" s="1"/>
  <c r="H152" i="10"/>
  <c r="C152" i="10"/>
  <c r="D152" i="10"/>
  <c r="E152" i="10" s="1"/>
  <c r="I152" i="10"/>
  <c r="D151" i="2"/>
  <c r="E151" i="2" s="1"/>
  <c r="G151" i="2" s="1"/>
  <c r="C152" i="2" s="1"/>
  <c r="I151" i="2"/>
  <c r="H151" i="2"/>
  <c r="H129" i="13" l="1"/>
  <c r="G128" i="12"/>
  <c r="L128" i="12" s="1"/>
  <c r="J152" i="10"/>
  <c r="G152" i="10"/>
  <c r="J151" i="2"/>
  <c r="D152" i="2"/>
  <c r="E152" i="2" s="1"/>
  <c r="C152" i="8"/>
  <c r="H152" i="8"/>
  <c r="I152" i="8" s="1"/>
  <c r="G152" i="8"/>
  <c r="D152" i="8"/>
  <c r="E152" i="8" s="1"/>
  <c r="H152" i="2"/>
  <c r="I152" i="2"/>
  <c r="F152" i="8" l="1"/>
  <c r="F130" i="13" a="1"/>
  <c r="F130" i="13" s="1"/>
  <c r="E130" i="13"/>
  <c r="J130" i="13"/>
  <c r="D130" i="13"/>
  <c r="I130" i="13"/>
  <c r="I128" i="12"/>
  <c r="J152" i="2"/>
  <c r="H153" i="10"/>
  <c r="C153" i="10"/>
  <c r="I153" i="10"/>
  <c r="D153" i="10"/>
  <c r="E153" i="10" s="1"/>
  <c r="G152" i="2"/>
  <c r="C153" i="2" s="1"/>
  <c r="G130" i="13" l="1"/>
  <c r="H130" i="13" s="1"/>
  <c r="D129" i="12"/>
  <c r="K129" i="12"/>
  <c r="F129" i="12" a="1"/>
  <c r="F129" i="12" s="1"/>
  <c r="J129" i="12"/>
  <c r="E129" i="12"/>
  <c r="G153" i="10"/>
  <c r="J153" i="10"/>
  <c r="H153" i="8"/>
  <c r="G153" i="8"/>
  <c r="D153" i="8"/>
  <c r="E153" i="8" s="1"/>
  <c r="C153" i="8"/>
  <c r="H153" i="2"/>
  <c r="D153" i="2"/>
  <c r="E153" i="2" s="1"/>
  <c r="G153" i="2" s="1"/>
  <c r="I153" i="2"/>
  <c r="I153" i="8" l="1"/>
  <c r="K130" i="13"/>
  <c r="F153" i="8"/>
  <c r="I131" i="13"/>
  <c r="F131" i="13" a="1"/>
  <c r="F131" i="13" s="1"/>
  <c r="J131" i="13"/>
  <c r="D131" i="13"/>
  <c r="E131" i="13"/>
  <c r="G129" i="12"/>
  <c r="I129" i="12" s="1"/>
  <c r="H154" i="10"/>
  <c r="C154" i="10"/>
  <c r="D154" i="10"/>
  <c r="E154" i="10" s="1"/>
  <c r="I154" i="10"/>
  <c r="J153" i="2"/>
  <c r="C154" i="2"/>
  <c r="G131" i="13" l="1"/>
  <c r="K131" i="13" s="1"/>
  <c r="D130" i="12"/>
  <c r="E130" i="12"/>
  <c r="F130" i="12" a="1"/>
  <c r="F130" i="12" s="1"/>
  <c r="K130" i="12"/>
  <c r="J130" i="12"/>
  <c r="L129" i="12"/>
  <c r="J154" i="10"/>
  <c r="G154" i="10"/>
  <c r="G154" i="8"/>
  <c r="D154" i="8"/>
  <c r="E154" i="8" s="1"/>
  <c r="C154" i="8"/>
  <c r="F154" i="8" s="1"/>
  <c r="H154" i="8"/>
  <c r="I154" i="8" s="1"/>
  <c r="H154" i="2"/>
  <c r="I154" i="2"/>
  <c r="D154" i="2"/>
  <c r="E154" i="2" s="1"/>
  <c r="H131" i="13" l="1"/>
  <c r="J132" i="13" s="1"/>
  <c r="G130" i="12"/>
  <c r="I130" i="12" s="1"/>
  <c r="J154" i="2"/>
  <c r="H155" i="10"/>
  <c r="C155" i="10"/>
  <c r="D155" i="10"/>
  <c r="E155" i="10" s="1"/>
  <c r="I155" i="10"/>
  <c r="G154" i="2"/>
  <c r="C155" i="2" s="1"/>
  <c r="I132" i="13" l="1"/>
  <c r="F132" i="13" a="1"/>
  <c r="F132" i="13" s="1"/>
  <c r="D132" i="13"/>
  <c r="E132" i="13"/>
  <c r="D131" i="12"/>
  <c r="E131" i="12"/>
  <c r="J131" i="12"/>
  <c r="F131" i="12" a="1"/>
  <c r="F131" i="12" s="1"/>
  <c r="K131" i="12"/>
  <c r="L130" i="12"/>
  <c r="G155" i="10"/>
  <c r="J155" i="10"/>
  <c r="D155" i="2"/>
  <c r="E155" i="2" s="1"/>
  <c r="G155" i="2" s="1"/>
  <c r="D155" i="8"/>
  <c r="E155" i="8" s="1"/>
  <c r="C155" i="8"/>
  <c r="F155" i="8" s="1"/>
  <c r="H155" i="8"/>
  <c r="G155" i="8"/>
  <c r="H155" i="2"/>
  <c r="I155" i="2"/>
  <c r="G132" i="13" l="1"/>
  <c r="H132" i="13" s="1"/>
  <c r="I155" i="8"/>
  <c r="G131" i="12"/>
  <c r="L131" i="12" s="1"/>
  <c r="H156" i="10"/>
  <c r="C156" i="10"/>
  <c r="D156" i="10"/>
  <c r="E156" i="10" s="1"/>
  <c r="I156" i="10"/>
  <c r="J155" i="2"/>
  <c r="C156" i="2"/>
  <c r="K132" i="13" l="1"/>
  <c r="J133" i="13"/>
  <c r="D133" i="13"/>
  <c r="F133" i="13" a="1"/>
  <c r="F133" i="13" s="1"/>
  <c r="I133" i="13"/>
  <c r="E133" i="13"/>
  <c r="I131" i="12"/>
  <c r="J156" i="10"/>
  <c r="G156" i="10"/>
  <c r="D156" i="2"/>
  <c r="E156" i="2" s="1"/>
  <c r="C156" i="8"/>
  <c r="H156" i="8"/>
  <c r="G156" i="8"/>
  <c r="D156" i="8"/>
  <c r="E156" i="8" s="1"/>
  <c r="H156" i="2"/>
  <c r="I156" i="2"/>
  <c r="G133" i="13" l="1"/>
  <c r="K133" i="13" s="1"/>
  <c r="F156" i="8"/>
  <c r="I156" i="8"/>
  <c r="D132" i="12"/>
  <c r="E132" i="12"/>
  <c r="F132" i="12" a="1"/>
  <c r="F132" i="12" s="1"/>
  <c r="K132" i="12"/>
  <c r="J132" i="12"/>
  <c r="J156" i="2"/>
  <c r="H157" i="10"/>
  <c r="C157" i="10"/>
  <c r="I157" i="10"/>
  <c r="D157" i="10"/>
  <c r="E157" i="10" s="1"/>
  <c r="G156" i="2"/>
  <c r="C157" i="2" s="1"/>
  <c r="H133" i="13" l="1"/>
  <c r="J134" i="13" s="1"/>
  <c r="G132" i="12"/>
  <c r="L132" i="12" s="1"/>
  <c r="G157" i="10"/>
  <c r="J157" i="10"/>
  <c r="H157" i="8"/>
  <c r="G157" i="8"/>
  <c r="D157" i="8"/>
  <c r="E157" i="8" s="1"/>
  <c r="C157" i="8"/>
  <c r="H157" i="2"/>
  <c r="D157" i="2"/>
  <c r="E157" i="2" s="1"/>
  <c r="G157" i="2" s="1"/>
  <c r="I157" i="2"/>
  <c r="D134" i="13" l="1"/>
  <c r="F134" i="13" a="1"/>
  <c r="F134" i="13" s="1"/>
  <c r="G134" i="13" s="1"/>
  <c r="E134" i="13"/>
  <c r="I134" i="13"/>
  <c r="I157" i="8"/>
  <c r="F157" i="8"/>
  <c r="I132" i="12"/>
  <c r="H158" i="10"/>
  <c r="C158" i="10"/>
  <c r="D158" i="10"/>
  <c r="E158" i="10" s="1"/>
  <c r="I158" i="10"/>
  <c r="J157" i="2"/>
  <c r="C158" i="2"/>
  <c r="H134" i="13" l="1"/>
  <c r="I135" i="13" s="1"/>
  <c r="K134" i="13"/>
  <c r="D133" i="12"/>
  <c r="K133" i="12"/>
  <c r="J133" i="12"/>
  <c r="F133" i="12" a="1"/>
  <c r="F133" i="12" s="1"/>
  <c r="E133" i="12"/>
  <c r="J158" i="10"/>
  <c r="G158" i="10"/>
  <c r="G158" i="8"/>
  <c r="D158" i="8"/>
  <c r="E158" i="8" s="1"/>
  <c r="C158" i="8"/>
  <c r="H158" i="8"/>
  <c r="I158" i="8" s="1"/>
  <c r="H158" i="2"/>
  <c r="I158" i="2"/>
  <c r="D158" i="2"/>
  <c r="E158" i="2" s="1"/>
  <c r="G158" i="2" s="1"/>
  <c r="D135" i="13" l="1"/>
  <c r="E135" i="13"/>
  <c r="F135" i="13" a="1"/>
  <c r="F135" i="13" s="1"/>
  <c r="J135" i="13"/>
  <c r="F158" i="8"/>
  <c r="G133" i="12"/>
  <c r="I133" i="12" s="1"/>
  <c r="H159" i="10"/>
  <c r="C159" i="10"/>
  <c r="I159" i="10"/>
  <c r="D159" i="10"/>
  <c r="E159" i="10" s="1"/>
  <c r="J158" i="2"/>
  <c r="C159" i="2"/>
  <c r="G135" i="13" l="1"/>
  <c r="K135" i="13" s="1"/>
  <c r="D134" i="12"/>
  <c r="E134" i="12"/>
  <c r="K134" i="12"/>
  <c r="F134" i="12" a="1"/>
  <c r="F134" i="12" s="1"/>
  <c r="J134" i="12"/>
  <c r="L133" i="12"/>
  <c r="G159" i="10"/>
  <c r="J159" i="10"/>
  <c r="D159" i="8"/>
  <c r="E159" i="8" s="1"/>
  <c r="C159" i="8"/>
  <c r="H159" i="8"/>
  <c r="G159" i="8"/>
  <c r="D159" i="2"/>
  <c r="E159" i="2" s="1"/>
  <c r="G159" i="2" s="1"/>
  <c r="I159" i="2"/>
  <c r="H159" i="2"/>
  <c r="H135" i="13" l="1"/>
  <c r="F136" i="13" s="1" a="1"/>
  <c r="F136" i="13" s="1"/>
  <c r="I159" i="8"/>
  <c r="F159" i="8"/>
  <c r="G134" i="12"/>
  <c r="I134" i="12" s="1"/>
  <c r="H160" i="10"/>
  <c r="C160" i="10"/>
  <c r="D160" i="10"/>
  <c r="E160" i="10" s="1"/>
  <c r="I160" i="10"/>
  <c r="J159" i="2"/>
  <c r="C160" i="2"/>
  <c r="D136" i="13" l="1"/>
  <c r="E136" i="13"/>
  <c r="J136" i="13"/>
  <c r="I136" i="13"/>
  <c r="G136" i="13"/>
  <c r="D135" i="12"/>
  <c r="J135" i="12"/>
  <c r="E135" i="12"/>
  <c r="F135" i="12" a="1"/>
  <c r="F135" i="12" s="1"/>
  <c r="K135" i="12"/>
  <c r="L134" i="12"/>
  <c r="J160" i="10"/>
  <c r="G160" i="10"/>
  <c r="C160" i="8"/>
  <c r="H160" i="8"/>
  <c r="G160" i="8"/>
  <c r="D160" i="8"/>
  <c r="E160" i="8" s="1"/>
  <c r="D160" i="2"/>
  <c r="E160" i="2" s="1"/>
  <c r="G160" i="2" s="1"/>
  <c r="H160" i="2"/>
  <c r="I160" i="2"/>
  <c r="H136" i="13" l="1"/>
  <c r="J137" i="13" s="1"/>
  <c r="I160" i="8"/>
  <c r="F160" i="8"/>
  <c r="F137" i="13" a="1"/>
  <c r="F137" i="13" s="1"/>
  <c r="D137" i="13"/>
  <c r="K136" i="13"/>
  <c r="G135" i="12"/>
  <c r="L135" i="12" s="1"/>
  <c r="H161" i="10"/>
  <c r="C161" i="10"/>
  <c r="I161" i="10"/>
  <c r="D161" i="10"/>
  <c r="E161" i="10" s="1"/>
  <c r="J160" i="2"/>
  <c r="C161" i="2"/>
  <c r="I137" i="13" l="1"/>
  <c r="E137" i="13"/>
  <c r="G137" i="13"/>
  <c r="I135" i="12"/>
  <c r="G161" i="10"/>
  <c r="J161" i="10"/>
  <c r="H161" i="8"/>
  <c r="G161" i="8"/>
  <c r="D161" i="8"/>
  <c r="E161" i="8" s="1"/>
  <c r="C161" i="8"/>
  <c r="H161" i="2"/>
  <c r="I161" i="2"/>
  <c r="D161" i="2"/>
  <c r="E161" i="2" s="1"/>
  <c r="G161" i="2" s="1"/>
  <c r="H137" i="13" l="1"/>
  <c r="J138" i="13" s="1"/>
  <c r="K137" i="13"/>
  <c r="I138" i="13"/>
  <c r="E138" i="13"/>
  <c r="I161" i="8"/>
  <c r="F161" i="8"/>
  <c r="D136" i="12"/>
  <c r="K136" i="12"/>
  <c r="E136" i="12"/>
  <c r="F136" i="12" a="1"/>
  <c r="F136" i="12" s="1"/>
  <c r="J136" i="12"/>
  <c r="H162" i="10"/>
  <c r="C162" i="10"/>
  <c r="D162" i="10"/>
  <c r="E162" i="10" s="1"/>
  <c r="I162" i="10"/>
  <c r="J161" i="2"/>
  <c r="C162" i="2"/>
  <c r="D138" i="13" l="1"/>
  <c r="F138" i="13" a="1"/>
  <c r="F138" i="13" s="1"/>
  <c r="G136" i="12"/>
  <c r="L136" i="12" s="1"/>
  <c r="J162" i="10"/>
  <c r="G162" i="10"/>
  <c r="D162" i="2"/>
  <c r="E162" i="2" s="1"/>
  <c r="G162" i="2" s="1"/>
  <c r="G162" i="8"/>
  <c r="D162" i="8"/>
  <c r="E162" i="8" s="1"/>
  <c r="C162" i="8"/>
  <c r="F162" i="8" s="1"/>
  <c r="H162" i="8"/>
  <c r="H162" i="2"/>
  <c r="I162" i="2"/>
  <c r="G138" i="13" l="1"/>
  <c r="K138" i="13" s="1"/>
  <c r="H138" i="13"/>
  <c r="F139" i="13" s="1" a="1"/>
  <c r="F139" i="13" s="1"/>
  <c r="I162" i="8"/>
  <c r="I136" i="12"/>
  <c r="H163" i="10"/>
  <c r="C163" i="10"/>
  <c r="D163" i="10"/>
  <c r="E163" i="10" s="1"/>
  <c r="I163" i="10"/>
  <c r="J162" i="2"/>
  <c r="C163" i="2"/>
  <c r="D139" i="13" l="1"/>
  <c r="G139" i="13" s="1"/>
  <c r="I139" i="13"/>
  <c r="J139" i="13"/>
  <c r="E139" i="13"/>
  <c r="D137" i="12"/>
  <c r="E137" i="12"/>
  <c r="J137" i="12"/>
  <c r="F137" i="12" a="1"/>
  <c r="F137" i="12" s="1"/>
  <c r="K137" i="12"/>
  <c r="G163" i="10"/>
  <c r="J163" i="10"/>
  <c r="D163" i="8"/>
  <c r="E163" i="8" s="1"/>
  <c r="C163" i="8"/>
  <c r="H163" i="8"/>
  <c r="I163" i="8" s="1"/>
  <c r="G163" i="8"/>
  <c r="H163" i="2"/>
  <c r="D163" i="2"/>
  <c r="E163" i="2" s="1"/>
  <c r="G163" i="2" s="1"/>
  <c r="I163" i="2"/>
  <c r="F163" i="8" l="1"/>
  <c r="K139" i="13"/>
  <c r="H139" i="13"/>
  <c r="E140" i="13" s="1"/>
  <c r="G137" i="12"/>
  <c r="L137" i="12" s="1"/>
  <c r="H164" i="10"/>
  <c r="C164" i="10"/>
  <c r="D164" i="10"/>
  <c r="E164" i="10" s="1"/>
  <c r="I164" i="10"/>
  <c r="J163" i="2"/>
  <c r="C164" i="2"/>
  <c r="F140" i="13" l="1" a="1"/>
  <c r="F140" i="13" s="1"/>
  <c r="D140" i="13"/>
  <c r="I140" i="13"/>
  <c r="J140" i="13"/>
  <c r="I137" i="12"/>
  <c r="J164" i="10"/>
  <c r="G164" i="10"/>
  <c r="C164" i="8"/>
  <c r="H164" i="8"/>
  <c r="G164" i="8"/>
  <c r="D164" i="8"/>
  <c r="E164" i="8" s="1"/>
  <c r="I164" i="2"/>
  <c r="H164" i="2"/>
  <c r="D164" i="2"/>
  <c r="E164" i="2" s="1"/>
  <c r="G164" i="2" s="1"/>
  <c r="G140" i="13" l="1"/>
  <c r="K140" i="13" s="1"/>
  <c r="I164" i="8"/>
  <c r="F164" i="8"/>
  <c r="D138" i="12"/>
  <c r="J138" i="12"/>
  <c r="E138" i="12"/>
  <c r="F138" i="12" a="1"/>
  <c r="F138" i="12" s="1"/>
  <c r="K138" i="12"/>
  <c r="H165" i="10"/>
  <c r="C165" i="10"/>
  <c r="I165" i="10"/>
  <c r="D165" i="10"/>
  <c r="E165" i="10" s="1"/>
  <c r="J164" i="2"/>
  <c r="C165" i="2"/>
  <c r="H140" i="13" l="1"/>
  <c r="D141" i="13" s="1"/>
  <c r="G138" i="12"/>
  <c r="I138" i="12" s="1"/>
  <c r="G165" i="10"/>
  <c r="J165" i="10"/>
  <c r="H165" i="8"/>
  <c r="G165" i="8"/>
  <c r="D165" i="8"/>
  <c r="E165" i="8" s="1"/>
  <c r="C165" i="8"/>
  <c r="D165" i="2"/>
  <c r="E165" i="2" s="1"/>
  <c r="G165" i="2" s="1"/>
  <c r="H165" i="2"/>
  <c r="I165" i="2"/>
  <c r="I141" i="13" l="1"/>
  <c r="F141" i="13" a="1"/>
  <c r="F141" i="13" s="1"/>
  <c r="G141" i="13" s="1"/>
  <c r="E141" i="13"/>
  <c r="J141" i="13"/>
  <c r="I165" i="8"/>
  <c r="F165" i="8"/>
  <c r="D139" i="12"/>
  <c r="E139" i="12"/>
  <c r="F139" i="12" a="1"/>
  <c r="F139" i="12" s="1"/>
  <c r="J139" i="12"/>
  <c r="K139" i="12"/>
  <c r="L138" i="12"/>
  <c r="H166" i="10"/>
  <c r="C166" i="10"/>
  <c r="D166" i="10"/>
  <c r="E166" i="10" s="1"/>
  <c r="I166" i="10"/>
  <c r="J165" i="2"/>
  <c r="C166" i="2"/>
  <c r="K141" i="13" l="1"/>
  <c r="H141" i="13"/>
  <c r="J142" i="13" s="1"/>
  <c r="G139" i="12"/>
  <c r="L139" i="12" s="1"/>
  <c r="J166" i="10"/>
  <c r="G166" i="10"/>
  <c r="G166" i="8"/>
  <c r="D166" i="8"/>
  <c r="E166" i="8" s="1"/>
  <c r="C166" i="8"/>
  <c r="F166" i="8" s="1"/>
  <c r="H166" i="8"/>
  <c r="D166" i="2"/>
  <c r="E166" i="2" s="1"/>
  <c r="G166" i="2" s="1"/>
  <c r="H166" i="2"/>
  <c r="I166" i="2"/>
  <c r="I166" i="8" l="1"/>
  <c r="D142" i="13"/>
  <c r="I142" i="13"/>
  <c r="F142" i="13" a="1"/>
  <c r="F142" i="13" s="1"/>
  <c r="E142" i="13"/>
  <c r="I139" i="12"/>
  <c r="H167" i="10"/>
  <c r="C167" i="10"/>
  <c r="I167" i="10"/>
  <c r="D167" i="10"/>
  <c r="E167" i="10" s="1"/>
  <c r="J166" i="2"/>
  <c r="C167" i="2"/>
  <c r="G142" i="13" l="1"/>
  <c r="K142" i="13" s="1"/>
  <c r="D140" i="12"/>
  <c r="J140" i="12"/>
  <c r="F140" i="12" a="1"/>
  <c r="F140" i="12" s="1"/>
  <c r="K140" i="12"/>
  <c r="E140" i="12"/>
  <c r="G167" i="10"/>
  <c r="J167" i="10"/>
  <c r="D167" i="8"/>
  <c r="E167" i="8" s="1"/>
  <c r="C167" i="8"/>
  <c r="H167" i="8"/>
  <c r="G167" i="8"/>
  <c r="D167" i="2"/>
  <c r="E167" i="2" s="1"/>
  <c r="G167" i="2" s="1"/>
  <c r="H167" i="2"/>
  <c r="I167" i="2"/>
  <c r="H142" i="13" l="1"/>
  <c r="D143" i="13" s="1"/>
  <c r="I167" i="8"/>
  <c r="F167" i="8"/>
  <c r="G140" i="12"/>
  <c r="I140" i="12" s="1"/>
  <c r="H168" i="10"/>
  <c r="C168" i="10"/>
  <c r="D168" i="10"/>
  <c r="E168" i="10" s="1"/>
  <c r="I168" i="10"/>
  <c r="J167" i="2"/>
  <c r="C168" i="2"/>
  <c r="J143" i="13" l="1"/>
  <c r="E143" i="13"/>
  <c r="F143" i="13" a="1"/>
  <c r="F143" i="13" s="1"/>
  <c r="G143" i="13" s="1"/>
  <c r="I143" i="13"/>
  <c r="D141" i="12"/>
  <c r="J141" i="12"/>
  <c r="F141" i="12" a="1"/>
  <c r="F141" i="12" s="1"/>
  <c r="K141" i="12"/>
  <c r="E141" i="12"/>
  <c r="L140" i="12"/>
  <c r="J168" i="10"/>
  <c r="G168" i="10"/>
  <c r="I168" i="2"/>
  <c r="C168" i="8"/>
  <c r="H168" i="8"/>
  <c r="G168" i="8"/>
  <c r="D168" i="8"/>
  <c r="E168" i="8" s="1"/>
  <c r="D168" i="2"/>
  <c r="E168" i="2" s="1"/>
  <c r="G168" i="2" s="1"/>
  <c r="H168" i="2"/>
  <c r="I168" i="8" l="1"/>
  <c r="K143" i="13"/>
  <c r="F168" i="8"/>
  <c r="H143" i="13"/>
  <c r="G141" i="12"/>
  <c r="I141" i="12" s="1"/>
  <c r="H169" i="10"/>
  <c r="C169" i="10"/>
  <c r="I169" i="10"/>
  <c r="D169" i="10"/>
  <c r="E169" i="10" s="1"/>
  <c r="J168" i="2"/>
  <c r="C169" i="2"/>
  <c r="J144" i="13" l="1"/>
  <c r="E144" i="13"/>
  <c r="I144" i="13"/>
  <c r="D144" i="13"/>
  <c r="F144" i="13" a="1"/>
  <c r="F144" i="13" s="1"/>
  <c r="D142" i="12"/>
  <c r="K142" i="12"/>
  <c r="J142" i="12"/>
  <c r="E142" i="12"/>
  <c r="F142" i="12" a="1"/>
  <c r="F142" i="12" s="1"/>
  <c r="L141" i="12"/>
  <c r="G169" i="10"/>
  <c r="J169" i="10"/>
  <c r="H169" i="8"/>
  <c r="G169" i="8"/>
  <c r="D169" i="8"/>
  <c r="E169" i="8" s="1"/>
  <c r="C169" i="8"/>
  <c r="I169" i="2"/>
  <c r="D169" i="2"/>
  <c r="E169" i="2" s="1"/>
  <c r="G169" i="2" s="1"/>
  <c r="H169" i="2"/>
  <c r="I169" i="8" l="1"/>
  <c r="F169" i="8"/>
  <c r="G144" i="13"/>
  <c r="H144" i="13" s="1"/>
  <c r="G142" i="12"/>
  <c r="L142" i="12" s="1"/>
  <c r="H170" i="10"/>
  <c r="C170" i="10"/>
  <c r="D170" i="10"/>
  <c r="E170" i="10" s="1"/>
  <c r="I170" i="10"/>
  <c r="J169" i="2"/>
  <c r="C170" i="2"/>
  <c r="K144" i="13" l="1"/>
  <c r="J145" i="13"/>
  <c r="E145" i="13"/>
  <c r="I145" i="13"/>
  <c r="F145" i="13" a="1"/>
  <c r="F145" i="13" s="1"/>
  <c r="D145" i="13"/>
  <c r="I142" i="12"/>
  <c r="J170" i="10"/>
  <c r="G170" i="10"/>
  <c r="H170" i="2"/>
  <c r="I170" i="2"/>
  <c r="D170" i="2"/>
  <c r="E170" i="2" s="1"/>
  <c r="G170" i="2" s="1"/>
  <c r="G170" i="8"/>
  <c r="D170" i="8"/>
  <c r="E170" i="8" s="1"/>
  <c r="C170" i="8"/>
  <c r="F170" i="8" s="1"/>
  <c r="H170" i="8"/>
  <c r="I170" i="8" s="1"/>
  <c r="G145" i="13" l="1"/>
  <c r="K145" i="13" s="1"/>
  <c r="D143" i="12"/>
  <c r="J143" i="12"/>
  <c r="K143" i="12"/>
  <c r="E143" i="12"/>
  <c r="F143" i="12" a="1"/>
  <c r="F143" i="12" s="1"/>
  <c r="H171" i="10"/>
  <c r="C171" i="10"/>
  <c r="D171" i="10"/>
  <c r="E171" i="10" s="1"/>
  <c r="I171" i="10"/>
  <c r="J170" i="2"/>
  <c r="C171" i="2"/>
  <c r="H145" i="13" l="1"/>
  <c r="G143" i="12"/>
  <c r="L143" i="12" s="1"/>
  <c r="G171" i="10"/>
  <c r="J171" i="10"/>
  <c r="I171" i="2"/>
  <c r="D171" i="2"/>
  <c r="E171" i="2" s="1"/>
  <c r="G171" i="2" s="1"/>
  <c r="H171" i="2"/>
  <c r="D171" i="8"/>
  <c r="E171" i="8" s="1"/>
  <c r="C171" i="8"/>
  <c r="H171" i="8"/>
  <c r="G171" i="8"/>
  <c r="I171" i="8" l="1"/>
  <c r="F171" i="8"/>
  <c r="F146" i="13" a="1"/>
  <c r="F146" i="13" s="1"/>
  <c r="E146" i="13"/>
  <c r="J146" i="13"/>
  <c r="D146" i="13"/>
  <c r="I146" i="13"/>
  <c r="I143" i="12"/>
  <c r="H172" i="10"/>
  <c r="C172" i="10"/>
  <c r="D172" i="10"/>
  <c r="E172" i="10" s="1"/>
  <c r="I172" i="10"/>
  <c r="J171" i="2"/>
  <c r="C172" i="2"/>
  <c r="G146" i="13" l="1"/>
  <c r="K146" i="13" s="1"/>
  <c r="D144" i="12"/>
  <c r="E144" i="12"/>
  <c r="F144" i="12" a="1"/>
  <c r="F144" i="12" s="1"/>
  <c r="K144" i="12"/>
  <c r="J144" i="12"/>
  <c r="J172" i="10"/>
  <c r="G172" i="10"/>
  <c r="H172" i="2"/>
  <c r="I172" i="2"/>
  <c r="D172" i="2"/>
  <c r="E172" i="2" s="1"/>
  <c r="C172" i="8"/>
  <c r="H172" i="8"/>
  <c r="G172" i="8"/>
  <c r="D172" i="8"/>
  <c r="E172" i="8" s="1"/>
  <c r="H146" i="13" l="1"/>
  <c r="I147" i="13" s="1"/>
  <c r="I172" i="8"/>
  <c r="F172" i="8"/>
  <c r="G144" i="12"/>
  <c r="L144" i="12" s="1"/>
  <c r="J172" i="2"/>
  <c r="H173" i="10"/>
  <c r="C173" i="10"/>
  <c r="I173" i="10"/>
  <c r="D173" i="10"/>
  <c r="E173" i="10" s="1"/>
  <c r="G172" i="2"/>
  <c r="C173" i="2" s="1"/>
  <c r="E147" i="13" l="1"/>
  <c r="J147" i="13"/>
  <c r="D147" i="13"/>
  <c r="F147" i="13" a="1"/>
  <c r="F147" i="13" s="1"/>
  <c r="I144" i="12"/>
  <c r="G173" i="10"/>
  <c r="J173" i="10"/>
  <c r="H173" i="2"/>
  <c r="D173" i="2"/>
  <c r="E173" i="2" s="1"/>
  <c r="G173" i="2" s="1"/>
  <c r="C174" i="2" s="1"/>
  <c r="I173" i="2"/>
  <c r="H173" i="8"/>
  <c r="G173" i="8"/>
  <c r="D173" i="8"/>
  <c r="E173" i="8" s="1"/>
  <c r="C173" i="8"/>
  <c r="F173" i="8" s="1"/>
  <c r="I173" i="8" l="1"/>
  <c r="G147" i="13"/>
  <c r="K147" i="13" s="1"/>
  <c r="D145" i="12"/>
  <c r="J145" i="12"/>
  <c r="E145" i="12"/>
  <c r="F145" i="12" a="1"/>
  <c r="F145" i="12" s="1"/>
  <c r="K145" i="12"/>
  <c r="H174" i="10"/>
  <c r="C174" i="10"/>
  <c r="D174" i="10"/>
  <c r="E174" i="10" s="1"/>
  <c r="I174" i="10"/>
  <c r="J173" i="2"/>
  <c r="H174" i="2"/>
  <c r="D174" i="2"/>
  <c r="E174" i="2" s="1"/>
  <c r="G174" i="2" s="1"/>
  <c r="I174" i="2"/>
  <c r="H147" i="13" l="1"/>
  <c r="J148" i="13" s="1"/>
  <c r="G145" i="12"/>
  <c r="L145" i="12" s="1"/>
  <c r="J174" i="10"/>
  <c r="G174" i="10"/>
  <c r="J174" i="2"/>
  <c r="C175" i="2"/>
  <c r="G174" i="8"/>
  <c r="D174" i="8"/>
  <c r="E174" i="8" s="1"/>
  <c r="C174" i="8"/>
  <c r="H174" i="8"/>
  <c r="D148" i="13" l="1"/>
  <c r="F148" i="13" a="1"/>
  <c r="F148" i="13" s="1"/>
  <c r="E148" i="13"/>
  <c r="I148" i="13"/>
  <c r="I174" i="8"/>
  <c r="F174" i="8"/>
  <c r="I145" i="12"/>
  <c r="H175" i="10"/>
  <c r="C175" i="10"/>
  <c r="I175" i="10"/>
  <c r="D175" i="10"/>
  <c r="E175" i="10" s="1"/>
  <c r="D175" i="2"/>
  <c r="E175" i="2" s="1"/>
  <c r="G175" i="2" s="1"/>
  <c r="H175" i="2"/>
  <c r="I175" i="2"/>
  <c r="G148" i="13" l="1"/>
  <c r="H148" i="13" s="1"/>
  <c r="D149" i="13" s="1"/>
  <c r="D146" i="12"/>
  <c r="K146" i="12"/>
  <c r="E146" i="12"/>
  <c r="J146" i="12"/>
  <c r="F146" i="12" a="1"/>
  <c r="F146" i="12" s="1"/>
  <c r="G175" i="10"/>
  <c r="J175" i="10"/>
  <c r="J175" i="2"/>
  <c r="C176" i="2"/>
  <c r="D175" i="8"/>
  <c r="E175" i="8" s="1"/>
  <c r="C175" i="8"/>
  <c r="F175" i="8" s="1"/>
  <c r="H175" i="8"/>
  <c r="G175" i="8"/>
  <c r="K148" i="13" l="1"/>
  <c r="E149" i="13"/>
  <c r="F149" i="13" a="1"/>
  <c r="F149" i="13" s="1"/>
  <c r="G149" i="13" s="1"/>
  <c r="J149" i="13"/>
  <c r="I149" i="13"/>
  <c r="I175" i="8"/>
  <c r="G146" i="12"/>
  <c r="I146" i="12" s="1"/>
  <c r="H176" i="10"/>
  <c r="C176" i="10"/>
  <c r="D176" i="10"/>
  <c r="E176" i="10" s="1"/>
  <c r="I176" i="10"/>
  <c r="H176" i="2"/>
  <c r="D176" i="2"/>
  <c r="E176" i="2" s="1"/>
  <c r="G176" i="2" s="1"/>
  <c r="I176" i="2"/>
  <c r="H149" i="13" l="1"/>
  <c r="J150" i="13" s="1"/>
  <c r="K149" i="13"/>
  <c r="D147" i="12"/>
  <c r="K147" i="12"/>
  <c r="J147" i="12"/>
  <c r="E147" i="12"/>
  <c r="F147" i="12" a="1"/>
  <c r="F147" i="12" s="1"/>
  <c r="L146" i="12"/>
  <c r="J176" i="10"/>
  <c r="G176" i="10"/>
  <c r="J176" i="2"/>
  <c r="C177" i="2"/>
  <c r="C176" i="8"/>
  <c r="H176" i="8"/>
  <c r="G176" i="8"/>
  <c r="D176" i="8"/>
  <c r="E176" i="8" s="1"/>
  <c r="D150" i="13" l="1"/>
  <c r="F150" i="13" a="1"/>
  <c r="F150" i="13" s="1"/>
  <c r="I150" i="13"/>
  <c r="E150" i="13"/>
  <c r="I176" i="8"/>
  <c r="F176" i="8"/>
  <c r="G147" i="12"/>
  <c r="I147" i="12" s="1"/>
  <c r="H177" i="10"/>
  <c r="C177" i="10"/>
  <c r="I177" i="10"/>
  <c r="D177" i="10"/>
  <c r="E177" i="10" s="1"/>
  <c r="H177" i="2"/>
  <c r="I177" i="2"/>
  <c r="D177" i="2"/>
  <c r="E177" i="2" s="1"/>
  <c r="G177" i="2" s="1"/>
  <c r="G150" i="13" l="1"/>
  <c r="H150" i="13" s="1"/>
  <c r="J151" i="13" s="1"/>
  <c r="E151" i="13"/>
  <c r="I151" i="13"/>
  <c r="D151" i="13"/>
  <c r="F151" i="13" a="1"/>
  <c r="F151" i="13" s="1"/>
  <c r="D148" i="12"/>
  <c r="E148" i="12"/>
  <c r="F148" i="12" a="1"/>
  <c r="F148" i="12" s="1"/>
  <c r="K148" i="12"/>
  <c r="J148" i="12"/>
  <c r="L147" i="12"/>
  <c r="G177" i="10"/>
  <c r="J177" i="10"/>
  <c r="J177" i="2"/>
  <c r="C178" i="2"/>
  <c r="H177" i="8"/>
  <c r="G177" i="8"/>
  <c r="D177" i="8"/>
  <c r="E177" i="8" s="1"/>
  <c r="C177" i="8"/>
  <c r="K150" i="13" l="1"/>
  <c r="I177" i="8"/>
  <c r="F177" i="8"/>
  <c r="G151" i="13"/>
  <c r="K151" i="13" s="1"/>
  <c r="G148" i="12"/>
  <c r="I148" i="12" s="1"/>
  <c r="H178" i="10"/>
  <c r="C178" i="10"/>
  <c r="D178" i="10"/>
  <c r="E178" i="10" s="1"/>
  <c r="I178" i="10"/>
  <c r="I178" i="2"/>
  <c r="D178" i="2"/>
  <c r="E178" i="2" s="1"/>
  <c r="G178" i="2" s="1"/>
  <c r="H178" i="2"/>
  <c r="H151" i="13" l="1"/>
  <c r="D149" i="12"/>
  <c r="E149" i="12"/>
  <c r="J149" i="12"/>
  <c r="F149" i="12" a="1"/>
  <c r="F149" i="12" s="1"/>
  <c r="K149" i="12"/>
  <c r="L148" i="12"/>
  <c r="J178" i="10"/>
  <c r="G178" i="10"/>
  <c r="J178" i="2"/>
  <c r="C179" i="2"/>
  <c r="G178" i="8"/>
  <c r="D178" i="8"/>
  <c r="E178" i="8" s="1"/>
  <c r="C178" i="8"/>
  <c r="H178" i="8"/>
  <c r="I178" i="8" l="1"/>
  <c r="F178" i="8"/>
  <c r="D152" i="13"/>
  <c r="F152" i="13" a="1"/>
  <c r="F152" i="13" s="1"/>
  <c r="E152" i="13"/>
  <c r="I152" i="13"/>
  <c r="J152" i="13"/>
  <c r="G149" i="12"/>
  <c r="L149" i="12" s="1"/>
  <c r="H179" i="10"/>
  <c r="C179" i="10"/>
  <c r="D179" i="10"/>
  <c r="E179" i="10" s="1"/>
  <c r="I179" i="10"/>
  <c r="H179" i="2"/>
  <c r="I179" i="2"/>
  <c r="D179" i="2"/>
  <c r="E179" i="2" s="1"/>
  <c r="G179" i="2" s="1"/>
  <c r="G152" i="13" l="1"/>
  <c r="H152" i="13" s="1"/>
  <c r="I149" i="12"/>
  <c r="G179" i="10"/>
  <c r="J179" i="10"/>
  <c r="J179" i="2"/>
  <c r="C180" i="2"/>
  <c r="D179" i="8"/>
  <c r="E179" i="8" s="1"/>
  <c r="C179" i="8"/>
  <c r="H179" i="8"/>
  <c r="G179" i="8"/>
  <c r="I179" i="8" l="1"/>
  <c r="F179" i="8"/>
  <c r="F153" i="13" a="1"/>
  <c r="F153" i="13" s="1"/>
  <c r="D153" i="13"/>
  <c r="I153" i="13"/>
  <c r="J153" i="13"/>
  <c r="E153" i="13"/>
  <c r="K152" i="13"/>
  <c r="D150" i="12"/>
  <c r="E150" i="12"/>
  <c r="F150" i="12" a="1"/>
  <c r="F150" i="12" s="1"/>
  <c r="K150" i="12"/>
  <c r="J150" i="12"/>
  <c r="H180" i="10"/>
  <c r="C180" i="10"/>
  <c r="D180" i="10"/>
  <c r="E180" i="10" s="1"/>
  <c r="I180" i="10"/>
  <c r="H180" i="2"/>
  <c r="I180" i="2"/>
  <c r="D180" i="2"/>
  <c r="E180" i="2" s="1"/>
  <c r="G180" i="2" s="1"/>
  <c r="G153" i="13" l="1"/>
  <c r="H153" i="13" s="1"/>
  <c r="I154" i="13" s="1"/>
  <c r="G150" i="12"/>
  <c r="L150" i="12" s="1"/>
  <c r="J180" i="10"/>
  <c r="G180" i="10"/>
  <c r="J180" i="2"/>
  <c r="C181" i="2"/>
  <c r="C180" i="8"/>
  <c r="F180" i="8" s="1"/>
  <c r="H180" i="8"/>
  <c r="G180" i="8"/>
  <c r="D180" i="8"/>
  <c r="E180" i="8" s="1"/>
  <c r="K153" i="13" l="1"/>
  <c r="F154" i="13" a="1"/>
  <c r="F154" i="13" s="1"/>
  <c r="E154" i="13"/>
  <c r="D154" i="13"/>
  <c r="J154" i="13"/>
  <c r="I180" i="8"/>
  <c r="I150" i="12"/>
  <c r="H181" i="10"/>
  <c r="C181" i="10"/>
  <c r="I181" i="10"/>
  <c r="D181" i="10"/>
  <c r="E181" i="10" s="1"/>
  <c r="I181" i="2"/>
  <c r="D181" i="2"/>
  <c r="E181" i="2" s="1"/>
  <c r="G181" i="2" s="1"/>
  <c r="H181" i="2"/>
  <c r="G154" i="13" l="1"/>
  <c r="K154" i="13" s="1"/>
  <c r="D151" i="12"/>
  <c r="K151" i="12"/>
  <c r="F151" i="12" a="1"/>
  <c r="F151" i="12" s="1"/>
  <c r="E151" i="12"/>
  <c r="J151" i="12"/>
  <c r="G181" i="10"/>
  <c r="J181" i="10"/>
  <c r="J181" i="2"/>
  <c r="C182" i="2"/>
  <c r="H181" i="8"/>
  <c r="G181" i="8"/>
  <c r="D181" i="8"/>
  <c r="E181" i="8" s="1"/>
  <c r="C181" i="8"/>
  <c r="H154" i="13" l="1"/>
  <c r="D155" i="13" s="1"/>
  <c r="I181" i="8"/>
  <c r="F181" i="8"/>
  <c r="G151" i="12"/>
  <c r="L151" i="12" s="1"/>
  <c r="H182" i="10"/>
  <c r="C182" i="10"/>
  <c r="D182" i="10"/>
  <c r="E182" i="10" s="1"/>
  <c r="I182" i="10"/>
  <c r="I182" i="2"/>
  <c r="H182" i="2"/>
  <c r="D182" i="2"/>
  <c r="E182" i="2" s="1"/>
  <c r="G182" i="2" s="1"/>
  <c r="E155" i="13" l="1"/>
  <c r="F155" i="13" a="1"/>
  <c r="F155" i="13" s="1"/>
  <c r="G155" i="13" s="1"/>
  <c r="J155" i="13"/>
  <c r="I155" i="13"/>
  <c r="I151" i="12"/>
  <c r="J182" i="10"/>
  <c r="G182" i="10"/>
  <c r="J182" i="2"/>
  <c r="C183" i="2"/>
  <c r="G182" i="8"/>
  <c r="D182" i="8"/>
  <c r="E182" i="8" s="1"/>
  <c r="C182" i="8"/>
  <c r="H182" i="8"/>
  <c r="K155" i="13" l="1"/>
  <c r="I182" i="8"/>
  <c r="F182" i="8"/>
  <c r="H155" i="13"/>
  <c r="D152" i="12"/>
  <c r="E152" i="12"/>
  <c r="F152" i="12" a="1"/>
  <c r="F152" i="12" s="1"/>
  <c r="K152" i="12"/>
  <c r="J152" i="12"/>
  <c r="H183" i="10"/>
  <c r="C183" i="10"/>
  <c r="I183" i="10"/>
  <c r="D183" i="10"/>
  <c r="E183" i="10" s="1"/>
  <c r="H183" i="2"/>
  <c r="I183" i="2"/>
  <c r="D183" i="2"/>
  <c r="E183" i="2" s="1"/>
  <c r="G183" i="2" s="1"/>
  <c r="E156" i="13" l="1"/>
  <c r="J156" i="13"/>
  <c r="D156" i="13"/>
  <c r="I156" i="13"/>
  <c r="F156" i="13" a="1"/>
  <c r="F156" i="13" s="1"/>
  <c r="G152" i="12"/>
  <c r="I152" i="12" s="1"/>
  <c r="G183" i="10"/>
  <c r="J183" i="10"/>
  <c r="J183" i="2"/>
  <c r="C184" i="2"/>
  <c r="D183" i="8"/>
  <c r="E183" i="8" s="1"/>
  <c r="C183" i="8"/>
  <c r="H183" i="8"/>
  <c r="G183" i="8"/>
  <c r="G156" i="13" l="1"/>
  <c r="K156" i="13" s="1"/>
  <c r="I183" i="8"/>
  <c r="F183" i="8"/>
  <c r="L152" i="12"/>
  <c r="D153" i="12"/>
  <c r="E153" i="12"/>
  <c r="J153" i="12"/>
  <c r="F153" i="12" a="1"/>
  <c r="F153" i="12" s="1"/>
  <c r="K153" i="12"/>
  <c r="H184" i="10"/>
  <c r="C184" i="10"/>
  <c r="D184" i="10"/>
  <c r="E184" i="10" s="1"/>
  <c r="I184" i="10"/>
  <c r="H184" i="2"/>
  <c r="D184" i="2"/>
  <c r="E184" i="2" s="1"/>
  <c r="G184" i="2" s="1"/>
  <c r="I184" i="2"/>
  <c r="H156" i="13" l="1"/>
  <c r="F157" i="13" s="1" a="1"/>
  <c r="F157" i="13" s="1"/>
  <c r="G153" i="12"/>
  <c r="I153" i="12" s="1"/>
  <c r="J184" i="10"/>
  <c r="G184" i="10"/>
  <c r="J184" i="2"/>
  <c r="C185" i="2"/>
  <c r="C184" i="8"/>
  <c r="H184" i="8"/>
  <c r="I184" i="8" s="1"/>
  <c r="G184" i="8"/>
  <c r="D184" i="8"/>
  <c r="E184" i="8" s="1"/>
  <c r="F184" i="8" l="1"/>
  <c r="J157" i="13"/>
  <c r="D157" i="13"/>
  <c r="G157" i="13" s="1"/>
  <c r="I157" i="13"/>
  <c r="E157" i="13"/>
  <c r="D154" i="12"/>
  <c r="K154" i="12"/>
  <c r="E154" i="12"/>
  <c r="J154" i="12"/>
  <c r="F154" i="12" a="1"/>
  <c r="F154" i="12" s="1"/>
  <c r="L153" i="12"/>
  <c r="H185" i="10"/>
  <c r="C185" i="10"/>
  <c r="I185" i="10"/>
  <c r="D185" i="10"/>
  <c r="E185" i="10" s="1"/>
  <c r="I185" i="2"/>
  <c r="H185" i="2"/>
  <c r="D185" i="2"/>
  <c r="E185" i="2" s="1"/>
  <c r="G185" i="2" s="1"/>
  <c r="K157" i="13" l="1"/>
  <c r="H157" i="13"/>
  <c r="J158" i="13" s="1"/>
  <c r="G154" i="12"/>
  <c r="L154" i="12" s="1"/>
  <c r="G185" i="10"/>
  <c r="J185" i="10"/>
  <c r="J185" i="2"/>
  <c r="C186" i="2"/>
  <c r="H185" i="8"/>
  <c r="G185" i="8"/>
  <c r="D185" i="8"/>
  <c r="E185" i="8" s="1"/>
  <c r="C185" i="8"/>
  <c r="I185" i="8" l="1"/>
  <c r="F185" i="8"/>
  <c r="E158" i="13"/>
  <c r="I158" i="13"/>
  <c r="D158" i="13"/>
  <c r="F158" i="13" a="1"/>
  <c r="F158" i="13" s="1"/>
  <c r="I154" i="12"/>
  <c r="H186" i="10"/>
  <c r="C186" i="10"/>
  <c r="D186" i="10"/>
  <c r="E186" i="10" s="1"/>
  <c r="I186" i="10"/>
  <c r="I186" i="2"/>
  <c r="D186" i="2"/>
  <c r="E186" i="2" s="1"/>
  <c r="G186" i="2" s="1"/>
  <c r="H186" i="2"/>
  <c r="G158" i="13" l="1"/>
  <c r="H158" i="13" s="1"/>
  <c r="E159" i="13" s="1"/>
  <c r="D155" i="12"/>
  <c r="K155" i="12"/>
  <c r="E155" i="12"/>
  <c r="J155" i="12"/>
  <c r="F155" i="12" a="1"/>
  <c r="F155" i="12" s="1"/>
  <c r="J186" i="10"/>
  <c r="G186" i="10"/>
  <c r="J186" i="2"/>
  <c r="C187" i="2"/>
  <c r="G186" i="8"/>
  <c r="D186" i="8"/>
  <c r="E186" i="8" s="1"/>
  <c r="C186" i="8"/>
  <c r="H186" i="8"/>
  <c r="K158" i="13" l="1"/>
  <c r="D159" i="13"/>
  <c r="J159" i="13"/>
  <c r="I159" i="13"/>
  <c r="F159" i="13" a="1"/>
  <c r="F159" i="13" s="1"/>
  <c r="I186" i="8"/>
  <c r="F186" i="8"/>
  <c r="G155" i="12"/>
  <c r="I155" i="12" s="1"/>
  <c r="H187" i="10"/>
  <c r="C187" i="10"/>
  <c r="D187" i="10"/>
  <c r="E187" i="10" s="1"/>
  <c r="I187" i="10"/>
  <c r="I187" i="2"/>
  <c r="H187" i="2"/>
  <c r="D187" i="2"/>
  <c r="E187" i="2" s="1"/>
  <c r="G187" i="2" s="1"/>
  <c r="G159" i="13" l="1"/>
  <c r="H159" i="13" s="1"/>
  <c r="J160" i="13" s="1"/>
  <c r="D156" i="12"/>
  <c r="K156" i="12"/>
  <c r="E156" i="12"/>
  <c r="J156" i="12"/>
  <c r="F156" i="12" a="1"/>
  <c r="F156" i="12" s="1"/>
  <c r="L155" i="12"/>
  <c r="G187" i="10"/>
  <c r="J187" i="10"/>
  <c r="J187" i="2"/>
  <c r="C188" i="2"/>
  <c r="D187" i="8"/>
  <c r="E187" i="8" s="1"/>
  <c r="C187" i="8"/>
  <c r="H187" i="8"/>
  <c r="G187" i="8"/>
  <c r="K159" i="13" l="1"/>
  <c r="F160" i="13" a="1"/>
  <c r="F160" i="13" s="1"/>
  <c r="I160" i="13"/>
  <c r="D160" i="13"/>
  <c r="E160" i="13"/>
  <c r="I187" i="8"/>
  <c r="F187" i="8"/>
  <c r="G156" i="12"/>
  <c r="L156" i="12" s="1"/>
  <c r="H188" i="10"/>
  <c r="C188" i="10"/>
  <c r="D188" i="10"/>
  <c r="E188" i="10" s="1"/>
  <c r="I188" i="10"/>
  <c r="H188" i="2"/>
  <c r="D188" i="2"/>
  <c r="E188" i="2" s="1"/>
  <c r="G188" i="2" s="1"/>
  <c r="I188" i="2"/>
  <c r="G160" i="13" l="1"/>
  <c r="H160" i="13" s="1"/>
  <c r="I161" i="13" s="1"/>
  <c r="I156" i="12"/>
  <c r="J188" i="10"/>
  <c r="G188" i="10"/>
  <c r="J188" i="2"/>
  <c r="C189" i="2"/>
  <c r="C188" i="8"/>
  <c r="H188" i="8"/>
  <c r="G188" i="8"/>
  <c r="D188" i="8"/>
  <c r="E188" i="8" s="1"/>
  <c r="K160" i="13" l="1"/>
  <c r="D161" i="13"/>
  <c r="E161" i="13"/>
  <c r="J161" i="13"/>
  <c r="F161" i="13" a="1"/>
  <c r="F161" i="13" s="1"/>
  <c r="I188" i="8"/>
  <c r="F188" i="8"/>
  <c r="D157" i="12"/>
  <c r="J157" i="12"/>
  <c r="K157" i="12"/>
  <c r="F157" i="12" a="1"/>
  <c r="F157" i="12" s="1"/>
  <c r="E157" i="12"/>
  <c r="H189" i="10"/>
  <c r="C189" i="10"/>
  <c r="I189" i="10"/>
  <c r="D189" i="10"/>
  <c r="E189" i="10" s="1"/>
  <c r="H189" i="2"/>
  <c r="I189" i="2"/>
  <c r="D189" i="2"/>
  <c r="E189" i="2" s="1"/>
  <c r="G189" i="2" s="1"/>
  <c r="G161" i="13" l="1"/>
  <c r="H161" i="13" s="1"/>
  <c r="E162" i="13" s="1"/>
  <c r="G157" i="12"/>
  <c r="I157" i="12" s="1"/>
  <c r="G189" i="10"/>
  <c r="J189" i="10"/>
  <c r="J189" i="2"/>
  <c r="C190" i="2"/>
  <c r="H189" i="8"/>
  <c r="G189" i="8"/>
  <c r="D189" i="8"/>
  <c r="E189" i="8" s="1"/>
  <c r="C189" i="8"/>
  <c r="D162" i="13" l="1"/>
  <c r="J162" i="13"/>
  <c r="F162" i="13" a="1"/>
  <c r="F162" i="13" s="1"/>
  <c r="I162" i="13"/>
  <c r="K161" i="13"/>
  <c r="I189" i="8"/>
  <c r="F189" i="8"/>
  <c r="D158" i="12"/>
  <c r="J158" i="12"/>
  <c r="F158" i="12" a="1"/>
  <c r="F158" i="12" s="1"/>
  <c r="K158" i="12"/>
  <c r="E158" i="12"/>
  <c r="L157" i="12"/>
  <c r="H190" i="10"/>
  <c r="C190" i="10"/>
  <c r="D190" i="10"/>
  <c r="E190" i="10" s="1"/>
  <c r="I190" i="10"/>
  <c r="D190" i="2"/>
  <c r="E190" i="2" s="1"/>
  <c r="G190" i="2" s="1"/>
  <c r="H190" i="2"/>
  <c r="I190" i="2"/>
  <c r="G162" i="13" l="1"/>
  <c r="H162" i="13" s="1"/>
  <c r="E163" i="13" s="1"/>
  <c r="G158" i="12"/>
  <c r="L158" i="12" s="1"/>
  <c r="J190" i="10"/>
  <c r="G190" i="10"/>
  <c r="J190" i="2"/>
  <c r="C191" i="2"/>
  <c r="G190" i="8"/>
  <c r="D190" i="8"/>
  <c r="E190" i="8" s="1"/>
  <c r="C190" i="8"/>
  <c r="H190" i="8"/>
  <c r="D163" i="13" l="1"/>
  <c r="J163" i="13"/>
  <c r="K162" i="13"/>
  <c r="I163" i="13"/>
  <c r="F163" i="13" a="1"/>
  <c r="F163" i="13" s="1"/>
  <c r="I190" i="8"/>
  <c r="F190" i="8"/>
  <c r="I158" i="12"/>
  <c r="H191" i="10"/>
  <c r="C191" i="10"/>
  <c r="I191" i="10"/>
  <c r="D191" i="10"/>
  <c r="E191" i="10" s="1"/>
  <c r="H191" i="2"/>
  <c r="I191" i="2"/>
  <c r="D191" i="2"/>
  <c r="E191" i="2" s="1"/>
  <c r="G191" i="2" s="1"/>
  <c r="G163" i="13" l="1"/>
  <c r="H163" i="13" s="1"/>
  <c r="F164" i="13" s="1" a="1"/>
  <c r="F164" i="13" s="1"/>
  <c r="D159" i="12"/>
  <c r="J159" i="12"/>
  <c r="F159" i="12" a="1"/>
  <c r="F159" i="12" s="1"/>
  <c r="K159" i="12"/>
  <c r="E159" i="12"/>
  <c r="G191" i="10"/>
  <c r="J191" i="10"/>
  <c r="J191" i="2"/>
  <c r="C192" i="2"/>
  <c r="D191" i="8"/>
  <c r="E191" i="8" s="1"/>
  <c r="C191" i="8"/>
  <c r="F191" i="8" s="1"/>
  <c r="H191" i="8"/>
  <c r="G191" i="8"/>
  <c r="J164" i="13" l="1"/>
  <c r="E164" i="13"/>
  <c r="D164" i="13"/>
  <c r="G164" i="13" s="1"/>
  <c r="K163" i="13"/>
  <c r="I164" i="13"/>
  <c r="I191" i="8"/>
  <c r="G159" i="12"/>
  <c r="L159" i="12" s="1"/>
  <c r="H192" i="10"/>
  <c r="C192" i="10"/>
  <c r="D192" i="10"/>
  <c r="E192" i="10" s="1"/>
  <c r="I192" i="10"/>
  <c r="I192" i="2"/>
  <c r="D192" i="2"/>
  <c r="E192" i="2" s="1"/>
  <c r="G192" i="2" s="1"/>
  <c r="H192" i="2"/>
  <c r="K164" i="13" l="1"/>
  <c r="H164" i="13"/>
  <c r="J165" i="13" s="1"/>
  <c r="I159" i="12"/>
  <c r="J192" i="10"/>
  <c r="G192" i="10"/>
  <c r="J192" i="2"/>
  <c r="C193" i="2"/>
  <c r="C192" i="8"/>
  <c r="H192" i="8"/>
  <c r="I192" i="8" s="1"/>
  <c r="G192" i="8"/>
  <c r="D192" i="8"/>
  <c r="E192" i="8" s="1"/>
  <c r="F165" i="13" l="1" a="1"/>
  <c r="F165" i="13" s="1"/>
  <c r="I165" i="13"/>
  <c r="D165" i="13"/>
  <c r="E165" i="13"/>
  <c r="F192" i="8"/>
  <c r="D160" i="12"/>
  <c r="J160" i="12"/>
  <c r="K160" i="12"/>
  <c r="E160" i="12"/>
  <c r="F160" i="12" a="1"/>
  <c r="F160" i="12" s="1"/>
  <c r="H193" i="10"/>
  <c r="C193" i="10"/>
  <c r="I193" i="10"/>
  <c r="D193" i="10"/>
  <c r="E193" i="10" s="1"/>
  <c r="H193" i="2"/>
  <c r="I193" i="2"/>
  <c r="D193" i="2"/>
  <c r="E193" i="2" s="1"/>
  <c r="G193" i="2" s="1"/>
  <c r="G165" i="13" l="1"/>
  <c r="H165" i="13" s="1"/>
  <c r="F166" i="13" s="1" a="1"/>
  <c r="F166" i="13" s="1"/>
  <c r="G160" i="12"/>
  <c r="L160" i="12" s="1"/>
  <c r="G193" i="10"/>
  <c r="J193" i="10"/>
  <c r="J193" i="2"/>
  <c r="C194" i="2"/>
  <c r="H193" i="8"/>
  <c r="I193" i="8" s="1"/>
  <c r="G193" i="8"/>
  <c r="D193" i="8"/>
  <c r="E193" i="8" s="1"/>
  <c r="C193" i="8"/>
  <c r="K165" i="13" l="1"/>
  <c r="J166" i="13"/>
  <c r="E166" i="13"/>
  <c r="I166" i="13"/>
  <c r="D166" i="13"/>
  <c r="G166" i="13" s="1"/>
  <c r="F193" i="8"/>
  <c r="I160" i="12"/>
  <c r="H194" i="10"/>
  <c r="C194" i="10"/>
  <c r="D194" i="10"/>
  <c r="E194" i="10" s="1"/>
  <c r="I194" i="10"/>
  <c r="D194" i="2"/>
  <c r="E194" i="2" s="1"/>
  <c r="G194" i="2" s="1"/>
  <c r="I194" i="2"/>
  <c r="H194" i="2"/>
  <c r="H166" i="13" l="1"/>
  <c r="K166" i="13"/>
  <c r="J167" i="13"/>
  <c r="D167" i="13"/>
  <c r="I167" i="13"/>
  <c r="F167" i="13" a="1"/>
  <c r="F167" i="13" s="1"/>
  <c r="E167" i="13"/>
  <c r="D161" i="12"/>
  <c r="E161" i="12"/>
  <c r="K161" i="12"/>
  <c r="J161" i="12"/>
  <c r="F161" i="12" a="1"/>
  <c r="F161" i="12" s="1"/>
  <c r="J194" i="10"/>
  <c r="G194" i="10"/>
  <c r="J194" i="2"/>
  <c r="C195" i="2"/>
  <c r="G194" i="8"/>
  <c r="D194" i="8"/>
  <c r="E194" i="8" s="1"/>
  <c r="C194" i="8"/>
  <c r="H194" i="8"/>
  <c r="I194" i="8" l="1"/>
  <c r="F194" i="8"/>
  <c r="G167" i="13"/>
  <c r="K167" i="13" s="1"/>
  <c r="G161" i="12"/>
  <c r="L161" i="12" s="1"/>
  <c r="H195" i="10"/>
  <c r="C195" i="10"/>
  <c r="D195" i="10"/>
  <c r="E195" i="10" s="1"/>
  <c r="I195" i="10"/>
  <c r="D195" i="2"/>
  <c r="E195" i="2" s="1"/>
  <c r="G195" i="2" s="1"/>
  <c r="I195" i="2"/>
  <c r="H195" i="2"/>
  <c r="H167" i="13" l="1"/>
  <c r="J168" i="13" s="1"/>
  <c r="I161" i="12"/>
  <c r="G195" i="10"/>
  <c r="J195" i="10"/>
  <c r="J195" i="2"/>
  <c r="C196" i="2"/>
  <c r="D195" i="8"/>
  <c r="E195" i="8" s="1"/>
  <c r="C195" i="8"/>
  <c r="H195" i="8"/>
  <c r="G195" i="8"/>
  <c r="D168" i="13" l="1"/>
  <c r="I168" i="13"/>
  <c r="E168" i="13"/>
  <c r="F168" i="13" a="1"/>
  <c r="F168" i="13" s="1"/>
  <c r="F195" i="8"/>
  <c r="I195" i="8"/>
  <c r="D162" i="12"/>
  <c r="J162" i="12"/>
  <c r="K162" i="12"/>
  <c r="E162" i="12"/>
  <c r="F162" i="12" a="1"/>
  <c r="F162" i="12" s="1"/>
  <c r="H196" i="10"/>
  <c r="C196" i="10"/>
  <c r="D196" i="10"/>
  <c r="E196" i="10" s="1"/>
  <c r="I196" i="10"/>
  <c r="D196" i="2"/>
  <c r="E196" i="2" s="1"/>
  <c r="G196" i="2" s="1"/>
  <c r="I196" i="2"/>
  <c r="H196" i="2"/>
  <c r="G168" i="13" l="1"/>
  <c r="K168" i="13" s="1"/>
  <c r="G162" i="12"/>
  <c r="I162" i="12" s="1"/>
  <c r="J196" i="10"/>
  <c r="G196" i="10"/>
  <c r="J196" i="2"/>
  <c r="C197" i="2"/>
  <c r="C196" i="8"/>
  <c r="H196" i="8"/>
  <c r="I196" i="8" s="1"/>
  <c r="G196" i="8"/>
  <c r="D196" i="8"/>
  <c r="E196" i="8" s="1"/>
  <c r="F196" i="8" l="1"/>
  <c r="H168" i="13"/>
  <c r="J169" i="13" s="1"/>
  <c r="D163" i="12"/>
  <c r="E163" i="12"/>
  <c r="J163" i="12"/>
  <c r="K163" i="12"/>
  <c r="F163" i="12" a="1"/>
  <c r="F163" i="12" s="1"/>
  <c r="L162" i="12"/>
  <c r="H197" i="10"/>
  <c r="C197" i="10"/>
  <c r="I197" i="10"/>
  <c r="D197" i="10"/>
  <c r="E197" i="10" s="1"/>
  <c r="H197" i="2"/>
  <c r="D197" i="2"/>
  <c r="E197" i="2" s="1"/>
  <c r="G197" i="2" s="1"/>
  <c r="I197" i="2"/>
  <c r="E169" i="13" l="1"/>
  <c r="I169" i="13"/>
  <c r="D169" i="13"/>
  <c r="F169" i="13" a="1"/>
  <c r="F169" i="13" s="1"/>
  <c r="G163" i="12"/>
  <c r="L163" i="12" s="1"/>
  <c r="G197" i="10"/>
  <c r="J197" i="10"/>
  <c r="J197" i="2"/>
  <c r="C198" i="2"/>
  <c r="H197" i="8"/>
  <c r="G197" i="8"/>
  <c r="D197" i="8"/>
  <c r="E197" i="8" s="1"/>
  <c r="C197" i="8"/>
  <c r="I197" i="8" l="1"/>
  <c r="G169" i="13"/>
  <c r="H169" i="13" s="1"/>
  <c r="F170" i="13" s="1" a="1"/>
  <c r="F170" i="13" s="1"/>
  <c r="F197" i="8"/>
  <c r="I163" i="12"/>
  <c r="H198" i="10"/>
  <c r="C198" i="10"/>
  <c r="D198" i="10"/>
  <c r="E198" i="10" s="1"/>
  <c r="I198" i="10"/>
  <c r="I198" i="2"/>
  <c r="D198" i="2"/>
  <c r="E198" i="2" s="1"/>
  <c r="G198" i="2" s="1"/>
  <c r="H198" i="2"/>
  <c r="K169" i="13" l="1"/>
  <c r="I170" i="13"/>
  <c r="J170" i="13"/>
  <c r="D170" i="13"/>
  <c r="G170" i="13" s="1"/>
  <c r="E170" i="13"/>
  <c r="D164" i="12"/>
  <c r="J164" i="12"/>
  <c r="E164" i="12"/>
  <c r="F164" i="12" a="1"/>
  <c r="F164" i="12" s="1"/>
  <c r="K164" i="12"/>
  <c r="J198" i="10"/>
  <c r="G198" i="10"/>
  <c r="J198" i="2"/>
  <c r="C199" i="2"/>
  <c r="G198" i="8"/>
  <c r="D198" i="8"/>
  <c r="E198" i="8" s="1"/>
  <c r="C198" i="8"/>
  <c r="H198" i="8"/>
  <c r="K170" i="13" l="1"/>
  <c r="H170" i="13"/>
  <c r="J171" i="13" s="1"/>
  <c r="I198" i="8"/>
  <c r="F198" i="8"/>
  <c r="G164" i="12"/>
  <c r="L164" i="12" s="1"/>
  <c r="H199" i="10"/>
  <c r="C199" i="10"/>
  <c r="I199" i="10"/>
  <c r="D199" i="10"/>
  <c r="E199" i="10" s="1"/>
  <c r="I199" i="2"/>
  <c r="D199" i="2"/>
  <c r="E199" i="2" s="1"/>
  <c r="G199" i="2" s="1"/>
  <c r="H199" i="2"/>
  <c r="I171" i="13" l="1"/>
  <c r="E171" i="13"/>
  <c r="D171" i="13"/>
  <c r="F171" i="13" a="1"/>
  <c r="F171" i="13" s="1"/>
  <c r="I164" i="12"/>
  <c r="G199" i="10"/>
  <c r="J199" i="10"/>
  <c r="J199" i="2"/>
  <c r="C200" i="2"/>
  <c r="D199" i="8"/>
  <c r="E199" i="8" s="1"/>
  <c r="C199" i="8"/>
  <c r="H199" i="8"/>
  <c r="G199" i="8"/>
  <c r="G171" i="13" l="1"/>
  <c r="H171" i="13" s="1"/>
  <c r="F172" i="13" s="1" a="1"/>
  <c r="F172" i="13" s="1"/>
  <c r="F199" i="8"/>
  <c r="I199" i="8"/>
  <c r="D165" i="12"/>
  <c r="J165" i="12"/>
  <c r="K165" i="12"/>
  <c r="F165" i="12" a="1"/>
  <c r="F165" i="12" s="1"/>
  <c r="E165" i="12"/>
  <c r="H200" i="10"/>
  <c r="C200" i="10"/>
  <c r="D200" i="10"/>
  <c r="E200" i="10" s="1"/>
  <c r="I200" i="10"/>
  <c r="H200" i="2"/>
  <c r="D200" i="2"/>
  <c r="E200" i="2" s="1"/>
  <c r="G200" i="2" s="1"/>
  <c r="I200" i="2"/>
  <c r="D172" i="13" l="1"/>
  <c r="G172" i="13" s="1"/>
  <c r="E172" i="13"/>
  <c r="J172" i="13"/>
  <c r="I172" i="13"/>
  <c r="K171" i="13"/>
  <c r="G165" i="12"/>
  <c r="I165" i="12" s="1"/>
  <c r="J200" i="10"/>
  <c r="G200" i="10"/>
  <c r="J200" i="2"/>
  <c r="C201" i="2"/>
  <c r="C200" i="8"/>
  <c r="H200" i="8"/>
  <c r="I200" i="8" s="1"/>
  <c r="G200" i="8"/>
  <c r="D200" i="8"/>
  <c r="E200" i="8" s="1"/>
  <c r="K172" i="13" l="1"/>
  <c r="H172" i="13"/>
  <c r="F200" i="8"/>
  <c r="D166" i="12"/>
  <c r="E166" i="12"/>
  <c r="F166" i="12" a="1"/>
  <c r="F166" i="12" s="1"/>
  <c r="J166" i="12"/>
  <c r="K166" i="12"/>
  <c r="L165" i="12"/>
  <c r="H201" i="10"/>
  <c r="C201" i="10"/>
  <c r="I201" i="10"/>
  <c r="D201" i="10"/>
  <c r="E201" i="10" s="1"/>
  <c r="I201" i="2"/>
  <c r="D201" i="2"/>
  <c r="E201" i="2" s="1"/>
  <c r="G201" i="2" s="1"/>
  <c r="H201" i="2"/>
  <c r="I173" i="13" l="1"/>
  <c r="D173" i="13"/>
  <c r="J173" i="13"/>
  <c r="F173" i="13" a="1"/>
  <c r="F173" i="13" s="1"/>
  <c r="E173" i="13"/>
  <c r="G166" i="12"/>
  <c r="I166" i="12" s="1"/>
  <c r="G201" i="10"/>
  <c r="J201" i="10"/>
  <c r="J201" i="2"/>
  <c r="C202" i="2"/>
  <c r="H201" i="8"/>
  <c r="I201" i="8" s="1"/>
  <c r="G201" i="8"/>
  <c r="D201" i="8"/>
  <c r="E201" i="8" s="1"/>
  <c r="C201" i="8"/>
  <c r="G173" i="13" l="1"/>
  <c r="K173" i="13" s="1"/>
  <c r="F201" i="8"/>
  <c r="D167" i="12"/>
  <c r="E167" i="12"/>
  <c r="F167" i="12" a="1"/>
  <c r="F167" i="12" s="1"/>
  <c r="J167" i="12"/>
  <c r="K167" i="12"/>
  <c r="L166" i="12"/>
  <c r="H202" i="10"/>
  <c r="C202" i="10"/>
  <c r="D202" i="10"/>
  <c r="E202" i="10" s="1"/>
  <c r="I202" i="10"/>
  <c r="D202" i="2"/>
  <c r="E202" i="2" s="1"/>
  <c r="G202" i="2" s="1"/>
  <c r="I202" i="2"/>
  <c r="H202" i="2"/>
  <c r="H173" i="13" l="1"/>
  <c r="G167" i="12"/>
  <c r="L167" i="12" s="1"/>
  <c r="J202" i="10"/>
  <c r="G202" i="10"/>
  <c r="J202" i="2"/>
  <c r="C203" i="2"/>
  <c r="G202" i="8"/>
  <c r="D202" i="8"/>
  <c r="E202" i="8" s="1"/>
  <c r="C202" i="8"/>
  <c r="H202" i="8"/>
  <c r="I174" i="13" l="1"/>
  <c r="F174" i="13" a="1"/>
  <c r="F174" i="13" s="1"/>
  <c r="E174" i="13"/>
  <c r="D174" i="13"/>
  <c r="J174" i="13"/>
  <c r="I202" i="8"/>
  <c r="F202" i="8"/>
  <c r="I167" i="12"/>
  <c r="H203" i="10"/>
  <c r="C203" i="10"/>
  <c r="D203" i="10"/>
  <c r="E203" i="10" s="1"/>
  <c r="I203" i="10"/>
  <c r="D203" i="2"/>
  <c r="E203" i="2" s="1"/>
  <c r="G203" i="2" s="1"/>
  <c r="H203" i="2"/>
  <c r="I203" i="2"/>
  <c r="G174" i="13" l="1"/>
  <c r="K174" i="13" s="1"/>
  <c r="D168" i="12"/>
  <c r="J168" i="12"/>
  <c r="K168" i="12"/>
  <c r="E168" i="12"/>
  <c r="F168" i="12" a="1"/>
  <c r="F168" i="12" s="1"/>
  <c r="G203" i="10"/>
  <c r="J203" i="10"/>
  <c r="J203" i="2"/>
  <c r="C204" i="2"/>
  <c r="D203" i="8"/>
  <c r="E203" i="8" s="1"/>
  <c r="C203" i="8"/>
  <c r="H203" i="8"/>
  <c r="G203" i="8"/>
  <c r="H174" i="13" l="1"/>
  <c r="J175" i="13" s="1"/>
  <c r="F203" i="8"/>
  <c r="I203" i="8"/>
  <c r="G168" i="12"/>
  <c r="L168" i="12" s="1"/>
  <c r="H204" i="10"/>
  <c r="C204" i="10"/>
  <c r="D204" i="10"/>
  <c r="E204" i="10" s="1"/>
  <c r="I204" i="10"/>
  <c r="D204" i="2"/>
  <c r="E204" i="2" s="1"/>
  <c r="G204" i="2" s="1"/>
  <c r="I204" i="2"/>
  <c r="H204" i="2"/>
  <c r="F175" i="13" l="1" a="1"/>
  <c r="F175" i="13" s="1"/>
  <c r="D175" i="13"/>
  <c r="E175" i="13"/>
  <c r="I175" i="13"/>
  <c r="I168" i="12"/>
  <c r="J204" i="10"/>
  <c r="G204" i="10"/>
  <c r="J204" i="2"/>
  <c r="C205" i="2"/>
  <c r="C204" i="8"/>
  <c r="F204" i="8" s="1"/>
  <c r="H204" i="8"/>
  <c r="I204" i="8" s="1"/>
  <c r="G204" i="8"/>
  <c r="D204" i="8"/>
  <c r="E204" i="8" s="1"/>
  <c r="G175" i="13" l="1"/>
  <c r="K175" i="13" s="1"/>
  <c r="D169" i="12"/>
  <c r="E169" i="12"/>
  <c r="K169" i="12"/>
  <c r="J169" i="12"/>
  <c r="F169" i="12" a="1"/>
  <c r="F169" i="12" s="1"/>
  <c r="H205" i="10"/>
  <c r="C205" i="10"/>
  <c r="I205" i="10"/>
  <c r="D205" i="10"/>
  <c r="E205" i="10" s="1"/>
  <c r="D205" i="2"/>
  <c r="E205" i="2" s="1"/>
  <c r="G205" i="2" s="1"/>
  <c r="I205" i="2"/>
  <c r="H205" i="2"/>
  <c r="H175" i="13" l="1"/>
  <c r="F176" i="13" s="1" a="1"/>
  <c r="F176" i="13" s="1"/>
  <c r="G169" i="12"/>
  <c r="I169" i="12" s="1"/>
  <c r="G205" i="10"/>
  <c r="J205" i="10"/>
  <c r="J205" i="2"/>
  <c r="C206" i="2"/>
  <c r="H205" i="8"/>
  <c r="G205" i="8"/>
  <c r="D205" i="8"/>
  <c r="E205" i="8" s="1"/>
  <c r="C205" i="8"/>
  <c r="D176" i="13" l="1"/>
  <c r="G176" i="13" s="1"/>
  <c r="J176" i="13"/>
  <c r="E176" i="13"/>
  <c r="H176" i="13" s="1"/>
  <c r="J177" i="13" s="1"/>
  <c r="I176" i="13"/>
  <c r="I205" i="8"/>
  <c r="F205" i="8"/>
  <c r="D170" i="12"/>
  <c r="K170" i="12"/>
  <c r="J170" i="12"/>
  <c r="E170" i="12"/>
  <c r="F170" i="12" a="1"/>
  <c r="F170" i="12" s="1"/>
  <c r="L169" i="12"/>
  <c r="H206" i="10"/>
  <c r="C206" i="10"/>
  <c r="D206" i="10"/>
  <c r="E206" i="10" s="1"/>
  <c r="I206" i="10"/>
  <c r="I206" i="2"/>
  <c r="H206" i="2"/>
  <c r="D206" i="2"/>
  <c r="E206" i="2" s="1"/>
  <c r="G206" i="2" s="1"/>
  <c r="K176" i="13" l="1"/>
  <c r="F177" i="13" a="1"/>
  <c r="F177" i="13" s="1"/>
  <c r="D177" i="13"/>
  <c r="I177" i="13"/>
  <c r="E177" i="13"/>
  <c r="G170" i="12"/>
  <c r="L170" i="12" s="1"/>
  <c r="J206" i="10"/>
  <c r="G206" i="10"/>
  <c r="J206" i="2"/>
  <c r="C207" i="2"/>
  <c r="G206" i="8"/>
  <c r="D206" i="8"/>
  <c r="E206" i="8" s="1"/>
  <c r="C206" i="8"/>
  <c r="H206" i="8"/>
  <c r="G177" i="13" l="1"/>
  <c r="H177" i="13" s="1"/>
  <c r="I178" i="13" s="1"/>
  <c r="I206" i="8"/>
  <c r="F206" i="8"/>
  <c r="I170" i="12"/>
  <c r="H207" i="10"/>
  <c r="C207" i="10"/>
  <c r="I207" i="10"/>
  <c r="D207" i="10"/>
  <c r="E207" i="10" s="1"/>
  <c r="I207" i="2"/>
  <c r="D207" i="2"/>
  <c r="E207" i="2" s="1"/>
  <c r="G207" i="2" s="1"/>
  <c r="H207" i="2"/>
  <c r="F178" i="13" l="1" a="1"/>
  <c r="F178" i="13" s="1"/>
  <c r="K177" i="13"/>
  <c r="E178" i="13"/>
  <c r="D178" i="13"/>
  <c r="G178" i="13" s="1"/>
  <c r="J178" i="13"/>
  <c r="D171" i="12"/>
  <c r="E171" i="12"/>
  <c r="J171" i="12"/>
  <c r="F171" i="12" a="1"/>
  <c r="F171" i="12" s="1"/>
  <c r="K171" i="12"/>
  <c r="G207" i="10"/>
  <c r="J207" i="10"/>
  <c r="J207" i="2"/>
  <c r="C208" i="2"/>
  <c r="D207" i="8"/>
  <c r="E207" i="8" s="1"/>
  <c r="C207" i="8"/>
  <c r="H207" i="8"/>
  <c r="G207" i="8"/>
  <c r="F207" i="8" l="1"/>
  <c r="I207" i="8"/>
  <c r="K178" i="13"/>
  <c r="H178" i="13"/>
  <c r="E179" i="13" s="1"/>
  <c r="G171" i="12"/>
  <c r="I171" i="12" s="1"/>
  <c r="H208" i="10"/>
  <c r="C208" i="10"/>
  <c r="D208" i="10"/>
  <c r="E208" i="10" s="1"/>
  <c r="I208" i="10"/>
  <c r="D208" i="2"/>
  <c r="E208" i="2" s="1"/>
  <c r="G208" i="2" s="1"/>
  <c r="H208" i="2"/>
  <c r="I208" i="2"/>
  <c r="F179" i="13" l="1" a="1"/>
  <c r="F179" i="13" s="1"/>
  <c r="I179" i="13"/>
  <c r="D179" i="13"/>
  <c r="J179" i="13"/>
  <c r="D172" i="12"/>
  <c r="E172" i="12"/>
  <c r="K172" i="12"/>
  <c r="F172" i="12" a="1"/>
  <c r="F172" i="12" s="1"/>
  <c r="J172" i="12"/>
  <c r="L171" i="12"/>
  <c r="J208" i="10"/>
  <c r="G208" i="10"/>
  <c r="J208" i="2"/>
  <c r="C209" i="2"/>
  <c r="C208" i="8"/>
  <c r="H208" i="8"/>
  <c r="I208" i="8" s="1"/>
  <c r="G208" i="8"/>
  <c r="D208" i="8"/>
  <c r="E208" i="8" s="1"/>
  <c r="G179" i="13" l="1"/>
  <c r="K179" i="13" s="1"/>
  <c r="F208" i="8"/>
  <c r="G172" i="12"/>
  <c r="L172" i="12" s="1"/>
  <c r="H209" i="10"/>
  <c r="C209" i="10"/>
  <c r="D209" i="10"/>
  <c r="E209" i="10" s="1"/>
  <c r="I209" i="10"/>
  <c r="H209" i="2"/>
  <c r="I209" i="2"/>
  <c r="D209" i="2"/>
  <c r="E209" i="2" s="1"/>
  <c r="G209" i="2" s="1"/>
  <c r="H179" i="13" l="1"/>
  <c r="E180" i="13" s="1"/>
  <c r="D180" i="13"/>
  <c r="I172" i="12"/>
  <c r="G209" i="10"/>
  <c r="J209" i="10"/>
  <c r="J209" i="2"/>
  <c r="C210" i="2"/>
  <c r="H209" i="8"/>
  <c r="G209" i="8"/>
  <c r="D209" i="8"/>
  <c r="E209" i="8" s="1"/>
  <c r="C209" i="8"/>
  <c r="J180" i="13" l="1"/>
  <c r="F180" i="13" a="1"/>
  <c r="F180" i="13" s="1"/>
  <c r="G180" i="13" s="1"/>
  <c r="I180" i="13"/>
  <c r="I209" i="8"/>
  <c r="F209" i="8"/>
  <c r="D173" i="12"/>
  <c r="E173" i="12"/>
  <c r="F173" i="12" a="1"/>
  <c r="F173" i="12" s="1"/>
  <c r="K173" i="12"/>
  <c r="J173" i="12"/>
  <c r="H210" i="10"/>
  <c r="C210" i="10"/>
  <c r="D210" i="10"/>
  <c r="E210" i="10" s="1"/>
  <c r="I210" i="10"/>
  <c r="D210" i="2"/>
  <c r="E210" i="2" s="1"/>
  <c r="G210" i="2" s="1"/>
  <c r="I210" i="2"/>
  <c r="H210" i="2"/>
  <c r="K180" i="13" l="1"/>
  <c r="H180" i="13"/>
  <c r="F181" i="13" s="1" a="1"/>
  <c r="F181" i="13" s="1"/>
  <c r="G173" i="12"/>
  <c r="L173" i="12" s="1"/>
  <c r="J210" i="10"/>
  <c r="G210" i="10"/>
  <c r="J210" i="2"/>
  <c r="C211" i="2"/>
  <c r="G210" i="8"/>
  <c r="D210" i="8"/>
  <c r="E210" i="8" s="1"/>
  <c r="C210" i="8"/>
  <c r="H210" i="8"/>
  <c r="D181" i="13" l="1"/>
  <c r="G181" i="13" s="1"/>
  <c r="J181" i="13"/>
  <c r="E181" i="13"/>
  <c r="I181" i="13"/>
  <c r="I210" i="8"/>
  <c r="F210" i="8"/>
  <c r="I173" i="12"/>
  <c r="H211" i="10"/>
  <c r="C211" i="10"/>
  <c r="D211" i="10"/>
  <c r="E211" i="10" s="1"/>
  <c r="I211" i="10"/>
  <c r="D211" i="2"/>
  <c r="E211" i="2" s="1"/>
  <c r="I211" i="2"/>
  <c r="H211" i="2"/>
  <c r="K181" i="13" l="1"/>
  <c r="H181" i="13"/>
  <c r="D174" i="12"/>
  <c r="J174" i="12"/>
  <c r="F174" i="12" a="1"/>
  <c r="F174" i="12" s="1"/>
  <c r="K174" i="12"/>
  <c r="E174" i="12"/>
  <c r="J211" i="2"/>
  <c r="G211" i="10"/>
  <c r="J211" i="10"/>
  <c r="G211" i="2"/>
  <c r="C212" i="2" s="1"/>
  <c r="D211" i="8"/>
  <c r="E211" i="8" s="1"/>
  <c r="C211" i="8"/>
  <c r="H211" i="8"/>
  <c r="G211" i="8"/>
  <c r="I211" i="8" l="1"/>
  <c r="F211" i="8"/>
  <c r="I182" i="13"/>
  <c r="F182" i="13" a="1"/>
  <c r="F182" i="13" s="1"/>
  <c r="E182" i="13"/>
  <c r="J182" i="13"/>
  <c r="D182" i="13"/>
  <c r="G174" i="12"/>
  <c r="I174" i="12" s="1"/>
  <c r="H212" i="10"/>
  <c r="C212" i="10"/>
  <c r="D212" i="10"/>
  <c r="E212" i="10" s="1"/>
  <c r="I212" i="10"/>
  <c r="D212" i="2"/>
  <c r="E212" i="2" s="1"/>
  <c r="G212" i="2" s="1"/>
  <c r="H212" i="2"/>
  <c r="I212" i="2"/>
  <c r="G182" i="13" l="1"/>
  <c r="K182" i="13" s="1"/>
  <c r="D175" i="12"/>
  <c r="E175" i="12"/>
  <c r="F175" i="12" a="1"/>
  <c r="F175" i="12" s="1"/>
  <c r="J175" i="12"/>
  <c r="K175" i="12"/>
  <c r="L174" i="12"/>
  <c r="J212" i="10"/>
  <c r="G212" i="10"/>
  <c r="J212" i="2"/>
  <c r="C213" i="2"/>
  <c r="C212" i="8"/>
  <c r="H212" i="8"/>
  <c r="I212" i="8" s="1"/>
  <c r="G212" i="8"/>
  <c r="D212" i="8"/>
  <c r="E212" i="8" s="1"/>
  <c r="F212" i="8" l="1"/>
  <c r="H182" i="13"/>
  <c r="G175" i="12"/>
  <c r="L175" i="12" s="1"/>
  <c r="H213" i="10"/>
  <c r="C213" i="10"/>
  <c r="D213" i="10"/>
  <c r="E213" i="10" s="1"/>
  <c r="I213" i="10"/>
  <c r="H213" i="2"/>
  <c r="I213" i="2"/>
  <c r="D213" i="2"/>
  <c r="E213" i="2" s="1"/>
  <c r="G213" i="2" s="1"/>
  <c r="F183" i="13" l="1" a="1"/>
  <c r="F183" i="13" s="1"/>
  <c r="E183" i="13"/>
  <c r="J183" i="13"/>
  <c r="D183" i="13"/>
  <c r="I183" i="13"/>
  <c r="I175" i="12"/>
  <c r="G213" i="10"/>
  <c r="J213" i="10"/>
  <c r="J213" i="2"/>
  <c r="C214" i="2"/>
  <c r="H213" i="8"/>
  <c r="I213" i="8" s="1"/>
  <c r="G213" i="8"/>
  <c r="D213" i="8"/>
  <c r="E213" i="8" s="1"/>
  <c r="C213" i="8"/>
  <c r="G183" i="13" l="1"/>
  <c r="K183" i="13" s="1"/>
  <c r="F213" i="8"/>
  <c r="D176" i="12"/>
  <c r="J176" i="12"/>
  <c r="E176" i="12"/>
  <c r="F176" i="12" a="1"/>
  <c r="F176" i="12" s="1"/>
  <c r="K176" i="12"/>
  <c r="H214" i="10"/>
  <c r="C214" i="10"/>
  <c r="D214" i="10"/>
  <c r="E214" i="10" s="1"/>
  <c r="I214" i="10"/>
  <c r="H214" i="2"/>
  <c r="D214" i="2"/>
  <c r="E214" i="2" s="1"/>
  <c r="G214" i="2" s="1"/>
  <c r="I214" i="2"/>
  <c r="H183" i="13" l="1"/>
  <c r="J184" i="13" s="1"/>
  <c r="G176" i="12"/>
  <c r="L176" i="12" s="1"/>
  <c r="J214" i="10"/>
  <c r="G214" i="10"/>
  <c r="J214" i="2"/>
  <c r="C215" i="2"/>
  <c r="G214" i="8"/>
  <c r="D214" i="8"/>
  <c r="E214" i="8" s="1"/>
  <c r="C214" i="8"/>
  <c r="H214" i="8"/>
  <c r="D184" i="13" l="1"/>
  <c r="E184" i="13"/>
  <c r="I184" i="13"/>
  <c r="F184" i="13" a="1"/>
  <c r="F184" i="13" s="1"/>
  <c r="I214" i="8"/>
  <c r="F214" i="8"/>
  <c r="I176" i="12"/>
  <c r="H215" i="10"/>
  <c r="C215" i="10"/>
  <c r="D215" i="10"/>
  <c r="E215" i="10" s="1"/>
  <c r="I215" i="10"/>
  <c r="D215" i="2"/>
  <c r="E215" i="2" s="1"/>
  <c r="G215" i="2" s="1"/>
  <c r="H215" i="2"/>
  <c r="I215" i="2"/>
  <c r="G184" i="13" l="1"/>
  <c r="H184" i="13" s="1"/>
  <c r="F185" i="13" s="1" a="1"/>
  <c r="F185" i="13" s="1"/>
  <c r="D177" i="12"/>
  <c r="E177" i="12"/>
  <c r="K177" i="12"/>
  <c r="J177" i="12"/>
  <c r="F177" i="12" a="1"/>
  <c r="F177" i="12" s="1"/>
  <c r="G215" i="10"/>
  <c r="J215" i="10"/>
  <c r="J215" i="2"/>
  <c r="C216" i="2"/>
  <c r="D215" i="8"/>
  <c r="E215" i="8" s="1"/>
  <c r="C215" i="8"/>
  <c r="H215" i="8"/>
  <c r="G215" i="8"/>
  <c r="E185" i="13" l="1"/>
  <c r="J185" i="13"/>
  <c r="K184" i="13"/>
  <c r="D185" i="13"/>
  <c r="G185" i="13" s="1"/>
  <c r="H185" i="13" s="1"/>
  <c r="I185" i="13"/>
  <c r="I215" i="8"/>
  <c r="F215" i="8"/>
  <c r="G177" i="12"/>
  <c r="L177" i="12" s="1"/>
  <c r="H216" i="10"/>
  <c r="C216" i="10"/>
  <c r="D216" i="10"/>
  <c r="E216" i="10" s="1"/>
  <c r="I216" i="10"/>
  <c r="H216" i="2"/>
  <c r="I216" i="2"/>
  <c r="D216" i="2"/>
  <c r="E216" i="2" s="1"/>
  <c r="G216" i="2" s="1"/>
  <c r="K185" i="13" l="1"/>
  <c r="D186" i="13"/>
  <c r="I186" i="13"/>
  <c r="J186" i="13"/>
  <c r="E186" i="13"/>
  <c r="F186" i="13" a="1"/>
  <c r="F186" i="13" s="1"/>
  <c r="I177" i="12"/>
  <c r="J216" i="10"/>
  <c r="G216" i="10"/>
  <c r="J216" i="2"/>
  <c r="C217" i="2"/>
  <c r="C216" i="8"/>
  <c r="H216" i="8"/>
  <c r="I216" i="8" s="1"/>
  <c r="G216" i="8"/>
  <c r="D216" i="8"/>
  <c r="E216" i="8" s="1"/>
  <c r="F216" i="8" l="1"/>
  <c r="G186" i="13"/>
  <c r="H186" i="13" s="1"/>
  <c r="D178" i="12"/>
  <c r="K178" i="12"/>
  <c r="J178" i="12"/>
  <c r="E178" i="12"/>
  <c r="F178" i="12" a="1"/>
  <c r="F178" i="12" s="1"/>
  <c r="H217" i="10"/>
  <c r="C217" i="10"/>
  <c r="D217" i="10"/>
  <c r="E217" i="10" s="1"/>
  <c r="I217" i="10"/>
  <c r="I217" i="2"/>
  <c r="D217" i="2"/>
  <c r="E217" i="2" s="1"/>
  <c r="H217" i="2"/>
  <c r="J187" i="13" l="1"/>
  <c r="D187" i="13"/>
  <c r="I187" i="13"/>
  <c r="F187" i="13" a="1"/>
  <c r="F187" i="13" s="1"/>
  <c r="E187" i="13"/>
  <c r="K186" i="13"/>
  <c r="G178" i="12"/>
  <c r="I178" i="12" s="1"/>
  <c r="J217" i="2"/>
  <c r="G217" i="10"/>
  <c r="J217" i="10"/>
  <c r="G217" i="2"/>
  <c r="C218" i="2" s="1"/>
  <c r="H217" i="8"/>
  <c r="G217" i="8"/>
  <c r="D217" i="8"/>
  <c r="E217" i="8" s="1"/>
  <c r="C217" i="8"/>
  <c r="I217" i="8" l="1"/>
  <c r="F217" i="8"/>
  <c r="G187" i="13"/>
  <c r="H187" i="13" s="1"/>
  <c r="D179" i="12"/>
  <c r="J179" i="12"/>
  <c r="K179" i="12"/>
  <c r="E179" i="12"/>
  <c r="F179" i="12" a="1"/>
  <c r="F179" i="12" s="1"/>
  <c r="L178" i="12"/>
  <c r="H218" i="10"/>
  <c r="C218" i="10"/>
  <c r="D218" i="10"/>
  <c r="E218" i="10" s="1"/>
  <c r="I218" i="10"/>
  <c r="I218" i="2"/>
  <c r="D218" i="2"/>
  <c r="E218" i="2" s="1"/>
  <c r="G218" i="2" s="1"/>
  <c r="H218" i="2"/>
  <c r="K187" i="13" l="1"/>
  <c r="D188" i="13"/>
  <c r="F188" i="13" a="1"/>
  <c r="F188" i="13" s="1"/>
  <c r="J188" i="13"/>
  <c r="E188" i="13"/>
  <c r="I188" i="13"/>
  <c r="G179" i="12"/>
  <c r="L179" i="12" s="1"/>
  <c r="J218" i="10"/>
  <c r="G218" i="10"/>
  <c r="J218" i="2"/>
  <c r="C219" i="2"/>
  <c r="G218" i="8"/>
  <c r="D218" i="8"/>
  <c r="E218" i="8" s="1"/>
  <c r="C218" i="8"/>
  <c r="H218" i="8"/>
  <c r="I218" i="8" l="1"/>
  <c r="F218" i="8"/>
  <c r="G188" i="13"/>
  <c r="H188" i="13" s="1"/>
  <c r="I179" i="12"/>
  <c r="H219" i="10"/>
  <c r="C219" i="10"/>
  <c r="D219" i="10"/>
  <c r="E219" i="10" s="1"/>
  <c r="I219" i="10"/>
  <c r="D219" i="2"/>
  <c r="E219" i="2" s="1"/>
  <c r="G219" i="2" s="1"/>
  <c r="I219" i="2"/>
  <c r="H219" i="2"/>
  <c r="K188" i="13" l="1"/>
  <c r="F189" i="13" a="1"/>
  <c r="F189" i="13" s="1"/>
  <c r="D189" i="13"/>
  <c r="J189" i="13"/>
  <c r="E189" i="13"/>
  <c r="I189" i="13"/>
  <c r="D180" i="12"/>
  <c r="E180" i="12"/>
  <c r="K180" i="12"/>
  <c r="F180" i="12" a="1"/>
  <c r="F180" i="12" s="1"/>
  <c r="J180" i="12"/>
  <c r="G219" i="10"/>
  <c r="J219" i="10"/>
  <c r="J219" i="2"/>
  <c r="C220" i="2"/>
  <c r="D219" i="8"/>
  <c r="E219" i="8" s="1"/>
  <c r="C219" i="8"/>
  <c r="H219" i="8"/>
  <c r="G219" i="8"/>
  <c r="G189" i="13" l="1"/>
  <c r="K189" i="13" s="1"/>
  <c r="F219" i="8"/>
  <c r="I219" i="8"/>
  <c r="G180" i="12"/>
  <c r="I180" i="12" s="1"/>
  <c r="H220" i="10"/>
  <c r="C220" i="10"/>
  <c r="D220" i="10"/>
  <c r="E220" i="10" s="1"/>
  <c r="I220" i="10"/>
  <c r="H220" i="2"/>
  <c r="I220" i="2"/>
  <c r="D220" i="2"/>
  <c r="E220" i="2" s="1"/>
  <c r="H189" i="13" l="1"/>
  <c r="F190" i="13" s="1" a="1"/>
  <c r="F190" i="13" s="1"/>
  <c r="D181" i="12"/>
  <c r="J181" i="12"/>
  <c r="F181" i="12" a="1"/>
  <c r="F181" i="12" s="1"/>
  <c r="E181" i="12"/>
  <c r="K181" i="12"/>
  <c r="L180" i="12"/>
  <c r="J220" i="2"/>
  <c r="J220" i="10"/>
  <c r="G220" i="10"/>
  <c r="G220" i="2"/>
  <c r="C221" i="2" s="1"/>
  <c r="C220" i="8"/>
  <c r="H220" i="8"/>
  <c r="G220" i="8"/>
  <c r="D220" i="8"/>
  <c r="E220" i="8" s="1"/>
  <c r="I220" i="8" l="1"/>
  <c r="D190" i="13"/>
  <c r="G190" i="13" s="1"/>
  <c r="J190" i="13"/>
  <c r="I190" i="13"/>
  <c r="E190" i="13"/>
  <c r="F220" i="8"/>
  <c r="G181" i="12"/>
  <c r="L181" i="12" s="1"/>
  <c r="H221" i="10"/>
  <c r="C221" i="10"/>
  <c r="D221" i="10"/>
  <c r="E221" i="10" s="1"/>
  <c r="I221" i="10"/>
  <c r="I221" i="2"/>
  <c r="D221" i="2"/>
  <c r="E221" i="2" s="1"/>
  <c r="G221" i="2" s="1"/>
  <c r="H221" i="2"/>
  <c r="K190" i="13" l="1"/>
  <c r="H190" i="13"/>
  <c r="I191" i="13" s="1"/>
  <c r="I181" i="12"/>
  <c r="G221" i="10"/>
  <c r="J221" i="10"/>
  <c r="J221" i="2"/>
  <c r="C222" i="2"/>
  <c r="H221" i="8"/>
  <c r="G221" i="8"/>
  <c r="D221" i="8"/>
  <c r="E221" i="8" s="1"/>
  <c r="C221" i="8"/>
  <c r="I221" i="8" l="1"/>
  <c r="D191" i="13"/>
  <c r="J191" i="13"/>
  <c r="E191" i="13"/>
  <c r="F191" i="13" a="1"/>
  <c r="F191" i="13" s="1"/>
  <c r="F221" i="8"/>
  <c r="D182" i="12"/>
  <c r="K182" i="12"/>
  <c r="E182" i="12"/>
  <c r="J182" i="12"/>
  <c r="F182" i="12" a="1"/>
  <c r="F182" i="12" s="1"/>
  <c r="H222" i="10"/>
  <c r="C222" i="10"/>
  <c r="D222" i="10"/>
  <c r="E222" i="10" s="1"/>
  <c r="I222" i="10"/>
  <c r="I222" i="2"/>
  <c r="D222" i="2"/>
  <c r="E222" i="2" s="1"/>
  <c r="G222" i="2" s="1"/>
  <c r="H222" i="2"/>
  <c r="G191" i="13" l="1"/>
  <c r="H191" i="13" s="1"/>
  <c r="F192" i="13" s="1" a="1"/>
  <c r="F192" i="13" s="1"/>
  <c r="G182" i="12"/>
  <c r="L182" i="12" s="1"/>
  <c r="J222" i="10"/>
  <c r="G222" i="10"/>
  <c r="J222" i="2"/>
  <c r="C223" i="2"/>
  <c r="G222" i="8"/>
  <c r="D222" i="8"/>
  <c r="E222" i="8" s="1"/>
  <c r="C222" i="8"/>
  <c r="H222" i="8"/>
  <c r="K191" i="13" l="1"/>
  <c r="D192" i="13"/>
  <c r="I192" i="13"/>
  <c r="E192" i="13"/>
  <c r="J192" i="13"/>
  <c r="G192" i="13"/>
  <c r="I222" i="8"/>
  <c r="F222" i="8"/>
  <c r="I182" i="12"/>
  <c r="H223" i="10"/>
  <c r="C223" i="10"/>
  <c r="D223" i="10"/>
  <c r="E223" i="10" s="1"/>
  <c r="I223" i="10"/>
  <c r="H223" i="2"/>
  <c r="I223" i="2"/>
  <c r="D223" i="2"/>
  <c r="E223" i="2" s="1"/>
  <c r="G223" i="2" s="1"/>
  <c r="H192" i="13" l="1"/>
  <c r="F193" i="13" s="1" a="1"/>
  <c r="F193" i="13" s="1"/>
  <c r="K192" i="13"/>
  <c r="D183" i="12"/>
  <c r="F183" i="12" a="1"/>
  <c r="F183" i="12" s="1"/>
  <c r="J183" i="12"/>
  <c r="K183" i="12"/>
  <c r="E183" i="12"/>
  <c r="G223" i="10"/>
  <c r="J223" i="10"/>
  <c r="J223" i="2"/>
  <c r="C224" i="2"/>
  <c r="D223" i="8"/>
  <c r="E223" i="8" s="1"/>
  <c r="C223" i="8"/>
  <c r="H223" i="8"/>
  <c r="G223" i="8"/>
  <c r="I193" i="13" l="1"/>
  <c r="F223" i="8"/>
  <c r="E193" i="13"/>
  <c r="J193" i="13"/>
  <c r="I223" i="8"/>
  <c r="D193" i="13"/>
  <c r="G193" i="13" s="1"/>
  <c r="G183" i="12"/>
  <c r="L183" i="12" s="1"/>
  <c r="H224" i="10"/>
  <c r="C224" i="10"/>
  <c r="D224" i="10"/>
  <c r="E224" i="10" s="1"/>
  <c r="I224" i="10"/>
  <c r="D224" i="2"/>
  <c r="E224" i="2" s="1"/>
  <c r="G224" i="2" s="1"/>
  <c r="H224" i="2"/>
  <c r="I224" i="2"/>
  <c r="K193" i="13" l="1"/>
  <c r="H193" i="13"/>
  <c r="E194" i="13" s="1"/>
  <c r="I183" i="12"/>
  <c r="J224" i="10"/>
  <c r="G224" i="10"/>
  <c r="J224" i="2"/>
  <c r="C225" i="2"/>
  <c r="C224" i="8"/>
  <c r="H224" i="8"/>
  <c r="I224" i="8" s="1"/>
  <c r="G224" i="8"/>
  <c r="D224" i="8"/>
  <c r="E224" i="8" s="1"/>
  <c r="F224" i="8" l="1"/>
  <c r="I194" i="13"/>
  <c r="J194" i="13"/>
  <c r="D194" i="13"/>
  <c r="F194" i="13" a="1"/>
  <c r="F194" i="13" s="1"/>
  <c r="D184" i="12"/>
  <c r="E184" i="12"/>
  <c r="J184" i="12"/>
  <c r="K184" i="12"/>
  <c r="F184" i="12" a="1"/>
  <c r="F184" i="12" s="1"/>
  <c r="H225" i="10"/>
  <c r="C225" i="10"/>
  <c r="D225" i="10"/>
  <c r="E225" i="10" s="1"/>
  <c r="I225" i="10"/>
  <c r="I225" i="2"/>
  <c r="D225" i="2"/>
  <c r="E225" i="2" s="1"/>
  <c r="G225" i="2" s="1"/>
  <c r="H225" i="2"/>
  <c r="G194" i="13" l="1"/>
  <c r="H194" i="13" s="1"/>
  <c r="E195" i="13" s="1"/>
  <c r="G184" i="12"/>
  <c r="I184" i="12" s="1"/>
  <c r="G225" i="10"/>
  <c r="J225" i="10"/>
  <c r="J225" i="2"/>
  <c r="C226" i="2"/>
  <c r="H225" i="8"/>
  <c r="G225" i="8"/>
  <c r="D225" i="8"/>
  <c r="E225" i="8" s="1"/>
  <c r="C225" i="8"/>
  <c r="D195" i="13" l="1"/>
  <c r="J195" i="13"/>
  <c r="I195" i="13"/>
  <c r="F195" i="13" a="1"/>
  <c r="F195" i="13" s="1"/>
  <c r="K194" i="13"/>
  <c r="I225" i="8"/>
  <c r="F225" i="8"/>
  <c r="D185" i="12"/>
  <c r="K185" i="12"/>
  <c r="F185" i="12" a="1"/>
  <c r="F185" i="12" s="1"/>
  <c r="J185" i="12"/>
  <c r="E185" i="12"/>
  <c r="L184" i="12"/>
  <c r="H226" i="10"/>
  <c r="C226" i="10"/>
  <c r="D226" i="10"/>
  <c r="E226" i="10" s="1"/>
  <c r="I226" i="10"/>
  <c r="I226" i="2"/>
  <c r="H226" i="2"/>
  <c r="D226" i="2"/>
  <c r="E226" i="2" s="1"/>
  <c r="G195" i="13" l="1"/>
  <c r="H195" i="13" s="1"/>
  <c r="F196" i="13" s="1" a="1"/>
  <c r="F196" i="13" s="1"/>
  <c r="G185" i="12"/>
  <c r="I185" i="12" s="1"/>
  <c r="J226" i="2"/>
  <c r="J226" i="10"/>
  <c r="G226" i="10"/>
  <c r="G226" i="2"/>
  <c r="C227" i="2" s="1"/>
  <c r="G226" i="8"/>
  <c r="D226" i="8"/>
  <c r="E226" i="8" s="1"/>
  <c r="C226" i="8"/>
  <c r="H226" i="8"/>
  <c r="I226" i="8" l="1"/>
  <c r="F226" i="8"/>
  <c r="D196" i="13"/>
  <c r="G196" i="13" s="1"/>
  <c r="E196" i="13"/>
  <c r="J196" i="13"/>
  <c r="K195" i="13"/>
  <c r="I196" i="13"/>
  <c r="D186" i="12"/>
  <c r="J186" i="12"/>
  <c r="K186" i="12"/>
  <c r="E186" i="12"/>
  <c r="F186" i="12" a="1"/>
  <c r="F186" i="12" s="1"/>
  <c r="L185" i="12"/>
  <c r="H227" i="10"/>
  <c r="C227" i="10"/>
  <c r="D227" i="10"/>
  <c r="E227" i="10" s="1"/>
  <c r="I227" i="10"/>
  <c r="I227" i="2"/>
  <c r="D227" i="2"/>
  <c r="E227" i="2" s="1"/>
  <c r="G227" i="2" s="1"/>
  <c r="H227" i="2"/>
  <c r="H196" i="13" l="1"/>
  <c r="F197" i="13" s="1" a="1"/>
  <c r="F197" i="13" s="1"/>
  <c r="K196" i="13"/>
  <c r="G186" i="12"/>
  <c r="L186" i="12" s="1"/>
  <c r="G227" i="10"/>
  <c r="J227" i="10"/>
  <c r="J227" i="2"/>
  <c r="C228" i="2"/>
  <c r="D227" i="8"/>
  <c r="E227" i="8" s="1"/>
  <c r="C227" i="8"/>
  <c r="H227" i="8"/>
  <c r="G227" i="8"/>
  <c r="D197" i="13" l="1"/>
  <c r="G197" i="13" s="1"/>
  <c r="E197" i="13"/>
  <c r="J197" i="13"/>
  <c r="I197" i="13"/>
  <c r="I227" i="8"/>
  <c r="F227" i="8"/>
  <c r="I186" i="12"/>
  <c r="H228" i="10"/>
  <c r="C228" i="10"/>
  <c r="D228" i="10"/>
  <c r="E228" i="10" s="1"/>
  <c r="I228" i="10"/>
  <c r="D228" i="2"/>
  <c r="E228" i="2" s="1"/>
  <c r="G228" i="2" s="1"/>
  <c r="I228" i="2"/>
  <c r="H228" i="2"/>
  <c r="H197" i="13" l="1"/>
  <c r="J198" i="13" s="1"/>
  <c r="K197" i="13"/>
  <c r="D187" i="12"/>
  <c r="J187" i="12"/>
  <c r="E187" i="12"/>
  <c r="F187" i="12" a="1"/>
  <c r="F187" i="12" s="1"/>
  <c r="K187" i="12"/>
  <c r="J228" i="10"/>
  <c r="G228" i="10"/>
  <c r="J228" i="2"/>
  <c r="C229" i="2"/>
  <c r="C228" i="8"/>
  <c r="H228" i="8"/>
  <c r="I228" i="8" s="1"/>
  <c r="G228" i="8"/>
  <c r="D228" i="8"/>
  <c r="E228" i="8" s="1"/>
  <c r="E198" i="13" l="1"/>
  <c r="I198" i="13"/>
  <c r="D198" i="13"/>
  <c r="F198" i="13" a="1"/>
  <c r="F198" i="13" s="1"/>
  <c r="F228" i="8"/>
  <c r="G187" i="12"/>
  <c r="L187" i="12" s="1"/>
  <c r="H229" i="10"/>
  <c r="C229" i="10"/>
  <c r="D229" i="10"/>
  <c r="E229" i="10" s="1"/>
  <c r="I229" i="10"/>
  <c r="D229" i="2"/>
  <c r="E229" i="2" s="1"/>
  <c r="G229" i="2" s="1"/>
  <c r="H229" i="2"/>
  <c r="I229" i="2"/>
  <c r="G198" i="13" l="1"/>
  <c r="H198" i="13" s="1"/>
  <c r="E199" i="13" s="1"/>
  <c r="I187" i="12"/>
  <c r="G229" i="10"/>
  <c r="J229" i="10"/>
  <c r="J229" i="2"/>
  <c r="C230" i="2"/>
  <c r="H229" i="8"/>
  <c r="I229" i="8" s="1"/>
  <c r="G229" i="8"/>
  <c r="D229" i="8"/>
  <c r="E229" i="8" s="1"/>
  <c r="C229" i="8"/>
  <c r="I199" i="13" l="1"/>
  <c r="F199" i="13" a="1"/>
  <c r="F199" i="13" s="1"/>
  <c r="J199" i="13"/>
  <c r="D199" i="13"/>
  <c r="K198" i="13"/>
  <c r="F229" i="8"/>
  <c r="D188" i="12"/>
  <c r="J188" i="12"/>
  <c r="K188" i="12"/>
  <c r="E188" i="12"/>
  <c r="F188" i="12" a="1"/>
  <c r="F188" i="12" s="1"/>
  <c r="H230" i="10"/>
  <c r="C230" i="10"/>
  <c r="D230" i="10"/>
  <c r="E230" i="10" s="1"/>
  <c r="I230" i="10"/>
  <c r="D230" i="2"/>
  <c r="E230" i="2" s="1"/>
  <c r="G230" i="2" s="1"/>
  <c r="I230" i="2"/>
  <c r="H230" i="2"/>
  <c r="G199" i="13" l="1"/>
  <c r="K199" i="13" s="1"/>
  <c r="G188" i="12"/>
  <c r="L188" i="12" s="1"/>
  <c r="J230" i="10"/>
  <c r="G230" i="10"/>
  <c r="J230" i="2"/>
  <c r="C231" i="2"/>
  <c r="G230" i="8"/>
  <c r="D230" i="8"/>
  <c r="E230" i="8" s="1"/>
  <c r="C230" i="8"/>
  <c r="H230" i="8"/>
  <c r="H199" i="13" l="1"/>
  <c r="F200" i="13" s="1" a="1"/>
  <c r="F200" i="13" s="1"/>
  <c r="I230" i="8"/>
  <c r="F230" i="8"/>
  <c r="I188" i="12"/>
  <c r="H231" i="10"/>
  <c r="C231" i="10"/>
  <c r="D231" i="10"/>
  <c r="E231" i="10" s="1"/>
  <c r="I231" i="10"/>
  <c r="I231" i="2"/>
  <c r="D231" i="2"/>
  <c r="E231" i="2" s="1"/>
  <c r="G231" i="2" s="1"/>
  <c r="H231" i="2"/>
  <c r="I200" i="13" l="1"/>
  <c r="E200" i="13"/>
  <c r="J200" i="13"/>
  <c r="D200" i="13"/>
  <c r="G200" i="13" s="1"/>
  <c r="H200" i="13" s="1"/>
  <c r="I201" i="13" s="1"/>
  <c r="D189" i="12"/>
  <c r="J189" i="12"/>
  <c r="F189" i="12" a="1"/>
  <c r="F189" i="12" s="1"/>
  <c r="E189" i="12"/>
  <c r="K189" i="12"/>
  <c r="G231" i="10"/>
  <c r="J231" i="10"/>
  <c r="J231" i="2"/>
  <c r="C232" i="2"/>
  <c r="D231" i="8"/>
  <c r="E231" i="8" s="1"/>
  <c r="C231" i="8"/>
  <c r="H231" i="8"/>
  <c r="G231" i="8"/>
  <c r="K200" i="13" l="1"/>
  <c r="F231" i="8"/>
  <c r="F201" i="13" a="1"/>
  <c r="F201" i="13" s="1"/>
  <c r="E201" i="13"/>
  <c r="J201" i="13"/>
  <c r="D201" i="13"/>
  <c r="I231" i="8"/>
  <c r="G189" i="12"/>
  <c r="I189" i="12" s="1"/>
  <c r="H232" i="10"/>
  <c r="C232" i="10"/>
  <c r="D232" i="10"/>
  <c r="E232" i="10" s="1"/>
  <c r="I232" i="10"/>
  <c r="H232" i="2"/>
  <c r="I232" i="2"/>
  <c r="D232" i="2"/>
  <c r="E232" i="2" s="1"/>
  <c r="G232" i="2" s="1"/>
  <c r="G201" i="13" l="1"/>
  <c r="H201" i="13" s="1"/>
  <c r="J202" i="13" s="1"/>
  <c r="D190" i="12"/>
  <c r="E190" i="12"/>
  <c r="J190" i="12"/>
  <c r="K190" i="12"/>
  <c r="F190" i="12" a="1"/>
  <c r="F190" i="12" s="1"/>
  <c r="L189" i="12"/>
  <c r="J232" i="10"/>
  <c r="G232" i="10"/>
  <c r="J232" i="2"/>
  <c r="C233" i="2"/>
  <c r="C232" i="8"/>
  <c r="F232" i="8" s="1"/>
  <c r="H232" i="8"/>
  <c r="G232" i="8"/>
  <c r="D232" i="8"/>
  <c r="E232" i="8" s="1"/>
  <c r="I232" i="8" l="1"/>
  <c r="D202" i="13"/>
  <c r="F202" i="13" a="1"/>
  <c r="F202" i="13" s="1"/>
  <c r="E202" i="13"/>
  <c r="I202" i="13"/>
  <c r="K201" i="13"/>
  <c r="G190" i="12"/>
  <c r="I190" i="12" s="1"/>
  <c r="H233" i="10"/>
  <c r="C233" i="10"/>
  <c r="D233" i="10"/>
  <c r="E233" i="10" s="1"/>
  <c r="I233" i="10"/>
  <c r="I233" i="2"/>
  <c r="H233" i="2"/>
  <c r="D233" i="2"/>
  <c r="E233" i="2" s="1"/>
  <c r="G233" i="2" s="1"/>
  <c r="G202" i="13" l="1"/>
  <c r="K202" i="13" s="1"/>
  <c r="D191" i="12"/>
  <c r="E191" i="12"/>
  <c r="F191" i="12" a="1"/>
  <c r="F191" i="12" s="1"/>
  <c r="J191" i="12"/>
  <c r="K191" i="12"/>
  <c r="L190" i="12"/>
  <c r="G233" i="10"/>
  <c r="J233" i="10"/>
  <c r="J233" i="2"/>
  <c r="C234" i="2"/>
  <c r="H233" i="8"/>
  <c r="G233" i="8"/>
  <c r="D233" i="8"/>
  <c r="E233" i="8" s="1"/>
  <c r="C233" i="8"/>
  <c r="H202" i="13" l="1"/>
  <c r="F203" i="13" s="1" a="1"/>
  <c r="F203" i="13" s="1"/>
  <c r="I233" i="8"/>
  <c r="F233" i="8"/>
  <c r="G191" i="12"/>
  <c r="L191" i="12" s="1"/>
  <c r="H234" i="10"/>
  <c r="C234" i="10"/>
  <c r="D234" i="10"/>
  <c r="E234" i="10" s="1"/>
  <c r="I234" i="10"/>
  <c r="D234" i="2"/>
  <c r="E234" i="2" s="1"/>
  <c r="G234" i="2" s="1"/>
  <c r="I234" i="2"/>
  <c r="H234" i="2"/>
  <c r="D203" i="13" l="1"/>
  <c r="G203" i="13" s="1"/>
  <c r="J203" i="13"/>
  <c r="I203" i="13"/>
  <c r="E203" i="13"/>
  <c r="I191" i="12"/>
  <c r="J234" i="10"/>
  <c r="G234" i="10"/>
  <c r="J234" i="2"/>
  <c r="C235" i="2"/>
  <c r="G234" i="8"/>
  <c r="D234" i="8"/>
  <c r="E234" i="8" s="1"/>
  <c r="C234" i="8"/>
  <c r="H234" i="8"/>
  <c r="H203" i="13" l="1"/>
  <c r="J204" i="13" s="1"/>
  <c r="K203" i="13"/>
  <c r="I234" i="8"/>
  <c r="F234" i="8"/>
  <c r="D192" i="12"/>
  <c r="J192" i="12"/>
  <c r="K192" i="12"/>
  <c r="E192" i="12"/>
  <c r="F192" i="12" a="1"/>
  <c r="F192" i="12" s="1"/>
  <c r="H235" i="10"/>
  <c r="C235" i="10"/>
  <c r="D235" i="10"/>
  <c r="E235" i="10" s="1"/>
  <c r="I235" i="10"/>
  <c r="H235" i="2"/>
  <c r="D235" i="2"/>
  <c r="E235" i="2" s="1"/>
  <c r="G235" i="2" s="1"/>
  <c r="I235" i="2"/>
  <c r="F204" i="13" l="1" a="1"/>
  <c r="F204" i="13" s="1"/>
  <c r="E204" i="13"/>
  <c r="D204" i="13"/>
  <c r="I204" i="13"/>
  <c r="G192" i="12"/>
  <c r="L192" i="12" s="1"/>
  <c r="G235" i="10"/>
  <c r="J235" i="10"/>
  <c r="J235" i="2"/>
  <c r="C236" i="2"/>
  <c r="D235" i="8"/>
  <c r="E235" i="8" s="1"/>
  <c r="C235" i="8"/>
  <c r="H235" i="8"/>
  <c r="G235" i="8"/>
  <c r="G204" i="13" l="1"/>
  <c r="H204" i="13" s="1"/>
  <c r="E205" i="13" s="1"/>
  <c r="I235" i="8"/>
  <c r="F235" i="8"/>
  <c r="I192" i="12"/>
  <c r="H236" i="10"/>
  <c r="C236" i="10"/>
  <c r="D236" i="10"/>
  <c r="E236" i="10" s="1"/>
  <c r="I236" i="10"/>
  <c r="D236" i="2"/>
  <c r="E236" i="2" s="1"/>
  <c r="G236" i="2" s="1"/>
  <c r="I236" i="2"/>
  <c r="H236" i="2"/>
  <c r="K204" i="13" l="1"/>
  <c r="F205" i="13" a="1"/>
  <c r="F205" i="13" s="1"/>
  <c r="I205" i="13"/>
  <c r="J205" i="13"/>
  <c r="D205" i="13"/>
  <c r="D193" i="12"/>
  <c r="J193" i="12"/>
  <c r="F193" i="12" a="1"/>
  <c r="F193" i="12" s="1"/>
  <c r="E193" i="12"/>
  <c r="K193" i="12"/>
  <c r="J236" i="10"/>
  <c r="G236" i="10"/>
  <c r="J236" i="2"/>
  <c r="C237" i="2"/>
  <c r="C236" i="8"/>
  <c r="F236" i="8" s="1"/>
  <c r="H236" i="8"/>
  <c r="G236" i="8"/>
  <c r="D236" i="8"/>
  <c r="E236" i="8" s="1"/>
  <c r="G205" i="13" l="1"/>
  <c r="H205" i="13" s="1"/>
  <c r="I206" i="13" s="1"/>
  <c r="I236" i="8"/>
  <c r="G193" i="12"/>
  <c r="I193" i="12" s="1"/>
  <c r="H237" i="10"/>
  <c r="C237" i="10"/>
  <c r="D237" i="10"/>
  <c r="E237" i="10" s="1"/>
  <c r="I237" i="10"/>
  <c r="D237" i="2"/>
  <c r="E237" i="2" s="1"/>
  <c r="G237" i="2" s="1"/>
  <c r="H237" i="2"/>
  <c r="I237" i="2"/>
  <c r="E206" i="13" l="1"/>
  <c r="J206" i="13"/>
  <c r="D206" i="13"/>
  <c r="G206" i="13" s="1"/>
  <c r="K206" i="13" s="1"/>
  <c r="K205" i="13"/>
  <c r="F206" i="13" a="1"/>
  <c r="F206" i="13" s="1"/>
  <c r="D194" i="12"/>
  <c r="J194" i="12"/>
  <c r="F194" i="12" a="1"/>
  <c r="F194" i="12" s="1"/>
  <c r="K194" i="12"/>
  <c r="E194" i="12"/>
  <c r="L193" i="12"/>
  <c r="G237" i="10"/>
  <c r="J237" i="10"/>
  <c r="J237" i="2"/>
  <c r="C238" i="2"/>
  <c r="H237" i="8"/>
  <c r="G237" i="8"/>
  <c r="D237" i="8"/>
  <c r="E237" i="8" s="1"/>
  <c r="C237" i="8"/>
  <c r="H206" i="13" l="1"/>
  <c r="E207" i="13" s="1"/>
  <c r="I237" i="8"/>
  <c r="F237" i="8"/>
  <c r="D207" i="13"/>
  <c r="I207" i="13"/>
  <c r="G194" i="12"/>
  <c r="L194" i="12" s="1"/>
  <c r="H238" i="10"/>
  <c r="C238" i="10"/>
  <c r="D238" i="10"/>
  <c r="E238" i="10" s="1"/>
  <c r="I238" i="10"/>
  <c r="I238" i="2"/>
  <c r="D238" i="2"/>
  <c r="E238" i="2" s="1"/>
  <c r="G238" i="2" s="1"/>
  <c r="H238" i="2"/>
  <c r="F207" i="13" l="1" a="1"/>
  <c r="F207" i="13" s="1"/>
  <c r="G207" i="13" s="1"/>
  <c r="H207" i="13" s="1"/>
  <c r="F208" i="13" s="1" a="1"/>
  <c r="F208" i="13" s="1"/>
  <c r="J207" i="13"/>
  <c r="I194" i="12"/>
  <c r="J238" i="10"/>
  <c r="G238" i="10"/>
  <c r="J238" i="2"/>
  <c r="C239" i="2"/>
  <c r="G238" i="8"/>
  <c r="D238" i="8"/>
  <c r="E238" i="8" s="1"/>
  <c r="C238" i="8"/>
  <c r="H238" i="8"/>
  <c r="I238" i="8" l="1"/>
  <c r="F238" i="8"/>
  <c r="I208" i="13"/>
  <c r="D208" i="13"/>
  <c r="G208" i="13" s="1"/>
  <c r="H208" i="13" s="1"/>
  <c r="E208" i="13"/>
  <c r="J208" i="13"/>
  <c r="K207" i="13"/>
  <c r="D195" i="12"/>
  <c r="J195" i="12"/>
  <c r="E195" i="12"/>
  <c r="K195" i="12"/>
  <c r="F195" i="12" a="1"/>
  <c r="F195" i="12" s="1"/>
  <c r="H239" i="10"/>
  <c r="C239" i="10"/>
  <c r="D239" i="10"/>
  <c r="E239" i="10" s="1"/>
  <c r="I239" i="10"/>
  <c r="I239" i="2"/>
  <c r="D239" i="2"/>
  <c r="E239" i="2" s="1"/>
  <c r="G239" i="2" s="1"/>
  <c r="H239" i="2"/>
  <c r="K208" i="13" l="1"/>
  <c r="F209" i="13" a="1"/>
  <c r="F209" i="13" s="1"/>
  <c r="E209" i="13"/>
  <c r="D209" i="13"/>
  <c r="J209" i="13"/>
  <c r="I209" i="13"/>
  <c r="G195" i="12"/>
  <c r="L195" i="12" s="1"/>
  <c r="G239" i="10"/>
  <c r="J239" i="10"/>
  <c r="J239" i="2"/>
  <c r="C240" i="2"/>
  <c r="D239" i="8"/>
  <c r="E239" i="8" s="1"/>
  <c r="C239" i="8"/>
  <c r="H239" i="8"/>
  <c r="G239" i="8"/>
  <c r="F239" i="8" l="1"/>
  <c r="G209" i="13"/>
  <c r="K209" i="13" s="1"/>
  <c r="I239" i="8"/>
  <c r="I195" i="12"/>
  <c r="H240" i="10"/>
  <c r="C240" i="10"/>
  <c r="D240" i="10"/>
  <c r="E240" i="10" s="1"/>
  <c r="I240" i="10"/>
  <c r="D240" i="2"/>
  <c r="E240" i="2" s="1"/>
  <c r="G240" i="2" s="1"/>
  <c r="H240" i="2"/>
  <c r="I240" i="2"/>
  <c r="H209" i="13" l="1"/>
  <c r="E210" i="13" s="1"/>
  <c r="D196" i="12"/>
  <c r="E196" i="12"/>
  <c r="F196" i="12" a="1"/>
  <c r="F196" i="12" s="1"/>
  <c r="J196" i="12"/>
  <c r="K196" i="12"/>
  <c r="J240" i="10"/>
  <c r="G240" i="10"/>
  <c r="J240" i="2"/>
  <c r="C241" i="2"/>
  <c r="C240" i="8"/>
  <c r="H240" i="8"/>
  <c r="I240" i="8" s="1"/>
  <c r="G240" i="8"/>
  <c r="D240" i="8"/>
  <c r="E240" i="8" s="1"/>
  <c r="F210" i="13" l="1" a="1"/>
  <c r="F210" i="13" s="1"/>
  <c r="D210" i="13"/>
  <c r="I210" i="13"/>
  <c r="J210" i="13"/>
  <c r="F240" i="8"/>
  <c r="G196" i="12"/>
  <c r="I196" i="12" s="1"/>
  <c r="H241" i="10"/>
  <c r="C241" i="10"/>
  <c r="D241" i="10"/>
  <c r="E241" i="10" s="1"/>
  <c r="I241" i="10"/>
  <c r="D241" i="2"/>
  <c r="E241" i="2" s="1"/>
  <c r="H241" i="2"/>
  <c r="I241" i="2"/>
  <c r="G210" i="13" l="1"/>
  <c r="K210" i="13" s="1"/>
  <c r="D197" i="12"/>
  <c r="K197" i="12"/>
  <c r="J197" i="12"/>
  <c r="F197" i="12" a="1"/>
  <c r="F197" i="12" s="1"/>
  <c r="E197" i="12"/>
  <c r="L196" i="12"/>
  <c r="J241" i="2"/>
  <c r="G241" i="10"/>
  <c r="J241" i="10"/>
  <c r="G241" i="2"/>
  <c r="I242" i="2" s="1"/>
  <c r="H241" i="8"/>
  <c r="G241" i="8"/>
  <c r="D241" i="8"/>
  <c r="E241" i="8" s="1"/>
  <c r="C241" i="8"/>
  <c r="I241" i="8" l="1"/>
  <c r="H210" i="13"/>
  <c r="F211" i="13" s="1" a="1"/>
  <c r="F211" i="13" s="1"/>
  <c r="F241" i="8"/>
  <c r="G197" i="12"/>
  <c r="I197" i="12" s="1"/>
  <c r="H242" i="10"/>
  <c r="C242" i="10"/>
  <c r="D242" i="10"/>
  <c r="E242" i="10" s="1"/>
  <c r="I242" i="10"/>
  <c r="D242" i="2"/>
  <c r="E242" i="2" s="1"/>
  <c r="H242" i="2"/>
  <c r="C242" i="2"/>
  <c r="D211" i="13" l="1"/>
  <c r="G211" i="13" s="1"/>
  <c r="I211" i="13"/>
  <c r="J211" i="13"/>
  <c r="E211" i="13"/>
  <c r="D198" i="12"/>
  <c r="K198" i="12"/>
  <c r="J198" i="12"/>
  <c r="F198" i="12" a="1"/>
  <c r="F198" i="12" s="1"/>
  <c r="E198" i="12"/>
  <c r="L197" i="12"/>
  <c r="J242" i="10"/>
  <c r="G242" i="10"/>
  <c r="J242" i="2"/>
  <c r="G242" i="2"/>
  <c r="C243" i="2" s="1"/>
  <c r="G242" i="8"/>
  <c r="D242" i="8"/>
  <c r="E242" i="8" s="1"/>
  <c r="C242" i="8"/>
  <c r="H242" i="8"/>
  <c r="H211" i="13" l="1"/>
  <c r="E212" i="13" s="1"/>
  <c r="K211" i="13"/>
  <c r="I242" i="8"/>
  <c r="F242" i="8"/>
  <c r="D212" i="13"/>
  <c r="G198" i="12"/>
  <c r="I198" i="12" s="1"/>
  <c r="H243" i="10"/>
  <c r="C243" i="10"/>
  <c r="D243" i="10"/>
  <c r="E243" i="10" s="1"/>
  <c r="I243" i="10"/>
  <c r="H243" i="2"/>
  <c r="D243" i="2"/>
  <c r="E243" i="2" s="1"/>
  <c r="I243" i="2"/>
  <c r="J212" i="13" l="1"/>
  <c r="F212" i="13" a="1"/>
  <c r="F212" i="13" s="1"/>
  <c r="G212" i="13" s="1"/>
  <c r="H212" i="13" s="1"/>
  <c r="I212" i="13"/>
  <c r="D199" i="12"/>
  <c r="E199" i="12"/>
  <c r="F199" i="12" a="1"/>
  <c r="F199" i="12" s="1"/>
  <c r="K199" i="12"/>
  <c r="J199" i="12"/>
  <c r="L198" i="12"/>
  <c r="J243" i="2"/>
  <c r="G243" i="10"/>
  <c r="J243" i="10"/>
  <c r="G243" i="2"/>
  <c r="C244" i="2" s="1"/>
  <c r="D243" i="8"/>
  <c r="E243" i="8" s="1"/>
  <c r="C243" i="8"/>
  <c r="H243" i="8"/>
  <c r="G243" i="8"/>
  <c r="I243" i="8" l="1"/>
  <c r="F243" i="8"/>
  <c r="J213" i="13"/>
  <c r="E213" i="13"/>
  <c r="I213" i="13"/>
  <c r="F213" i="13" a="1"/>
  <c r="F213" i="13" s="1"/>
  <c r="D213" i="13"/>
  <c r="K212" i="13"/>
  <c r="G199" i="12"/>
  <c r="I199" i="12" s="1"/>
  <c r="H244" i="10"/>
  <c r="C244" i="10"/>
  <c r="D244" i="10"/>
  <c r="E244" i="10" s="1"/>
  <c r="I244" i="10"/>
  <c r="I244" i="2"/>
  <c r="D244" i="2"/>
  <c r="E244" i="2" s="1"/>
  <c r="G244" i="2" s="1"/>
  <c r="C245" i="2" s="1"/>
  <c r="H244" i="2"/>
  <c r="G213" i="13" l="1"/>
  <c r="K213" i="13" s="1"/>
  <c r="D200" i="12"/>
  <c r="K200" i="12"/>
  <c r="E200" i="12"/>
  <c r="J200" i="12"/>
  <c r="F200" i="12" a="1"/>
  <c r="F200" i="12" s="1"/>
  <c r="L199" i="12"/>
  <c r="J244" i="10"/>
  <c r="G244" i="10"/>
  <c r="J244" i="2"/>
  <c r="D245" i="2"/>
  <c r="E245" i="2" s="1"/>
  <c r="I245" i="2"/>
  <c r="H245" i="2"/>
  <c r="C244" i="8"/>
  <c r="H244" i="8"/>
  <c r="G244" i="8"/>
  <c r="D244" i="8"/>
  <c r="E244" i="8" s="1"/>
  <c r="I244" i="8" l="1"/>
  <c r="F244" i="8"/>
  <c r="H213" i="13"/>
  <c r="G200" i="12"/>
  <c r="L200" i="12" s="1"/>
  <c r="J245" i="2"/>
  <c r="H245" i="10"/>
  <c r="C245" i="10"/>
  <c r="D245" i="10"/>
  <c r="E245" i="10" s="1"/>
  <c r="I245" i="10"/>
  <c r="G245" i="2"/>
  <c r="C246" i="2" s="1"/>
  <c r="E214" i="13" l="1"/>
  <c r="D214" i="13"/>
  <c r="J214" i="13"/>
  <c r="F214" i="13" a="1"/>
  <c r="F214" i="13" s="1"/>
  <c r="I214" i="13"/>
  <c r="I200" i="12"/>
  <c r="G245" i="10"/>
  <c r="J245" i="10"/>
  <c r="D246" i="2"/>
  <c r="E246" i="2" s="1"/>
  <c r="G246" i="2" s="1"/>
  <c r="C247" i="2" s="1"/>
  <c r="I246" i="2"/>
  <c r="H246" i="2"/>
  <c r="H245" i="8"/>
  <c r="I245" i="8" s="1"/>
  <c r="G245" i="8"/>
  <c r="D245" i="8"/>
  <c r="E245" i="8" s="1"/>
  <c r="C245" i="8"/>
  <c r="F245" i="8" s="1"/>
  <c r="G214" i="13" l="1"/>
  <c r="K214" i="13" s="1"/>
  <c r="D201" i="12"/>
  <c r="E201" i="12"/>
  <c r="F201" i="12" a="1"/>
  <c r="F201" i="12" s="1"/>
  <c r="K201" i="12"/>
  <c r="J201" i="12"/>
  <c r="H246" i="10"/>
  <c r="C246" i="10"/>
  <c r="D246" i="10"/>
  <c r="E246" i="10" s="1"/>
  <c r="I246" i="10"/>
  <c r="J246" i="2"/>
  <c r="I247" i="2"/>
  <c r="H247" i="2"/>
  <c r="D247" i="2"/>
  <c r="E247" i="2" s="1"/>
  <c r="G247" i="2" s="1"/>
  <c r="H214" i="13" l="1"/>
  <c r="G201" i="12"/>
  <c r="L201" i="12" s="1"/>
  <c r="J246" i="10"/>
  <c r="G246" i="10"/>
  <c r="J247" i="2"/>
  <c r="C248" i="2"/>
  <c r="G246" i="8"/>
  <c r="D246" i="8"/>
  <c r="E246" i="8" s="1"/>
  <c r="C246" i="8"/>
  <c r="H246" i="8"/>
  <c r="I246" i="8" l="1"/>
  <c r="F246" i="8"/>
  <c r="J215" i="13"/>
  <c r="D215" i="13"/>
  <c r="I215" i="13"/>
  <c r="E215" i="13"/>
  <c r="F215" i="13" a="1"/>
  <c r="F215" i="13" s="1"/>
  <c r="I201" i="12"/>
  <c r="H247" i="10"/>
  <c r="C247" i="10"/>
  <c r="D247" i="10"/>
  <c r="E247" i="10" s="1"/>
  <c r="I247" i="10"/>
  <c r="I248" i="2"/>
  <c r="D248" i="2"/>
  <c r="E248" i="2" s="1"/>
  <c r="G248" i="2" s="1"/>
  <c r="H248" i="2"/>
  <c r="G215" i="13" l="1"/>
  <c r="K215" i="13" s="1"/>
  <c r="D202" i="12"/>
  <c r="E202" i="12"/>
  <c r="F202" i="12" a="1"/>
  <c r="F202" i="12" s="1"/>
  <c r="K202" i="12"/>
  <c r="J202" i="12"/>
  <c r="G247" i="10"/>
  <c r="J247" i="10"/>
  <c r="J248" i="2"/>
  <c r="C249" i="2"/>
  <c r="D247" i="8"/>
  <c r="E247" i="8" s="1"/>
  <c r="C247" i="8"/>
  <c r="H247" i="8"/>
  <c r="G247" i="8"/>
  <c r="I247" i="8" l="1"/>
  <c r="F247" i="8"/>
  <c r="H215" i="13"/>
  <c r="G202" i="12"/>
  <c r="L202" i="12" s="1"/>
  <c r="H248" i="10"/>
  <c r="C248" i="10"/>
  <c r="D248" i="10"/>
  <c r="E248" i="10" s="1"/>
  <c r="I248" i="10"/>
  <c r="D249" i="2"/>
  <c r="E249" i="2" s="1"/>
  <c r="G249" i="2" s="1"/>
  <c r="H249" i="2"/>
  <c r="I249" i="2"/>
  <c r="F216" i="13" l="1" a="1"/>
  <c r="F216" i="13" s="1"/>
  <c r="J216" i="13"/>
  <c r="E216" i="13"/>
  <c r="I216" i="13"/>
  <c r="D216" i="13"/>
  <c r="G216" i="13" s="1"/>
  <c r="I202" i="12"/>
  <c r="J248" i="10"/>
  <c r="G248" i="10"/>
  <c r="J249" i="2"/>
  <c r="C250" i="2"/>
  <c r="C248" i="8"/>
  <c r="H248" i="8"/>
  <c r="I248" i="8" s="1"/>
  <c r="G248" i="8"/>
  <c r="D248" i="8"/>
  <c r="E248" i="8" s="1"/>
  <c r="F248" i="8" l="1"/>
  <c r="K216" i="13"/>
  <c r="H216" i="13"/>
  <c r="D203" i="12"/>
  <c r="J203" i="12"/>
  <c r="F203" i="12" a="1"/>
  <c r="F203" i="12" s="1"/>
  <c r="E203" i="12"/>
  <c r="K203" i="12"/>
  <c r="H249" i="10"/>
  <c r="C249" i="10"/>
  <c r="D249" i="10"/>
  <c r="E249" i="10" s="1"/>
  <c r="I249" i="10"/>
  <c r="I250" i="2"/>
  <c r="D250" i="2"/>
  <c r="E250" i="2" s="1"/>
  <c r="G250" i="2" s="1"/>
  <c r="H250" i="2"/>
  <c r="J217" i="13" l="1"/>
  <c r="E217" i="13"/>
  <c r="I217" i="13"/>
  <c r="F217" i="13" a="1"/>
  <c r="F217" i="13" s="1"/>
  <c r="D217" i="13"/>
  <c r="G203" i="12"/>
  <c r="I203" i="12" s="1"/>
  <c r="G249" i="10"/>
  <c r="J249" i="10"/>
  <c r="J250" i="2"/>
  <c r="C251" i="2"/>
  <c r="H249" i="8"/>
  <c r="G249" i="8"/>
  <c r="D249" i="8"/>
  <c r="E249" i="8" s="1"/>
  <c r="C249" i="8"/>
  <c r="G217" i="13" l="1"/>
  <c r="K217" i="13" s="1"/>
  <c r="I249" i="8"/>
  <c r="F249" i="8"/>
  <c r="D204" i="12"/>
  <c r="E204" i="12"/>
  <c r="J204" i="12"/>
  <c r="K204" i="12"/>
  <c r="F204" i="12" a="1"/>
  <c r="F204" i="12" s="1"/>
  <c r="L203" i="12"/>
  <c r="H250" i="10"/>
  <c r="C250" i="10"/>
  <c r="D250" i="10"/>
  <c r="E250" i="10" s="1"/>
  <c r="I250" i="10"/>
  <c r="I251" i="2"/>
  <c r="D251" i="2"/>
  <c r="E251" i="2" s="1"/>
  <c r="G251" i="2" s="1"/>
  <c r="H251" i="2"/>
  <c r="H217" i="13" l="1"/>
  <c r="E218" i="13" s="1"/>
  <c r="G204" i="12"/>
  <c r="I204" i="12" s="1"/>
  <c r="J250" i="10"/>
  <c r="G250" i="10"/>
  <c r="J251" i="2"/>
  <c r="C252" i="2"/>
  <c r="G250" i="8"/>
  <c r="D250" i="8"/>
  <c r="E250" i="8" s="1"/>
  <c r="C250" i="8"/>
  <c r="H250" i="8"/>
  <c r="J218" i="13" l="1"/>
  <c r="I218" i="13"/>
  <c r="F218" i="13" a="1"/>
  <c r="F218" i="13" s="1"/>
  <c r="D218" i="13"/>
  <c r="I250" i="8"/>
  <c r="F250" i="8"/>
  <c r="D205" i="12"/>
  <c r="K205" i="12"/>
  <c r="F205" i="12" a="1"/>
  <c r="F205" i="12" s="1"/>
  <c r="J205" i="12"/>
  <c r="E205" i="12"/>
  <c r="L204" i="12"/>
  <c r="H251" i="10"/>
  <c r="C251" i="10"/>
  <c r="D251" i="10"/>
  <c r="E251" i="10" s="1"/>
  <c r="I251" i="10"/>
  <c r="D252" i="2"/>
  <c r="E252" i="2" s="1"/>
  <c r="G252" i="2" s="1"/>
  <c r="I252" i="2"/>
  <c r="H252" i="2"/>
  <c r="G218" i="13" l="1"/>
  <c r="H218" i="13" s="1"/>
  <c r="J219" i="13" s="1"/>
  <c r="G205" i="12"/>
  <c r="L205" i="12" s="1"/>
  <c r="G251" i="10"/>
  <c r="J251" i="10"/>
  <c r="J252" i="2"/>
  <c r="C253" i="2"/>
  <c r="D251" i="8"/>
  <c r="E251" i="8" s="1"/>
  <c r="C251" i="8"/>
  <c r="H251" i="8"/>
  <c r="G251" i="8"/>
  <c r="F251" i="8" l="1"/>
  <c r="K218" i="13"/>
  <c r="I219" i="13"/>
  <c r="E219" i="13"/>
  <c r="D219" i="13"/>
  <c r="F219" i="13" a="1"/>
  <c r="F219" i="13" s="1"/>
  <c r="I251" i="8"/>
  <c r="I205" i="12"/>
  <c r="H252" i="10"/>
  <c r="C252" i="10"/>
  <c r="D252" i="10"/>
  <c r="E252" i="10" s="1"/>
  <c r="I252" i="10"/>
  <c r="H253" i="2"/>
  <c r="D253" i="2"/>
  <c r="E253" i="2" s="1"/>
  <c r="G253" i="2" s="1"/>
  <c r="I253" i="2"/>
  <c r="G219" i="13" l="1"/>
  <c r="H219" i="13" s="1"/>
  <c r="F220" i="13" s="1" a="1"/>
  <c r="F220" i="13" s="1"/>
  <c r="D206" i="12"/>
  <c r="E206" i="12"/>
  <c r="K206" i="12"/>
  <c r="F206" i="12" a="1"/>
  <c r="F206" i="12" s="1"/>
  <c r="J206" i="12"/>
  <c r="J252" i="10"/>
  <c r="G252" i="10"/>
  <c r="J253" i="2"/>
  <c r="C254" i="2"/>
  <c r="C252" i="8"/>
  <c r="H252" i="8"/>
  <c r="I252" i="8" s="1"/>
  <c r="G252" i="8"/>
  <c r="D252" i="8"/>
  <c r="E252" i="8" s="1"/>
  <c r="D220" i="13" l="1"/>
  <c r="G220" i="13" s="1"/>
  <c r="E220" i="13"/>
  <c r="K219" i="13"/>
  <c r="J220" i="13"/>
  <c r="I220" i="13"/>
  <c r="F252" i="8"/>
  <c r="G206" i="12"/>
  <c r="L206" i="12" s="1"/>
  <c r="H253" i="10"/>
  <c r="C253" i="10"/>
  <c r="D253" i="10"/>
  <c r="E253" i="10" s="1"/>
  <c r="I253" i="10"/>
  <c r="H254" i="2"/>
  <c r="D254" i="2"/>
  <c r="E254" i="2" s="1"/>
  <c r="G254" i="2" s="1"/>
  <c r="I254" i="2"/>
  <c r="H220" i="13" l="1"/>
  <c r="J221" i="13" s="1"/>
  <c r="K220" i="13"/>
  <c r="I206" i="12"/>
  <c r="G253" i="10"/>
  <c r="J253" i="10"/>
  <c r="J254" i="2"/>
  <c r="C255" i="2"/>
  <c r="H253" i="8"/>
  <c r="I253" i="8" s="1"/>
  <c r="G253" i="8"/>
  <c r="D253" i="8"/>
  <c r="E253" i="8" s="1"/>
  <c r="C253" i="8"/>
  <c r="F221" i="13" l="1" a="1"/>
  <c r="F221" i="13" s="1"/>
  <c r="I221" i="13"/>
  <c r="E221" i="13"/>
  <c r="D221" i="13"/>
  <c r="G221" i="13" s="1"/>
  <c r="F253" i="8"/>
  <c r="D207" i="12"/>
  <c r="J207" i="12"/>
  <c r="F207" i="12" a="1"/>
  <c r="F207" i="12" s="1"/>
  <c r="E207" i="12"/>
  <c r="K207" i="12"/>
  <c r="H254" i="10"/>
  <c r="C254" i="10"/>
  <c r="D254" i="10"/>
  <c r="E254" i="10" s="1"/>
  <c r="I254" i="10"/>
  <c r="D255" i="2"/>
  <c r="E255" i="2" s="1"/>
  <c r="G255" i="2" s="1"/>
  <c r="I255" i="2"/>
  <c r="H255" i="2"/>
  <c r="K221" i="13" l="1"/>
  <c r="H221" i="13"/>
  <c r="E222" i="13" s="1"/>
  <c r="G207" i="12"/>
  <c r="I207" i="12" s="1"/>
  <c r="J254" i="10"/>
  <c r="G254" i="10"/>
  <c r="J255" i="2"/>
  <c r="C256" i="2"/>
  <c r="G254" i="8"/>
  <c r="D254" i="8"/>
  <c r="E254" i="8" s="1"/>
  <c r="C254" i="8"/>
  <c r="H254" i="8"/>
  <c r="I222" i="13" l="1"/>
  <c r="F222" i="13" a="1"/>
  <c r="F222" i="13" s="1"/>
  <c r="J222" i="13"/>
  <c r="I254" i="8"/>
  <c r="F254" i="8"/>
  <c r="D222" i="13"/>
  <c r="G222" i="13" s="1"/>
  <c r="D208" i="12"/>
  <c r="E208" i="12"/>
  <c r="J208" i="12"/>
  <c r="F208" i="12" a="1"/>
  <c r="F208" i="12" s="1"/>
  <c r="K208" i="12"/>
  <c r="L207" i="12"/>
  <c r="H255" i="10"/>
  <c r="C255" i="10"/>
  <c r="D255" i="10"/>
  <c r="E255" i="10" s="1"/>
  <c r="I255" i="10"/>
  <c r="I256" i="2"/>
  <c r="D256" i="2"/>
  <c r="E256" i="2" s="1"/>
  <c r="G256" i="2" s="1"/>
  <c r="H256" i="2"/>
  <c r="H222" i="13" l="1"/>
  <c r="F223" i="13" s="1" a="1"/>
  <c r="F223" i="13" s="1"/>
  <c r="K222" i="13"/>
  <c r="G208" i="12"/>
  <c r="I208" i="12" s="1"/>
  <c r="G255" i="10"/>
  <c r="J255" i="10"/>
  <c r="J256" i="2"/>
  <c r="C257" i="2"/>
  <c r="D255" i="8"/>
  <c r="E255" i="8" s="1"/>
  <c r="C255" i="8"/>
  <c r="H255" i="8"/>
  <c r="G255" i="8"/>
  <c r="I255" i="8" l="1"/>
  <c r="F255" i="8"/>
  <c r="D223" i="13"/>
  <c r="G223" i="13" s="1"/>
  <c r="J223" i="13"/>
  <c r="E223" i="13"/>
  <c r="I223" i="13"/>
  <c r="D209" i="12"/>
  <c r="J209" i="12"/>
  <c r="E209" i="12"/>
  <c r="K209" i="12"/>
  <c r="F209" i="12" a="1"/>
  <c r="F209" i="12" s="1"/>
  <c r="L208" i="12"/>
  <c r="H256" i="10"/>
  <c r="C256" i="10"/>
  <c r="D256" i="10"/>
  <c r="E256" i="10" s="1"/>
  <c r="I256" i="10"/>
  <c r="H257" i="2"/>
  <c r="I257" i="2"/>
  <c r="D257" i="2"/>
  <c r="E257" i="2" s="1"/>
  <c r="G257" i="2" s="1"/>
  <c r="K223" i="13" l="1"/>
  <c r="H223" i="13"/>
  <c r="F224" i="13" s="1" a="1"/>
  <c r="F224" i="13" s="1"/>
  <c r="G209" i="12"/>
  <c r="I209" i="12" s="1"/>
  <c r="J256" i="10"/>
  <c r="G256" i="10"/>
  <c r="J257" i="2"/>
  <c r="C258" i="2"/>
  <c r="C256" i="8"/>
  <c r="F256" i="8" s="1"/>
  <c r="H256" i="8"/>
  <c r="G256" i="8"/>
  <c r="D256" i="8"/>
  <c r="E256" i="8" s="1"/>
  <c r="I256" i="8" l="1"/>
  <c r="D224" i="13"/>
  <c r="I224" i="13"/>
  <c r="E224" i="13"/>
  <c r="J224" i="13"/>
  <c r="G224" i="13"/>
  <c r="D210" i="12"/>
  <c r="K210" i="12"/>
  <c r="E210" i="12"/>
  <c r="F210" i="12" a="1"/>
  <c r="F210" i="12" s="1"/>
  <c r="J210" i="12"/>
  <c r="L209" i="12"/>
  <c r="H257" i="10"/>
  <c r="C257" i="10"/>
  <c r="D257" i="10"/>
  <c r="E257" i="10" s="1"/>
  <c r="I257" i="10"/>
  <c r="H258" i="2"/>
  <c r="D258" i="2"/>
  <c r="E258" i="2" s="1"/>
  <c r="G258" i="2" s="1"/>
  <c r="I258" i="2"/>
  <c r="H224" i="13" l="1"/>
  <c r="D225" i="13" s="1"/>
  <c r="K224" i="13"/>
  <c r="G210" i="12"/>
  <c r="L210" i="12" s="1"/>
  <c r="G257" i="10"/>
  <c r="J257" i="10"/>
  <c r="J258" i="2"/>
  <c r="C259" i="2"/>
  <c r="H257" i="8"/>
  <c r="G257" i="8"/>
  <c r="D257" i="8"/>
  <c r="E257" i="8" s="1"/>
  <c r="C257" i="8"/>
  <c r="F225" i="13" l="1" a="1"/>
  <c r="F225" i="13" s="1"/>
  <c r="G225" i="13" s="1"/>
  <c r="E225" i="13"/>
  <c r="J225" i="13"/>
  <c r="I225" i="13"/>
  <c r="I257" i="8"/>
  <c r="F257" i="8"/>
  <c r="I210" i="12"/>
  <c r="H258" i="10"/>
  <c r="C258" i="10"/>
  <c r="D258" i="10"/>
  <c r="E258" i="10" s="1"/>
  <c r="I258" i="10"/>
  <c r="H259" i="2"/>
  <c r="D259" i="2"/>
  <c r="E259" i="2" s="1"/>
  <c r="G259" i="2" s="1"/>
  <c r="I259" i="2"/>
  <c r="K225" i="13" l="1"/>
  <c r="H225" i="13"/>
  <c r="D211" i="12"/>
  <c r="J211" i="12"/>
  <c r="E211" i="12"/>
  <c r="K211" i="12"/>
  <c r="F211" i="12" a="1"/>
  <c r="F211" i="12" s="1"/>
  <c r="J258" i="10"/>
  <c r="G258" i="10"/>
  <c r="J259" i="2"/>
  <c r="C260" i="2"/>
  <c r="G258" i="8"/>
  <c r="D258" i="8"/>
  <c r="E258" i="8" s="1"/>
  <c r="C258" i="8"/>
  <c r="H258" i="8"/>
  <c r="I258" i="8" l="1"/>
  <c r="F258" i="8"/>
  <c r="D226" i="13"/>
  <c r="J226" i="13"/>
  <c r="I226" i="13"/>
  <c r="E226" i="13"/>
  <c r="F226" i="13" a="1"/>
  <c r="F226" i="13" s="1"/>
  <c r="G211" i="12"/>
  <c r="I211" i="12" s="1"/>
  <c r="H259" i="10"/>
  <c r="C259" i="10"/>
  <c r="D259" i="10"/>
  <c r="E259" i="10" s="1"/>
  <c r="I259" i="10"/>
  <c r="I260" i="2"/>
  <c r="H260" i="2"/>
  <c r="D260" i="2"/>
  <c r="E260" i="2" s="1"/>
  <c r="G260" i="2" s="1"/>
  <c r="G226" i="13" l="1"/>
  <c r="H226" i="13" s="1"/>
  <c r="D212" i="12"/>
  <c r="E212" i="12"/>
  <c r="K212" i="12"/>
  <c r="F212" i="12" a="1"/>
  <c r="F212" i="12" s="1"/>
  <c r="J212" i="12"/>
  <c r="L211" i="12"/>
  <c r="G259" i="10"/>
  <c r="J259" i="10"/>
  <c r="J260" i="2"/>
  <c r="C261" i="2"/>
  <c r="D259" i="8"/>
  <c r="E259" i="8" s="1"/>
  <c r="C259" i="8"/>
  <c r="H259" i="8"/>
  <c r="G259" i="8"/>
  <c r="I259" i="8" l="1"/>
  <c r="F259" i="8"/>
  <c r="D227" i="13"/>
  <c r="F227" i="13" a="1"/>
  <c r="F227" i="13" s="1"/>
  <c r="I227" i="13"/>
  <c r="E227" i="13"/>
  <c r="J227" i="13"/>
  <c r="K226" i="13"/>
  <c r="G212" i="12"/>
  <c r="I212" i="12" s="1"/>
  <c r="H260" i="10"/>
  <c r="C260" i="10"/>
  <c r="D260" i="10"/>
  <c r="E260" i="10" s="1"/>
  <c r="I260" i="10"/>
  <c r="H261" i="2"/>
  <c r="I261" i="2"/>
  <c r="D261" i="2"/>
  <c r="E261" i="2" s="1"/>
  <c r="G261" i="2" s="1"/>
  <c r="G227" i="13" l="1"/>
  <c r="K227" i="13" s="1"/>
  <c r="D213" i="12"/>
  <c r="J213" i="12"/>
  <c r="F213" i="12" a="1"/>
  <c r="F213" i="12" s="1"/>
  <c r="E213" i="12"/>
  <c r="K213" i="12"/>
  <c r="L212" i="12"/>
  <c r="J260" i="10"/>
  <c r="G260" i="10"/>
  <c r="J261" i="2"/>
  <c r="C262" i="2"/>
  <c r="C260" i="8"/>
  <c r="F260" i="8" s="1"/>
  <c r="H260" i="8"/>
  <c r="G260" i="8"/>
  <c r="D260" i="8"/>
  <c r="E260" i="8" s="1"/>
  <c r="I260" i="8" l="1"/>
  <c r="H227" i="13"/>
  <c r="G213" i="12"/>
  <c r="I213" i="12" s="1"/>
  <c r="H261" i="10"/>
  <c r="C261" i="10"/>
  <c r="D261" i="10"/>
  <c r="E261" i="10" s="1"/>
  <c r="I261" i="10"/>
  <c r="D262" i="2"/>
  <c r="E262" i="2" s="1"/>
  <c r="G262" i="2" s="1"/>
  <c r="I262" i="2"/>
  <c r="H262" i="2"/>
  <c r="D228" i="13" l="1"/>
  <c r="F228" i="13" a="1"/>
  <c r="F228" i="13" s="1"/>
  <c r="E228" i="13"/>
  <c r="J228" i="13"/>
  <c r="I228" i="13"/>
  <c r="D214" i="12"/>
  <c r="K214" i="12"/>
  <c r="E214" i="12"/>
  <c r="F214" i="12" a="1"/>
  <c r="F214" i="12" s="1"/>
  <c r="J214" i="12"/>
  <c r="L213" i="12"/>
  <c r="G261" i="10"/>
  <c r="J261" i="10"/>
  <c r="J262" i="2"/>
  <c r="C263" i="2"/>
  <c r="H261" i="8"/>
  <c r="G261" i="8"/>
  <c r="D261" i="8"/>
  <c r="E261" i="8" s="1"/>
  <c r="C261" i="8"/>
  <c r="I261" i="8" l="1"/>
  <c r="F261" i="8"/>
  <c r="G228" i="13"/>
  <c r="K228" i="13" s="1"/>
  <c r="G214" i="12"/>
  <c r="L214" i="12" s="1"/>
  <c r="H262" i="10"/>
  <c r="C262" i="10"/>
  <c r="D262" i="10"/>
  <c r="E262" i="10" s="1"/>
  <c r="I262" i="10"/>
  <c r="D263" i="2"/>
  <c r="E263" i="2" s="1"/>
  <c r="G263" i="2" s="1"/>
  <c r="I263" i="2"/>
  <c r="H263" i="2"/>
  <c r="H228" i="13" l="1"/>
  <c r="I214" i="12"/>
  <c r="J262" i="10"/>
  <c r="G262" i="10"/>
  <c r="J263" i="2"/>
  <c r="C264" i="2"/>
  <c r="G262" i="8"/>
  <c r="D262" i="8"/>
  <c r="E262" i="8" s="1"/>
  <c r="C262" i="8"/>
  <c r="H262" i="8"/>
  <c r="I262" i="8" l="1"/>
  <c r="F262" i="8"/>
  <c r="I229" i="13"/>
  <c r="D229" i="13"/>
  <c r="F229" i="13" a="1"/>
  <c r="F229" i="13" s="1"/>
  <c r="J229" i="13"/>
  <c r="E229" i="13"/>
  <c r="D215" i="12"/>
  <c r="J215" i="12"/>
  <c r="F215" i="12" a="1"/>
  <c r="F215" i="12" s="1"/>
  <c r="E215" i="12"/>
  <c r="K215" i="12"/>
  <c r="H263" i="10"/>
  <c r="C263" i="10"/>
  <c r="D263" i="10"/>
  <c r="E263" i="10" s="1"/>
  <c r="I263" i="10"/>
  <c r="I264" i="2"/>
  <c r="D264" i="2"/>
  <c r="E264" i="2" s="1"/>
  <c r="G264" i="2" s="1"/>
  <c r="H264" i="2"/>
  <c r="G229" i="13" l="1"/>
  <c r="K229" i="13" s="1"/>
  <c r="G215" i="12"/>
  <c r="I215" i="12" s="1"/>
  <c r="G263" i="10"/>
  <c r="J263" i="10"/>
  <c r="J264" i="2"/>
  <c r="C265" i="2"/>
  <c r="D263" i="8"/>
  <c r="E263" i="8" s="1"/>
  <c r="C263" i="8"/>
  <c r="H263" i="8"/>
  <c r="G263" i="8"/>
  <c r="H229" i="13" l="1"/>
  <c r="F230" i="13" s="1" a="1"/>
  <c r="F230" i="13" s="1"/>
  <c r="I263" i="8"/>
  <c r="F263" i="8"/>
  <c r="E230" i="13"/>
  <c r="D216" i="12"/>
  <c r="E216" i="12"/>
  <c r="J216" i="12"/>
  <c r="K216" i="12"/>
  <c r="F216" i="12" a="1"/>
  <c r="F216" i="12" s="1"/>
  <c r="L215" i="12"/>
  <c r="H264" i="10"/>
  <c r="C264" i="10"/>
  <c r="D264" i="10"/>
  <c r="E264" i="10" s="1"/>
  <c r="I264" i="10"/>
  <c r="D265" i="2"/>
  <c r="E265" i="2" s="1"/>
  <c r="G265" i="2" s="1"/>
  <c r="H265" i="2"/>
  <c r="I265" i="2"/>
  <c r="D230" i="13" l="1"/>
  <c r="G230" i="13" s="1"/>
  <c r="H230" i="13" s="1"/>
  <c r="J230" i="13"/>
  <c r="I230" i="13"/>
  <c r="G216" i="12"/>
  <c r="I216" i="12" s="1"/>
  <c r="J264" i="10"/>
  <c r="G264" i="10"/>
  <c r="J265" i="2"/>
  <c r="C266" i="2"/>
  <c r="C264" i="8"/>
  <c r="H264" i="8"/>
  <c r="G264" i="8"/>
  <c r="D264" i="8"/>
  <c r="E264" i="8" s="1"/>
  <c r="I264" i="8" l="1"/>
  <c r="F264" i="8"/>
  <c r="D231" i="13"/>
  <c r="I231" i="13"/>
  <c r="F231" i="13" a="1"/>
  <c r="F231" i="13" s="1"/>
  <c r="E231" i="13"/>
  <c r="J231" i="13"/>
  <c r="K230" i="13"/>
  <c r="D217" i="12"/>
  <c r="K217" i="12"/>
  <c r="J217" i="12"/>
  <c r="F217" i="12" a="1"/>
  <c r="F217" i="12" s="1"/>
  <c r="E217" i="12"/>
  <c r="L216" i="12"/>
  <c r="H265" i="10"/>
  <c r="C265" i="10"/>
  <c r="D265" i="10"/>
  <c r="E265" i="10" s="1"/>
  <c r="I265" i="10"/>
  <c r="D266" i="2"/>
  <c r="E266" i="2" s="1"/>
  <c r="G266" i="2" s="1"/>
  <c r="H266" i="2"/>
  <c r="I266" i="2"/>
  <c r="G231" i="13" l="1"/>
  <c r="K231" i="13" s="1"/>
  <c r="G217" i="12"/>
  <c r="L217" i="12" s="1"/>
  <c r="G265" i="10"/>
  <c r="J265" i="10"/>
  <c r="J266" i="2"/>
  <c r="C267" i="2"/>
  <c r="H265" i="8"/>
  <c r="G265" i="8"/>
  <c r="D265" i="8"/>
  <c r="E265" i="8" s="1"/>
  <c r="C265" i="8"/>
  <c r="I265" i="8" l="1"/>
  <c r="F265" i="8"/>
  <c r="H231" i="13"/>
  <c r="I217" i="12"/>
  <c r="H266" i="10"/>
  <c r="C266" i="10"/>
  <c r="D266" i="10"/>
  <c r="E266" i="10" s="1"/>
  <c r="I266" i="10"/>
  <c r="D267" i="2"/>
  <c r="E267" i="2" s="1"/>
  <c r="G267" i="2" s="1"/>
  <c r="H267" i="2"/>
  <c r="I267" i="2"/>
  <c r="F232" i="13" l="1" a="1"/>
  <c r="F232" i="13" s="1"/>
  <c r="E232" i="13"/>
  <c r="I232" i="13"/>
  <c r="J232" i="13"/>
  <c r="D232" i="13"/>
  <c r="G232" i="13" s="1"/>
  <c r="D218" i="12"/>
  <c r="E218" i="12"/>
  <c r="K218" i="12"/>
  <c r="F218" i="12" a="1"/>
  <c r="F218" i="12" s="1"/>
  <c r="J218" i="12"/>
  <c r="J266" i="10"/>
  <c r="G266" i="10"/>
  <c r="J267" i="2"/>
  <c r="C268" i="2"/>
  <c r="G266" i="8"/>
  <c r="D266" i="8"/>
  <c r="E266" i="8" s="1"/>
  <c r="C266" i="8"/>
  <c r="H266" i="8"/>
  <c r="H232" i="13" l="1"/>
  <c r="J233" i="13" s="1"/>
  <c r="I266" i="8"/>
  <c r="F266" i="8"/>
  <c r="K232" i="13"/>
  <c r="F233" i="13" a="1"/>
  <c r="F233" i="13" s="1"/>
  <c r="E233" i="13"/>
  <c r="I233" i="13"/>
  <c r="D233" i="13"/>
  <c r="G218" i="12"/>
  <c r="L218" i="12" s="1"/>
  <c r="H267" i="10"/>
  <c r="C267" i="10"/>
  <c r="D267" i="10"/>
  <c r="E267" i="10" s="1"/>
  <c r="I267" i="10"/>
  <c r="D268" i="2"/>
  <c r="E268" i="2" s="1"/>
  <c r="G268" i="2" s="1"/>
  <c r="H268" i="2"/>
  <c r="I268" i="2"/>
  <c r="G233" i="13" l="1"/>
  <c r="K233" i="13" s="1"/>
  <c r="I218" i="12"/>
  <c r="G267" i="10"/>
  <c r="J267" i="10"/>
  <c r="J268" i="2"/>
  <c r="C269" i="2"/>
  <c r="D267" i="8"/>
  <c r="E267" i="8" s="1"/>
  <c r="C267" i="8"/>
  <c r="H267" i="8"/>
  <c r="G267" i="8"/>
  <c r="H233" i="13" l="1"/>
  <c r="E234" i="13" s="1"/>
  <c r="I267" i="8"/>
  <c r="F267" i="8"/>
  <c r="D219" i="12"/>
  <c r="J219" i="12"/>
  <c r="F219" i="12" a="1"/>
  <c r="F219" i="12" s="1"/>
  <c r="E219" i="12"/>
  <c r="K219" i="12"/>
  <c r="H268" i="10"/>
  <c r="C268" i="10"/>
  <c r="D268" i="10"/>
  <c r="E268" i="10" s="1"/>
  <c r="I268" i="10"/>
  <c r="D269" i="2"/>
  <c r="E269" i="2" s="1"/>
  <c r="G269" i="2" s="1"/>
  <c r="H269" i="2"/>
  <c r="I269" i="2"/>
  <c r="J234" i="13" l="1"/>
  <c r="I234" i="13"/>
  <c r="D234" i="13"/>
  <c r="F234" i="13" a="1"/>
  <c r="F234" i="13" s="1"/>
  <c r="G219" i="12"/>
  <c r="I219" i="12" s="1"/>
  <c r="J268" i="10"/>
  <c r="G268" i="10"/>
  <c r="J269" i="2"/>
  <c r="C270" i="2"/>
  <c r="C268" i="8"/>
  <c r="H268" i="8"/>
  <c r="I268" i="8" s="1"/>
  <c r="G268" i="8"/>
  <c r="D268" i="8"/>
  <c r="E268" i="8" s="1"/>
  <c r="G234" i="13" l="1"/>
  <c r="H234" i="13" s="1"/>
  <c r="D235" i="13" s="1"/>
  <c r="F268" i="8"/>
  <c r="D220" i="12"/>
  <c r="E220" i="12"/>
  <c r="J220" i="12"/>
  <c r="K220" i="12"/>
  <c r="F220" i="12" a="1"/>
  <c r="F220" i="12" s="1"/>
  <c r="L219" i="12"/>
  <c r="H269" i="10"/>
  <c r="C269" i="10"/>
  <c r="D269" i="10"/>
  <c r="E269" i="10" s="1"/>
  <c r="I269" i="10"/>
  <c r="H270" i="2"/>
  <c r="D270" i="2"/>
  <c r="E270" i="2" s="1"/>
  <c r="G270" i="2" s="1"/>
  <c r="I270" i="2"/>
  <c r="J235" i="13" l="1"/>
  <c r="K234" i="13"/>
  <c r="E235" i="13"/>
  <c r="I235" i="13"/>
  <c r="F235" i="13" a="1"/>
  <c r="F235" i="13" s="1"/>
  <c r="G235" i="13" s="1"/>
  <c r="G220" i="12"/>
  <c r="I220" i="12" s="1"/>
  <c r="G269" i="10"/>
  <c r="J269" i="10"/>
  <c r="J270" i="2"/>
  <c r="C271" i="2"/>
  <c r="H269" i="8"/>
  <c r="G269" i="8"/>
  <c r="D269" i="8"/>
  <c r="E269" i="8" s="1"/>
  <c r="C269" i="8"/>
  <c r="I269" i="8" l="1"/>
  <c r="H235" i="13"/>
  <c r="E236" i="13" s="1"/>
  <c r="K235" i="13"/>
  <c r="F269" i="8"/>
  <c r="D221" i="12"/>
  <c r="J221" i="12"/>
  <c r="K221" i="12"/>
  <c r="E221" i="12"/>
  <c r="F221" i="12" a="1"/>
  <c r="F221" i="12" s="1"/>
  <c r="L220" i="12"/>
  <c r="H270" i="10"/>
  <c r="C270" i="10"/>
  <c r="D270" i="10"/>
  <c r="E270" i="10" s="1"/>
  <c r="I270" i="10"/>
  <c r="H271" i="2"/>
  <c r="D271" i="2"/>
  <c r="E271" i="2" s="1"/>
  <c r="G271" i="2" s="1"/>
  <c r="I271" i="2"/>
  <c r="F236" i="13" l="1" a="1"/>
  <c r="F236" i="13" s="1"/>
  <c r="D236" i="13"/>
  <c r="I236" i="13"/>
  <c r="J236" i="13"/>
  <c r="G221" i="12"/>
  <c r="I221" i="12" s="1"/>
  <c r="J270" i="10"/>
  <c r="G270" i="10"/>
  <c r="J271" i="2"/>
  <c r="C272" i="2"/>
  <c r="G270" i="8"/>
  <c r="D270" i="8"/>
  <c r="E270" i="8" s="1"/>
  <c r="C270" i="8"/>
  <c r="H270" i="8"/>
  <c r="G236" i="13" l="1"/>
  <c r="K236" i="13" s="1"/>
  <c r="H236" i="13"/>
  <c r="E237" i="13" s="1"/>
  <c r="I270" i="8"/>
  <c r="F270" i="8"/>
  <c r="D222" i="12"/>
  <c r="K222" i="12"/>
  <c r="F222" i="12" a="1"/>
  <c r="F222" i="12" s="1"/>
  <c r="J222" i="12"/>
  <c r="E222" i="12"/>
  <c r="L221" i="12"/>
  <c r="H271" i="10"/>
  <c r="C271" i="10"/>
  <c r="D271" i="10"/>
  <c r="E271" i="10" s="1"/>
  <c r="I271" i="10"/>
  <c r="H272" i="2"/>
  <c r="I272" i="2"/>
  <c r="D272" i="2"/>
  <c r="E272" i="2" s="1"/>
  <c r="G272" i="2" s="1"/>
  <c r="D237" i="13" l="1"/>
  <c r="J237" i="13"/>
  <c r="F237" i="13" a="1"/>
  <c r="F237" i="13" s="1"/>
  <c r="I237" i="13"/>
  <c r="G222" i="12"/>
  <c r="L222" i="12" s="1"/>
  <c r="G271" i="10"/>
  <c r="J271" i="10"/>
  <c r="J272" i="2"/>
  <c r="C273" i="2"/>
  <c r="D271" i="8"/>
  <c r="E271" i="8" s="1"/>
  <c r="C271" i="8"/>
  <c r="H271" i="8"/>
  <c r="G271" i="8"/>
  <c r="G237" i="13" l="1"/>
  <c r="K237" i="13" s="1"/>
  <c r="I271" i="8"/>
  <c r="F271" i="8"/>
  <c r="I222" i="12"/>
  <c r="H272" i="10"/>
  <c r="C272" i="10"/>
  <c r="D272" i="10"/>
  <c r="E272" i="10" s="1"/>
  <c r="I272" i="10"/>
  <c r="H273" i="2"/>
  <c r="D273" i="2"/>
  <c r="E273" i="2" s="1"/>
  <c r="G273" i="2" s="1"/>
  <c r="I273" i="2"/>
  <c r="H237" i="13" l="1"/>
  <c r="J238" i="13" s="1"/>
  <c r="D223" i="12"/>
  <c r="J223" i="12"/>
  <c r="F223" i="12" a="1"/>
  <c r="F223" i="12" s="1"/>
  <c r="K223" i="12"/>
  <c r="E223" i="12"/>
  <c r="J272" i="10"/>
  <c r="G272" i="10"/>
  <c r="J273" i="2"/>
  <c r="C274" i="2"/>
  <c r="C272" i="8"/>
  <c r="F272" i="8" s="1"/>
  <c r="H272" i="8"/>
  <c r="I272" i="8" s="1"/>
  <c r="G272" i="8"/>
  <c r="D272" i="8"/>
  <c r="E272" i="8" s="1"/>
  <c r="D238" i="13" l="1"/>
  <c r="F238" i="13" a="1"/>
  <c r="F238" i="13" s="1"/>
  <c r="G238" i="13" s="1"/>
  <c r="E238" i="13"/>
  <c r="I238" i="13"/>
  <c r="G223" i="12"/>
  <c r="I223" i="12" s="1"/>
  <c r="H273" i="10"/>
  <c r="C273" i="10"/>
  <c r="D273" i="10"/>
  <c r="E273" i="10" s="1"/>
  <c r="I273" i="10"/>
  <c r="I274" i="2"/>
  <c r="D274" i="2"/>
  <c r="E274" i="2" s="1"/>
  <c r="G274" i="2" s="1"/>
  <c r="H274" i="2"/>
  <c r="H238" i="13" l="1"/>
  <c r="J239" i="13" s="1"/>
  <c r="K238" i="13"/>
  <c r="I239" i="13"/>
  <c r="F239" i="13" a="1"/>
  <c r="F239" i="13" s="1"/>
  <c r="E239" i="13"/>
  <c r="D239" i="13"/>
  <c r="D224" i="12"/>
  <c r="E224" i="12"/>
  <c r="J224" i="12"/>
  <c r="K224" i="12"/>
  <c r="F224" i="12" a="1"/>
  <c r="F224" i="12" s="1"/>
  <c r="L223" i="12"/>
  <c r="G273" i="10"/>
  <c r="J273" i="10"/>
  <c r="J274" i="2"/>
  <c r="C275" i="2"/>
  <c r="H273" i="8"/>
  <c r="G273" i="8"/>
  <c r="D273" i="8"/>
  <c r="E273" i="8" s="1"/>
  <c r="C273" i="8"/>
  <c r="F273" i="8" l="1"/>
  <c r="I273" i="8"/>
  <c r="G239" i="13"/>
  <c r="K239" i="13" s="1"/>
  <c r="G224" i="12"/>
  <c r="I224" i="12" s="1"/>
  <c r="H274" i="10"/>
  <c r="C274" i="10"/>
  <c r="D274" i="10"/>
  <c r="E274" i="10" s="1"/>
  <c r="I274" i="10"/>
  <c r="I275" i="2"/>
  <c r="D275" i="2"/>
  <c r="E275" i="2" s="1"/>
  <c r="G275" i="2" s="1"/>
  <c r="H275" i="2"/>
  <c r="H239" i="13" l="1"/>
  <c r="D225" i="12"/>
  <c r="K225" i="12"/>
  <c r="J225" i="12"/>
  <c r="F225" i="12" a="1"/>
  <c r="F225" i="12" s="1"/>
  <c r="E225" i="12"/>
  <c r="L224" i="12"/>
  <c r="J274" i="10"/>
  <c r="G274" i="10"/>
  <c r="J275" i="2"/>
  <c r="C276" i="2"/>
  <c r="G274" i="8"/>
  <c r="D274" i="8"/>
  <c r="E274" i="8" s="1"/>
  <c r="C274" i="8"/>
  <c r="H274" i="8"/>
  <c r="I274" i="8" l="1"/>
  <c r="F274" i="8"/>
  <c r="F240" i="13" a="1"/>
  <c r="F240" i="13" s="1"/>
  <c r="E240" i="13"/>
  <c r="I240" i="13"/>
  <c r="D240" i="13"/>
  <c r="J240" i="13"/>
  <c r="G225" i="12"/>
  <c r="L225" i="12" s="1"/>
  <c r="H275" i="10"/>
  <c r="C275" i="10"/>
  <c r="I275" i="10"/>
  <c r="D275" i="10"/>
  <c r="E275" i="10" s="1"/>
  <c r="I276" i="2"/>
  <c r="H276" i="2"/>
  <c r="D276" i="2"/>
  <c r="E276" i="2" s="1"/>
  <c r="G276" i="2" s="1"/>
  <c r="G240" i="13" l="1"/>
  <c r="K240" i="13" s="1"/>
  <c r="I225" i="12"/>
  <c r="G275" i="10"/>
  <c r="J275" i="10"/>
  <c r="J276" i="2"/>
  <c r="C277" i="2"/>
  <c r="D275" i="8"/>
  <c r="E275" i="8" s="1"/>
  <c r="C275" i="8"/>
  <c r="H275" i="8"/>
  <c r="G275" i="8"/>
  <c r="H240" i="13" l="1"/>
  <c r="J241" i="13" s="1"/>
  <c r="F275" i="8"/>
  <c r="I275" i="8"/>
  <c r="D226" i="12"/>
  <c r="E226" i="12"/>
  <c r="K226" i="12"/>
  <c r="F226" i="12" a="1"/>
  <c r="F226" i="12" s="1"/>
  <c r="J226" i="12"/>
  <c r="H276" i="10"/>
  <c r="C276" i="10"/>
  <c r="D276" i="10"/>
  <c r="E276" i="10" s="1"/>
  <c r="I276" i="10"/>
  <c r="I277" i="2"/>
  <c r="D277" i="2"/>
  <c r="E277" i="2" s="1"/>
  <c r="G277" i="2" s="1"/>
  <c r="H277" i="2"/>
  <c r="D241" i="13" l="1"/>
  <c r="F241" i="13" a="1"/>
  <c r="F241" i="13" s="1"/>
  <c r="I241" i="13"/>
  <c r="E241" i="13"/>
  <c r="G226" i="12"/>
  <c r="L226" i="12" s="1"/>
  <c r="G276" i="10"/>
  <c r="J276" i="10"/>
  <c r="J277" i="2"/>
  <c r="C278" i="2"/>
  <c r="C276" i="8"/>
  <c r="H276" i="8"/>
  <c r="G276" i="8"/>
  <c r="D276" i="8"/>
  <c r="E276" i="8" s="1"/>
  <c r="G241" i="13" l="1"/>
  <c r="K241" i="13" s="1"/>
  <c r="I276" i="8"/>
  <c r="F276" i="8"/>
  <c r="I226" i="12"/>
  <c r="H277" i="10"/>
  <c r="C277" i="10"/>
  <c r="D277" i="10"/>
  <c r="E277" i="10" s="1"/>
  <c r="I277" i="10"/>
  <c r="I278" i="2"/>
  <c r="H278" i="2"/>
  <c r="D278" i="2"/>
  <c r="E278" i="2" s="1"/>
  <c r="G278" i="2" s="1"/>
  <c r="H241" i="13" l="1"/>
  <c r="E242" i="13" s="1"/>
  <c r="D227" i="12"/>
  <c r="K227" i="12"/>
  <c r="E227" i="12"/>
  <c r="J227" i="12"/>
  <c r="F227" i="12" a="1"/>
  <c r="F227" i="12" s="1"/>
  <c r="G277" i="10"/>
  <c r="J277" i="10"/>
  <c r="J278" i="2"/>
  <c r="C279" i="2"/>
  <c r="H277" i="8"/>
  <c r="G277" i="8"/>
  <c r="D277" i="8"/>
  <c r="E277" i="8" s="1"/>
  <c r="C277" i="8"/>
  <c r="D242" i="13" l="1"/>
  <c r="F242" i="13" a="1"/>
  <c r="F242" i="13" s="1"/>
  <c r="G242" i="13" s="1"/>
  <c r="H242" i="13" s="1"/>
  <c r="D243" i="13" s="1"/>
  <c r="I242" i="13"/>
  <c r="J242" i="13"/>
  <c r="I277" i="8"/>
  <c r="F277" i="8"/>
  <c r="G227" i="12"/>
  <c r="L227" i="12" s="1"/>
  <c r="H278" i="10"/>
  <c r="C278" i="10"/>
  <c r="I278" i="10"/>
  <c r="D278" i="10"/>
  <c r="E278" i="10" s="1"/>
  <c r="I279" i="2"/>
  <c r="D279" i="2"/>
  <c r="E279" i="2" s="1"/>
  <c r="G279" i="2" s="1"/>
  <c r="H279" i="2"/>
  <c r="K242" i="13" l="1"/>
  <c r="J243" i="13"/>
  <c r="E243" i="13"/>
  <c r="I243" i="13"/>
  <c r="F243" i="13" a="1"/>
  <c r="F243" i="13" s="1"/>
  <c r="G243" i="13" s="1"/>
  <c r="I227" i="12"/>
  <c r="G278" i="10"/>
  <c r="J278" i="10"/>
  <c r="J279" i="2"/>
  <c r="C280" i="2"/>
  <c r="G278" i="8"/>
  <c r="D278" i="8"/>
  <c r="E278" i="8" s="1"/>
  <c r="C278" i="8"/>
  <c r="H278" i="8"/>
  <c r="K243" i="13" l="1"/>
  <c r="H243" i="13"/>
  <c r="J244" i="13" s="1"/>
  <c r="I278" i="8"/>
  <c r="F278" i="8"/>
  <c r="D228" i="12"/>
  <c r="K228" i="12"/>
  <c r="F228" i="12" a="1"/>
  <c r="F228" i="12" s="1"/>
  <c r="J228" i="12"/>
  <c r="E228" i="12"/>
  <c r="H279" i="10"/>
  <c r="C279" i="10"/>
  <c r="I279" i="10"/>
  <c r="D279" i="10"/>
  <c r="E279" i="10" s="1"/>
  <c r="I280" i="2"/>
  <c r="D280" i="2"/>
  <c r="E280" i="2" s="1"/>
  <c r="G280" i="2" s="1"/>
  <c r="H280" i="2"/>
  <c r="F244" i="13" l="1" a="1"/>
  <c r="F244" i="13" s="1"/>
  <c r="D244" i="13"/>
  <c r="I244" i="13"/>
  <c r="E244" i="13"/>
  <c r="G228" i="12"/>
  <c r="I228" i="12" s="1"/>
  <c r="G279" i="10"/>
  <c r="J279" i="10"/>
  <c r="J280" i="2"/>
  <c r="C281" i="2"/>
  <c r="D279" i="8"/>
  <c r="E279" i="8" s="1"/>
  <c r="C279" i="8"/>
  <c r="H279" i="8"/>
  <c r="G279" i="8"/>
  <c r="F279" i="8" l="1"/>
  <c r="G244" i="13"/>
  <c r="H244" i="13" s="1"/>
  <c r="J245" i="13" s="1"/>
  <c r="I279" i="8"/>
  <c r="D229" i="12"/>
  <c r="J229" i="12"/>
  <c r="K229" i="12"/>
  <c r="E229" i="12"/>
  <c r="F229" i="12" a="1"/>
  <c r="F229" i="12" s="1"/>
  <c r="L228" i="12"/>
  <c r="H280" i="10"/>
  <c r="C280" i="10"/>
  <c r="D280" i="10"/>
  <c r="E280" i="10" s="1"/>
  <c r="I280" i="10"/>
  <c r="H281" i="2"/>
  <c r="D281" i="2"/>
  <c r="E281" i="2" s="1"/>
  <c r="G281" i="2" s="1"/>
  <c r="I281" i="2"/>
  <c r="K244" i="13" l="1"/>
  <c r="D245" i="13"/>
  <c r="F245" i="13" a="1"/>
  <c r="F245" i="13" s="1"/>
  <c r="E245" i="13"/>
  <c r="I245" i="13"/>
  <c r="G229" i="12"/>
  <c r="I229" i="12" s="1"/>
  <c r="G280" i="10"/>
  <c r="J280" i="10"/>
  <c r="J281" i="2"/>
  <c r="C282" i="2"/>
  <c r="H280" i="8"/>
  <c r="I280" i="8" s="1"/>
  <c r="C280" i="8"/>
  <c r="G280" i="8"/>
  <c r="D280" i="8"/>
  <c r="E280" i="8" s="1"/>
  <c r="F280" i="8" l="1"/>
  <c r="G245" i="13"/>
  <c r="K245" i="13" s="1"/>
  <c r="D230" i="12"/>
  <c r="K230" i="12"/>
  <c r="F230" i="12" a="1"/>
  <c r="F230" i="12" s="1"/>
  <c r="J230" i="12"/>
  <c r="E230" i="12"/>
  <c r="L229" i="12"/>
  <c r="H281" i="10"/>
  <c r="C281" i="10"/>
  <c r="D281" i="10"/>
  <c r="E281" i="10" s="1"/>
  <c r="I281" i="10"/>
  <c r="I282" i="2"/>
  <c r="D282" i="2"/>
  <c r="E282" i="2" s="1"/>
  <c r="G282" i="2" s="1"/>
  <c r="H282" i="2"/>
  <c r="H245" i="13" l="1"/>
  <c r="J246" i="13" s="1"/>
  <c r="G230" i="12"/>
  <c r="L230" i="12" s="1"/>
  <c r="G281" i="10"/>
  <c r="J281" i="10"/>
  <c r="J282" i="2"/>
  <c r="C283" i="2"/>
  <c r="D281" i="8"/>
  <c r="E281" i="8" s="1"/>
  <c r="G281" i="8"/>
  <c r="C281" i="8"/>
  <c r="H281" i="8"/>
  <c r="D246" i="13" l="1"/>
  <c r="F246" i="13" a="1"/>
  <c r="F246" i="13" s="1"/>
  <c r="G246" i="13" s="1"/>
  <c r="E246" i="13"/>
  <c r="I246" i="13"/>
  <c r="I281" i="8"/>
  <c r="F281" i="8"/>
  <c r="I230" i="12"/>
  <c r="H282" i="10"/>
  <c r="C282" i="10"/>
  <c r="I282" i="10"/>
  <c r="D282" i="10"/>
  <c r="E282" i="10" s="1"/>
  <c r="I283" i="2"/>
  <c r="D283" i="2"/>
  <c r="E283" i="2" s="1"/>
  <c r="G283" i="2" s="1"/>
  <c r="H283" i="2"/>
  <c r="H246" i="13" l="1"/>
  <c r="J247" i="13" s="1"/>
  <c r="K246" i="13"/>
  <c r="D231" i="12"/>
  <c r="J231" i="12"/>
  <c r="F231" i="12" a="1"/>
  <c r="F231" i="12" s="1"/>
  <c r="E231" i="12"/>
  <c r="K231" i="12"/>
  <c r="G282" i="10"/>
  <c r="J282" i="10"/>
  <c r="J283" i="2"/>
  <c r="C284" i="2"/>
  <c r="H282" i="8"/>
  <c r="C282" i="8"/>
  <c r="G282" i="8"/>
  <c r="D282" i="8"/>
  <c r="E282" i="8" s="1"/>
  <c r="I247" i="13" l="1"/>
  <c r="D247" i="13"/>
  <c r="E247" i="13"/>
  <c r="F247" i="13" a="1"/>
  <c r="F247" i="13" s="1"/>
  <c r="G247" i="13" s="1"/>
  <c r="H247" i="13" s="1"/>
  <c r="J248" i="13" s="1"/>
  <c r="I282" i="8"/>
  <c r="F282" i="8"/>
  <c r="G231" i="12"/>
  <c r="I231" i="12" s="1"/>
  <c r="H283" i="10"/>
  <c r="C283" i="10"/>
  <c r="I283" i="10"/>
  <c r="D283" i="10"/>
  <c r="E283" i="10" s="1"/>
  <c r="H284" i="2"/>
  <c r="D284" i="2"/>
  <c r="E284" i="2" s="1"/>
  <c r="G284" i="2" s="1"/>
  <c r="I284" i="2"/>
  <c r="K247" i="13" l="1"/>
  <c r="D248" i="13"/>
  <c r="I248" i="13"/>
  <c r="E248" i="13"/>
  <c r="F248" i="13" a="1"/>
  <c r="F248" i="13" s="1"/>
  <c r="D232" i="12"/>
  <c r="E232" i="12"/>
  <c r="J232" i="12"/>
  <c r="K232" i="12"/>
  <c r="F232" i="12" a="1"/>
  <c r="F232" i="12" s="1"/>
  <c r="L231" i="12"/>
  <c r="G283" i="10"/>
  <c r="J283" i="10"/>
  <c r="J284" i="2"/>
  <c r="C285" i="2"/>
  <c r="D283" i="8"/>
  <c r="E283" i="8" s="1"/>
  <c r="H283" i="8"/>
  <c r="G283" i="8"/>
  <c r="C283" i="8"/>
  <c r="I283" i="8" l="1"/>
  <c r="F283" i="8"/>
  <c r="G248" i="13"/>
  <c r="H248" i="13" s="1"/>
  <c r="E249" i="13" s="1"/>
  <c r="G232" i="12"/>
  <c r="I232" i="12" s="1"/>
  <c r="H284" i="10"/>
  <c r="C284" i="10"/>
  <c r="D284" i="10"/>
  <c r="E284" i="10" s="1"/>
  <c r="I284" i="10"/>
  <c r="H285" i="2"/>
  <c r="I285" i="2"/>
  <c r="D285" i="2"/>
  <c r="E285" i="2" s="1"/>
  <c r="G285" i="2" s="1"/>
  <c r="F249" i="13" l="1" a="1"/>
  <c r="F249" i="13" s="1"/>
  <c r="I249" i="13"/>
  <c r="J249" i="13"/>
  <c r="D249" i="13"/>
  <c r="K248" i="13"/>
  <c r="D233" i="12"/>
  <c r="J233" i="12"/>
  <c r="K233" i="12"/>
  <c r="F233" i="12" a="1"/>
  <c r="F233" i="12" s="1"/>
  <c r="E233" i="12"/>
  <c r="L232" i="12"/>
  <c r="G284" i="10"/>
  <c r="J284" i="10"/>
  <c r="J285" i="2"/>
  <c r="C286" i="2"/>
  <c r="H284" i="8"/>
  <c r="C284" i="8"/>
  <c r="G284" i="8"/>
  <c r="D284" i="8"/>
  <c r="E284" i="8" s="1"/>
  <c r="F284" i="8" l="1"/>
  <c r="G249" i="13"/>
  <c r="H249" i="13" s="1"/>
  <c r="I284" i="8"/>
  <c r="G233" i="12"/>
  <c r="I233" i="12" s="1"/>
  <c r="H285" i="10"/>
  <c r="C285" i="10"/>
  <c r="D285" i="10"/>
  <c r="E285" i="10" s="1"/>
  <c r="I285" i="10"/>
  <c r="D286" i="2"/>
  <c r="E286" i="2" s="1"/>
  <c r="G286" i="2" s="1"/>
  <c r="I286" i="2"/>
  <c r="H286" i="2"/>
  <c r="K249" i="13" l="1"/>
  <c r="J250" i="13"/>
  <c r="E250" i="13"/>
  <c r="D250" i="13"/>
  <c r="I250" i="13"/>
  <c r="F250" i="13" a="1"/>
  <c r="F250" i="13" s="1"/>
  <c r="D234" i="12"/>
  <c r="J234" i="12"/>
  <c r="K234" i="12"/>
  <c r="F234" i="12" a="1"/>
  <c r="F234" i="12" s="1"/>
  <c r="E234" i="12"/>
  <c r="L233" i="12"/>
  <c r="G285" i="10"/>
  <c r="J285" i="10"/>
  <c r="J286" i="2"/>
  <c r="C287" i="2"/>
  <c r="D285" i="8"/>
  <c r="E285" i="8" s="1"/>
  <c r="H285" i="8"/>
  <c r="G285" i="8"/>
  <c r="C285" i="8"/>
  <c r="I285" i="8" l="1"/>
  <c r="F285" i="8"/>
  <c r="G250" i="13"/>
  <c r="H250" i="13" s="1"/>
  <c r="G234" i="12"/>
  <c r="I234" i="12" s="1"/>
  <c r="H286" i="10"/>
  <c r="C286" i="10"/>
  <c r="I286" i="10"/>
  <c r="D286" i="10"/>
  <c r="E286" i="10" s="1"/>
  <c r="H287" i="2"/>
  <c r="I287" i="2"/>
  <c r="D287" i="2"/>
  <c r="E287" i="2" s="1"/>
  <c r="G287" i="2" s="1"/>
  <c r="K250" i="13" l="1"/>
  <c r="F251" i="13" a="1"/>
  <c r="F251" i="13" s="1"/>
  <c r="E251" i="13"/>
  <c r="J251" i="13"/>
  <c r="D251" i="13"/>
  <c r="I251" i="13"/>
  <c r="D235" i="12"/>
  <c r="J235" i="12"/>
  <c r="K235" i="12"/>
  <c r="F235" i="12" a="1"/>
  <c r="F235" i="12" s="1"/>
  <c r="E235" i="12"/>
  <c r="L234" i="12"/>
  <c r="G286" i="10"/>
  <c r="J286" i="10"/>
  <c r="J287" i="2"/>
  <c r="C288" i="2"/>
  <c r="H286" i="8"/>
  <c r="C286" i="8"/>
  <c r="G286" i="8"/>
  <c r="D286" i="8"/>
  <c r="E286" i="8" s="1"/>
  <c r="I286" i="8" l="1"/>
  <c r="F286" i="8"/>
  <c r="G251" i="13"/>
  <c r="K251" i="13" s="1"/>
  <c r="G235" i="12"/>
  <c r="I235" i="12" s="1"/>
  <c r="H287" i="10"/>
  <c r="C287" i="10"/>
  <c r="I287" i="10"/>
  <c r="D287" i="10"/>
  <c r="E287" i="10" s="1"/>
  <c r="H288" i="2"/>
  <c r="D288" i="2"/>
  <c r="E288" i="2" s="1"/>
  <c r="G288" i="2" s="1"/>
  <c r="I288" i="2"/>
  <c r="H251" i="13" l="1"/>
  <c r="E252" i="13" s="1"/>
  <c r="D236" i="12"/>
  <c r="J236" i="12"/>
  <c r="K236" i="12"/>
  <c r="F236" i="12" a="1"/>
  <c r="F236" i="12" s="1"/>
  <c r="E236" i="12"/>
  <c r="L235" i="12"/>
  <c r="G287" i="10"/>
  <c r="J287" i="10"/>
  <c r="J288" i="2"/>
  <c r="C289" i="2"/>
  <c r="D287" i="8"/>
  <c r="E287" i="8" s="1"/>
  <c r="C287" i="8"/>
  <c r="H287" i="8"/>
  <c r="G287" i="8"/>
  <c r="D252" i="13" l="1"/>
  <c r="J252" i="13"/>
  <c r="I252" i="13"/>
  <c r="F252" i="13" a="1"/>
  <c r="F252" i="13" s="1"/>
  <c r="I287" i="8"/>
  <c r="F287" i="8"/>
  <c r="G236" i="12"/>
  <c r="I236" i="12" s="1"/>
  <c r="H288" i="10"/>
  <c r="C288" i="10"/>
  <c r="D288" i="10"/>
  <c r="E288" i="10" s="1"/>
  <c r="I288" i="10"/>
  <c r="H289" i="2"/>
  <c r="I289" i="2"/>
  <c r="D289" i="2"/>
  <c r="E289" i="2" s="1"/>
  <c r="G289" i="2" s="1"/>
  <c r="G252" i="13" l="1"/>
  <c r="H252" i="13" s="1"/>
  <c r="I253" i="13" s="1"/>
  <c r="L236" i="12"/>
  <c r="D237" i="12"/>
  <c r="J237" i="12"/>
  <c r="K237" i="12"/>
  <c r="E237" i="12"/>
  <c r="F237" i="12" a="1"/>
  <c r="F237" i="12" s="1"/>
  <c r="G288" i="10"/>
  <c r="J288" i="10"/>
  <c r="J289" i="2"/>
  <c r="C290" i="2"/>
  <c r="H288" i="8"/>
  <c r="C288" i="8"/>
  <c r="G288" i="8"/>
  <c r="D288" i="8"/>
  <c r="E288" i="8" s="1"/>
  <c r="F253" i="13" l="1" a="1"/>
  <c r="F253" i="13" s="1"/>
  <c r="E253" i="13"/>
  <c r="D253" i="13"/>
  <c r="G253" i="13" s="1"/>
  <c r="J253" i="13"/>
  <c r="K252" i="13"/>
  <c r="F288" i="8"/>
  <c r="I288" i="8"/>
  <c r="G237" i="12"/>
  <c r="L237" i="12" s="1"/>
  <c r="H289" i="10"/>
  <c r="C289" i="10"/>
  <c r="D289" i="10"/>
  <c r="E289" i="10" s="1"/>
  <c r="I289" i="10"/>
  <c r="D290" i="2"/>
  <c r="E290" i="2" s="1"/>
  <c r="G290" i="2" s="1"/>
  <c r="H290" i="2"/>
  <c r="I290" i="2"/>
  <c r="K253" i="13" l="1"/>
  <c r="H253" i="13"/>
  <c r="J254" i="13" s="1"/>
  <c r="I237" i="12"/>
  <c r="E238" i="12" s="1"/>
  <c r="G289" i="10"/>
  <c r="J289" i="10"/>
  <c r="J290" i="2"/>
  <c r="C291" i="2"/>
  <c r="D289" i="8"/>
  <c r="E289" i="8" s="1"/>
  <c r="G289" i="8"/>
  <c r="C289" i="8"/>
  <c r="H289" i="8"/>
  <c r="D254" i="13" l="1"/>
  <c r="E254" i="13"/>
  <c r="F254" i="13" a="1"/>
  <c r="F254" i="13" s="1"/>
  <c r="G254" i="13" s="1"/>
  <c r="H254" i="13" s="1"/>
  <c r="I254" i="13"/>
  <c r="I289" i="8"/>
  <c r="F289" i="8"/>
  <c r="K238" i="12"/>
  <c r="J238" i="12"/>
  <c r="D238" i="12"/>
  <c r="F238" i="12" a="1"/>
  <c r="F238" i="12" s="1"/>
  <c r="H290" i="10"/>
  <c r="C290" i="10"/>
  <c r="D290" i="10"/>
  <c r="E290" i="10" s="1"/>
  <c r="I290" i="10"/>
  <c r="I291" i="2"/>
  <c r="H291" i="2"/>
  <c r="D291" i="2"/>
  <c r="E291" i="2" s="1"/>
  <c r="G291" i="2" s="1"/>
  <c r="I255" i="13" l="1"/>
  <c r="F255" i="13" a="1"/>
  <c r="F255" i="13" s="1"/>
  <c r="J255" i="13"/>
  <c r="D255" i="13"/>
  <c r="E255" i="13"/>
  <c r="K254" i="13"/>
  <c r="G238" i="12"/>
  <c r="J290" i="10"/>
  <c r="G290" i="10"/>
  <c r="J291" i="2"/>
  <c r="C292" i="2"/>
  <c r="H290" i="8"/>
  <c r="I290" i="8" s="1"/>
  <c r="C290" i="8"/>
  <c r="G290" i="8"/>
  <c r="D290" i="8"/>
  <c r="E290" i="8" s="1"/>
  <c r="I238" i="12" l="1"/>
  <c r="F239" i="12" s="1" a="1"/>
  <c r="F239" i="12" s="1"/>
  <c r="F290" i="8"/>
  <c r="G255" i="13"/>
  <c r="K255" i="13" s="1"/>
  <c r="L238" i="12"/>
  <c r="H291" i="10"/>
  <c r="C291" i="10"/>
  <c r="D291" i="10"/>
  <c r="E291" i="10" s="1"/>
  <c r="I291" i="10"/>
  <c r="I292" i="2"/>
  <c r="D292" i="2"/>
  <c r="E292" i="2" s="1"/>
  <c r="G292" i="2" s="1"/>
  <c r="H292" i="2"/>
  <c r="J239" i="12" l="1"/>
  <c r="K239" i="12"/>
  <c r="E239" i="12"/>
  <c r="D239" i="12"/>
  <c r="G239" i="12" s="1"/>
  <c r="H255" i="13"/>
  <c r="G291" i="10"/>
  <c r="J291" i="10"/>
  <c r="J292" i="2"/>
  <c r="C293" i="2"/>
  <c r="D291" i="8"/>
  <c r="E291" i="8" s="1"/>
  <c r="H291" i="8"/>
  <c r="G291" i="8"/>
  <c r="C291" i="8"/>
  <c r="I291" i="8" l="1"/>
  <c r="F291" i="8"/>
  <c r="E256" i="13"/>
  <c r="J256" i="13"/>
  <c r="I256" i="13"/>
  <c r="F256" i="13" a="1"/>
  <c r="F256" i="13" s="1"/>
  <c r="D256" i="13"/>
  <c r="I239" i="12"/>
  <c r="L239" i="12"/>
  <c r="H292" i="10"/>
  <c r="C292" i="10"/>
  <c r="D292" i="10"/>
  <c r="E292" i="10" s="1"/>
  <c r="I292" i="10"/>
  <c r="D293" i="2"/>
  <c r="E293" i="2" s="1"/>
  <c r="G293" i="2" s="1"/>
  <c r="I293" i="2"/>
  <c r="H293" i="2"/>
  <c r="G256" i="13" l="1"/>
  <c r="K256" i="13" s="1"/>
  <c r="E240" i="12"/>
  <c r="D240" i="12"/>
  <c r="K240" i="12"/>
  <c r="J240" i="12"/>
  <c r="F240" i="12" a="1"/>
  <c r="F240" i="12" s="1"/>
  <c r="J292" i="10"/>
  <c r="G292" i="10"/>
  <c r="J293" i="2"/>
  <c r="C294" i="2"/>
  <c r="H292" i="8"/>
  <c r="I292" i="8" s="1"/>
  <c r="C292" i="8"/>
  <c r="F292" i="8" s="1"/>
  <c r="G292" i="8"/>
  <c r="D292" i="8"/>
  <c r="E292" i="8" s="1"/>
  <c r="H256" i="13" l="1"/>
  <c r="G240" i="12"/>
  <c r="L240" i="12" s="1"/>
  <c r="H293" i="10"/>
  <c r="C293" i="10"/>
  <c r="I293" i="10"/>
  <c r="D293" i="10"/>
  <c r="E293" i="10" s="1"/>
  <c r="I294" i="2"/>
  <c r="D294" i="2"/>
  <c r="E294" i="2" s="1"/>
  <c r="G294" i="2" s="1"/>
  <c r="H294" i="2"/>
  <c r="F257" i="13" l="1" a="1"/>
  <c r="F257" i="13" s="1"/>
  <c r="D257" i="13"/>
  <c r="J257" i="13"/>
  <c r="E257" i="13"/>
  <c r="I257" i="13"/>
  <c r="I240" i="12"/>
  <c r="F241" i="12" s="1" a="1"/>
  <c r="F241" i="12" s="1"/>
  <c r="G293" i="10"/>
  <c r="J293" i="10"/>
  <c r="J294" i="2"/>
  <c r="C295" i="2"/>
  <c r="D293" i="8"/>
  <c r="E293" i="8" s="1"/>
  <c r="H293" i="8"/>
  <c r="I293" i="8" s="1"/>
  <c r="G293" i="8"/>
  <c r="C293" i="8"/>
  <c r="F293" i="8" l="1"/>
  <c r="G257" i="13"/>
  <c r="K257" i="13" s="1"/>
  <c r="J241" i="12"/>
  <c r="E241" i="12"/>
  <c r="D241" i="12"/>
  <c r="G241" i="12" s="1"/>
  <c r="K241" i="12"/>
  <c r="H294" i="10"/>
  <c r="C294" i="10"/>
  <c r="D294" i="10"/>
  <c r="E294" i="10" s="1"/>
  <c r="I294" i="10"/>
  <c r="H295" i="2"/>
  <c r="D295" i="2"/>
  <c r="E295" i="2" s="1"/>
  <c r="G295" i="2" s="1"/>
  <c r="I295" i="2"/>
  <c r="H257" i="13" l="1"/>
  <c r="L241" i="12"/>
  <c r="I241" i="12"/>
  <c r="F242" i="12" s="1" a="1"/>
  <c r="F242" i="12" s="1"/>
  <c r="J294" i="10"/>
  <c r="G294" i="10"/>
  <c r="J295" i="2"/>
  <c r="C296" i="2"/>
  <c r="H294" i="8"/>
  <c r="I294" i="8" s="1"/>
  <c r="C294" i="8"/>
  <c r="G294" i="8"/>
  <c r="D294" i="8"/>
  <c r="E294" i="8" s="1"/>
  <c r="F294" i="8" l="1"/>
  <c r="J258" i="13"/>
  <c r="I258" i="13"/>
  <c r="E258" i="13"/>
  <c r="D258" i="13"/>
  <c r="F258" i="13" a="1"/>
  <c r="F258" i="13" s="1"/>
  <c r="J242" i="12"/>
  <c r="K242" i="12"/>
  <c r="E242" i="12"/>
  <c r="D242" i="12"/>
  <c r="G242" i="12" s="1"/>
  <c r="H295" i="10"/>
  <c r="C295" i="10"/>
  <c r="I295" i="10"/>
  <c r="D295" i="10"/>
  <c r="E295" i="10" s="1"/>
  <c r="D296" i="2"/>
  <c r="E296" i="2" s="1"/>
  <c r="G296" i="2" s="1"/>
  <c r="I296" i="2"/>
  <c r="H296" i="2"/>
  <c r="G258" i="13" l="1"/>
  <c r="H258" i="13" s="1"/>
  <c r="I242" i="12"/>
  <c r="K243" i="12" s="1"/>
  <c r="L242" i="12"/>
  <c r="G295" i="10"/>
  <c r="J295" i="10"/>
  <c r="J296" i="2"/>
  <c r="C297" i="2"/>
  <c r="D295" i="8"/>
  <c r="E295" i="8" s="1"/>
  <c r="C295" i="8"/>
  <c r="H295" i="8"/>
  <c r="G295" i="8"/>
  <c r="K258" i="13" l="1"/>
  <c r="I295" i="8"/>
  <c r="F295" i="8"/>
  <c r="D259" i="13"/>
  <c r="J259" i="13"/>
  <c r="E259" i="13"/>
  <c r="I259" i="13"/>
  <c r="F259" i="13" a="1"/>
  <c r="F259" i="13" s="1"/>
  <c r="J243" i="12"/>
  <c r="F243" i="12" a="1"/>
  <c r="F243" i="12" s="1"/>
  <c r="D243" i="12"/>
  <c r="E243" i="12"/>
  <c r="H296" i="10"/>
  <c r="C296" i="10"/>
  <c r="D296" i="10"/>
  <c r="E296" i="10" s="1"/>
  <c r="I296" i="10"/>
  <c r="I297" i="2"/>
  <c r="D297" i="2"/>
  <c r="E297" i="2" s="1"/>
  <c r="G297" i="2" s="1"/>
  <c r="H297" i="2"/>
  <c r="G259" i="13" l="1"/>
  <c r="H259" i="13" s="1"/>
  <c r="G243" i="12"/>
  <c r="L243" i="12" s="1"/>
  <c r="J296" i="10"/>
  <c r="G296" i="10"/>
  <c r="J297" i="2"/>
  <c r="C298" i="2"/>
  <c r="H296" i="8"/>
  <c r="C296" i="8"/>
  <c r="G296" i="8"/>
  <c r="D296" i="8"/>
  <c r="E296" i="8" s="1"/>
  <c r="I296" i="8" l="1"/>
  <c r="F296" i="8"/>
  <c r="I260" i="13"/>
  <c r="J260" i="13"/>
  <c r="F260" i="13" a="1"/>
  <c r="F260" i="13" s="1"/>
  <c r="D260" i="13"/>
  <c r="E260" i="13"/>
  <c r="K259" i="13"/>
  <c r="I243" i="12"/>
  <c r="J244" i="12" s="1"/>
  <c r="H297" i="10"/>
  <c r="C297" i="10"/>
  <c r="I297" i="10"/>
  <c r="D297" i="10"/>
  <c r="E297" i="10" s="1"/>
  <c r="H298" i="2"/>
  <c r="D298" i="2"/>
  <c r="E298" i="2" s="1"/>
  <c r="G298" i="2" s="1"/>
  <c r="I298" i="2"/>
  <c r="G260" i="13" l="1"/>
  <c r="H260" i="13" s="1"/>
  <c r="D244" i="12"/>
  <c r="K244" i="12"/>
  <c r="F244" i="12" a="1"/>
  <c r="F244" i="12" s="1"/>
  <c r="E244" i="12"/>
  <c r="G297" i="10"/>
  <c r="J297" i="10"/>
  <c r="J298" i="2"/>
  <c r="C299" i="2"/>
  <c r="D297" i="8"/>
  <c r="E297" i="8" s="1"/>
  <c r="G297" i="8"/>
  <c r="C297" i="8"/>
  <c r="H297" i="8"/>
  <c r="I297" i="8" l="1"/>
  <c r="F297" i="8"/>
  <c r="I261" i="13"/>
  <c r="F261" i="13" a="1"/>
  <c r="F261" i="13" s="1"/>
  <c r="J261" i="13"/>
  <c r="D261" i="13"/>
  <c r="E261" i="13"/>
  <c r="K260" i="13"/>
  <c r="G244" i="12"/>
  <c r="L244" i="12" s="1"/>
  <c r="H298" i="10"/>
  <c r="C298" i="10"/>
  <c r="D298" i="10"/>
  <c r="E298" i="10" s="1"/>
  <c r="I298" i="10"/>
  <c r="H299" i="2"/>
  <c r="D299" i="2"/>
  <c r="E299" i="2" s="1"/>
  <c r="G299" i="2" s="1"/>
  <c r="I299" i="2"/>
  <c r="G261" i="13" l="1"/>
  <c r="K261" i="13" s="1"/>
  <c r="I244" i="12"/>
  <c r="J245" i="12" s="1"/>
  <c r="J298" i="10"/>
  <c r="G298" i="10"/>
  <c r="J299" i="2"/>
  <c r="C300" i="2"/>
  <c r="H298" i="8"/>
  <c r="C298" i="8"/>
  <c r="G298" i="8"/>
  <c r="D298" i="8"/>
  <c r="E298" i="8" s="1"/>
  <c r="I298" i="8" l="1"/>
  <c r="F298" i="8"/>
  <c r="H261" i="13"/>
  <c r="D245" i="12"/>
  <c r="E245" i="12"/>
  <c r="F245" i="12" a="1"/>
  <c r="F245" i="12" s="1"/>
  <c r="K245" i="12"/>
  <c r="H299" i="10"/>
  <c r="C299" i="10"/>
  <c r="D299" i="10"/>
  <c r="E299" i="10" s="1"/>
  <c r="I299" i="10"/>
  <c r="D300" i="2"/>
  <c r="E300" i="2" s="1"/>
  <c r="G300" i="2" s="1"/>
  <c r="H300" i="2"/>
  <c r="I300" i="2"/>
  <c r="D262" i="13" l="1"/>
  <c r="E262" i="13"/>
  <c r="I262" i="13"/>
  <c r="F262" i="13" a="1"/>
  <c r="F262" i="13" s="1"/>
  <c r="J262" i="13"/>
  <c r="G245" i="12"/>
  <c r="L245" i="12" s="1"/>
  <c r="G299" i="10"/>
  <c r="J299" i="10"/>
  <c r="J300" i="2"/>
  <c r="C301" i="2"/>
  <c r="D299" i="8"/>
  <c r="E299" i="8" s="1"/>
  <c r="H299" i="8"/>
  <c r="I299" i="8" s="1"/>
  <c r="G299" i="8"/>
  <c r="C299" i="8"/>
  <c r="G262" i="13" l="1"/>
  <c r="H262" i="13" s="1"/>
  <c r="I263" i="13" s="1"/>
  <c r="F299" i="8"/>
  <c r="I245" i="12"/>
  <c r="F246" i="12" s="1" a="1"/>
  <c r="F246" i="12" s="1"/>
  <c r="H300" i="10"/>
  <c r="C300" i="10"/>
  <c r="D300" i="10"/>
  <c r="E300" i="10" s="1"/>
  <c r="I300" i="10"/>
  <c r="D301" i="2"/>
  <c r="E301" i="2" s="1"/>
  <c r="G301" i="2" s="1"/>
  <c r="H301" i="2"/>
  <c r="I301" i="2"/>
  <c r="E263" i="13" l="1"/>
  <c r="J263" i="13"/>
  <c r="K262" i="13"/>
  <c r="F263" i="13" a="1"/>
  <c r="F263" i="13" s="1"/>
  <c r="D263" i="13"/>
  <c r="D246" i="12"/>
  <c r="G246" i="12" s="1"/>
  <c r="J246" i="12"/>
  <c r="K246" i="12"/>
  <c r="E246" i="12"/>
  <c r="J300" i="10"/>
  <c r="G300" i="10"/>
  <c r="J301" i="2"/>
  <c r="C302" i="2"/>
  <c r="H300" i="8"/>
  <c r="I300" i="8" s="1"/>
  <c r="C300" i="8"/>
  <c r="F300" i="8" s="1"/>
  <c r="G300" i="8"/>
  <c r="D300" i="8"/>
  <c r="E300" i="8" s="1"/>
  <c r="G263" i="13" l="1"/>
  <c r="H263" i="13" s="1"/>
  <c r="E264" i="13" s="1"/>
  <c r="I246" i="12"/>
  <c r="E247" i="12" s="1"/>
  <c r="L246" i="12"/>
  <c r="H301" i="10"/>
  <c r="C301" i="10"/>
  <c r="I301" i="10"/>
  <c r="D301" i="10"/>
  <c r="E301" i="10" s="1"/>
  <c r="D302" i="2"/>
  <c r="E302" i="2" s="1"/>
  <c r="G302" i="2" s="1"/>
  <c r="I302" i="2"/>
  <c r="H302" i="2"/>
  <c r="K263" i="13" l="1"/>
  <c r="F264" i="13" a="1"/>
  <c r="F264" i="13" s="1"/>
  <c r="D264" i="13"/>
  <c r="I264" i="13"/>
  <c r="J264" i="13"/>
  <c r="D247" i="12"/>
  <c r="J247" i="12"/>
  <c r="K247" i="12"/>
  <c r="F247" i="12" a="1"/>
  <c r="F247" i="12" s="1"/>
  <c r="G301" i="10"/>
  <c r="J301" i="10"/>
  <c r="J302" i="2"/>
  <c r="C303" i="2"/>
  <c r="D301" i="8"/>
  <c r="E301" i="8" s="1"/>
  <c r="H301" i="8"/>
  <c r="G301" i="8"/>
  <c r="C301" i="8"/>
  <c r="G264" i="13" l="1"/>
  <c r="K264" i="13" s="1"/>
  <c r="I301" i="8"/>
  <c r="F301" i="8"/>
  <c r="G247" i="12"/>
  <c r="H302" i="10"/>
  <c r="C302" i="10"/>
  <c r="D302" i="10"/>
  <c r="E302" i="10" s="1"/>
  <c r="I302" i="10"/>
  <c r="I303" i="2"/>
  <c r="D303" i="2"/>
  <c r="E303" i="2" s="1"/>
  <c r="G303" i="2" s="1"/>
  <c r="H303" i="2"/>
  <c r="H264" i="13" l="1"/>
  <c r="J265" i="13" s="1"/>
  <c r="I247" i="12"/>
  <c r="E248" i="12" s="1"/>
  <c r="L247" i="12"/>
  <c r="J302" i="10"/>
  <c r="G302" i="10"/>
  <c r="J303" i="2"/>
  <c r="C304" i="2"/>
  <c r="H302" i="8"/>
  <c r="I302" i="8" s="1"/>
  <c r="C302" i="8"/>
  <c r="G302" i="8"/>
  <c r="D302" i="8"/>
  <c r="E302" i="8" s="1"/>
  <c r="F302" i="8" l="1"/>
  <c r="F265" i="13" a="1"/>
  <c r="F265" i="13" s="1"/>
  <c r="I265" i="13"/>
  <c r="E265" i="13"/>
  <c r="D265" i="13"/>
  <c r="J248" i="12"/>
  <c r="F248" i="12" a="1"/>
  <c r="F248" i="12" s="1"/>
  <c r="D248" i="12"/>
  <c r="K248" i="12"/>
  <c r="H303" i="10"/>
  <c r="C303" i="10"/>
  <c r="I303" i="10"/>
  <c r="D303" i="10"/>
  <c r="E303" i="10" s="1"/>
  <c r="I304" i="2"/>
  <c r="D304" i="2"/>
  <c r="E304" i="2" s="1"/>
  <c r="G304" i="2" s="1"/>
  <c r="H304" i="2"/>
  <c r="G248" i="12" l="1"/>
  <c r="I248" i="12" s="1"/>
  <c r="G265" i="13"/>
  <c r="K265" i="13" s="1"/>
  <c r="G303" i="10"/>
  <c r="J303" i="10"/>
  <c r="J304" i="2"/>
  <c r="C305" i="2"/>
  <c r="D303" i="8"/>
  <c r="E303" i="8" s="1"/>
  <c r="C303" i="8"/>
  <c r="H303" i="8"/>
  <c r="G303" i="8"/>
  <c r="L248" i="12" l="1"/>
  <c r="H265" i="13"/>
  <c r="J266" i="13" s="1"/>
  <c r="D249" i="12"/>
  <c r="K249" i="12"/>
  <c r="E249" i="12"/>
  <c r="F249" i="12" a="1"/>
  <c r="F249" i="12" s="1"/>
  <c r="J249" i="12"/>
  <c r="D266" i="13"/>
  <c r="I303" i="8"/>
  <c r="F303" i="8"/>
  <c r="H304" i="10"/>
  <c r="C304" i="10"/>
  <c r="D304" i="10"/>
  <c r="E304" i="10" s="1"/>
  <c r="I304" i="10"/>
  <c r="H305" i="2"/>
  <c r="D305" i="2"/>
  <c r="E305" i="2" s="1"/>
  <c r="G305" i="2" s="1"/>
  <c r="I305" i="2"/>
  <c r="I266" i="13" l="1"/>
  <c r="F266" i="13" a="1"/>
  <c r="F266" i="13" s="1"/>
  <c r="G266" i="13" s="1"/>
  <c r="E266" i="13"/>
  <c r="G249" i="12"/>
  <c r="L249" i="12" s="1"/>
  <c r="J304" i="10"/>
  <c r="G304" i="10"/>
  <c r="J305" i="2"/>
  <c r="C306" i="2"/>
  <c r="H304" i="8"/>
  <c r="C304" i="8"/>
  <c r="G304" i="8"/>
  <c r="D304" i="8"/>
  <c r="E304" i="8" s="1"/>
  <c r="H266" i="13" l="1"/>
  <c r="F267" i="13" s="1" a="1"/>
  <c r="F267" i="13" s="1"/>
  <c r="F304" i="8"/>
  <c r="I304" i="8"/>
  <c r="K266" i="13"/>
  <c r="D267" i="13"/>
  <c r="G267" i="13" s="1"/>
  <c r="I249" i="12"/>
  <c r="K250" i="12" s="1"/>
  <c r="H305" i="10"/>
  <c r="C305" i="10"/>
  <c r="I305" i="10"/>
  <c r="D305" i="10"/>
  <c r="E305" i="10" s="1"/>
  <c r="I306" i="2"/>
  <c r="D306" i="2"/>
  <c r="E306" i="2" s="1"/>
  <c r="G306" i="2" s="1"/>
  <c r="H306" i="2"/>
  <c r="I267" i="13" l="1"/>
  <c r="E267" i="13"/>
  <c r="J267" i="13"/>
  <c r="K267" i="13" s="1"/>
  <c r="E250" i="12"/>
  <c r="J250" i="12"/>
  <c r="F250" i="12" a="1"/>
  <c r="F250" i="12" s="1"/>
  <c r="D250" i="12"/>
  <c r="H267" i="13"/>
  <c r="G305" i="10"/>
  <c r="J305" i="10"/>
  <c r="J306" i="2"/>
  <c r="C307" i="2"/>
  <c r="D305" i="8"/>
  <c r="E305" i="8" s="1"/>
  <c r="G305" i="8"/>
  <c r="C305" i="8"/>
  <c r="H305" i="8"/>
  <c r="G250" i="12" l="1"/>
  <c r="I305" i="8"/>
  <c r="F305" i="8"/>
  <c r="J268" i="13"/>
  <c r="E268" i="13"/>
  <c r="I268" i="13"/>
  <c r="D268" i="13"/>
  <c r="F268" i="13" a="1"/>
  <c r="F268" i="13" s="1"/>
  <c r="H306" i="10"/>
  <c r="C306" i="10"/>
  <c r="D306" i="10"/>
  <c r="E306" i="10" s="1"/>
  <c r="I306" i="10"/>
  <c r="H307" i="2"/>
  <c r="I307" i="2"/>
  <c r="D307" i="2"/>
  <c r="E307" i="2" s="1"/>
  <c r="I250" i="12" l="1"/>
  <c r="L250" i="12"/>
  <c r="G268" i="13"/>
  <c r="H268" i="13" s="1"/>
  <c r="J307" i="2"/>
  <c r="J306" i="10"/>
  <c r="G306" i="10"/>
  <c r="G307" i="2"/>
  <c r="C308" i="2" s="1"/>
  <c r="H306" i="8"/>
  <c r="C306" i="8"/>
  <c r="G306" i="8"/>
  <c r="D306" i="8"/>
  <c r="E306" i="8" s="1"/>
  <c r="F306" i="8" l="1"/>
  <c r="K251" i="12"/>
  <c r="E251" i="12"/>
  <c r="D251" i="12"/>
  <c r="F251" i="12" a="1"/>
  <c r="F251" i="12" s="1"/>
  <c r="J251" i="12"/>
  <c r="I306" i="8"/>
  <c r="D269" i="13"/>
  <c r="J269" i="13"/>
  <c r="E269" i="13"/>
  <c r="I269" i="13"/>
  <c r="F269" i="13" a="1"/>
  <c r="F269" i="13" s="1"/>
  <c r="K268" i="13"/>
  <c r="H307" i="10"/>
  <c r="C307" i="10"/>
  <c r="D307" i="10"/>
  <c r="E307" i="10" s="1"/>
  <c r="I307" i="10"/>
  <c r="H308" i="2"/>
  <c r="I308" i="2"/>
  <c r="D308" i="2"/>
  <c r="E308" i="2" s="1"/>
  <c r="G308" i="2" s="1"/>
  <c r="G251" i="12" l="1"/>
  <c r="L251" i="12" s="1"/>
  <c r="G269" i="13"/>
  <c r="K269" i="13" s="1"/>
  <c r="G307" i="10"/>
  <c r="J307" i="10"/>
  <c r="J308" i="2"/>
  <c r="C309" i="2"/>
  <c r="D307" i="8"/>
  <c r="E307" i="8" s="1"/>
  <c r="H307" i="8"/>
  <c r="G307" i="8"/>
  <c r="C307" i="8"/>
  <c r="I251" i="12" l="1"/>
  <c r="I307" i="8"/>
  <c r="F307" i="8"/>
  <c r="H269" i="13"/>
  <c r="H308" i="10"/>
  <c r="C308" i="10"/>
  <c r="D308" i="10"/>
  <c r="E308" i="10" s="1"/>
  <c r="I308" i="10"/>
  <c r="I309" i="2"/>
  <c r="H309" i="2"/>
  <c r="D309" i="2"/>
  <c r="E309" i="2" s="1"/>
  <c r="G309" i="2" s="1"/>
  <c r="K252" i="12" l="1"/>
  <c r="D252" i="12"/>
  <c r="F252" i="12" a="1"/>
  <c r="F252" i="12" s="1"/>
  <c r="E252" i="12"/>
  <c r="J252" i="12"/>
  <c r="I270" i="13"/>
  <c r="J270" i="13"/>
  <c r="E270" i="13"/>
  <c r="F270" i="13" a="1"/>
  <c r="F270" i="13" s="1"/>
  <c r="D270" i="13"/>
  <c r="J308" i="10"/>
  <c r="G308" i="10"/>
  <c r="J309" i="2"/>
  <c r="C310" i="2"/>
  <c r="H308" i="8"/>
  <c r="I308" i="8" s="1"/>
  <c r="C308" i="8"/>
  <c r="F308" i="8" s="1"/>
  <c r="G308" i="8"/>
  <c r="D308" i="8"/>
  <c r="E308" i="8" s="1"/>
  <c r="G252" i="12" l="1"/>
  <c r="L252" i="12" s="1"/>
  <c r="G270" i="13"/>
  <c r="H270" i="13" s="1"/>
  <c r="H309" i="10"/>
  <c r="C309" i="10"/>
  <c r="I309" i="10"/>
  <c r="D309" i="10"/>
  <c r="E309" i="10" s="1"/>
  <c r="D310" i="2"/>
  <c r="E310" i="2" s="1"/>
  <c r="G310" i="2" s="1"/>
  <c r="H310" i="2"/>
  <c r="I310" i="2"/>
  <c r="I252" i="12" l="1"/>
  <c r="J271" i="13"/>
  <c r="D271" i="13"/>
  <c r="I271" i="13"/>
  <c r="F271" i="13" a="1"/>
  <c r="F271" i="13" s="1"/>
  <c r="E271" i="13"/>
  <c r="K270" i="13"/>
  <c r="G309" i="10"/>
  <c r="J309" i="10"/>
  <c r="J310" i="2"/>
  <c r="C311" i="2"/>
  <c r="D309" i="8"/>
  <c r="E309" i="8" s="1"/>
  <c r="H309" i="8"/>
  <c r="G309" i="8"/>
  <c r="C309" i="8"/>
  <c r="D253" i="12" l="1"/>
  <c r="J253" i="12"/>
  <c r="K253" i="12"/>
  <c r="F253" i="12" a="1"/>
  <c r="F253" i="12" s="1"/>
  <c r="E253" i="12"/>
  <c r="I309" i="8"/>
  <c r="F309" i="8"/>
  <c r="G271" i="13"/>
  <c r="H271" i="13" s="1"/>
  <c r="H310" i="10"/>
  <c r="C310" i="10"/>
  <c r="D310" i="10"/>
  <c r="E310" i="10" s="1"/>
  <c r="I310" i="10"/>
  <c r="I311" i="2"/>
  <c r="D311" i="2"/>
  <c r="E311" i="2" s="1"/>
  <c r="G311" i="2" s="1"/>
  <c r="H311" i="2"/>
  <c r="G253" i="12" l="1"/>
  <c r="I253" i="12" s="1"/>
  <c r="K271" i="13"/>
  <c r="F272" i="13" a="1"/>
  <c r="F272" i="13" s="1"/>
  <c r="J272" i="13"/>
  <c r="E272" i="13"/>
  <c r="I272" i="13"/>
  <c r="D272" i="13"/>
  <c r="G272" i="13" s="1"/>
  <c r="J310" i="10"/>
  <c r="G310" i="10"/>
  <c r="J311" i="2"/>
  <c r="C312" i="2"/>
  <c r="H310" i="8"/>
  <c r="C310" i="8"/>
  <c r="G310" i="8"/>
  <c r="D310" i="8"/>
  <c r="E310" i="8" s="1"/>
  <c r="F310" i="8" l="1"/>
  <c r="J254" i="12"/>
  <c r="D254" i="12"/>
  <c r="F254" i="12" a="1"/>
  <c r="F254" i="12" s="1"/>
  <c r="E254" i="12"/>
  <c r="K254" i="12"/>
  <c r="L253" i="12"/>
  <c r="I310" i="8"/>
  <c r="H272" i="13"/>
  <c r="K272" i="13"/>
  <c r="H311" i="10"/>
  <c r="C311" i="10"/>
  <c r="I311" i="10"/>
  <c r="D311" i="10"/>
  <c r="E311" i="10" s="1"/>
  <c r="D312" i="2"/>
  <c r="E312" i="2" s="1"/>
  <c r="G312" i="2" s="1"/>
  <c r="I312" i="2"/>
  <c r="H312" i="2"/>
  <c r="G254" i="12" l="1"/>
  <c r="L254" i="12" s="1"/>
  <c r="D273" i="13"/>
  <c r="I273" i="13"/>
  <c r="F273" i="13" a="1"/>
  <c r="F273" i="13" s="1"/>
  <c r="J273" i="13"/>
  <c r="E273" i="13"/>
  <c r="G311" i="10"/>
  <c r="J311" i="10"/>
  <c r="J312" i="2"/>
  <c r="C313" i="2"/>
  <c r="D311" i="8"/>
  <c r="E311" i="8" s="1"/>
  <c r="C311" i="8"/>
  <c r="H311" i="8"/>
  <c r="G311" i="8"/>
  <c r="I254" i="12" l="1"/>
  <c r="F311" i="8"/>
  <c r="I311" i="8"/>
  <c r="G273" i="13"/>
  <c r="K273" i="13" s="1"/>
  <c r="H312" i="10"/>
  <c r="C312" i="10"/>
  <c r="D312" i="10"/>
  <c r="E312" i="10" s="1"/>
  <c r="I312" i="10"/>
  <c r="D313" i="2"/>
  <c r="E313" i="2" s="1"/>
  <c r="G313" i="2" s="1"/>
  <c r="I313" i="2"/>
  <c r="H313" i="2"/>
  <c r="E255" i="12" l="1"/>
  <c r="K255" i="12"/>
  <c r="F255" i="12" a="1"/>
  <c r="F255" i="12" s="1"/>
  <c r="D255" i="12"/>
  <c r="J255" i="12"/>
  <c r="H273" i="13"/>
  <c r="J312" i="10"/>
  <c r="G312" i="10"/>
  <c r="J313" i="2"/>
  <c r="C314" i="2"/>
  <c r="H312" i="8"/>
  <c r="I312" i="8" s="1"/>
  <c r="C312" i="8"/>
  <c r="F312" i="8" s="1"/>
  <c r="G312" i="8"/>
  <c r="D312" i="8"/>
  <c r="E312" i="8" s="1"/>
  <c r="G255" i="12" l="1"/>
  <c r="L255" i="12" s="1"/>
  <c r="I274" i="13"/>
  <c r="J274" i="13"/>
  <c r="E274" i="13"/>
  <c r="F274" i="13" a="1"/>
  <c r="F274" i="13" s="1"/>
  <c r="D274" i="13"/>
  <c r="H313" i="10"/>
  <c r="C313" i="10"/>
  <c r="I313" i="10"/>
  <c r="D313" i="10"/>
  <c r="E313" i="10" s="1"/>
  <c r="D314" i="2"/>
  <c r="E314" i="2" s="1"/>
  <c r="G314" i="2" s="1"/>
  <c r="H314" i="2"/>
  <c r="I314" i="2"/>
  <c r="I255" i="12" l="1"/>
  <c r="G274" i="13"/>
  <c r="H274" i="13" s="1"/>
  <c r="G313" i="10"/>
  <c r="J313" i="10"/>
  <c r="J314" i="2"/>
  <c r="C315" i="2"/>
  <c r="D313" i="8"/>
  <c r="E313" i="8" s="1"/>
  <c r="G313" i="8"/>
  <c r="C313" i="8"/>
  <c r="H313" i="8"/>
  <c r="E256" i="12" l="1"/>
  <c r="F256" i="12" a="1"/>
  <c r="F256" i="12" s="1"/>
  <c r="K256" i="12"/>
  <c r="D256" i="12"/>
  <c r="J256" i="12"/>
  <c r="I313" i="8"/>
  <c r="F313" i="8"/>
  <c r="I275" i="13"/>
  <c r="J275" i="13"/>
  <c r="F275" i="13" a="1"/>
  <c r="F275" i="13" s="1"/>
  <c r="E275" i="13"/>
  <c r="D275" i="13"/>
  <c r="K274" i="13"/>
  <c r="H314" i="10"/>
  <c r="C314" i="10"/>
  <c r="D314" i="10"/>
  <c r="E314" i="10" s="1"/>
  <c r="I314" i="10"/>
  <c r="D315" i="2"/>
  <c r="E315" i="2" s="1"/>
  <c r="G315" i="2" s="1"/>
  <c r="I315" i="2"/>
  <c r="H315" i="2"/>
  <c r="G256" i="12" l="1"/>
  <c r="L256" i="12" s="1"/>
  <c r="G275" i="13"/>
  <c r="H275" i="13" s="1"/>
  <c r="J314" i="10"/>
  <c r="G314" i="10"/>
  <c r="J315" i="2"/>
  <c r="C316" i="2"/>
  <c r="H314" i="8"/>
  <c r="C314" i="8"/>
  <c r="G314" i="8"/>
  <c r="D314" i="8"/>
  <c r="E314" i="8" s="1"/>
  <c r="I314" i="8" l="1"/>
  <c r="I256" i="12"/>
  <c r="F314" i="8"/>
  <c r="J276" i="13"/>
  <c r="E276" i="13"/>
  <c r="D276" i="13"/>
  <c r="I276" i="13"/>
  <c r="F276" i="13" a="1"/>
  <c r="F276" i="13" s="1"/>
  <c r="K275" i="13"/>
  <c r="H315" i="10"/>
  <c r="C315" i="10"/>
  <c r="D315" i="10"/>
  <c r="E315" i="10" s="1"/>
  <c r="I315" i="10"/>
  <c r="I316" i="2"/>
  <c r="D316" i="2"/>
  <c r="E316" i="2" s="1"/>
  <c r="H316" i="2"/>
  <c r="J257" i="12" l="1"/>
  <c r="K257" i="12"/>
  <c r="F257" i="12" a="1"/>
  <c r="F257" i="12" s="1"/>
  <c r="E257" i="12"/>
  <c r="D257" i="12"/>
  <c r="G276" i="13"/>
  <c r="K276" i="13" s="1"/>
  <c r="J316" i="2"/>
  <c r="G315" i="10"/>
  <c r="J315" i="10"/>
  <c r="G316" i="2"/>
  <c r="C317" i="2" s="1"/>
  <c r="D315" i="8"/>
  <c r="E315" i="8" s="1"/>
  <c r="H315" i="8"/>
  <c r="G315" i="8"/>
  <c r="C315" i="8"/>
  <c r="G257" i="12" l="1"/>
  <c r="I257" i="12" s="1"/>
  <c r="I315" i="8"/>
  <c r="F315" i="8"/>
  <c r="H276" i="13"/>
  <c r="H316" i="10"/>
  <c r="C316" i="10"/>
  <c r="D316" i="10"/>
  <c r="E316" i="10" s="1"/>
  <c r="I316" i="10"/>
  <c r="I317" i="2"/>
  <c r="H317" i="2"/>
  <c r="D317" i="2"/>
  <c r="E317" i="2" s="1"/>
  <c r="G317" i="2" s="1"/>
  <c r="J258" i="12" l="1"/>
  <c r="K258" i="12"/>
  <c r="E258" i="12"/>
  <c r="D258" i="12"/>
  <c r="F258" i="12" a="1"/>
  <c r="F258" i="12" s="1"/>
  <c r="L257" i="12"/>
  <c r="E277" i="13"/>
  <c r="D277" i="13"/>
  <c r="J277" i="13"/>
  <c r="I277" i="13"/>
  <c r="F277" i="13" a="1"/>
  <c r="F277" i="13" s="1"/>
  <c r="J316" i="10"/>
  <c r="G316" i="10"/>
  <c r="J317" i="2"/>
  <c r="C318" i="2"/>
  <c r="H316" i="8"/>
  <c r="C316" i="8"/>
  <c r="G316" i="8"/>
  <c r="D316" i="8"/>
  <c r="E316" i="8" s="1"/>
  <c r="F316" i="8" l="1"/>
  <c r="G258" i="12"/>
  <c r="I258" i="12" s="1"/>
  <c r="F259" i="12" s="1" a="1"/>
  <c r="F259" i="12" s="1"/>
  <c r="I316" i="8"/>
  <c r="G277" i="13"/>
  <c r="K277" i="13" s="1"/>
  <c r="H317" i="10"/>
  <c r="C317" i="10"/>
  <c r="I317" i="10"/>
  <c r="D317" i="10"/>
  <c r="E317" i="10" s="1"/>
  <c r="I318" i="2"/>
  <c r="D318" i="2"/>
  <c r="E318" i="2" s="1"/>
  <c r="G318" i="2" s="1"/>
  <c r="H318" i="2"/>
  <c r="L258" i="12" l="1"/>
  <c r="D259" i="12"/>
  <c r="G259" i="12" s="1"/>
  <c r="J259" i="12"/>
  <c r="K259" i="12"/>
  <c r="E259" i="12"/>
  <c r="H277" i="13"/>
  <c r="G317" i="10"/>
  <c r="J317" i="10"/>
  <c r="J318" i="2"/>
  <c r="C319" i="2"/>
  <c r="D317" i="8"/>
  <c r="E317" i="8" s="1"/>
  <c r="H317" i="8"/>
  <c r="G317" i="8"/>
  <c r="C317" i="8"/>
  <c r="I317" i="8" l="1"/>
  <c r="L259" i="12"/>
  <c r="I259" i="12"/>
  <c r="K260" i="12" s="1"/>
  <c r="F317" i="8"/>
  <c r="E278" i="13"/>
  <c r="D278" i="13"/>
  <c r="J278" i="13"/>
  <c r="F278" i="13" a="1"/>
  <c r="F278" i="13" s="1"/>
  <c r="I278" i="13"/>
  <c r="H318" i="10"/>
  <c r="C318" i="10"/>
  <c r="D318" i="10"/>
  <c r="E318" i="10" s="1"/>
  <c r="I318" i="10"/>
  <c r="H319" i="2"/>
  <c r="D319" i="2"/>
  <c r="E319" i="2" s="1"/>
  <c r="G319" i="2" s="1"/>
  <c r="I319" i="2"/>
  <c r="F260" i="12" l="1" a="1"/>
  <c r="F260" i="12" s="1"/>
  <c r="E260" i="12"/>
  <c r="J260" i="12"/>
  <c r="D260" i="12"/>
  <c r="G278" i="13"/>
  <c r="K278" i="13" s="1"/>
  <c r="J318" i="10"/>
  <c r="G318" i="10"/>
  <c r="J319" i="2"/>
  <c r="C320" i="2"/>
  <c r="H318" i="8"/>
  <c r="C318" i="8"/>
  <c r="F318" i="8" s="1"/>
  <c r="G318" i="8"/>
  <c r="D318" i="8"/>
  <c r="E318" i="8" s="1"/>
  <c r="I318" i="8" l="1"/>
  <c r="G260" i="12"/>
  <c r="H278" i="13"/>
  <c r="H319" i="10"/>
  <c r="C319" i="10"/>
  <c r="I319" i="10"/>
  <c r="D319" i="10"/>
  <c r="E319" i="10" s="1"/>
  <c r="H320" i="2"/>
  <c r="D320" i="2"/>
  <c r="E320" i="2" s="1"/>
  <c r="G320" i="2" s="1"/>
  <c r="I320" i="2"/>
  <c r="I260" i="12" l="1"/>
  <c r="L260" i="12"/>
  <c r="E279" i="13"/>
  <c r="D279" i="13"/>
  <c r="I279" i="13"/>
  <c r="J279" i="13"/>
  <c r="F279" i="13" a="1"/>
  <c r="F279" i="13" s="1"/>
  <c r="G319" i="10"/>
  <c r="J319" i="10"/>
  <c r="J320" i="2"/>
  <c r="C321" i="2"/>
  <c r="D319" i="8"/>
  <c r="E319" i="8" s="1"/>
  <c r="C319" i="8"/>
  <c r="H319" i="8"/>
  <c r="G319" i="8"/>
  <c r="I319" i="8" l="1"/>
  <c r="F319" i="8"/>
  <c r="K261" i="12"/>
  <c r="E261" i="12"/>
  <c r="F261" i="12" a="1"/>
  <c r="F261" i="12" s="1"/>
  <c r="D261" i="12"/>
  <c r="J261" i="12"/>
  <c r="G279" i="13"/>
  <c r="K279" i="13" s="1"/>
  <c r="H320" i="10"/>
  <c r="C320" i="10"/>
  <c r="D320" i="10"/>
  <c r="E320" i="10" s="1"/>
  <c r="I320" i="10"/>
  <c r="D321" i="2"/>
  <c r="E321" i="2" s="1"/>
  <c r="G321" i="2" s="1"/>
  <c r="I321" i="2"/>
  <c r="H321" i="2"/>
  <c r="G261" i="12" l="1"/>
  <c r="L261" i="12" s="1"/>
  <c r="H279" i="13"/>
  <c r="J320" i="10"/>
  <c r="G320" i="10"/>
  <c r="J321" i="2"/>
  <c r="C322" i="2"/>
  <c r="H320" i="8"/>
  <c r="C320" i="8"/>
  <c r="G320" i="8"/>
  <c r="D320" i="8"/>
  <c r="E320" i="8" s="1"/>
  <c r="I320" i="8" l="1"/>
  <c r="F320" i="8"/>
  <c r="I261" i="12"/>
  <c r="K262" i="12" s="1"/>
  <c r="E280" i="13"/>
  <c r="D280" i="13"/>
  <c r="I280" i="13"/>
  <c r="J280" i="13"/>
  <c r="F280" i="13" a="1"/>
  <c r="F280" i="13" s="1"/>
  <c r="H321" i="10"/>
  <c r="C321" i="10"/>
  <c r="I321" i="10"/>
  <c r="D321" i="10"/>
  <c r="E321" i="10" s="1"/>
  <c r="H322" i="2"/>
  <c r="I322" i="2"/>
  <c r="D322" i="2"/>
  <c r="E322" i="2" s="1"/>
  <c r="D262" i="12" l="1"/>
  <c r="F262" i="12" a="1"/>
  <c r="F262" i="12" s="1"/>
  <c r="E262" i="12"/>
  <c r="J262" i="12"/>
  <c r="G280" i="13"/>
  <c r="K280" i="13" s="1"/>
  <c r="G321" i="10"/>
  <c r="J321" i="10"/>
  <c r="J322" i="2"/>
  <c r="G322" i="2"/>
  <c r="C323" i="2" s="1"/>
  <c r="D321" i="8"/>
  <c r="E321" i="8" s="1"/>
  <c r="G321" i="8"/>
  <c r="C321" i="8"/>
  <c r="H321" i="8"/>
  <c r="G262" i="12" l="1"/>
  <c r="I262" i="12" s="1"/>
  <c r="K263" i="12" s="1"/>
  <c r="I321" i="8"/>
  <c r="F321" i="8"/>
  <c r="H280" i="13"/>
  <c r="E281" i="13" s="1"/>
  <c r="H322" i="10"/>
  <c r="C322" i="10"/>
  <c r="D322" i="10"/>
  <c r="E322" i="10" s="1"/>
  <c r="I322" i="10"/>
  <c r="I323" i="2"/>
  <c r="D323" i="2"/>
  <c r="E323" i="2" s="1"/>
  <c r="G323" i="2" s="1"/>
  <c r="H323" i="2"/>
  <c r="D263" i="12" l="1"/>
  <c r="E263" i="12"/>
  <c r="F263" i="12" a="1"/>
  <c r="F263" i="12" s="1"/>
  <c r="J263" i="12"/>
  <c r="L262" i="12"/>
  <c r="D281" i="13"/>
  <c r="J281" i="13"/>
  <c r="I281" i="13"/>
  <c r="F281" i="13" a="1"/>
  <c r="F281" i="13" s="1"/>
  <c r="J322" i="10"/>
  <c r="G322" i="10"/>
  <c r="J323" i="2"/>
  <c r="C324" i="2"/>
  <c r="H322" i="8"/>
  <c r="C322" i="8"/>
  <c r="G322" i="8"/>
  <c r="D322" i="8"/>
  <c r="E322" i="8" s="1"/>
  <c r="G263" i="12" l="1"/>
  <c r="F322" i="8"/>
  <c r="G281" i="13"/>
  <c r="H281" i="13" s="1"/>
  <c r="I282" i="13" s="1"/>
  <c r="L263" i="12"/>
  <c r="I263" i="12"/>
  <c r="I322" i="8"/>
  <c r="H323" i="10"/>
  <c r="C323" i="10"/>
  <c r="D323" i="10"/>
  <c r="E323" i="10" s="1"/>
  <c r="I323" i="10"/>
  <c r="I324" i="2"/>
  <c r="D324" i="2"/>
  <c r="E324" i="2" s="1"/>
  <c r="G324" i="2" s="1"/>
  <c r="H324" i="2"/>
  <c r="J282" i="13" l="1"/>
  <c r="K281" i="13"/>
  <c r="E282" i="13"/>
  <c r="D282" i="13"/>
  <c r="F282" i="13" a="1"/>
  <c r="F282" i="13" s="1"/>
  <c r="K264" i="12"/>
  <c r="J264" i="12"/>
  <c r="D264" i="12"/>
  <c r="F264" i="12" a="1"/>
  <c r="F264" i="12" s="1"/>
  <c r="E264" i="12"/>
  <c r="G323" i="10"/>
  <c r="J323" i="10"/>
  <c r="J324" i="2"/>
  <c r="C325" i="2"/>
  <c r="D323" i="8"/>
  <c r="E323" i="8" s="1"/>
  <c r="H323" i="8"/>
  <c r="I323" i="8" s="1"/>
  <c r="G323" i="8"/>
  <c r="C323" i="8"/>
  <c r="G282" i="13" l="1"/>
  <c r="K282" i="13" s="1"/>
  <c r="G264" i="12"/>
  <c r="L264" i="12" s="1"/>
  <c r="F323" i="8"/>
  <c r="H324" i="10"/>
  <c r="C324" i="10"/>
  <c r="D324" i="10"/>
  <c r="E324" i="10" s="1"/>
  <c r="I324" i="10"/>
  <c r="D325" i="2"/>
  <c r="E325" i="2" s="1"/>
  <c r="G325" i="2" s="1"/>
  <c r="I325" i="2"/>
  <c r="H325" i="2"/>
  <c r="H282" i="13" l="1"/>
  <c r="J283" i="13" s="1"/>
  <c r="I264" i="12"/>
  <c r="J324" i="10"/>
  <c r="G324" i="10"/>
  <c r="J325" i="2"/>
  <c r="C326" i="2"/>
  <c r="H324" i="8"/>
  <c r="I324" i="8" s="1"/>
  <c r="C324" i="8"/>
  <c r="G324" i="8"/>
  <c r="D324" i="8"/>
  <c r="E324" i="8" s="1"/>
  <c r="D283" i="13" l="1"/>
  <c r="F324" i="8"/>
  <c r="I283" i="13"/>
  <c r="E283" i="13"/>
  <c r="F283" i="13" a="1"/>
  <c r="F283" i="13" s="1"/>
  <c r="G283" i="13" s="1"/>
  <c r="K265" i="12"/>
  <c r="E265" i="12"/>
  <c r="D265" i="12"/>
  <c r="F265" i="12" a="1"/>
  <c r="F265" i="12" s="1"/>
  <c r="J265" i="12"/>
  <c r="H325" i="10"/>
  <c r="C325" i="10"/>
  <c r="I325" i="10"/>
  <c r="D325" i="10"/>
  <c r="E325" i="10" s="1"/>
  <c r="I326" i="2"/>
  <c r="H326" i="2"/>
  <c r="D326" i="2"/>
  <c r="E326" i="2" s="1"/>
  <c r="G326" i="2" s="1"/>
  <c r="K283" i="13" l="1"/>
  <c r="G265" i="12"/>
  <c r="H283" i="13"/>
  <c r="I284" i="13" s="1"/>
  <c r="G325" i="10"/>
  <c r="J325" i="10"/>
  <c r="J326" i="2"/>
  <c r="C327" i="2"/>
  <c r="D325" i="8"/>
  <c r="E325" i="8" s="1"/>
  <c r="H325" i="8"/>
  <c r="G325" i="8"/>
  <c r="C325" i="8"/>
  <c r="I325" i="8" l="1"/>
  <c r="L265" i="12"/>
  <c r="I265" i="12"/>
  <c r="F325" i="8"/>
  <c r="D284" i="13"/>
  <c r="E284" i="13"/>
  <c r="F284" i="13" a="1"/>
  <c r="F284" i="13" s="1"/>
  <c r="J284" i="13"/>
  <c r="H326" i="10"/>
  <c r="C326" i="10"/>
  <c r="D326" i="10"/>
  <c r="E326" i="10" s="1"/>
  <c r="I326" i="10"/>
  <c r="I327" i="2"/>
  <c r="H327" i="2"/>
  <c r="D327" i="2"/>
  <c r="E327" i="2" s="1"/>
  <c r="G327" i="2" s="1"/>
  <c r="K266" i="12" l="1"/>
  <c r="E266" i="12"/>
  <c r="D266" i="12"/>
  <c r="F266" i="12" a="1"/>
  <c r="F266" i="12" s="1"/>
  <c r="J266" i="12"/>
  <c r="G284" i="13"/>
  <c r="K284" i="13" s="1"/>
  <c r="J326" i="10"/>
  <c r="G326" i="10"/>
  <c r="J327" i="2"/>
  <c r="C328" i="2"/>
  <c r="H326" i="8"/>
  <c r="C326" i="8"/>
  <c r="G326" i="8"/>
  <c r="D326" i="8"/>
  <c r="E326" i="8" s="1"/>
  <c r="F326" i="8" l="1"/>
  <c r="G266" i="12"/>
  <c r="I326" i="8"/>
  <c r="H284" i="13"/>
  <c r="H327" i="10"/>
  <c r="C327" i="10"/>
  <c r="D327" i="10"/>
  <c r="E327" i="10" s="1"/>
  <c r="I327" i="10"/>
  <c r="I328" i="2"/>
  <c r="H328" i="2"/>
  <c r="D328" i="2"/>
  <c r="E328" i="2" s="1"/>
  <c r="L266" i="12" l="1"/>
  <c r="I266" i="12"/>
  <c r="D285" i="13"/>
  <c r="F285" i="13" a="1"/>
  <c r="F285" i="13" s="1"/>
  <c r="J285" i="13"/>
  <c r="I285" i="13"/>
  <c r="E285" i="13"/>
  <c r="J328" i="2"/>
  <c r="G327" i="10"/>
  <c r="J327" i="10"/>
  <c r="G328" i="2"/>
  <c r="C329" i="2" s="1"/>
  <c r="D327" i="8"/>
  <c r="E327" i="8" s="1"/>
  <c r="C327" i="8"/>
  <c r="H327" i="8"/>
  <c r="G327" i="8"/>
  <c r="F327" i="8" l="1"/>
  <c r="E267" i="12"/>
  <c r="F267" i="12" a="1"/>
  <c r="F267" i="12" s="1"/>
  <c r="D267" i="12"/>
  <c r="J267" i="12"/>
  <c r="K267" i="12"/>
  <c r="I327" i="8"/>
  <c r="G285" i="13"/>
  <c r="K285" i="13" s="1"/>
  <c r="H328" i="10"/>
  <c r="C328" i="10"/>
  <c r="D328" i="10"/>
  <c r="E328" i="10" s="1"/>
  <c r="I328" i="10"/>
  <c r="I329" i="2"/>
  <c r="H329" i="2"/>
  <c r="D329" i="2"/>
  <c r="E329" i="2" s="1"/>
  <c r="G329" i="2" s="1"/>
  <c r="G267" i="12" l="1"/>
  <c r="L267" i="12" s="1"/>
  <c r="H285" i="13"/>
  <c r="J328" i="10"/>
  <c r="G328" i="10"/>
  <c r="J329" i="2"/>
  <c r="C330" i="2"/>
  <c r="H328" i="8"/>
  <c r="C328" i="8"/>
  <c r="F328" i="8" s="1"/>
  <c r="G328" i="8"/>
  <c r="D328" i="8"/>
  <c r="E328" i="8" s="1"/>
  <c r="I267" i="12" l="1"/>
  <c r="F268" i="12" s="1" a="1"/>
  <c r="F268" i="12" s="1"/>
  <c r="I328" i="8"/>
  <c r="J286" i="13"/>
  <c r="F286" i="13" a="1"/>
  <c r="F286" i="13" s="1"/>
  <c r="E286" i="13"/>
  <c r="D286" i="13"/>
  <c r="I286" i="13"/>
  <c r="H329" i="10"/>
  <c r="C329" i="10"/>
  <c r="D329" i="10"/>
  <c r="E329" i="10" s="1"/>
  <c r="I329" i="10"/>
  <c r="D330" i="2"/>
  <c r="E330" i="2" s="1"/>
  <c r="G330" i="2" s="1"/>
  <c r="I330" i="2"/>
  <c r="H330" i="2"/>
  <c r="D268" i="12" l="1"/>
  <c r="G268" i="12" s="1"/>
  <c r="E268" i="12"/>
  <c r="K268" i="12"/>
  <c r="J268" i="12"/>
  <c r="G286" i="13"/>
  <c r="K286" i="13" s="1"/>
  <c r="G329" i="10"/>
  <c r="J329" i="10"/>
  <c r="J330" i="2"/>
  <c r="C331" i="2"/>
  <c r="D329" i="8"/>
  <c r="E329" i="8" s="1"/>
  <c r="G329" i="8"/>
  <c r="C329" i="8"/>
  <c r="H329" i="8"/>
  <c r="I268" i="12" l="1"/>
  <c r="J269" i="12" s="1"/>
  <c r="L268" i="12"/>
  <c r="H286" i="13"/>
  <c r="F287" i="13" s="1" a="1"/>
  <c r="F287" i="13" s="1"/>
  <c r="I329" i="8"/>
  <c r="F329" i="8"/>
  <c r="H330" i="10"/>
  <c r="C330" i="10"/>
  <c r="D330" i="10"/>
  <c r="E330" i="10" s="1"/>
  <c r="I330" i="10"/>
  <c r="D331" i="2"/>
  <c r="E331" i="2" s="1"/>
  <c r="I331" i="2"/>
  <c r="H331" i="2"/>
  <c r="K269" i="12" l="1"/>
  <c r="F269" i="12" a="1"/>
  <c r="F269" i="12" s="1"/>
  <c r="D269" i="12"/>
  <c r="E269" i="12"/>
  <c r="E287" i="13"/>
  <c r="I287" i="13"/>
  <c r="D287" i="13"/>
  <c r="G287" i="13" s="1"/>
  <c r="J287" i="13"/>
  <c r="J331" i="2"/>
  <c r="J330" i="10"/>
  <c r="G330" i="10"/>
  <c r="G331" i="2"/>
  <c r="C332" i="2" s="1"/>
  <c r="H330" i="8"/>
  <c r="C330" i="8"/>
  <c r="G330" i="8"/>
  <c r="D330" i="8"/>
  <c r="E330" i="8" s="1"/>
  <c r="G269" i="12" l="1"/>
  <c r="I269" i="12" s="1"/>
  <c r="J270" i="12" s="1"/>
  <c r="F330" i="8"/>
  <c r="I330" i="8"/>
  <c r="K287" i="13"/>
  <c r="H287" i="13"/>
  <c r="H331" i="10"/>
  <c r="C331" i="10"/>
  <c r="D331" i="10"/>
  <c r="E331" i="10" s="1"/>
  <c r="I331" i="10"/>
  <c r="D332" i="2"/>
  <c r="E332" i="2" s="1"/>
  <c r="G332" i="2" s="1"/>
  <c r="I332" i="2"/>
  <c r="H332" i="2"/>
  <c r="D270" i="12" l="1"/>
  <c r="F270" i="12" a="1"/>
  <c r="F270" i="12" s="1"/>
  <c r="K270" i="12"/>
  <c r="E270" i="12"/>
  <c r="L269" i="12"/>
  <c r="D288" i="13"/>
  <c r="J288" i="13"/>
  <c r="E288" i="13"/>
  <c r="F288" i="13" a="1"/>
  <c r="F288" i="13" s="1"/>
  <c r="I288" i="13"/>
  <c r="G331" i="10"/>
  <c r="J331" i="10"/>
  <c r="J332" i="2"/>
  <c r="C333" i="2"/>
  <c r="D331" i="8"/>
  <c r="E331" i="8" s="1"/>
  <c r="H331" i="8"/>
  <c r="G331" i="8"/>
  <c r="C331" i="8"/>
  <c r="G270" i="12" l="1"/>
  <c r="L270" i="12" s="1"/>
  <c r="I270" i="12"/>
  <c r="J271" i="12" s="1"/>
  <c r="I331" i="8"/>
  <c r="F331" i="8"/>
  <c r="G288" i="13"/>
  <c r="K288" i="13" s="1"/>
  <c r="H332" i="10"/>
  <c r="C332" i="10"/>
  <c r="D332" i="10"/>
  <c r="E332" i="10" s="1"/>
  <c r="I332" i="10"/>
  <c r="D333" i="2"/>
  <c r="E333" i="2" s="1"/>
  <c r="I333" i="2"/>
  <c r="H333" i="2"/>
  <c r="K271" i="12" l="1"/>
  <c r="D271" i="12"/>
  <c r="F271" i="12" a="1"/>
  <c r="F271" i="12" s="1"/>
  <c r="E271" i="12"/>
  <c r="H288" i="13"/>
  <c r="J333" i="2"/>
  <c r="J332" i="10"/>
  <c r="G332" i="10"/>
  <c r="G333" i="2"/>
  <c r="C334" i="2" s="1"/>
  <c r="H332" i="8"/>
  <c r="C332" i="8"/>
  <c r="G332" i="8"/>
  <c r="D332" i="8"/>
  <c r="E332" i="8" s="1"/>
  <c r="G271" i="12" l="1"/>
  <c r="I271" i="12" s="1"/>
  <c r="F332" i="8"/>
  <c r="I332" i="8"/>
  <c r="L271" i="12"/>
  <c r="J289" i="13"/>
  <c r="E289" i="13"/>
  <c r="D289" i="13"/>
  <c r="F289" i="13" a="1"/>
  <c r="F289" i="13" s="1"/>
  <c r="I289" i="13"/>
  <c r="H333" i="10"/>
  <c r="C333" i="10"/>
  <c r="D333" i="10"/>
  <c r="E333" i="10" s="1"/>
  <c r="I333" i="10"/>
  <c r="D334" i="2"/>
  <c r="E334" i="2" s="1"/>
  <c r="G334" i="2" s="1"/>
  <c r="C335" i="2" s="1"/>
  <c r="H334" i="2"/>
  <c r="I334" i="2"/>
  <c r="E272" i="12" l="1"/>
  <c r="F272" i="12" a="1"/>
  <c r="F272" i="12" s="1"/>
  <c r="J272" i="12"/>
  <c r="D272" i="12"/>
  <c r="G272" i="12" s="1"/>
  <c r="L272" i="12" s="1"/>
  <c r="K272" i="12"/>
  <c r="G289" i="13"/>
  <c r="G333" i="10"/>
  <c r="J333" i="10"/>
  <c r="J334" i="2"/>
  <c r="D333" i="8"/>
  <c r="E333" i="8" s="1"/>
  <c r="H333" i="8"/>
  <c r="I333" i="8" s="1"/>
  <c r="G333" i="8"/>
  <c r="C333" i="8"/>
  <c r="I272" i="12" l="1"/>
  <c r="F273" i="12" s="1" a="1"/>
  <c r="F273" i="12" s="1"/>
  <c r="F333" i="8"/>
  <c r="K289" i="13"/>
  <c r="H289" i="13"/>
  <c r="H334" i="10"/>
  <c r="C334" i="10"/>
  <c r="D334" i="10"/>
  <c r="E334" i="10" s="1"/>
  <c r="I334" i="10"/>
  <c r="D335" i="2"/>
  <c r="E335" i="2" s="1"/>
  <c r="I335" i="2"/>
  <c r="H335" i="2"/>
  <c r="D273" i="12" l="1"/>
  <c r="E273" i="12"/>
  <c r="K273" i="12"/>
  <c r="J273" i="12"/>
  <c r="G273" i="12"/>
  <c r="D290" i="13"/>
  <c r="I290" i="13"/>
  <c r="J290" i="13"/>
  <c r="F290" i="13" a="1"/>
  <c r="F290" i="13" s="1"/>
  <c r="E290" i="13"/>
  <c r="J334" i="10"/>
  <c r="G334" i="10"/>
  <c r="G335" i="2"/>
  <c r="C336" i="2" s="1"/>
  <c r="J335" i="2"/>
  <c r="H334" i="8"/>
  <c r="I334" i="8" s="1"/>
  <c r="C334" i="8"/>
  <c r="G334" i="8"/>
  <c r="D334" i="8"/>
  <c r="E334" i="8" s="1"/>
  <c r="L273" i="12" l="1"/>
  <c r="F334" i="8"/>
  <c r="I273" i="12"/>
  <c r="E274" i="12" s="1"/>
  <c r="G290" i="13"/>
  <c r="K290" i="13" s="1"/>
  <c r="H335" i="10"/>
  <c r="C335" i="10"/>
  <c r="D335" i="10"/>
  <c r="E335" i="10" s="1"/>
  <c r="I335" i="10"/>
  <c r="D336" i="2"/>
  <c r="E336" i="2" s="1"/>
  <c r="G336" i="2" s="1"/>
  <c r="I336" i="2"/>
  <c r="H336" i="2"/>
  <c r="D274" i="12" l="1"/>
  <c r="F274" i="12" a="1"/>
  <c r="F274" i="12" s="1"/>
  <c r="K274" i="12"/>
  <c r="J274" i="12"/>
  <c r="H290" i="13"/>
  <c r="G335" i="10"/>
  <c r="J335" i="10"/>
  <c r="J336" i="2"/>
  <c r="C337" i="2"/>
  <c r="D335" i="8"/>
  <c r="E335" i="8" s="1"/>
  <c r="C335" i="8"/>
  <c r="H335" i="8"/>
  <c r="G335" i="8"/>
  <c r="G274" i="12" l="1"/>
  <c r="L274" i="12" s="1"/>
  <c r="I335" i="8"/>
  <c r="F335" i="8"/>
  <c r="J291" i="13"/>
  <c r="E291" i="13"/>
  <c r="F291" i="13" a="1"/>
  <c r="F291" i="13" s="1"/>
  <c r="D291" i="13"/>
  <c r="I291" i="13"/>
  <c r="H336" i="10"/>
  <c r="C336" i="10"/>
  <c r="D336" i="10"/>
  <c r="E336" i="10" s="1"/>
  <c r="I336" i="10"/>
  <c r="I337" i="2"/>
  <c r="H337" i="2"/>
  <c r="D337" i="2"/>
  <c r="E337" i="2" s="1"/>
  <c r="G337" i="2" s="1"/>
  <c r="I274" i="12" l="1"/>
  <c r="F275" i="12" s="1" a="1"/>
  <c r="F275" i="12" s="1"/>
  <c r="G291" i="13"/>
  <c r="K291" i="13" s="1"/>
  <c r="J336" i="10"/>
  <c r="G336" i="10"/>
  <c r="J337" i="2"/>
  <c r="C338" i="2"/>
  <c r="H336" i="8"/>
  <c r="I336" i="8" s="1"/>
  <c r="C336" i="8"/>
  <c r="F336" i="8" s="1"/>
  <c r="G336" i="8"/>
  <c r="D336" i="8"/>
  <c r="E336" i="8" s="1"/>
  <c r="J275" i="12" l="1"/>
  <c r="D275" i="12"/>
  <c r="G275" i="12" s="1"/>
  <c r="E275" i="12"/>
  <c r="K275" i="12"/>
  <c r="H291" i="13"/>
  <c r="H337" i="10"/>
  <c r="C337" i="10"/>
  <c r="D337" i="10"/>
  <c r="E337" i="10" s="1"/>
  <c r="I337" i="10"/>
  <c r="D338" i="2"/>
  <c r="E338" i="2" s="1"/>
  <c r="G338" i="2" s="1"/>
  <c r="I338" i="2"/>
  <c r="H338" i="2"/>
  <c r="I275" i="12" l="1"/>
  <c r="F276" i="12" s="1" a="1"/>
  <c r="F276" i="12" s="1"/>
  <c r="L275" i="12"/>
  <c r="D276" i="12"/>
  <c r="G276" i="12" s="1"/>
  <c r="J292" i="13"/>
  <c r="D292" i="13"/>
  <c r="E292" i="13"/>
  <c r="I292" i="13"/>
  <c r="F292" i="13" a="1"/>
  <c r="F292" i="13" s="1"/>
  <c r="G337" i="10"/>
  <c r="J337" i="10"/>
  <c r="J338" i="2"/>
  <c r="C339" i="2"/>
  <c r="D337" i="8"/>
  <c r="E337" i="8" s="1"/>
  <c r="G337" i="8"/>
  <c r="C337" i="8"/>
  <c r="H337" i="8"/>
  <c r="J276" i="12" l="1"/>
  <c r="K276" i="12"/>
  <c r="E276" i="12"/>
  <c r="I276" i="12" s="1"/>
  <c r="G292" i="13"/>
  <c r="H292" i="13" s="1"/>
  <c r="I337" i="8"/>
  <c r="F337" i="8"/>
  <c r="H338" i="10"/>
  <c r="C338" i="10"/>
  <c r="D338" i="10"/>
  <c r="E338" i="10" s="1"/>
  <c r="I338" i="10"/>
  <c r="H339" i="2"/>
  <c r="D339" i="2"/>
  <c r="E339" i="2" s="1"/>
  <c r="G339" i="2" s="1"/>
  <c r="I339" i="2"/>
  <c r="L276" i="12" l="1"/>
  <c r="K292" i="13"/>
  <c r="E277" i="12"/>
  <c r="F277" i="12" a="1"/>
  <c r="F277" i="12" s="1"/>
  <c r="K277" i="12"/>
  <c r="J277" i="12"/>
  <c r="D277" i="12"/>
  <c r="J293" i="13"/>
  <c r="E293" i="13"/>
  <c r="F293" i="13" a="1"/>
  <c r="F293" i="13" s="1"/>
  <c r="D293" i="13"/>
  <c r="I293" i="13"/>
  <c r="J338" i="10"/>
  <c r="G338" i="10"/>
  <c r="J339" i="2"/>
  <c r="C340" i="2"/>
  <c r="H338" i="8"/>
  <c r="I338" i="8" s="1"/>
  <c r="C338" i="8"/>
  <c r="G338" i="8"/>
  <c r="D338" i="8"/>
  <c r="E338" i="8" s="1"/>
  <c r="F338" i="8" l="1"/>
  <c r="G277" i="12"/>
  <c r="L277" i="12" s="1"/>
  <c r="G293" i="13"/>
  <c r="H293" i="13" s="1"/>
  <c r="H339" i="10"/>
  <c r="C339" i="10"/>
  <c r="D339" i="10"/>
  <c r="E339" i="10" s="1"/>
  <c r="I339" i="10"/>
  <c r="H340" i="2"/>
  <c r="D340" i="2"/>
  <c r="E340" i="2" s="1"/>
  <c r="G340" i="2" s="1"/>
  <c r="I340" i="2"/>
  <c r="I277" i="12" l="1"/>
  <c r="J278" i="12" s="1"/>
  <c r="K293" i="13"/>
  <c r="F294" i="13" a="1"/>
  <c r="F294" i="13" s="1"/>
  <c r="D294" i="13"/>
  <c r="I294" i="13"/>
  <c r="J294" i="13"/>
  <c r="E294" i="13"/>
  <c r="G339" i="10"/>
  <c r="J339" i="10"/>
  <c r="J340" i="2"/>
  <c r="C341" i="2"/>
  <c r="D339" i="8"/>
  <c r="E339" i="8" s="1"/>
  <c r="H339" i="8"/>
  <c r="G339" i="8"/>
  <c r="C339" i="8"/>
  <c r="I339" i="8" l="1"/>
  <c r="K278" i="12"/>
  <c r="F278" i="12" a="1"/>
  <c r="F278" i="12" s="1"/>
  <c r="E278" i="12"/>
  <c r="D278" i="12"/>
  <c r="F339" i="8"/>
  <c r="G294" i="13"/>
  <c r="H294" i="13" s="1"/>
  <c r="H340" i="10"/>
  <c r="C340" i="10"/>
  <c r="D340" i="10"/>
  <c r="E340" i="10" s="1"/>
  <c r="I340" i="10"/>
  <c r="D341" i="2"/>
  <c r="E341" i="2" s="1"/>
  <c r="G341" i="2" s="1"/>
  <c r="I341" i="2"/>
  <c r="H341" i="2"/>
  <c r="G278" i="12" l="1"/>
  <c r="I278" i="12" s="1"/>
  <c r="F295" i="13" a="1"/>
  <c r="F295" i="13" s="1"/>
  <c r="D295" i="13"/>
  <c r="E295" i="13"/>
  <c r="I295" i="13"/>
  <c r="J295" i="13"/>
  <c r="K294" i="13"/>
  <c r="J340" i="10"/>
  <c r="G340" i="10"/>
  <c r="J341" i="2"/>
  <c r="C342" i="2"/>
  <c r="H340" i="8"/>
  <c r="C340" i="8"/>
  <c r="G340" i="8"/>
  <c r="D340" i="8"/>
  <c r="E340" i="8" s="1"/>
  <c r="K279" i="12" l="1"/>
  <c r="E279" i="12"/>
  <c r="J279" i="12"/>
  <c r="L278" i="12"/>
  <c r="I340" i="8"/>
  <c r="D279" i="12"/>
  <c r="F279" i="12" a="1"/>
  <c r="F279" i="12" s="1"/>
  <c r="G295" i="13"/>
  <c r="H295" i="13" s="1"/>
  <c r="F340" i="8"/>
  <c r="H341" i="10"/>
  <c r="C341" i="10"/>
  <c r="D341" i="10"/>
  <c r="E341" i="10" s="1"/>
  <c r="I341" i="10"/>
  <c r="D342" i="2"/>
  <c r="E342" i="2" s="1"/>
  <c r="G342" i="2" s="1"/>
  <c r="I342" i="2"/>
  <c r="H342" i="2"/>
  <c r="G279" i="12" l="1"/>
  <c r="K295" i="13"/>
  <c r="J296" i="13"/>
  <c r="D296" i="13"/>
  <c r="I296" i="13"/>
  <c r="E296" i="13"/>
  <c r="F296" i="13" a="1"/>
  <c r="F296" i="13" s="1"/>
  <c r="G341" i="10"/>
  <c r="J341" i="10"/>
  <c r="J342" i="2"/>
  <c r="C343" i="2"/>
  <c r="D341" i="8"/>
  <c r="E341" i="8" s="1"/>
  <c r="H341" i="8"/>
  <c r="G341" i="8"/>
  <c r="C341" i="8"/>
  <c r="L279" i="12" l="1"/>
  <c r="I279" i="12"/>
  <c r="G296" i="13"/>
  <c r="K296" i="13" s="1"/>
  <c r="I341" i="8"/>
  <c r="F341" i="8"/>
  <c r="H342" i="10"/>
  <c r="C342" i="10"/>
  <c r="D342" i="10"/>
  <c r="E342" i="10" s="1"/>
  <c r="I342" i="10"/>
  <c r="H343" i="2"/>
  <c r="D343" i="2"/>
  <c r="E343" i="2" s="1"/>
  <c r="G343" i="2" s="1"/>
  <c r="I343" i="2"/>
  <c r="E280" i="12" l="1"/>
  <c r="K280" i="12"/>
  <c r="D280" i="12"/>
  <c r="F280" i="12" a="1"/>
  <c r="F280" i="12" s="1"/>
  <c r="J280" i="12"/>
  <c r="H296" i="13"/>
  <c r="J342" i="10"/>
  <c r="G342" i="10"/>
  <c r="J343" i="2"/>
  <c r="C344" i="2"/>
  <c r="H342" i="8"/>
  <c r="C342" i="8"/>
  <c r="G342" i="8"/>
  <c r="D342" i="8"/>
  <c r="E342" i="8" s="1"/>
  <c r="F342" i="8" l="1"/>
  <c r="G280" i="12"/>
  <c r="I280" i="12" s="1"/>
  <c r="J281" i="12" s="1"/>
  <c r="I342" i="8"/>
  <c r="E297" i="13"/>
  <c r="F297" i="13" a="1"/>
  <c r="F297" i="13" s="1"/>
  <c r="I297" i="13"/>
  <c r="D297" i="13"/>
  <c r="J297" i="13"/>
  <c r="H343" i="10"/>
  <c r="C343" i="10"/>
  <c r="D343" i="10"/>
  <c r="E343" i="10" s="1"/>
  <c r="I343" i="10"/>
  <c r="D344" i="2"/>
  <c r="E344" i="2" s="1"/>
  <c r="G344" i="2" s="1"/>
  <c r="I344" i="2"/>
  <c r="H344" i="2"/>
  <c r="D281" i="12" l="1"/>
  <c r="F281" i="12" a="1"/>
  <c r="F281" i="12" s="1"/>
  <c r="K281" i="12"/>
  <c r="L280" i="12"/>
  <c r="E281" i="12"/>
  <c r="G297" i="13"/>
  <c r="K297" i="13" s="1"/>
  <c r="G343" i="10"/>
  <c r="J343" i="10"/>
  <c r="J344" i="2"/>
  <c r="C345" i="2"/>
  <c r="D343" i="8"/>
  <c r="E343" i="8" s="1"/>
  <c r="C343" i="8"/>
  <c r="H343" i="8"/>
  <c r="G343" i="8"/>
  <c r="G281" i="12" l="1"/>
  <c r="I281" i="12" s="1"/>
  <c r="I343" i="8"/>
  <c r="H297" i="13"/>
  <c r="J298" i="13" s="1"/>
  <c r="F343" i="8"/>
  <c r="H344" i="10"/>
  <c r="C344" i="10"/>
  <c r="D344" i="10"/>
  <c r="E344" i="10" s="1"/>
  <c r="I344" i="10"/>
  <c r="D345" i="2"/>
  <c r="E345" i="2" s="1"/>
  <c r="G345" i="2" s="1"/>
  <c r="I345" i="2"/>
  <c r="H345" i="2"/>
  <c r="L281" i="12" l="1"/>
  <c r="K282" i="12"/>
  <c r="D282" i="12"/>
  <c r="J282" i="12"/>
  <c r="F282" i="12" a="1"/>
  <c r="F282" i="12" s="1"/>
  <c r="E282" i="12"/>
  <c r="D298" i="13"/>
  <c r="F298" i="13" a="1"/>
  <c r="F298" i="13" s="1"/>
  <c r="I298" i="13"/>
  <c r="E298" i="13"/>
  <c r="J344" i="10"/>
  <c r="G344" i="10"/>
  <c r="J345" i="2"/>
  <c r="C346" i="2"/>
  <c r="H344" i="8"/>
  <c r="C344" i="8"/>
  <c r="G344" i="8"/>
  <c r="D344" i="8"/>
  <c r="E344" i="8" s="1"/>
  <c r="G282" i="12" l="1"/>
  <c r="L282" i="12" s="1"/>
  <c r="G298" i="13"/>
  <c r="H298" i="13" s="1"/>
  <c r="I299" i="13" s="1"/>
  <c r="F344" i="8"/>
  <c r="I344" i="8"/>
  <c r="H345" i="10"/>
  <c r="C345" i="10"/>
  <c r="D345" i="10"/>
  <c r="E345" i="10" s="1"/>
  <c r="I345" i="10"/>
  <c r="I346" i="2"/>
  <c r="D346" i="2"/>
  <c r="E346" i="2" s="1"/>
  <c r="G346" i="2" s="1"/>
  <c r="H346" i="2"/>
  <c r="I282" i="12" l="1"/>
  <c r="K298" i="13"/>
  <c r="F299" i="13" a="1"/>
  <c r="F299" i="13" s="1"/>
  <c r="J299" i="13"/>
  <c r="D299" i="13"/>
  <c r="E299" i="13"/>
  <c r="G345" i="10"/>
  <c r="J345" i="10"/>
  <c r="J346" i="2"/>
  <c r="C347" i="2"/>
  <c r="D345" i="8"/>
  <c r="E345" i="8" s="1"/>
  <c r="G345" i="8"/>
  <c r="C345" i="8"/>
  <c r="H345" i="8"/>
  <c r="E283" i="12" l="1"/>
  <c r="D283" i="12"/>
  <c r="K283" i="12"/>
  <c r="J283" i="12"/>
  <c r="F283" i="12" a="1"/>
  <c r="F283" i="12" s="1"/>
  <c r="G299" i="13"/>
  <c r="H299" i="13" s="1"/>
  <c r="I345" i="8"/>
  <c r="F345" i="8"/>
  <c r="H346" i="10"/>
  <c r="C346" i="10"/>
  <c r="D346" i="10"/>
  <c r="E346" i="10" s="1"/>
  <c r="I346" i="10"/>
  <c r="I347" i="2"/>
  <c r="H347" i="2"/>
  <c r="D347" i="2"/>
  <c r="E347" i="2" s="1"/>
  <c r="G347" i="2" s="1"/>
  <c r="G283" i="12" l="1"/>
  <c r="E300" i="13"/>
  <c r="I300" i="13"/>
  <c r="F300" i="13" a="1"/>
  <c r="F300" i="13" s="1"/>
  <c r="K299" i="13"/>
  <c r="D300" i="13"/>
  <c r="J300" i="13"/>
  <c r="J346" i="10"/>
  <c r="G346" i="10"/>
  <c r="J347" i="2"/>
  <c r="C348" i="2"/>
  <c r="H346" i="8"/>
  <c r="I346" i="8" s="1"/>
  <c r="C346" i="8"/>
  <c r="G346" i="8"/>
  <c r="D346" i="8"/>
  <c r="E346" i="8" s="1"/>
  <c r="I283" i="12" l="1"/>
  <c r="L283" i="12"/>
  <c r="G300" i="13"/>
  <c r="K300" i="13" s="1"/>
  <c r="F346" i="8"/>
  <c r="H347" i="10"/>
  <c r="C347" i="10"/>
  <c r="D347" i="10"/>
  <c r="E347" i="10" s="1"/>
  <c r="I347" i="10"/>
  <c r="D348" i="2"/>
  <c r="E348" i="2" s="1"/>
  <c r="G348" i="2" s="1"/>
  <c r="I348" i="2"/>
  <c r="H348" i="2"/>
  <c r="D284" i="12" l="1"/>
  <c r="F284" i="12" a="1"/>
  <c r="F284" i="12" s="1"/>
  <c r="E284" i="12"/>
  <c r="K284" i="12"/>
  <c r="J284" i="12"/>
  <c r="H300" i="13"/>
  <c r="F301" i="13" s="1" a="1"/>
  <c r="F301" i="13" s="1"/>
  <c r="G347" i="10"/>
  <c r="J347" i="10"/>
  <c r="J348" i="2"/>
  <c r="C349" i="2"/>
  <c r="D347" i="8"/>
  <c r="E347" i="8" s="1"/>
  <c r="H347" i="8"/>
  <c r="G347" i="8"/>
  <c r="C347" i="8"/>
  <c r="G284" i="12" l="1"/>
  <c r="I347" i="8"/>
  <c r="D301" i="13"/>
  <c r="G301" i="13" s="1"/>
  <c r="I301" i="13"/>
  <c r="J301" i="13"/>
  <c r="E301" i="13"/>
  <c r="F347" i="8"/>
  <c r="H348" i="10"/>
  <c r="C348" i="10"/>
  <c r="D348" i="10"/>
  <c r="E348" i="10" s="1"/>
  <c r="I348" i="10"/>
  <c r="D349" i="2"/>
  <c r="E349" i="2" s="1"/>
  <c r="G349" i="2" s="1"/>
  <c r="H349" i="2"/>
  <c r="I349" i="2"/>
  <c r="H301" i="13" l="1"/>
  <c r="F302" i="13" s="1" a="1"/>
  <c r="F302" i="13" s="1"/>
  <c r="K301" i="13"/>
  <c r="I284" i="12"/>
  <c r="L284" i="12"/>
  <c r="E302" i="13"/>
  <c r="D302" i="13"/>
  <c r="J348" i="10"/>
  <c r="G348" i="10"/>
  <c r="J349" i="2"/>
  <c r="C350" i="2"/>
  <c r="H348" i="8"/>
  <c r="C348" i="8"/>
  <c r="G348" i="8"/>
  <c r="D348" i="8"/>
  <c r="E348" i="8" s="1"/>
  <c r="I302" i="13" l="1"/>
  <c r="D285" i="12"/>
  <c r="J285" i="12"/>
  <c r="K285" i="12"/>
  <c r="F285" i="12" a="1"/>
  <c r="F285" i="12" s="1"/>
  <c r="E285" i="12"/>
  <c r="J302" i="13"/>
  <c r="I348" i="8"/>
  <c r="F348" i="8"/>
  <c r="G302" i="13"/>
  <c r="H349" i="10"/>
  <c r="C349" i="10"/>
  <c r="D349" i="10"/>
  <c r="E349" i="10" s="1"/>
  <c r="I349" i="10"/>
  <c r="H350" i="2"/>
  <c r="D350" i="2"/>
  <c r="E350" i="2" s="1"/>
  <c r="G350" i="2" s="1"/>
  <c r="I350" i="2"/>
  <c r="K302" i="13" l="1"/>
  <c r="G285" i="12"/>
  <c r="I285" i="12" s="1"/>
  <c r="H302" i="13"/>
  <c r="E303" i="13" s="1"/>
  <c r="G349" i="10"/>
  <c r="J349" i="10"/>
  <c r="J350" i="2"/>
  <c r="C351" i="2"/>
  <c r="D349" i="8"/>
  <c r="E349" i="8" s="1"/>
  <c r="H349" i="8"/>
  <c r="G349" i="8"/>
  <c r="C349" i="8"/>
  <c r="D286" i="12" l="1"/>
  <c r="K286" i="12"/>
  <c r="F286" i="12" a="1"/>
  <c r="F286" i="12" s="1"/>
  <c r="J286" i="12"/>
  <c r="E286" i="12"/>
  <c r="L285" i="12"/>
  <c r="I349" i="8"/>
  <c r="D303" i="13"/>
  <c r="J303" i="13"/>
  <c r="I303" i="13"/>
  <c r="F349" i="8"/>
  <c r="F303" i="13" a="1"/>
  <c r="F303" i="13" s="1"/>
  <c r="H350" i="10"/>
  <c r="C350" i="10"/>
  <c r="D350" i="10"/>
  <c r="E350" i="10" s="1"/>
  <c r="I350" i="10"/>
  <c r="D351" i="2"/>
  <c r="E351" i="2" s="1"/>
  <c r="G351" i="2" s="1"/>
  <c r="H351" i="2"/>
  <c r="I351" i="2"/>
  <c r="G303" i="13" l="1"/>
  <c r="K303" i="13" s="1"/>
  <c r="G286" i="12"/>
  <c r="I286" i="12" s="1"/>
  <c r="J350" i="10"/>
  <c r="G350" i="10"/>
  <c r="J351" i="2"/>
  <c r="C352" i="2"/>
  <c r="H350" i="8"/>
  <c r="C350" i="8"/>
  <c r="G350" i="8"/>
  <c r="D350" i="8"/>
  <c r="E350" i="8" s="1"/>
  <c r="H303" i="13" l="1"/>
  <c r="K287" i="12"/>
  <c r="F287" i="12" a="1"/>
  <c r="F287" i="12" s="1"/>
  <c r="D287" i="12"/>
  <c r="G287" i="12" s="1"/>
  <c r="E287" i="12"/>
  <c r="J287" i="12"/>
  <c r="L286" i="12"/>
  <c r="F350" i="8"/>
  <c r="I350" i="8"/>
  <c r="D304" i="13"/>
  <c r="J304" i="13"/>
  <c r="E304" i="13"/>
  <c r="F304" i="13" a="1"/>
  <c r="F304" i="13" s="1"/>
  <c r="I304" i="13"/>
  <c r="H351" i="10"/>
  <c r="C351" i="10"/>
  <c r="D351" i="10"/>
  <c r="E351" i="10" s="1"/>
  <c r="I351" i="10"/>
  <c r="H352" i="2"/>
  <c r="D352" i="2"/>
  <c r="E352" i="2" s="1"/>
  <c r="G352" i="2" s="1"/>
  <c r="I352" i="2"/>
  <c r="L287" i="12" l="1"/>
  <c r="I287" i="12"/>
  <c r="G304" i="13"/>
  <c r="H304" i="13" s="1"/>
  <c r="G351" i="10"/>
  <c r="J351" i="10"/>
  <c r="J352" i="2"/>
  <c r="C353" i="2"/>
  <c r="D351" i="8"/>
  <c r="E351" i="8" s="1"/>
  <c r="C351" i="8"/>
  <c r="H351" i="8"/>
  <c r="G351" i="8"/>
  <c r="D288" i="12" l="1"/>
  <c r="E288" i="12"/>
  <c r="K288" i="12"/>
  <c r="J288" i="12"/>
  <c r="F288" i="12" a="1"/>
  <c r="F288" i="12" s="1"/>
  <c r="F351" i="8"/>
  <c r="I351" i="8"/>
  <c r="E305" i="13"/>
  <c r="D305" i="13"/>
  <c r="I305" i="13"/>
  <c r="J305" i="13"/>
  <c r="F305" i="13" a="1"/>
  <c r="F305" i="13" s="1"/>
  <c r="K304" i="13"/>
  <c r="H352" i="10"/>
  <c r="C352" i="10"/>
  <c r="D352" i="10"/>
  <c r="E352" i="10" s="1"/>
  <c r="I352" i="10"/>
  <c r="I353" i="2"/>
  <c r="D353" i="2"/>
  <c r="E353" i="2" s="1"/>
  <c r="G353" i="2" s="1"/>
  <c r="H353" i="2"/>
  <c r="G288" i="12" l="1"/>
  <c r="L288" i="12" s="1"/>
  <c r="G305" i="13"/>
  <c r="K305" i="13" s="1"/>
  <c r="J352" i="10"/>
  <c r="G352" i="10"/>
  <c r="J353" i="2"/>
  <c r="C354" i="2"/>
  <c r="H352" i="8"/>
  <c r="C352" i="8"/>
  <c r="G352" i="8"/>
  <c r="D352" i="8"/>
  <c r="E352" i="8" s="1"/>
  <c r="I352" i="8" l="1"/>
  <c r="I288" i="12"/>
  <c r="F352" i="8"/>
  <c r="H305" i="13"/>
  <c r="H353" i="10"/>
  <c r="C353" i="10"/>
  <c r="D353" i="10"/>
  <c r="E353" i="10" s="1"/>
  <c r="I353" i="10"/>
  <c r="H354" i="2"/>
  <c r="D354" i="2"/>
  <c r="E354" i="2" s="1"/>
  <c r="G354" i="2" s="1"/>
  <c r="I354" i="2"/>
  <c r="J289" i="12" l="1"/>
  <c r="F289" i="12" a="1"/>
  <c r="F289" i="12" s="1"/>
  <c r="K289" i="12"/>
  <c r="D289" i="12"/>
  <c r="E289" i="12"/>
  <c r="J306" i="13"/>
  <c r="I306" i="13"/>
  <c r="E306" i="13"/>
  <c r="F306" i="13" a="1"/>
  <c r="F306" i="13" s="1"/>
  <c r="D306" i="13"/>
  <c r="G353" i="10"/>
  <c r="J353" i="10"/>
  <c r="J354" i="2"/>
  <c r="C355" i="2"/>
  <c r="D353" i="8"/>
  <c r="E353" i="8" s="1"/>
  <c r="G353" i="8"/>
  <c r="C353" i="8"/>
  <c r="H353" i="8"/>
  <c r="G289" i="12" l="1"/>
  <c r="I289" i="12" s="1"/>
  <c r="I353" i="8"/>
  <c r="F353" i="8"/>
  <c r="G306" i="13"/>
  <c r="K306" i="13" s="1"/>
  <c r="H354" i="10"/>
  <c r="C354" i="10"/>
  <c r="D354" i="10"/>
  <c r="E354" i="10" s="1"/>
  <c r="I354" i="10"/>
  <c r="H355" i="2"/>
  <c r="D355" i="2"/>
  <c r="E355" i="2" s="1"/>
  <c r="G355" i="2" s="1"/>
  <c r="I355" i="2"/>
  <c r="L289" i="12" l="1"/>
  <c r="E290" i="12"/>
  <c r="D290" i="12"/>
  <c r="J290" i="12"/>
  <c r="K290" i="12"/>
  <c r="F290" i="12" a="1"/>
  <c r="F290" i="12" s="1"/>
  <c r="H306" i="13"/>
  <c r="J354" i="10"/>
  <c r="G354" i="10"/>
  <c r="J355" i="2"/>
  <c r="C356" i="2"/>
  <c r="H354" i="8"/>
  <c r="C354" i="8"/>
  <c r="G354" i="8"/>
  <c r="D354" i="8"/>
  <c r="E354" i="8" s="1"/>
  <c r="G290" i="12" l="1"/>
  <c r="I290" i="12" s="1"/>
  <c r="I354" i="8"/>
  <c r="F354" i="8"/>
  <c r="E307" i="13"/>
  <c r="D307" i="13"/>
  <c r="I307" i="13"/>
  <c r="J307" i="13"/>
  <c r="F307" i="13" a="1"/>
  <c r="F307" i="13" s="1"/>
  <c r="H355" i="10"/>
  <c r="C355" i="10"/>
  <c r="D355" i="10"/>
  <c r="E355" i="10" s="1"/>
  <c r="I355" i="10"/>
  <c r="D356" i="2"/>
  <c r="E356" i="2" s="1"/>
  <c r="G356" i="2" s="1"/>
  <c r="I356" i="2"/>
  <c r="H356" i="2"/>
  <c r="L290" i="12" l="1"/>
  <c r="D291" i="12"/>
  <c r="F291" i="12" a="1"/>
  <c r="F291" i="12" s="1"/>
  <c r="J291" i="12"/>
  <c r="E291" i="12"/>
  <c r="K291" i="12"/>
  <c r="G307" i="13"/>
  <c r="K307" i="13" s="1"/>
  <c r="G355" i="10"/>
  <c r="J355" i="10"/>
  <c r="J356" i="2"/>
  <c r="C357" i="2"/>
  <c r="D355" i="8"/>
  <c r="E355" i="8" s="1"/>
  <c r="H355" i="8"/>
  <c r="G355" i="8"/>
  <c r="C355" i="8"/>
  <c r="G291" i="12" l="1"/>
  <c r="I291" i="12" s="1"/>
  <c r="I355" i="8"/>
  <c r="F355" i="8"/>
  <c r="H307" i="13"/>
  <c r="H356" i="10"/>
  <c r="C356" i="10"/>
  <c r="D356" i="10"/>
  <c r="E356" i="10" s="1"/>
  <c r="I356" i="10"/>
  <c r="H357" i="2"/>
  <c r="I357" i="2"/>
  <c r="D357" i="2"/>
  <c r="E357" i="2" s="1"/>
  <c r="G357" i="2" s="1"/>
  <c r="L291" i="12" l="1"/>
  <c r="E292" i="12"/>
  <c r="F292" i="12" a="1"/>
  <c r="F292" i="12" s="1"/>
  <c r="D292" i="12"/>
  <c r="K292" i="12"/>
  <c r="J292" i="12"/>
  <c r="E308" i="13"/>
  <c r="F308" i="13" a="1"/>
  <c r="F308" i="13" s="1"/>
  <c r="I308" i="13"/>
  <c r="D308" i="13"/>
  <c r="J308" i="13"/>
  <c r="J356" i="10"/>
  <c r="G356" i="10"/>
  <c r="J357" i="2"/>
  <c r="C358" i="2"/>
  <c r="H356" i="8"/>
  <c r="C356" i="8"/>
  <c r="G356" i="8"/>
  <c r="D356" i="8"/>
  <c r="E356" i="8" s="1"/>
  <c r="I356" i="8" l="1"/>
  <c r="G292" i="12"/>
  <c r="I292" i="12" s="1"/>
  <c r="F356" i="8"/>
  <c r="G308" i="13"/>
  <c r="K308" i="13" s="1"/>
  <c r="H357" i="10"/>
  <c r="C357" i="10"/>
  <c r="D357" i="10"/>
  <c r="E357" i="10" s="1"/>
  <c r="I357" i="10"/>
  <c r="D358" i="2"/>
  <c r="E358" i="2" s="1"/>
  <c r="G358" i="2" s="1"/>
  <c r="H358" i="2"/>
  <c r="I358" i="2"/>
  <c r="L292" i="12" l="1"/>
  <c r="K293" i="12"/>
  <c r="F293" i="12" a="1"/>
  <c r="F293" i="12" s="1"/>
  <c r="J293" i="12"/>
  <c r="D293" i="12"/>
  <c r="E293" i="12"/>
  <c r="H308" i="13"/>
  <c r="D309" i="13" s="1"/>
  <c r="G357" i="10"/>
  <c r="J357" i="10"/>
  <c r="J358" i="2"/>
  <c r="C359" i="2"/>
  <c r="D357" i="8"/>
  <c r="E357" i="8" s="1"/>
  <c r="H357" i="8"/>
  <c r="G357" i="8"/>
  <c r="C357" i="8"/>
  <c r="G293" i="12" l="1"/>
  <c r="I293" i="12" s="1"/>
  <c r="D294" i="12" s="1"/>
  <c r="I357" i="8"/>
  <c r="F357" i="8"/>
  <c r="E309" i="13"/>
  <c r="J309" i="13"/>
  <c r="I309" i="13"/>
  <c r="F309" i="13" a="1"/>
  <c r="F309" i="13" s="1"/>
  <c r="G309" i="13" s="1"/>
  <c r="H358" i="10"/>
  <c r="C358" i="10"/>
  <c r="D358" i="10"/>
  <c r="E358" i="10" s="1"/>
  <c r="I358" i="10"/>
  <c r="I359" i="2"/>
  <c r="D359" i="2"/>
  <c r="E359" i="2" s="1"/>
  <c r="G359" i="2" s="1"/>
  <c r="H359" i="2"/>
  <c r="E294" i="12" l="1"/>
  <c r="K294" i="12"/>
  <c r="F294" i="12" a="1"/>
  <c r="F294" i="12" s="1"/>
  <c r="G294" i="12" s="1"/>
  <c r="J294" i="12"/>
  <c r="L293" i="12"/>
  <c r="K309" i="13"/>
  <c r="H309" i="13"/>
  <c r="J358" i="10"/>
  <c r="G358" i="10"/>
  <c r="J359" i="2"/>
  <c r="C360" i="2"/>
  <c r="H358" i="8"/>
  <c r="I358" i="8" s="1"/>
  <c r="C358" i="8"/>
  <c r="G358" i="8"/>
  <c r="D358" i="8"/>
  <c r="E358" i="8" s="1"/>
  <c r="L294" i="12" l="1"/>
  <c r="I294" i="12"/>
  <c r="F358" i="8"/>
  <c r="F310" i="13" a="1"/>
  <c r="F310" i="13" s="1"/>
  <c r="I310" i="13"/>
  <c r="D310" i="13"/>
  <c r="J310" i="13"/>
  <c r="E310" i="13"/>
  <c r="I359" i="10"/>
  <c r="D359" i="10"/>
  <c r="E359" i="10" s="1"/>
  <c r="H359" i="10"/>
  <c r="C359" i="10"/>
  <c r="D360" i="2"/>
  <c r="E360" i="2" s="1"/>
  <c r="G360" i="2" s="1"/>
  <c r="H360" i="2"/>
  <c r="I360" i="2"/>
  <c r="E295" i="12" l="1"/>
  <c r="F295" i="12" a="1"/>
  <c r="F295" i="12" s="1"/>
  <c r="J295" i="12"/>
  <c r="D295" i="12"/>
  <c r="K295" i="12"/>
  <c r="G310" i="13"/>
  <c r="K310" i="13" s="1"/>
  <c r="J359" i="10"/>
  <c r="G359" i="10"/>
  <c r="J360" i="2"/>
  <c r="C361" i="2"/>
  <c r="G359" i="8"/>
  <c r="D359" i="8"/>
  <c r="E359" i="8" s="1"/>
  <c r="C359" i="8"/>
  <c r="H359" i="8"/>
  <c r="G295" i="12" l="1"/>
  <c r="I295" i="12" s="1"/>
  <c r="E296" i="12" s="1"/>
  <c r="H310" i="13"/>
  <c r="D311" i="13" s="1"/>
  <c r="I359" i="8"/>
  <c r="F359" i="8"/>
  <c r="I360" i="10"/>
  <c r="D360" i="10"/>
  <c r="E360" i="10" s="1"/>
  <c r="H360" i="10"/>
  <c r="C360" i="10"/>
  <c r="H361" i="2"/>
  <c r="D361" i="2"/>
  <c r="E361" i="2" s="1"/>
  <c r="G361" i="2" s="1"/>
  <c r="I361" i="2"/>
  <c r="L295" i="12" l="1"/>
  <c r="F296" i="12" a="1"/>
  <c r="F296" i="12" s="1"/>
  <c r="J296" i="12"/>
  <c r="D296" i="12"/>
  <c r="G296" i="12" s="1"/>
  <c r="I296" i="12" s="1"/>
  <c r="J297" i="12" s="1"/>
  <c r="K296" i="12"/>
  <c r="E311" i="13"/>
  <c r="F311" i="13" a="1"/>
  <c r="F311" i="13" s="1"/>
  <c r="G311" i="13" s="1"/>
  <c r="J311" i="13"/>
  <c r="I311" i="13"/>
  <c r="J360" i="10"/>
  <c r="G360" i="10"/>
  <c r="J361" i="2"/>
  <c r="C362" i="2"/>
  <c r="D360" i="8"/>
  <c r="E360" i="8" s="1"/>
  <c r="C360" i="8"/>
  <c r="H360" i="8"/>
  <c r="G360" i="8"/>
  <c r="K297" i="12" l="1"/>
  <c r="E297" i="12"/>
  <c r="D297" i="12"/>
  <c r="F297" i="12" a="1"/>
  <c r="F297" i="12" s="1"/>
  <c r="L296" i="12"/>
  <c r="I360" i="8"/>
  <c r="F360" i="8"/>
  <c r="K311" i="13"/>
  <c r="H311" i="13"/>
  <c r="D312" i="13" s="1"/>
  <c r="I361" i="10"/>
  <c r="D361" i="10"/>
  <c r="E361" i="10" s="1"/>
  <c r="H361" i="10"/>
  <c r="C361" i="10"/>
  <c r="D362" i="2"/>
  <c r="E362" i="2" s="1"/>
  <c r="G362" i="2" s="1"/>
  <c r="I362" i="2"/>
  <c r="H362" i="2"/>
  <c r="G297" i="12" l="1"/>
  <c r="L297" i="12" s="1"/>
  <c r="F312" i="13" a="1"/>
  <c r="F312" i="13" s="1"/>
  <c r="G312" i="13" s="1"/>
  <c r="E312" i="13"/>
  <c r="J312" i="13"/>
  <c r="I312" i="13"/>
  <c r="J361" i="10"/>
  <c r="G361" i="10"/>
  <c r="J362" i="2"/>
  <c r="C363" i="2"/>
  <c r="C361" i="8"/>
  <c r="H361" i="8"/>
  <c r="G361" i="8"/>
  <c r="D361" i="8"/>
  <c r="E361" i="8" s="1"/>
  <c r="I297" i="12" l="1"/>
  <c r="D298" i="12" s="1"/>
  <c r="I361" i="8"/>
  <c r="F361" i="8"/>
  <c r="K312" i="13"/>
  <c r="H312" i="13"/>
  <c r="I313" i="13" s="1"/>
  <c r="I362" i="10"/>
  <c r="D362" i="10"/>
  <c r="E362" i="10" s="1"/>
  <c r="H362" i="10"/>
  <c r="C362" i="10"/>
  <c r="H363" i="2"/>
  <c r="I363" i="2"/>
  <c r="D363" i="2"/>
  <c r="E363" i="2" s="1"/>
  <c r="G363" i="2" s="1"/>
  <c r="J298" i="12" l="1"/>
  <c r="K298" i="12"/>
  <c r="E298" i="12"/>
  <c r="F298" i="12" a="1"/>
  <c r="F298" i="12" s="1"/>
  <c r="G298" i="12" s="1"/>
  <c r="F313" i="13" a="1"/>
  <c r="F313" i="13" s="1"/>
  <c r="J313" i="13"/>
  <c r="E313" i="13"/>
  <c r="D313" i="13"/>
  <c r="J362" i="10"/>
  <c r="G362" i="10"/>
  <c r="J363" i="2"/>
  <c r="C364" i="2"/>
  <c r="H362" i="8"/>
  <c r="G362" i="8"/>
  <c r="D362" i="8"/>
  <c r="E362" i="8" s="1"/>
  <c r="C362" i="8"/>
  <c r="L298" i="12" l="1"/>
  <c r="I298" i="12"/>
  <c r="F299" i="12" s="1" a="1"/>
  <c r="F299" i="12" s="1"/>
  <c r="G313" i="13"/>
  <c r="K313" i="13" s="1"/>
  <c r="I362" i="8"/>
  <c r="F362" i="8"/>
  <c r="I363" i="10"/>
  <c r="D363" i="10"/>
  <c r="E363" i="10" s="1"/>
  <c r="H363" i="10"/>
  <c r="C363" i="10"/>
  <c r="I364" i="2"/>
  <c r="H364" i="2"/>
  <c r="D364" i="2"/>
  <c r="E364" i="2" s="1"/>
  <c r="G364" i="2" s="1"/>
  <c r="H313" i="13" l="1"/>
  <c r="D299" i="12"/>
  <c r="J299" i="12"/>
  <c r="K299" i="12"/>
  <c r="E299" i="12"/>
  <c r="G299" i="12"/>
  <c r="D314" i="13"/>
  <c r="E314" i="13"/>
  <c r="J314" i="13"/>
  <c r="F314" i="13" a="1"/>
  <c r="F314" i="13" s="1"/>
  <c r="I314" i="13"/>
  <c r="J363" i="10"/>
  <c r="G363" i="10"/>
  <c r="J364" i="2"/>
  <c r="C365" i="2"/>
  <c r="G363" i="8"/>
  <c r="D363" i="8"/>
  <c r="E363" i="8" s="1"/>
  <c r="C363" i="8"/>
  <c r="H363" i="8"/>
  <c r="L299" i="12" l="1"/>
  <c r="I299" i="12"/>
  <c r="I363" i="8"/>
  <c r="F363" i="8"/>
  <c r="G314" i="13"/>
  <c r="K314" i="13" s="1"/>
  <c r="I364" i="10"/>
  <c r="D364" i="10"/>
  <c r="E364" i="10" s="1"/>
  <c r="C364" i="10"/>
  <c r="H364" i="10"/>
  <c r="I365" i="2"/>
  <c r="H365" i="2"/>
  <c r="D365" i="2"/>
  <c r="E365" i="2" s="1"/>
  <c r="G365" i="2" s="1"/>
  <c r="E300" i="12" l="1"/>
  <c r="J300" i="12"/>
  <c r="F300" i="12" a="1"/>
  <c r="F300" i="12" s="1"/>
  <c r="K300" i="12"/>
  <c r="D300" i="12"/>
  <c r="H314" i="13"/>
  <c r="J364" i="10"/>
  <c r="G364" i="10"/>
  <c r="J365" i="2"/>
  <c r="C366" i="2"/>
  <c r="D364" i="8"/>
  <c r="E364" i="8" s="1"/>
  <c r="C364" i="8"/>
  <c r="H364" i="8"/>
  <c r="G364" i="8"/>
  <c r="G300" i="12" l="1"/>
  <c r="I364" i="8"/>
  <c r="F364" i="8"/>
  <c r="E315" i="13"/>
  <c r="D315" i="13"/>
  <c r="I315" i="13"/>
  <c r="J315" i="13"/>
  <c r="F315" i="13" a="1"/>
  <c r="F315" i="13" s="1"/>
  <c r="I365" i="10"/>
  <c r="D365" i="10"/>
  <c r="E365" i="10" s="1"/>
  <c r="H365" i="10"/>
  <c r="C365" i="10"/>
  <c r="I366" i="2"/>
  <c r="H366" i="2"/>
  <c r="D366" i="2"/>
  <c r="E366" i="2" s="1"/>
  <c r="G366" i="2" s="1"/>
  <c r="L300" i="12" l="1"/>
  <c r="I300" i="12"/>
  <c r="G315" i="13"/>
  <c r="K315" i="13" s="1"/>
  <c r="G365" i="10"/>
  <c r="J365" i="10"/>
  <c r="J366" i="2"/>
  <c r="C367" i="2"/>
  <c r="C365" i="8"/>
  <c r="H365" i="8"/>
  <c r="G365" i="8"/>
  <c r="D365" i="8"/>
  <c r="E365" i="8" s="1"/>
  <c r="I365" i="8" l="1"/>
  <c r="J301" i="12"/>
  <c r="D301" i="12"/>
  <c r="K301" i="12"/>
  <c r="E301" i="12"/>
  <c r="F301" i="12" a="1"/>
  <c r="F301" i="12" s="1"/>
  <c r="H315" i="13"/>
  <c r="J316" i="13" s="1"/>
  <c r="F365" i="8"/>
  <c r="I366" i="10"/>
  <c r="D366" i="10"/>
  <c r="E366" i="10" s="1"/>
  <c r="C366" i="10"/>
  <c r="H366" i="10"/>
  <c r="I367" i="2"/>
  <c r="H367" i="2"/>
  <c r="D367" i="2"/>
  <c r="E367" i="2" s="1"/>
  <c r="G367" i="2" s="1"/>
  <c r="G301" i="12" l="1"/>
  <c r="E316" i="13"/>
  <c r="I316" i="13"/>
  <c r="D316" i="13"/>
  <c r="F316" i="13" a="1"/>
  <c r="F316" i="13" s="1"/>
  <c r="J366" i="10"/>
  <c r="G366" i="10"/>
  <c r="J367" i="2"/>
  <c r="C368" i="2"/>
  <c r="H366" i="8"/>
  <c r="G366" i="8"/>
  <c r="D366" i="8"/>
  <c r="E366" i="8" s="1"/>
  <c r="C366" i="8"/>
  <c r="G316" i="13" l="1"/>
  <c r="K316" i="13" s="1"/>
  <c r="I301" i="12"/>
  <c r="L301" i="12"/>
  <c r="I366" i="8"/>
  <c r="F366" i="8"/>
  <c r="I367" i="10"/>
  <c r="D367" i="10"/>
  <c r="E367" i="10" s="1"/>
  <c r="H367" i="10"/>
  <c r="C367" i="10"/>
  <c r="I368" i="2"/>
  <c r="H368" i="2"/>
  <c r="D368" i="2"/>
  <c r="E368" i="2" s="1"/>
  <c r="G368" i="2" s="1"/>
  <c r="H316" i="13" l="1"/>
  <c r="E317" i="13" s="1"/>
  <c r="K302" i="12"/>
  <c r="E302" i="12"/>
  <c r="F302" i="12" a="1"/>
  <c r="F302" i="12" s="1"/>
  <c r="J302" i="12"/>
  <c r="D302" i="12"/>
  <c r="G367" i="10"/>
  <c r="J367" i="10"/>
  <c r="J368" i="2"/>
  <c r="C369" i="2"/>
  <c r="G367" i="8"/>
  <c r="D367" i="8"/>
  <c r="E367" i="8" s="1"/>
  <c r="C367" i="8"/>
  <c r="H367" i="8"/>
  <c r="G302" i="12" l="1"/>
  <c r="L302" i="12" s="1"/>
  <c r="I367" i="8"/>
  <c r="D317" i="13"/>
  <c r="J317" i="13"/>
  <c r="F317" i="13" a="1"/>
  <c r="F317" i="13" s="1"/>
  <c r="I317" i="13"/>
  <c r="F367" i="8"/>
  <c r="I368" i="10"/>
  <c r="D368" i="10"/>
  <c r="E368" i="10" s="1"/>
  <c r="C368" i="10"/>
  <c r="H368" i="10"/>
  <c r="D369" i="2"/>
  <c r="E369" i="2" s="1"/>
  <c r="G369" i="2" s="1"/>
  <c r="H369" i="2"/>
  <c r="I369" i="2"/>
  <c r="G317" i="13" l="1"/>
  <c r="H317" i="13" s="1"/>
  <c r="I302" i="12"/>
  <c r="D303" i="12" s="1"/>
  <c r="K317" i="13"/>
  <c r="J368" i="10"/>
  <c r="G368" i="10"/>
  <c r="J369" i="2"/>
  <c r="C370" i="2"/>
  <c r="D368" i="8"/>
  <c r="E368" i="8" s="1"/>
  <c r="C368" i="8"/>
  <c r="H368" i="8"/>
  <c r="G368" i="8"/>
  <c r="F303" i="12" l="1" a="1"/>
  <c r="F303" i="12" s="1"/>
  <c r="J303" i="12"/>
  <c r="E303" i="12"/>
  <c r="K303" i="12"/>
  <c r="G303" i="12"/>
  <c r="I368" i="8"/>
  <c r="F368" i="8"/>
  <c r="I318" i="13"/>
  <c r="E318" i="13"/>
  <c r="F318" i="13" a="1"/>
  <c r="F318" i="13" s="1"/>
  <c r="D318" i="13"/>
  <c r="J318" i="13"/>
  <c r="I369" i="10"/>
  <c r="D369" i="10"/>
  <c r="E369" i="10" s="1"/>
  <c r="H369" i="10"/>
  <c r="C369" i="10"/>
  <c r="I370" i="2"/>
  <c r="D370" i="2"/>
  <c r="E370" i="2" s="1"/>
  <c r="G370" i="2" s="1"/>
  <c r="H370" i="2"/>
  <c r="L303" i="12" l="1"/>
  <c r="I303" i="12"/>
  <c r="J304" i="12" s="1"/>
  <c r="G318" i="13"/>
  <c r="H318" i="13" s="1"/>
  <c r="G369" i="10"/>
  <c r="J369" i="10"/>
  <c r="J370" i="2"/>
  <c r="C371" i="2"/>
  <c r="C369" i="8"/>
  <c r="H369" i="8"/>
  <c r="G369" i="8"/>
  <c r="D369" i="8"/>
  <c r="E369" i="8" s="1"/>
  <c r="K304" i="12" l="1"/>
  <c r="F304" i="12" a="1"/>
  <c r="F304" i="12" s="1"/>
  <c r="D304" i="12"/>
  <c r="G304" i="12" s="1"/>
  <c r="E304" i="12"/>
  <c r="K318" i="13"/>
  <c r="I369" i="8"/>
  <c r="F369" i="8"/>
  <c r="F319" i="13" a="1"/>
  <c r="F319" i="13" s="1"/>
  <c r="E319" i="13"/>
  <c r="D319" i="13"/>
  <c r="I319" i="13"/>
  <c r="J319" i="13"/>
  <c r="I370" i="10"/>
  <c r="D370" i="10"/>
  <c r="E370" i="10" s="1"/>
  <c r="C370" i="10"/>
  <c r="H370" i="10"/>
  <c r="D371" i="2"/>
  <c r="E371" i="2" s="1"/>
  <c r="G371" i="2" s="1"/>
  <c r="H371" i="2"/>
  <c r="I371" i="2"/>
  <c r="L304" i="12" l="1"/>
  <c r="I304" i="12"/>
  <c r="G319" i="13"/>
  <c r="K319" i="13" s="1"/>
  <c r="J370" i="10"/>
  <c r="G370" i="10"/>
  <c r="J371" i="2"/>
  <c r="C372" i="2"/>
  <c r="H370" i="8"/>
  <c r="G370" i="8"/>
  <c r="D370" i="8"/>
  <c r="E370" i="8" s="1"/>
  <c r="C370" i="8"/>
  <c r="I370" i="8" l="1"/>
  <c r="F305" i="12" a="1"/>
  <c r="F305" i="12" s="1"/>
  <c r="J305" i="12"/>
  <c r="D305" i="12"/>
  <c r="E305" i="12"/>
  <c r="K305" i="12"/>
  <c r="H319" i="13"/>
  <c r="E320" i="13" s="1"/>
  <c r="F370" i="8"/>
  <c r="I371" i="10"/>
  <c r="D371" i="10"/>
  <c r="E371" i="10" s="1"/>
  <c r="H371" i="10"/>
  <c r="C371" i="10"/>
  <c r="D372" i="2"/>
  <c r="E372" i="2" s="1"/>
  <c r="G372" i="2" s="1"/>
  <c r="I372" i="2"/>
  <c r="H372" i="2"/>
  <c r="G305" i="12" l="1"/>
  <c r="I305" i="12" s="1"/>
  <c r="E306" i="12" s="1"/>
  <c r="D320" i="13"/>
  <c r="J320" i="13"/>
  <c r="I320" i="13"/>
  <c r="F320" i="13" a="1"/>
  <c r="F320" i="13" s="1"/>
  <c r="G320" i="13" s="1"/>
  <c r="H320" i="13" s="1"/>
  <c r="F321" i="13" s="1" a="1"/>
  <c r="F321" i="13" s="1"/>
  <c r="G371" i="10"/>
  <c r="J371" i="10"/>
  <c r="J372" i="2"/>
  <c r="C373" i="2"/>
  <c r="G371" i="8"/>
  <c r="D371" i="8"/>
  <c r="E371" i="8" s="1"/>
  <c r="C371" i="8"/>
  <c r="H371" i="8"/>
  <c r="D306" i="12" l="1"/>
  <c r="K306" i="12"/>
  <c r="J306" i="12"/>
  <c r="F306" i="12" a="1"/>
  <c r="F306" i="12" s="1"/>
  <c r="G306" i="12" s="1"/>
  <c r="L306" i="12" s="1"/>
  <c r="L305" i="12"/>
  <c r="K320" i="13"/>
  <c r="D321" i="13"/>
  <c r="G321" i="13" s="1"/>
  <c r="E321" i="13"/>
  <c r="J321" i="13"/>
  <c r="I321" i="13"/>
  <c r="I371" i="8"/>
  <c r="F371" i="8"/>
  <c r="I372" i="10"/>
  <c r="D372" i="10"/>
  <c r="E372" i="10" s="1"/>
  <c r="C372" i="10"/>
  <c r="H372" i="10"/>
  <c r="D373" i="2"/>
  <c r="E373" i="2" s="1"/>
  <c r="G373" i="2" s="1"/>
  <c r="I373" i="2"/>
  <c r="H373" i="2"/>
  <c r="K321" i="13" l="1"/>
  <c r="H321" i="13"/>
  <c r="I306" i="12"/>
  <c r="F307" i="12" s="1" a="1"/>
  <c r="F307" i="12" s="1"/>
  <c r="J372" i="10"/>
  <c r="G372" i="10"/>
  <c r="J373" i="2"/>
  <c r="C374" i="2"/>
  <c r="D372" i="8"/>
  <c r="E372" i="8" s="1"/>
  <c r="C372" i="8"/>
  <c r="H372" i="8"/>
  <c r="G372" i="8"/>
  <c r="I372" i="8" l="1"/>
  <c r="F372" i="8"/>
  <c r="I322" i="13"/>
  <c r="F322" i="13" a="1"/>
  <c r="F322" i="13" s="1"/>
  <c r="D322" i="13"/>
  <c r="J322" i="13"/>
  <c r="E322" i="13"/>
  <c r="J307" i="12"/>
  <c r="D307" i="12"/>
  <c r="G307" i="12" s="1"/>
  <c r="E307" i="12"/>
  <c r="K307" i="12"/>
  <c r="I373" i="10"/>
  <c r="D373" i="10"/>
  <c r="E373" i="10" s="1"/>
  <c r="H373" i="10"/>
  <c r="C373" i="10"/>
  <c r="I374" i="2"/>
  <c r="D374" i="2"/>
  <c r="E374" i="2" s="1"/>
  <c r="G374" i="2" s="1"/>
  <c r="H374" i="2"/>
  <c r="G322" i="13" l="1"/>
  <c r="K322" i="13" s="1"/>
  <c r="I307" i="12"/>
  <c r="D308" i="12" s="1"/>
  <c r="L307" i="12"/>
  <c r="G373" i="10"/>
  <c r="J373" i="10"/>
  <c r="J374" i="2"/>
  <c r="C375" i="2"/>
  <c r="C373" i="8"/>
  <c r="H373" i="8"/>
  <c r="G373" i="8"/>
  <c r="D373" i="8"/>
  <c r="E373" i="8" s="1"/>
  <c r="F373" i="8" l="1"/>
  <c r="I373" i="8"/>
  <c r="H322" i="13"/>
  <c r="E323" i="13" s="1"/>
  <c r="J308" i="12"/>
  <c r="K308" i="12"/>
  <c r="E308" i="12"/>
  <c r="F308" i="12" a="1"/>
  <c r="F308" i="12" s="1"/>
  <c r="I374" i="10"/>
  <c r="D374" i="10"/>
  <c r="E374" i="10" s="1"/>
  <c r="C374" i="10"/>
  <c r="H374" i="10"/>
  <c r="I375" i="2"/>
  <c r="H375" i="2"/>
  <c r="D375" i="2"/>
  <c r="E375" i="2" s="1"/>
  <c r="G375" i="2" s="1"/>
  <c r="J323" i="13" l="1"/>
  <c r="G308" i="12"/>
  <c r="L308" i="12" s="1"/>
  <c r="I323" i="13"/>
  <c r="D323" i="13"/>
  <c r="F323" i="13" a="1"/>
  <c r="F323" i="13" s="1"/>
  <c r="J374" i="10"/>
  <c r="G374" i="10"/>
  <c r="J375" i="2"/>
  <c r="C376" i="2"/>
  <c r="H374" i="8"/>
  <c r="G374" i="8"/>
  <c r="D374" i="8"/>
  <c r="E374" i="8" s="1"/>
  <c r="C374" i="8"/>
  <c r="I374" i="8" l="1"/>
  <c r="G323" i="13"/>
  <c r="H323" i="13" s="1"/>
  <c r="I324" i="13" s="1"/>
  <c r="I308" i="12"/>
  <c r="E309" i="12" s="1"/>
  <c r="F374" i="8"/>
  <c r="I375" i="10"/>
  <c r="D375" i="10"/>
  <c r="E375" i="10" s="1"/>
  <c r="H375" i="10"/>
  <c r="C375" i="10"/>
  <c r="I376" i="2"/>
  <c r="H376" i="2"/>
  <c r="D376" i="2"/>
  <c r="E376" i="2" s="1"/>
  <c r="G376" i="2" s="1"/>
  <c r="J309" i="12" l="1"/>
  <c r="F324" i="13" a="1"/>
  <c r="F324" i="13" s="1"/>
  <c r="K323" i="13"/>
  <c r="E324" i="13"/>
  <c r="D324" i="13"/>
  <c r="J324" i="13"/>
  <c r="K309" i="12"/>
  <c r="D309" i="12"/>
  <c r="F309" i="12" a="1"/>
  <c r="F309" i="12" s="1"/>
  <c r="G375" i="10"/>
  <c r="J375" i="10"/>
  <c r="J376" i="2"/>
  <c r="C377" i="2"/>
  <c r="G375" i="8"/>
  <c r="D375" i="8"/>
  <c r="E375" i="8" s="1"/>
  <c r="C375" i="8"/>
  <c r="H375" i="8"/>
  <c r="G324" i="13" l="1"/>
  <c r="K324" i="13" s="1"/>
  <c r="G309" i="12"/>
  <c r="I309" i="12" s="1"/>
  <c r="E310" i="12" s="1"/>
  <c r="I375" i="8"/>
  <c r="F375" i="8"/>
  <c r="I376" i="10"/>
  <c r="D376" i="10"/>
  <c r="E376" i="10" s="1"/>
  <c r="C376" i="10"/>
  <c r="H376" i="10"/>
  <c r="I377" i="2"/>
  <c r="H377" i="2"/>
  <c r="D377" i="2"/>
  <c r="E377" i="2" s="1"/>
  <c r="G377" i="2" s="1"/>
  <c r="H324" i="13" l="1"/>
  <c r="F325" i="13" s="1" a="1"/>
  <c r="F325" i="13" s="1"/>
  <c r="L309" i="12"/>
  <c r="F310" i="12" a="1"/>
  <c r="F310" i="12" s="1"/>
  <c r="J310" i="12"/>
  <c r="D310" i="12"/>
  <c r="K310" i="12"/>
  <c r="E325" i="13"/>
  <c r="J325" i="13"/>
  <c r="I325" i="13"/>
  <c r="J376" i="10"/>
  <c r="G376" i="10"/>
  <c r="J377" i="2"/>
  <c r="C378" i="2"/>
  <c r="D376" i="8"/>
  <c r="E376" i="8" s="1"/>
  <c r="C376" i="8"/>
  <c r="H376" i="8"/>
  <c r="G376" i="8"/>
  <c r="D325" i="13" l="1"/>
  <c r="G325" i="13" s="1"/>
  <c r="K325" i="13" s="1"/>
  <c r="G310" i="12"/>
  <c r="L310" i="12" s="1"/>
  <c r="I376" i="8"/>
  <c r="F376" i="8"/>
  <c r="I377" i="10"/>
  <c r="D377" i="10"/>
  <c r="E377" i="10" s="1"/>
  <c r="H377" i="10"/>
  <c r="C377" i="10"/>
  <c r="D378" i="2"/>
  <c r="E378" i="2" s="1"/>
  <c r="G378" i="2" s="1"/>
  <c r="H378" i="2"/>
  <c r="I378" i="2"/>
  <c r="H325" i="13" l="1"/>
  <c r="D326" i="13" s="1"/>
  <c r="I310" i="12"/>
  <c r="K311" i="12" s="1"/>
  <c r="J326" i="13"/>
  <c r="G377" i="10"/>
  <c r="J377" i="10"/>
  <c r="J378" i="2"/>
  <c r="C379" i="2"/>
  <c r="C377" i="8"/>
  <c r="H377" i="8"/>
  <c r="G377" i="8"/>
  <c r="D377" i="8"/>
  <c r="E377" i="8" s="1"/>
  <c r="F326" i="13" l="1" a="1"/>
  <c r="F326" i="13" s="1"/>
  <c r="G326" i="13" s="1"/>
  <c r="H326" i="13" s="1"/>
  <c r="I326" i="13"/>
  <c r="E326" i="13"/>
  <c r="I377" i="8"/>
  <c r="J311" i="12"/>
  <c r="E311" i="12"/>
  <c r="F311" i="12" a="1"/>
  <c r="F311" i="12" s="1"/>
  <c r="D311" i="12"/>
  <c r="F377" i="8"/>
  <c r="I378" i="10"/>
  <c r="D378" i="10"/>
  <c r="E378" i="10" s="1"/>
  <c r="C378" i="10"/>
  <c r="H378" i="10"/>
  <c r="I379" i="2"/>
  <c r="H379" i="2"/>
  <c r="D379" i="2"/>
  <c r="E379" i="2" s="1"/>
  <c r="G379" i="2" s="1"/>
  <c r="G311" i="12" l="1"/>
  <c r="K326" i="13"/>
  <c r="L311" i="12"/>
  <c r="F327" i="13" a="1"/>
  <c r="F327" i="13" s="1"/>
  <c r="E327" i="13"/>
  <c r="D327" i="13"/>
  <c r="I327" i="13"/>
  <c r="J327" i="13"/>
  <c r="I311" i="12"/>
  <c r="D312" i="12" s="1"/>
  <c r="J378" i="10"/>
  <c r="G378" i="10"/>
  <c r="J379" i="2"/>
  <c r="C380" i="2"/>
  <c r="H378" i="8"/>
  <c r="G378" i="8"/>
  <c r="D378" i="8"/>
  <c r="E378" i="8" s="1"/>
  <c r="C378" i="8"/>
  <c r="G327" i="13" l="1"/>
  <c r="K327" i="13" s="1"/>
  <c r="I378" i="8"/>
  <c r="F378" i="8"/>
  <c r="K312" i="12"/>
  <c r="J312" i="12"/>
  <c r="F312" i="12" a="1"/>
  <c r="F312" i="12" s="1"/>
  <c r="E312" i="12"/>
  <c r="I379" i="10"/>
  <c r="D379" i="10"/>
  <c r="E379" i="10" s="1"/>
  <c r="H379" i="10"/>
  <c r="C379" i="10"/>
  <c r="H380" i="2"/>
  <c r="I380" i="2"/>
  <c r="D380" i="2"/>
  <c r="E380" i="2" s="1"/>
  <c r="G380" i="2" s="1"/>
  <c r="H327" i="13" l="1"/>
  <c r="E328" i="13" s="1"/>
  <c r="G312" i="12"/>
  <c r="L312" i="12" s="1"/>
  <c r="G379" i="10"/>
  <c r="J379" i="10"/>
  <c r="J380" i="2"/>
  <c r="C381" i="2"/>
  <c r="G379" i="8"/>
  <c r="D379" i="8"/>
  <c r="E379" i="8" s="1"/>
  <c r="C379" i="8"/>
  <c r="H379" i="8"/>
  <c r="D328" i="13" l="1"/>
  <c r="F328" i="13" a="1"/>
  <c r="F328" i="13" s="1"/>
  <c r="J328" i="13"/>
  <c r="I328" i="13"/>
  <c r="I312" i="12"/>
  <c r="E313" i="12" s="1"/>
  <c r="G328" i="13"/>
  <c r="I379" i="8"/>
  <c r="F379" i="8"/>
  <c r="I380" i="10"/>
  <c r="D380" i="10"/>
  <c r="E380" i="10" s="1"/>
  <c r="C380" i="10"/>
  <c r="H380" i="10"/>
  <c r="I381" i="2"/>
  <c r="D381" i="2"/>
  <c r="E381" i="2" s="1"/>
  <c r="G381" i="2" s="1"/>
  <c r="H381" i="2"/>
  <c r="K328" i="13" l="1"/>
  <c r="H328" i="13"/>
  <c r="D329" i="13" s="1"/>
  <c r="F313" i="12" a="1"/>
  <c r="F313" i="12" s="1"/>
  <c r="D313" i="12"/>
  <c r="J313" i="12"/>
  <c r="K313" i="12"/>
  <c r="J380" i="10"/>
  <c r="G380" i="10"/>
  <c r="J381" i="2"/>
  <c r="C382" i="2"/>
  <c r="D380" i="8"/>
  <c r="E380" i="8" s="1"/>
  <c r="C380" i="8"/>
  <c r="H380" i="8"/>
  <c r="G380" i="8"/>
  <c r="F380" i="8" l="1"/>
  <c r="G313" i="12"/>
  <c r="L313" i="12" s="1"/>
  <c r="F329" i="13" a="1"/>
  <c r="F329" i="13" s="1"/>
  <c r="G329" i="13" s="1"/>
  <c r="J329" i="13"/>
  <c r="I329" i="13"/>
  <c r="E329" i="13"/>
  <c r="I380" i="8"/>
  <c r="I381" i="10"/>
  <c r="D381" i="10"/>
  <c r="E381" i="10" s="1"/>
  <c r="H381" i="10"/>
  <c r="C381" i="10"/>
  <c r="D382" i="2"/>
  <c r="E382" i="2" s="1"/>
  <c r="G382" i="2" s="1"/>
  <c r="H382" i="2"/>
  <c r="I382" i="2"/>
  <c r="K329" i="13" l="1"/>
  <c r="I313" i="12"/>
  <c r="K314" i="12" s="1"/>
  <c r="H329" i="13"/>
  <c r="G381" i="10"/>
  <c r="J381" i="10"/>
  <c r="J382" i="2"/>
  <c r="C383" i="2"/>
  <c r="C381" i="8"/>
  <c r="H381" i="8"/>
  <c r="G381" i="8"/>
  <c r="D381" i="8"/>
  <c r="E381" i="8" s="1"/>
  <c r="J314" i="12" l="1"/>
  <c r="I381" i="8"/>
  <c r="F381" i="8"/>
  <c r="E314" i="12"/>
  <c r="D314" i="12"/>
  <c r="F314" i="12" a="1"/>
  <c r="F314" i="12" s="1"/>
  <c r="F330" i="13" a="1"/>
  <c r="F330" i="13" s="1"/>
  <c r="D330" i="13"/>
  <c r="I330" i="13"/>
  <c r="J330" i="13"/>
  <c r="E330" i="13"/>
  <c r="I382" i="10"/>
  <c r="D382" i="10"/>
  <c r="E382" i="10" s="1"/>
  <c r="C382" i="10"/>
  <c r="H382" i="10"/>
  <c r="H383" i="2"/>
  <c r="D383" i="2"/>
  <c r="E383" i="2" s="1"/>
  <c r="G383" i="2" s="1"/>
  <c r="I383" i="2"/>
  <c r="G314" i="12" l="1"/>
  <c r="I314" i="12" s="1"/>
  <c r="J315" i="12" s="1"/>
  <c r="G330" i="13"/>
  <c r="K330" i="13" s="1"/>
  <c r="J382" i="10"/>
  <c r="G382" i="10"/>
  <c r="J383" i="2"/>
  <c r="C384" i="2"/>
  <c r="H382" i="8"/>
  <c r="G382" i="8"/>
  <c r="D382" i="8"/>
  <c r="E382" i="8" s="1"/>
  <c r="C382" i="8"/>
  <c r="K315" i="12" l="1"/>
  <c r="F315" i="12" a="1"/>
  <c r="F315" i="12" s="1"/>
  <c r="D315" i="12"/>
  <c r="E315" i="12"/>
  <c r="L314" i="12"/>
  <c r="H330" i="13"/>
  <c r="F331" i="13" s="1" a="1"/>
  <c r="F331" i="13" s="1"/>
  <c r="I382" i="8"/>
  <c r="F382" i="8"/>
  <c r="I383" i="10"/>
  <c r="D383" i="10"/>
  <c r="E383" i="10" s="1"/>
  <c r="H383" i="10"/>
  <c r="C383" i="10"/>
  <c r="H384" i="2"/>
  <c r="D384" i="2"/>
  <c r="E384" i="2" s="1"/>
  <c r="G384" i="2" s="1"/>
  <c r="I384" i="2"/>
  <c r="G315" i="12" l="1"/>
  <c r="I315" i="12" s="1"/>
  <c r="J331" i="13"/>
  <c r="D331" i="13"/>
  <c r="G331" i="13" s="1"/>
  <c r="I331" i="13"/>
  <c r="E331" i="13"/>
  <c r="G383" i="10"/>
  <c r="J383" i="10"/>
  <c r="J384" i="2"/>
  <c r="C385" i="2"/>
  <c r="G383" i="8"/>
  <c r="D383" i="8"/>
  <c r="E383" i="8" s="1"/>
  <c r="C383" i="8"/>
  <c r="H383" i="8"/>
  <c r="D316" i="12" l="1"/>
  <c r="K316" i="12"/>
  <c r="E316" i="12"/>
  <c r="F316" i="12" a="1"/>
  <c r="F316" i="12" s="1"/>
  <c r="G316" i="12" s="1"/>
  <c r="I316" i="12" s="1"/>
  <c r="D317" i="12" s="1"/>
  <c r="J316" i="12"/>
  <c r="L315" i="12"/>
  <c r="K331" i="13"/>
  <c r="I383" i="8"/>
  <c r="F383" i="8"/>
  <c r="H331" i="13"/>
  <c r="I384" i="10"/>
  <c r="D384" i="10"/>
  <c r="E384" i="10" s="1"/>
  <c r="C384" i="10"/>
  <c r="H384" i="10"/>
  <c r="I385" i="2"/>
  <c r="D385" i="2"/>
  <c r="E385" i="2" s="1"/>
  <c r="G385" i="2" s="1"/>
  <c r="H385" i="2"/>
  <c r="E317" i="12" l="1"/>
  <c r="K317" i="12"/>
  <c r="L316" i="12"/>
  <c r="J317" i="12"/>
  <c r="F317" i="12" a="1"/>
  <c r="F317" i="12" s="1"/>
  <c r="D332" i="13"/>
  <c r="J332" i="13"/>
  <c r="E332" i="13"/>
  <c r="F332" i="13" a="1"/>
  <c r="F332" i="13" s="1"/>
  <c r="I332" i="13"/>
  <c r="J384" i="10"/>
  <c r="G384" i="10"/>
  <c r="J385" i="2"/>
  <c r="C386" i="2"/>
  <c r="D384" i="8"/>
  <c r="E384" i="8" s="1"/>
  <c r="C384" i="8"/>
  <c r="H384" i="8"/>
  <c r="G384" i="8"/>
  <c r="F384" i="8" l="1"/>
  <c r="G317" i="12"/>
  <c r="I384" i="8"/>
  <c r="G332" i="13"/>
  <c r="H332" i="13" s="1"/>
  <c r="I385" i="10"/>
  <c r="D385" i="10"/>
  <c r="E385" i="10" s="1"/>
  <c r="H385" i="10"/>
  <c r="C385" i="10"/>
  <c r="D386" i="2"/>
  <c r="E386" i="2" s="1"/>
  <c r="G386" i="2" s="1"/>
  <c r="I386" i="2"/>
  <c r="H386" i="2"/>
  <c r="I317" i="12" l="1"/>
  <c r="L317" i="12"/>
  <c r="F333" i="13" a="1"/>
  <c r="F333" i="13" s="1"/>
  <c r="D333" i="13"/>
  <c r="E333" i="13"/>
  <c r="I333" i="13"/>
  <c r="J333" i="13"/>
  <c r="K332" i="13"/>
  <c r="G385" i="10"/>
  <c r="J385" i="10"/>
  <c r="J386" i="2"/>
  <c r="C387" i="2"/>
  <c r="C385" i="8"/>
  <c r="H385" i="8"/>
  <c r="G385" i="8"/>
  <c r="D385" i="8"/>
  <c r="E385" i="8" s="1"/>
  <c r="I385" i="8" l="1"/>
  <c r="K318" i="12"/>
  <c r="D318" i="12"/>
  <c r="J318" i="12"/>
  <c r="F318" i="12" a="1"/>
  <c r="F318" i="12" s="1"/>
  <c r="E318" i="12"/>
  <c r="F385" i="8"/>
  <c r="G333" i="13"/>
  <c r="K333" i="13" s="1"/>
  <c r="I386" i="10"/>
  <c r="D386" i="10"/>
  <c r="E386" i="10" s="1"/>
  <c r="C386" i="10"/>
  <c r="H386" i="10"/>
  <c r="D387" i="2"/>
  <c r="E387" i="2" s="1"/>
  <c r="G387" i="2" s="1"/>
  <c r="H387" i="2"/>
  <c r="I387" i="2"/>
  <c r="G318" i="12" l="1"/>
  <c r="I318" i="12" s="1"/>
  <c r="F319" i="12" s="1" a="1"/>
  <c r="F319" i="12" s="1"/>
  <c r="H333" i="13"/>
  <c r="J386" i="10"/>
  <c r="G386" i="10"/>
  <c r="J387" i="2"/>
  <c r="C388" i="2"/>
  <c r="H386" i="8"/>
  <c r="G386" i="8"/>
  <c r="D386" i="8"/>
  <c r="E386" i="8" s="1"/>
  <c r="C386" i="8"/>
  <c r="J319" i="12" l="1"/>
  <c r="K319" i="12"/>
  <c r="L318" i="12"/>
  <c r="E319" i="12"/>
  <c r="D319" i="12"/>
  <c r="G319" i="12" s="1"/>
  <c r="I386" i="8"/>
  <c r="F386" i="8"/>
  <c r="D334" i="13"/>
  <c r="F334" i="13" a="1"/>
  <c r="F334" i="13" s="1"/>
  <c r="I334" i="13"/>
  <c r="J334" i="13"/>
  <c r="E334" i="13"/>
  <c r="I387" i="10"/>
  <c r="D387" i="10"/>
  <c r="E387" i="10" s="1"/>
  <c r="H387" i="10"/>
  <c r="C387" i="10"/>
  <c r="I388" i="2"/>
  <c r="H388" i="2"/>
  <c r="D388" i="2"/>
  <c r="E388" i="2" s="1"/>
  <c r="G388" i="2" s="1"/>
  <c r="I319" i="12" l="1"/>
  <c r="E320" i="12" s="1"/>
  <c r="L319" i="12"/>
  <c r="G334" i="13"/>
  <c r="K334" i="13" s="1"/>
  <c r="G387" i="10"/>
  <c r="J387" i="10"/>
  <c r="J388" i="2"/>
  <c r="C389" i="2"/>
  <c r="G387" i="8"/>
  <c r="D387" i="8"/>
  <c r="E387" i="8" s="1"/>
  <c r="C387" i="8"/>
  <c r="H387" i="8"/>
  <c r="K320" i="12" l="1"/>
  <c r="D320" i="12"/>
  <c r="J320" i="12"/>
  <c r="F320" i="12" a="1"/>
  <c r="F320" i="12" s="1"/>
  <c r="I387" i="8"/>
  <c r="F387" i="8"/>
  <c r="H334" i="13"/>
  <c r="I388" i="10"/>
  <c r="D388" i="10"/>
  <c r="E388" i="10" s="1"/>
  <c r="C388" i="10"/>
  <c r="H388" i="10"/>
  <c r="H389" i="2"/>
  <c r="I389" i="2"/>
  <c r="D389" i="2"/>
  <c r="E389" i="2" s="1"/>
  <c r="G389" i="2" s="1"/>
  <c r="G320" i="12" l="1"/>
  <c r="L320" i="12" s="1"/>
  <c r="E335" i="13"/>
  <c r="D335" i="13"/>
  <c r="I335" i="13"/>
  <c r="J335" i="13"/>
  <c r="F335" i="13" a="1"/>
  <c r="F335" i="13" s="1"/>
  <c r="J388" i="10"/>
  <c r="G388" i="10"/>
  <c r="J389" i="2"/>
  <c r="C390" i="2"/>
  <c r="D388" i="8"/>
  <c r="E388" i="8" s="1"/>
  <c r="C388" i="8"/>
  <c r="H388" i="8"/>
  <c r="G388" i="8"/>
  <c r="I320" i="12" l="1"/>
  <c r="E321" i="12" s="1"/>
  <c r="I388" i="8"/>
  <c r="F388" i="8"/>
  <c r="G335" i="13"/>
  <c r="K335" i="13" s="1"/>
  <c r="I389" i="10"/>
  <c r="D389" i="10"/>
  <c r="E389" i="10" s="1"/>
  <c r="H389" i="10"/>
  <c r="C389" i="10"/>
  <c r="D390" i="2"/>
  <c r="E390" i="2" s="1"/>
  <c r="G390" i="2" s="1"/>
  <c r="H390" i="2"/>
  <c r="I390" i="2"/>
  <c r="F321" i="12" l="1" a="1"/>
  <c r="F321" i="12" s="1"/>
  <c r="K321" i="12"/>
  <c r="J321" i="12"/>
  <c r="D321" i="12"/>
  <c r="G321" i="12" s="1"/>
  <c r="L321" i="12" s="1"/>
  <c r="H335" i="13"/>
  <c r="G389" i="10"/>
  <c r="J389" i="10"/>
  <c r="J390" i="2"/>
  <c r="C391" i="2"/>
  <c r="C389" i="8"/>
  <c r="H389" i="8"/>
  <c r="G389" i="8"/>
  <c r="D389" i="8"/>
  <c r="E389" i="8" s="1"/>
  <c r="I321" i="12" l="1"/>
  <c r="I389" i="8"/>
  <c r="F389" i="8"/>
  <c r="I336" i="13"/>
  <c r="F336" i="13" a="1"/>
  <c r="F336" i="13" s="1"/>
  <c r="D336" i="13"/>
  <c r="E336" i="13"/>
  <c r="J336" i="13"/>
  <c r="I390" i="10"/>
  <c r="D390" i="10"/>
  <c r="E390" i="10" s="1"/>
  <c r="C390" i="10"/>
  <c r="H390" i="10"/>
  <c r="I391" i="2"/>
  <c r="H391" i="2"/>
  <c r="D391" i="2"/>
  <c r="E391" i="2" s="1"/>
  <c r="G391" i="2" s="1"/>
  <c r="F322" i="12" l="1" a="1"/>
  <c r="F322" i="12" s="1"/>
  <c r="D322" i="12"/>
  <c r="E322" i="12"/>
  <c r="J322" i="12"/>
  <c r="K322" i="12"/>
  <c r="G336" i="13"/>
  <c r="K336" i="13" s="1"/>
  <c r="J390" i="10"/>
  <c r="G390" i="10"/>
  <c r="J391" i="2"/>
  <c r="C392" i="2"/>
  <c r="H390" i="8"/>
  <c r="G390" i="8"/>
  <c r="D390" i="8"/>
  <c r="E390" i="8" s="1"/>
  <c r="C390" i="8"/>
  <c r="G322" i="12" l="1"/>
  <c r="I322" i="12" s="1"/>
  <c r="I390" i="8"/>
  <c r="F390" i="8"/>
  <c r="H336" i="13"/>
  <c r="I391" i="10"/>
  <c r="D391" i="10"/>
  <c r="E391" i="10" s="1"/>
  <c r="H391" i="10"/>
  <c r="C391" i="10"/>
  <c r="H392" i="2"/>
  <c r="D392" i="2"/>
  <c r="E392" i="2" s="1"/>
  <c r="G392" i="2" s="1"/>
  <c r="I392" i="2"/>
  <c r="D323" i="12" l="1"/>
  <c r="K323" i="12"/>
  <c r="E323" i="12"/>
  <c r="J323" i="12"/>
  <c r="F323" i="12" a="1"/>
  <c r="F323" i="12" s="1"/>
  <c r="L322" i="12"/>
  <c r="E337" i="13"/>
  <c r="D337" i="13"/>
  <c r="I337" i="13"/>
  <c r="J337" i="13"/>
  <c r="F337" i="13" a="1"/>
  <c r="F337" i="13" s="1"/>
  <c r="G391" i="10"/>
  <c r="J391" i="10"/>
  <c r="J392" i="2"/>
  <c r="C393" i="2"/>
  <c r="G391" i="8"/>
  <c r="D391" i="8"/>
  <c r="E391" i="8" s="1"/>
  <c r="C391" i="8"/>
  <c r="H391" i="8"/>
  <c r="G323" i="12" l="1"/>
  <c r="I323" i="12" s="1"/>
  <c r="I391" i="8"/>
  <c r="F391" i="8"/>
  <c r="G337" i="13"/>
  <c r="K337" i="13" s="1"/>
  <c r="I392" i="10"/>
  <c r="D392" i="10"/>
  <c r="E392" i="10" s="1"/>
  <c r="C392" i="10"/>
  <c r="H392" i="10"/>
  <c r="I393" i="2"/>
  <c r="H393" i="2"/>
  <c r="D393" i="2"/>
  <c r="E393" i="2" s="1"/>
  <c r="G393" i="2" s="1"/>
  <c r="D324" i="12" l="1"/>
  <c r="K324" i="12"/>
  <c r="J324" i="12"/>
  <c r="F324" i="12" a="1"/>
  <c r="F324" i="12" s="1"/>
  <c r="E324" i="12"/>
  <c r="L323" i="12"/>
  <c r="H337" i="13"/>
  <c r="I338" i="13" s="1"/>
  <c r="J392" i="10"/>
  <c r="G392" i="10"/>
  <c r="J393" i="2"/>
  <c r="C394" i="2"/>
  <c r="D392" i="8"/>
  <c r="E392" i="8" s="1"/>
  <c r="C392" i="8"/>
  <c r="H392" i="8"/>
  <c r="G392" i="8"/>
  <c r="G324" i="12" l="1"/>
  <c r="L324" i="12" s="1"/>
  <c r="D338" i="13"/>
  <c r="J338" i="13"/>
  <c r="E338" i="13"/>
  <c r="F338" i="13" a="1"/>
  <c r="F338" i="13" s="1"/>
  <c r="I392" i="8"/>
  <c r="F392" i="8"/>
  <c r="I393" i="10"/>
  <c r="D393" i="10"/>
  <c r="E393" i="10" s="1"/>
  <c r="H393" i="10"/>
  <c r="C393" i="10"/>
  <c r="I394" i="2"/>
  <c r="H394" i="2"/>
  <c r="D394" i="2"/>
  <c r="E394" i="2" s="1"/>
  <c r="G394" i="2" s="1"/>
  <c r="G338" i="13" l="1"/>
  <c r="K338" i="13" s="1"/>
  <c r="I324" i="12"/>
  <c r="G393" i="10"/>
  <c r="J393" i="10"/>
  <c r="J394" i="2"/>
  <c r="C395" i="2"/>
  <c r="C393" i="8"/>
  <c r="H393" i="8"/>
  <c r="G393" i="8"/>
  <c r="D393" i="8"/>
  <c r="E393" i="8" s="1"/>
  <c r="H338" i="13" l="1"/>
  <c r="E339" i="13" s="1"/>
  <c r="K325" i="12"/>
  <c r="J325" i="12"/>
  <c r="F325" i="12" a="1"/>
  <c r="F325" i="12" s="1"/>
  <c r="D325" i="12"/>
  <c r="E325" i="12"/>
  <c r="D339" i="13"/>
  <c r="I393" i="8"/>
  <c r="F393" i="8"/>
  <c r="I394" i="10"/>
  <c r="D394" i="10"/>
  <c r="E394" i="10" s="1"/>
  <c r="C394" i="10"/>
  <c r="H394" i="10"/>
  <c r="I395" i="2"/>
  <c r="D395" i="2"/>
  <c r="E395" i="2" s="1"/>
  <c r="G395" i="2" s="1"/>
  <c r="H395" i="2"/>
  <c r="I339" i="13" l="1"/>
  <c r="J339" i="13"/>
  <c r="F339" i="13" a="1"/>
  <c r="F339" i="13" s="1"/>
  <c r="G339" i="13" s="1"/>
  <c r="G325" i="12"/>
  <c r="I325" i="12" s="1"/>
  <c r="J394" i="10"/>
  <c r="G394" i="10"/>
  <c r="J395" i="2"/>
  <c r="C396" i="2"/>
  <c r="H394" i="8"/>
  <c r="G394" i="8"/>
  <c r="D394" i="8"/>
  <c r="E394" i="8" s="1"/>
  <c r="C394" i="8"/>
  <c r="K339" i="13" l="1"/>
  <c r="H339" i="13"/>
  <c r="F340" i="13" s="1" a="1"/>
  <c r="F340" i="13" s="1"/>
  <c r="L325" i="12"/>
  <c r="D326" i="12"/>
  <c r="K326" i="12"/>
  <c r="F326" i="12" a="1"/>
  <c r="F326" i="12" s="1"/>
  <c r="E326" i="12"/>
  <c r="J326" i="12"/>
  <c r="I394" i="8"/>
  <c r="F394" i="8"/>
  <c r="I395" i="10"/>
  <c r="D395" i="10"/>
  <c r="E395" i="10" s="1"/>
  <c r="H395" i="10"/>
  <c r="C395" i="10"/>
  <c r="I396" i="2"/>
  <c r="D396" i="2"/>
  <c r="E396" i="2" s="1"/>
  <c r="G396" i="2" s="1"/>
  <c r="H396" i="2"/>
  <c r="E340" i="13" l="1"/>
  <c r="I340" i="13"/>
  <c r="D340" i="13"/>
  <c r="G340" i="13" s="1"/>
  <c r="H340" i="13" s="1"/>
  <c r="D341" i="13" s="1"/>
  <c r="J340" i="13"/>
  <c r="G326" i="12"/>
  <c r="L326" i="12" s="1"/>
  <c r="J395" i="10"/>
  <c r="G395" i="10"/>
  <c r="J396" i="2"/>
  <c r="C397" i="2"/>
  <c r="G395" i="8"/>
  <c r="D395" i="8"/>
  <c r="E395" i="8" s="1"/>
  <c r="C395" i="8"/>
  <c r="H395" i="8"/>
  <c r="K340" i="13" l="1"/>
  <c r="J341" i="13"/>
  <c r="I341" i="13"/>
  <c r="E341" i="13"/>
  <c r="F341" i="13" a="1"/>
  <c r="F341" i="13" s="1"/>
  <c r="G341" i="13" s="1"/>
  <c r="I326" i="12"/>
  <c r="I395" i="8"/>
  <c r="F395" i="8"/>
  <c r="I396" i="10"/>
  <c r="D396" i="10"/>
  <c r="E396" i="10" s="1"/>
  <c r="H396" i="10"/>
  <c r="C396" i="10"/>
  <c r="H397" i="2"/>
  <c r="D397" i="2"/>
  <c r="E397" i="2" s="1"/>
  <c r="G397" i="2" s="1"/>
  <c r="I397" i="2"/>
  <c r="K341" i="13" l="1"/>
  <c r="K327" i="12"/>
  <c r="E327" i="12"/>
  <c r="D327" i="12"/>
  <c r="F327" i="12" a="1"/>
  <c r="F327" i="12" s="1"/>
  <c r="J327" i="12"/>
  <c r="H341" i="13"/>
  <c r="J396" i="10"/>
  <c r="G396" i="10"/>
  <c r="J397" i="2"/>
  <c r="C398" i="2"/>
  <c r="D396" i="8"/>
  <c r="E396" i="8" s="1"/>
  <c r="C396" i="8"/>
  <c r="H396" i="8"/>
  <c r="G396" i="8"/>
  <c r="F396" i="8" l="1"/>
  <c r="G327" i="12"/>
  <c r="I327" i="12" s="1"/>
  <c r="I396" i="8"/>
  <c r="J342" i="13"/>
  <c r="I342" i="13"/>
  <c r="D342" i="13"/>
  <c r="E342" i="13"/>
  <c r="F342" i="13" a="1"/>
  <c r="F342" i="13" s="1"/>
  <c r="I397" i="10"/>
  <c r="D397" i="10"/>
  <c r="E397" i="10" s="1"/>
  <c r="H397" i="10"/>
  <c r="C397" i="10"/>
  <c r="H398" i="2"/>
  <c r="D398" i="2"/>
  <c r="E398" i="2" s="1"/>
  <c r="G398" i="2" s="1"/>
  <c r="I398" i="2"/>
  <c r="L327" i="12" l="1"/>
  <c r="F328" i="12" a="1"/>
  <c r="F328" i="12" s="1"/>
  <c r="D328" i="12"/>
  <c r="K328" i="12"/>
  <c r="E328" i="12"/>
  <c r="J328" i="12"/>
  <c r="G342" i="13"/>
  <c r="K342" i="13" s="1"/>
  <c r="J397" i="10"/>
  <c r="G397" i="10"/>
  <c r="J398" i="2"/>
  <c r="C399" i="2"/>
  <c r="C397" i="8"/>
  <c r="H397" i="8"/>
  <c r="G397" i="8"/>
  <c r="D397" i="8"/>
  <c r="E397" i="8" s="1"/>
  <c r="I397" i="8" l="1"/>
  <c r="G328" i="12"/>
  <c r="L328" i="12" s="1"/>
  <c r="F397" i="8"/>
  <c r="H342" i="13"/>
  <c r="I398" i="10"/>
  <c r="D398" i="10"/>
  <c r="E398" i="10" s="1"/>
  <c r="H398" i="10"/>
  <c r="C398" i="10"/>
  <c r="D399" i="2"/>
  <c r="E399" i="2" s="1"/>
  <c r="G399" i="2" s="1"/>
  <c r="I399" i="2"/>
  <c r="H399" i="2"/>
  <c r="I328" i="12" l="1"/>
  <c r="F343" i="13" a="1"/>
  <c r="F343" i="13" s="1"/>
  <c r="D343" i="13"/>
  <c r="J343" i="13"/>
  <c r="E343" i="13"/>
  <c r="I343" i="13"/>
  <c r="J398" i="10"/>
  <c r="G398" i="10"/>
  <c r="J399" i="2"/>
  <c r="C400" i="2"/>
  <c r="H398" i="8"/>
  <c r="G398" i="8"/>
  <c r="D398" i="8"/>
  <c r="E398" i="8" s="1"/>
  <c r="C398" i="8"/>
  <c r="K329" i="12" l="1"/>
  <c r="D329" i="12"/>
  <c r="E329" i="12"/>
  <c r="F329" i="12" a="1"/>
  <c r="F329" i="12" s="1"/>
  <c r="J329" i="12"/>
  <c r="G343" i="13"/>
  <c r="K343" i="13" s="1"/>
  <c r="I398" i="8"/>
  <c r="F398" i="8"/>
  <c r="I399" i="10"/>
  <c r="D399" i="10"/>
  <c r="E399" i="10" s="1"/>
  <c r="H399" i="10"/>
  <c r="C399" i="10"/>
  <c r="H400" i="2"/>
  <c r="D400" i="2"/>
  <c r="E400" i="2" s="1"/>
  <c r="G400" i="2" s="1"/>
  <c r="I400" i="2"/>
  <c r="H343" i="13" l="1"/>
  <c r="I344" i="13" s="1"/>
  <c r="G329" i="12"/>
  <c r="I329" i="12" s="1"/>
  <c r="J399" i="10"/>
  <c r="G399" i="10"/>
  <c r="J400" i="2"/>
  <c r="C401" i="2"/>
  <c r="H399" i="8"/>
  <c r="D399" i="8"/>
  <c r="E399" i="8" s="1"/>
  <c r="G399" i="8"/>
  <c r="C399" i="8"/>
  <c r="E344" i="13" l="1"/>
  <c r="J344" i="13"/>
  <c r="D344" i="13"/>
  <c r="F344" i="13" a="1"/>
  <c r="F344" i="13" s="1"/>
  <c r="F330" i="12" a="1"/>
  <c r="F330" i="12" s="1"/>
  <c r="J330" i="12"/>
  <c r="K330" i="12"/>
  <c r="D330" i="12"/>
  <c r="G330" i="12" s="1"/>
  <c r="E330" i="12"/>
  <c r="L329" i="12"/>
  <c r="I399" i="8"/>
  <c r="F399" i="8"/>
  <c r="I400" i="10"/>
  <c r="D400" i="10"/>
  <c r="E400" i="10" s="1"/>
  <c r="H400" i="10"/>
  <c r="C400" i="10"/>
  <c r="D401" i="2"/>
  <c r="E401" i="2" s="1"/>
  <c r="G401" i="2" s="1"/>
  <c r="I401" i="2"/>
  <c r="H401" i="2"/>
  <c r="G344" i="13" l="1"/>
  <c r="K344" i="13" s="1"/>
  <c r="I330" i="12"/>
  <c r="J331" i="12" s="1"/>
  <c r="L330" i="12"/>
  <c r="J400" i="10"/>
  <c r="G400" i="10"/>
  <c r="J401" i="2"/>
  <c r="C402" i="2"/>
  <c r="H400" i="8"/>
  <c r="D400" i="8"/>
  <c r="E400" i="8" s="1"/>
  <c r="C400" i="8"/>
  <c r="G400" i="8"/>
  <c r="H344" i="13" l="1"/>
  <c r="E345" i="13" s="1"/>
  <c r="E331" i="12"/>
  <c r="F331" i="12" a="1"/>
  <c r="F331" i="12" s="1"/>
  <c r="K331" i="12"/>
  <c r="D331" i="12"/>
  <c r="I400" i="8"/>
  <c r="F400" i="8"/>
  <c r="I401" i="10"/>
  <c r="D401" i="10"/>
  <c r="E401" i="10" s="1"/>
  <c r="H401" i="10"/>
  <c r="C401" i="10"/>
  <c r="D402" i="2"/>
  <c r="E402" i="2" s="1"/>
  <c r="G402" i="2" s="1"/>
  <c r="H402" i="2"/>
  <c r="I402" i="2"/>
  <c r="G331" i="12" l="1"/>
  <c r="I331" i="12" s="1"/>
  <c r="K332" i="12" s="1"/>
  <c r="F345" i="13" a="1"/>
  <c r="F345" i="13" s="1"/>
  <c r="D345" i="13"/>
  <c r="I345" i="13"/>
  <c r="J345" i="13"/>
  <c r="J401" i="10"/>
  <c r="G401" i="10"/>
  <c r="J402" i="2"/>
  <c r="C403" i="2"/>
  <c r="H401" i="8"/>
  <c r="D401" i="8"/>
  <c r="E401" i="8" s="1"/>
  <c r="G401" i="8"/>
  <c r="C401" i="8"/>
  <c r="L331" i="12" l="1"/>
  <c r="G345" i="13"/>
  <c r="K345" i="13" s="1"/>
  <c r="F332" i="12" a="1"/>
  <c r="F332" i="12" s="1"/>
  <c r="E332" i="12"/>
  <c r="J332" i="12"/>
  <c r="D332" i="12"/>
  <c r="I401" i="8"/>
  <c r="F401" i="8"/>
  <c r="I402" i="10"/>
  <c r="D402" i="10"/>
  <c r="E402" i="10" s="1"/>
  <c r="H402" i="10"/>
  <c r="C402" i="10"/>
  <c r="H403" i="2"/>
  <c r="D403" i="2"/>
  <c r="E403" i="2" s="1"/>
  <c r="G403" i="2" s="1"/>
  <c r="I403" i="2"/>
  <c r="G332" i="12" l="1"/>
  <c r="I332" i="12" s="1"/>
  <c r="H345" i="13"/>
  <c r="D346" i="13" s="1"/>
  <c r="J402" i="10"/>
  <c r="G402" i="10"/>
  <c r="J403" i="2"/>
  <c r="C404" i="2"/>
  <c r="H402" i="8"/>
  <c r="D402" i="8"/>
  <c r="E402" i="8" s="1"/>
  <c r="C402" i="8"/>
  <c r="G402" i="8"/>
  <c r="L332" i="12" l="1"/>
  <c r="J346" i="13"/>
  <c r="E346" i="13"/>
  <c r="I346" i="13"/>
  <c r="F346" i="13" a="1"/>
  <c r="F346" i="13" s="1"/>
  <c r="G346" i="13" s="1"/>
  <c r="F333" i="12" a="1"/>
  <c r="F333" i="12" s="1"/>
  <c r="D333" i="12"/>
  <c r="J333" i="12"/>
  <c r="E333" i="12"/>
  <c r="K333" i="12"/>
  <c r="I402" i="8"/>
  <c r="F402" i="8"/>
  <c r="I403" i="10"/>
  <c r="D403" i="10"/>
  <c r="E403" i="10" s="1"/>
  <c r="H403" i="10"/>
  <c r="C403" i="10"/>
  <c r="H404" i="2"/>
  <c r="D404" i="2"/>
  <c r="E404" i="2" s="1"/>
  <c r="G404" i="2" s="1"/>
  <c r="I404" i="2"/>
  <c r="H346" i="13" l="1"/>
  <c r="J347" i="13" s="1"/>
  <c r="K346" i="13"/>
  <c r="G333" i="12"/>
  <c r="I333" i="12" s="1"/>
  <c r="D334" i="12" s="1"/>
  <c r="J403" i="10"/>
  <c r="G403" i="10"/>
  <c r="J404" i="2"/>
  <c r="C405" i="2"/>
  <c r="H403" i="8"/>
  <c r="D403" i="8"/>
  <c r="E403" i="8" s="1"/>
  <c r="G403" i="8"/>
  <c r="C403" i="8"/>
  <c r="E347" i="13" l="1"/>
  <c r="I347" i="13"/>
  <c r="D347" i="13"/>
  <c r="F347" i="13" a="1"/>
  <c r="F347" i="13" s="1"/>
  <c r="E334" i="12"/>
  <c r="F334" i="12" a="1"/>
  <c r="F334" i="12" s="1"/>
  <c r="G334" i="12" s="1"/>
  <c r="J334" i="12"/>
  <c r="K334" i="12"/>
  <c r="L333" i="12"/>
  <c r="I403" i="8"/>
  <c r="F403" i="8"/>
  <c r="I404" i="10"/>
  <c r="D404" i="10"/>
  <c r="E404" i="10" s="1"/>
  <c r="H404" i="10"/>
  <c r="C404" i="10"/>
  <c r="D405" i="2"/>
  <c r="E405" i="2" s="1"/>
  <c r="G405" i="2" s="1"/>
  <c r="I405" i="2"/>
  <c r="H405" i="2"/>
  <c r="G347" i="13" l="1"/>
  <c r="K347" i="13" s="1"/>
  <c r="H347" i="13"/>
  <c r="J348" i="13" s="1"/>
  <c r="I334" i="12"/>
  <c r="L334" i="12"/>
  <c r="J404" i="10"/>
  <c r="G404" i="10"/>
  <c r="J405" i="2"/>
  <c r="C406" i="2"/>
  <c r="H404" i="8"/>
  <c r="D404" i="8"/>
  <c r="E404" i="8" s="1"/>
  <c r="C404" i="8"/>
  <c r="G404" i="8"/>
  <c r="D348" i="13" l="1"/>
  <c r="I348" i="13"/>
  <c r="F348" i="13" a="1"/>
  <c r="F348" i="13" s="1"/>
  <c r="G348" i="13" s="1"/>
  <c r="E348" i="13"/>
  <c r="D335" i="12"/>
  <c r="K335" i="12"/>
  <c r="E335" i="12"/>
  <c r="J335" i="12"/>
  <c r="F335" i="12" a="1"/>
  <c r="F335" i="12" s="1"/>
  <c r="I404" i="8"/>
  <c r="F404" i="8"/>
  <c r="I405" i="10"/>
  <c r="D405" i="10"/>
  <c r="E405" i="10" s="1"/>
  <c r="H405" i="10"/>
  <c r="C405" i="10"/>
  <c r="H406" i="2"/>
  <c r="I406" i="2"/>
  <c r="D406" i="2"/>
  <c r="E406" i="2" s="1"/>
  <c r="G406" i="2" s="1"/>
  <c r="K348" i="13" l="1"/>
  <c r="H348" i="13"/>
  <c r="D349" i="13" s="1"/>
  <c r="G335" i="12"/>
  <c r="I335" i="12" s="1"/>
  <c r="J405" i="10"/>
  <c r="G405" i="10"/>
  <c r="J406" i="2"/>
  <c r="C407" i="2"/>
  <c r="H405" i="8"/>
  <c r="D405" i="8"/>
  <c r="E405" i="8" s="1"/>
  <c r="G405" i="8"/>
  <c r="C405" i="8"/>
  <c r="I349" i="13" l="1"/>
  <c r="E349" i="13"/>
  <c r="J349" i="13"/>
  <c r="F349" i="13" a="1"/>
  <c r="F349" i="13" s="1"/>
  <c r="G349" i="13" s="1"/>
  <c r="J336" i="12"/>
  <c r="K336" i="12"/>
  <c r="E336" i="12"/>
  <c r="D336" i="12"/>
  <c r="F336" i="12" a="1"/>
  <c r="F336" i="12" s="1"/>
  <c r="L335" i="12"/>
  <c r="I405" i="8"/>
  <c r="F405" i="8"/>
  <c r="I406" i="10"/>
  <c r="D406" i="10"/>
  <c r="E406" i="10" s="1"/>
  <c r="H406" i="10"/>
  <c r="C406" i="10"/>
  <c r="I407" i="2"/>
  <c r="D407" i="2"/>
  <c r="E407" i="2" s="1"/>
  <c r="G407" i="2" s="1"/>
  <c r="H407" i="2"/>
  <c r="K349" i="13" l="1"/>
  <c r="G336" i="12"/>
  <c r="L336" i="12" s="1"/>
  <c r="H349" i="13"/>
  <c r="J406" i="10"/>
  <c r="G406" i="10"/>
  <c r="J407" i="2"/>
  <c r="C408" i="2"/>
  <c r="H406" i="8"/>
  <c r="D406" i="8"/>
  <c r="E406" i="8" s="1"/>
  <c r="C406" i="8"/>
  <c r="G406" i="8"/>
  <c r="I336" i="12" l="1"/>
  <c r="F337" i="12" s="1" a="1"/>
  <c r="F337" i="12" s="1"/>
  <c r="I406" i="8"/>
  <c r="F406" i="8"/>
  <c r="I350" i="13"/>
  <c r="J350" i="13"/>
  <c r="D350" i="13"/>
  <c r="E350" i="13"/>
  <c r="F350" i="13" a="1"/>
  <c r="F350" i="13" s="1"/>
  <c r="I407" i="10"/>
  <c r="D407" i="10"/>
  <c r="E407" i="10" s="1"/>
  <c r="H407" i="10"/>
  <c r="C407" i="10"/>
  <c r="H408" i="2"/>
  <c r="D408" i="2"/>
  <c r="E408" i="2" s="1"/>
  <c r="G408" i="2" s="1"/>
  <c r="I408" i="2"/>
  <c r="J337" i="12" l="1"/>
  <c r="E337" i="12"/>
  <c r="D337" i="12"/>
  <c r="G337" i="12" s="1"/>
  <c r="I337" i="12" s="1"/>
  <c r="K337" i="12"/>
  <c r="G350" i="13"/>
  <c r="H350" i="13" s="1"/>
  <c r="J407" i="10"/>
  <c r="G407" i="10"/>
  <c r="J408" i="2"/>
  <c r="C409" i="2"/>
  <c r="H407" i="8"/>
  <c r="D407" i="8"/>
  <c r="E407" i="8" s="1"/>
  <c r="G407" i="8"/>
  <c r="C407" i="8"/>
  <c r="F338" i="12" l="1" a="1"/>
  <c r="F338" i="12" s="1"/>
  <c r="J338" i="12"/>
  <c r="E338" i="12"/>
  <c r="K338" i="12"/>
  <c r="D338" i="12"/>
  <c r="G338" i="12" s="1"/>
  <c r="L337" i="12"/>
  <c r="K350" i="13"/>
  <c r="I407" i="8"/>
  <c r="F407" i="8"/>
  <c r="F351" i="13" a="1"/>
  <c r="F351" i="13" s="1"/>
  <c r="D351" i="13"/>
  <c r="J351" i="13"/>
  <c r="E351" i="13"/>
  <c r="I351" i="13"/>
  <c r="I408" i="10"/>
  <c r="D408" i="10"/>
  <c r="E408" i="10" s="1"/>
  <c r="H408" i="10"/>
  <c r="C408" i="10"/>
  <c r="I409" i="2"/>
  <c r="H409" i="2"/>
  <c r="D409" i="2"/>
  <c r="E409" i="2" s="1"/>
  <c r="G409" i="2" s="1"/>
  <c r="L338" i="12" l="1"/>
  <c r="I338" i="12"/>
  <c r="E339" i="12" s="1"/>
  <c r="G351" i="13"/>
  <c r="K351" i="13" s="1"/>
  <c r="J408" i="10"/>
  <c r="G408" i="10"/>
  <c r="J409" i="2"/>
  <c r="C410" i="2"/>
  <c r="H408" i="8"/>
  <c r="D408" i="8"/>
  <c r="E408" i="8" s="1"/>
  <c r="C408" i="8"/>
  <c r="G408" i="8"/>
  <c r="D339" i="12" l="1"/>
  <c r="K339" i="12"/>
  <c r="F339" i="12" a="1"/>
  <c r="F339" i="12" s="1"/>
  <c r="G339" i="12" s="1"/>
  <c r="J339" i="12"/>
  <c r="H351" i="13"/>
  <c r="F352" i="13" s="1" a="1"/>
  <c r="F352" i="13" s="1"/>
  <c r="I408" i="8"/>
  <c r="F408" i="8"/>
  <c r="I409" i="10"/>
  <c r="D409" i="10"/>
  <c r="E409" i="10" s="1"/>
  <c r="H409" i="10"/>
  <c r="C409" i="10"/>
  <c r="D410" i="2"/>
  <c r="E410" i="2" s="1"/>
  <c r="G410" i="2" s="1"/>
  <c r="H410" i="2"/>
  <c r="I410" i="2"/>
  <c r="I352" i="13" l="1"/>
  <c r="I339" i="12"/>
  <c r="J340" i="12" s="1"/>
  <c r="D352" i="13"/>
  <c r="G352" i="13" s="1"/>
  <c r="E352" i="13"/>
  <c r="J352" i="13"/>
  <c r="L339" i="12"/>
  <c r="J409" i="10"/>
  <c r="G409" i="10"/>
  <c r="J410" i="2"/>
  <c r="C411" i="2"/>
  <c r="H409" i="8"/>
  <c r="D409" i="8"/>
  <c r="E409" i="8" s="1"/>
  <c r="G409" i="8"/>
  <c r="C409" i="8"/>
  <c r="K352" i="13" l="1"/>
  <c r="F340" i="12" a="1"/>
  <c r="F340" i="12" s="1"/>
  <c r="K340" i="12"/>
  <c r="E340" i="12"/>
  <c r="D340" i="12"/>
  <c r="H352" i="13"/>
  <c r="D353" i="13" s="1"/>
  <c r="I409" i="8"/>
  <c r="F409" i="8"/>
  <c r="I410" i="10"/>
  <c r="D410" i="10"/>
  <c r="E410" i="10" s="1"/>
  <c r="H410" i="10"/>
  <c r="C410" i="10"/>
  <c r="H411" i="2"/>
  <c r="D411" i="2"/>
  <c r="E411" i="2" s="1"/>
  <c r="G411" i="2" s="1"/>
  <c r="I411" i="2"/>
  <c r="G340" i="12" l="1"/>
  <c r="I340" i="12" s="1"/>
  <c r="J341" i="12" s="1"/>
  <c r="J353" i="13"/>
  <c r="I353" i="13"/>
  <c r="F353" i="13" a="1"/>
  <c r="F353" i="13" s="1"/>
  <c r="G353" i="13" s="1"/>
  <c r="E353" i="13"/>
  <c r="J410" i="10"/>
  <c r="G410" i="10"/>
  <c r="J411" i="2"/>
  <c r="C412" i="2"/>
  <c r="H410" i="8"/>
  <c r="D410" i="8"/>
  <c r="E410" i="8" s="1"/>
  <c r="C410" i="8"/>
  <c r="G410" i="8"/>
  <c r="L340" i="12" l="1"/>
  <c r="H353" i="13"/>
  <c r="E354" i="13" s="1"/>
  <c r="F341" i="12" a="1"/>
  <c r="F341" i="12" s="1"/>
  <c r="K341" i="12"/>
  <c r="D341" i="12"/>
  <c r="E341" i="12"/>
  <c r="K353" i="13"/>
  <c r="I410" i="8"/>
  <c r="F410" i="8"/>
  <c r="I411" i="10"/>
  <c r="D411" i="10"/>
  <c r="E411" i="10" s="1"/>
  <c r="H411" i="10"/>
  <c r="C411" i="10"/>
  <c r="H412" i="2"/>
  <c r="I412" i="2"/>
  <c r="D412" i="2"/>
  <c r="E412" i="2" s="1"/>
  <c r="G412" i="2" s="1"/>
  <c r="G341" i="12" l="1"/>
  <c r="L341" i="12" s="1"/>
  <c r="D354" i="13"/>
  <c r="F354" i="13" a="1"/>
  <c r="F354" i="13" s="1"/>
  <c r="I354" i="13"/>
  <c r="J354" i="13"/>
  <c r="J411" i="10"/>
  <c r="G411" i="10"/>
  <c r="J412" i="2"/>
  <c r="C413" i="2"/>
  <c r="H411" i="8"/>
  <c r="D411" i="8"/>
  <c r="E411" i="8" s="1"/>
  <c r="G411" i="8"/>
  <c r="C411" i="8"/>
  <c r="I341" i="12" l="1"/>
  <c r="J342" i="12" s="1"/>
  <c r="G354" i="13"/>
  <c r="H354" i="13" s="1"/>
  <c r="F355" i="13" s="1" a="1"/>
  <c r="F355" i="13" s="1"/>
  <c r="I411" i="8"/>
  <c r="F411" i="8"/>
  <c r="F342" i="12" a="1"/>
  <c r="F342" i="12" s="1"/>
  <c r="I412" i="10"/>
  <c r="D412" i="10"/>
  <c r="E412" i="10" s="1"/>
  <c r="H412" i="10"/>
  <c r="C412" i="10"/>
  <c r="D413" i="2"/>
  <c r="E413" i="2" s="1"/>
  <c r="G413" i="2" s="1"/>
  <c r="I413" i="2"/>
  <c r="H413" i="2"/>
  <c r="E342" i="12" l="1"/>
  <c r="K342" i="12"/>
  <c r="D342" i="12"/>
  <c r="G342" i="12" s="1"/>
  <c r="I342" i="12" s="1"/>
  <c r="K343" i="12" s="1"/>
  <c r="K354" i="13"/>
  <c r="I355" i="13"/>
  <c r="J355" i="13"/>
  <c r="E355" i="13"/>
  <c r="D355" i="13"/>
  <c r="G355" i="13" s="1"/>
  <c r="J412" i="10"/>
  <c r="G412" i="10"/>
  <c r="J413" i="2"/>
  <c r="C414" i="2"/>
  <c r="H412" i="8"/>
  <c r="D412" i="8"/>
  <c r="E412" i="8" s="1"/>
  <c r="C412" i="8"/>
  <c r="G412" i="8"/>
  <c r="H355" i="13" l="1"/>
  <c r="I356" i="13" s="1"/>
  <c r="K355" i="13"/>
  <c r="D343" i="12"/>
  <c r="F343" i="12" a="1"/>
  <c r="F343" i="12" s="1"/>
  <c r="L342" i="12"/>
  <c r="J343" i="12"/>
  <c r="E343" i="12"/>
  <c r="I412" i="8"/>
  <c r="F412" i="8"/>
  <c r="F356" i="13" a="1"/>
  <c r="F356" i="13" s="1"/>
  <c r="D356" i="13"/>
  <c r="E356" i="13"/>
  <c r="I413" i="10"/>
  <c r="D413" i="10"/>
  <c r="E413" i="10" s="1"/>
  <c r="H413" i="10"/>
  <c r="C413" i="10"/>
  <c r="H414" i="2"/>
  <c r="D414" i="2"/>
  <c r="E414" i="2" s="1"/>
  <c r="G414" i="2" s="1"/>
  <c r="I414" i="2"/>
  <c r="G343" i="12" l="1"/>
  <c r="L343" i="12" s="1"/>
  <c r="J356" i="13"/>
  <c r="G356" i="13"/>
  <c r="J413" i="10"/>
  <c r="G413" i="10"/>
  <c r="J414" i="2"/>
  <c r="C415" i="2"/>
  <c r="H413" i="8"/>
  <c r="D413" i="8"/>
  <c r="E413" i="8" s="1"/>
  <c r="G413" i="8"/>
  <c r="C413" i="8"/>
  <c r="K356" i="13" l="1"/>
  <c r="I343" i="12"/>
  <c r="D344" i="12" s="1"/>
  <c r="H356" i="13"/>
  <c r="I357" i="13" s="1"/>
  <c r="I413" i="8"/>
  <c r="F413" i="8"/>
  <c r="I414" i="10"/>
  <c r="D414" i="10"/>
  <c r="E414" i="10" s="1"/>
  <c r="H414" i="10"/>
  <c r="C414" i="10"/>
  <c r="H415" i="2"/>
  <c r="I415" i="2"/>
  <c r="D415" i="2"/>
  <c r="E415" i="2" s="1"/>
  <c r="G415" i="2" s="1"/>
  <c r="J344" i="12" l="1"/>
  <c r="K344" i="12"/>
  <c r="E344" i="12"/>
  <c r="F344" i="12" a="1"/>
  <c r="F344" i="12" s="1"/>
  <c r="G344" i="12" s="1"/>
  <c r="I344" i="12" s="1"/>
  <c r="D345" i="12" s="1"/>
  <c r="D357" i="13"/>
  <c r="F357" i="13" a="1"/>
  <c r="F357" i="13" s="1"/>
  <c r="E357" i="13"/>
  <c r="J357" i="13"/>
  <c r="J414" i="10"/>
  <c r="G414" i="10"/>
  <c r="J415" i="2"/>
  <c r="C416" i="2"/>
  <c r="H414" i="8"/>
  <c r="D414" i="8"/>
  <c r="E414" i="8" s="1"/>
  <c r="C414" i="8"/>
  <c r="G414" i="8"/>
  <c r="G357" i="13" l="1"/>
  <c r="K357" i="13" s="1"/>
  <c r="L344" i="12"/>
  <c r="I414" i="8"/>
  <c r="F414" i="8"/>
  <c r="H357" i="13"/>
  <c r="E345" i="12"/>
  <c r="J345" i="12"/>
  <c r="K345" i="12"/>
  <c r="F345" i="12" a="1"/>
  <c r="F345" i="12" s="1"/>
  <c r="I415" i="10"/>
  <c r="D415" i="10"/>
  <c r="E415" i="10" s="1"/>
  <c r="H415" i="10"/>
  <c r="C415" i="10"/>
  <c r="H416" i="2"/>
  <c r="D416" i="2"/>
  <c r="E416" i="2" s="1"/>
  <c r="G416" i="2" s="1"/>
  <c r="I416" i="2"/>
  <c r="G345" i="12" l="1"/>
  <c r="I345" i="12" s="1"/>
  <c r="J346" i="12" s="1"/>
  <c r="E358" i="13"/>
  <c r="F358" i="13" a="1"/>
  <c r="F358" i="13" s="1"/>
  <c r="I358" i="13"/>
  <c r="J358" i="13"/>
  <c r="D358" i="13"/>
  <c r="J415" i="10"/>
  <c r="G415" i="10"/>
  <c r="J416" i="2"/>
  <c r="C417" i="2"/>
  <c r="H415" i="8"/>
  <c r="D415" i="8"/>
  <c r="E415" i="8" s="1"/>
  <c r="G415" i="8"/>
  <c r="C415" i="8"/>
  <c r="K346" i="12" l="1"/>
  <c r="E346" i="12"/>
  <c r="D346" i="12"/>
  <c r="F346" i="12" a="1"/>
  <c r="F346" i="12" s="1"/>
  <c r="L345" i="12"/>
  <c r="I415" i="8"/>
  <c r="F415" i="8"/>
  <c r="G358" i="13"/>
  <c r="K358" i="13" s="1"/>
  <c r="I416" i="10"/>
  <c r="D416" i="10"/>
  <c r="E416" i="10" s="1"/>
  <c r="H416" i="10"/>
  <c r="C416" i="10"/>
  <c r="I417" i="2"/>
  <c r="H417" i="2"/>
  <c r="D417" i="2"/>
  <c r="E417" i="2" s="1"/>
  <c r="G417" i="2" s="1"/>
  <c r="G346" i="12" l="1"/>
  <c r="I346" i="12" s="1"/>
  <c r="H358" i="13"/>
  <c r="J416" i="10"/>
  <c r="G416" i="10"/>
  <c r="J417" i="2"/>
  <c r="C418" i="2"/>
  <c r="H416" i="8"/>
  <c r="D416" i="8"/>
  <c r="E416" i="8" s="1"/>
  <c r="C416" i="8"/>
  <c r="G416" i="8"/>
  <c r="I416" i="8" l="1"/>
  <c r="K347" i="12"/>
  <c r="J347" i="12"/>
  <c r="L346" i="12"/>
  <c r="E347" i="12"/>
  <c r="D347" i="12"/>
  <c r="F347" i="12" a="1"/>
  <c r="F347" i="12" s="1"/>
  <c r="F416" i="8"/>
  <c r="E359" i="13"/>
  <c r="D359" i="13"/>
  <c r="F359" i="13" a="1"/>
  <c r="F359" i="13" s="1"/>
  <c r="I359" i="13"/>
  <c r="J359" i="13"/>
  <c r="I417" i="10"/>
  <c r="D417" i="10"/>
  <c r="E417" i="10" s="1"/>
  <c r="H417" i="10"/>
  <c r="C417" i="10"/>
  <c r="H418" i="2"/>
  <c r="I418" i="2"/>
  <c r="D418" i="2"/>
  <c r="E418" i="2" s="1"/>
  <c r="G418" i="2" s="1"/>
  <c r="G347" i="12" l="1"/>
  <c r="G359" i="13"/>
  <c r="K359" i="13" s="1"/>
  <c r="J417" i="10"/>
  <c r="G417" i="10"/>
  <c r="J418" i="2"/>
  <c r="C419" i="2"/>
  <c r="H417" i="8"/>
  <c r="D417" i="8"/>
  <c r="E417" i="8" s="1"/>
  <c r="G417" i="8"/>
  <c r="C417" i="8"/>
  <c r="L347" i="12" l="1"/>
  <c r="I347" i="12"/>
  <c r="I417" i="8"/>
  <c r="F417" i="8"/>
  <c r="H359" i="13"/>
  <c r="I418" i="10"/>
  <c r="D418" i="10"/>
  <c r="E418" i="10" s="1"/>
  <c r="H418" i="10"/>
  <c r="C418" i="10"/>
  <c r="H419" i="2"/>
  <c r="D419" i="2"/>
  <c r="E419" i="2" s="1"/>
  <c r="G419" i="2" s="1"/>
  <c r="I419" i="2"/>
  <c r="F348" i="12" l="1" a="1"/>
  <c r="F348" i="12" s="1"/>
  <c r="E348" i="12"/>
  <c r="K348" i="12"/>
  <c r="D348" i="12"/>
  <c r="J348" i="12"/>
  <c r="D360" i="13"/>
  <c r="F360" i="13" a="1"/>
  <c r="F360" i="13" s="1"/>
  <c r="E360" i="13"/>
  <c r="I360" i="13"/>
  <c r="J360" i="13"/>
  <c r="J418" i="10"/>
  <c r="G418" i="10"/>
  <c r="J419" i="2"/>
  <c r="C420" i="2"/>
  <c r="H418" i="8"/>
  <c r="D418" i="8"/>
  <c r="E418" i="8" s="1"/>
  <c r="C418" i="8"/>
  <c r="G418" i="8"/>
  <c r="G348" i="12" l="1"/>
  <c r="L348" i="12" s="1"/>
  <c r="I418" i="8"/>
  <c r="F418" i="8"/>
  <c r="G360" i="13"/>
  <c r="K360" i="13" s="1"/>
  <c r="I419" i="10"/>
  <c r="D419" i="10"/>
  <c r="E419" i="10" s="1"/>
  <c r="H419" i="10"/>
  <c r="C419" i="10"/>
  <c r="H420" i="2"/>
  <c r="I420" i="2"/>
  <c r="D420" i="2"/>
  <c r="E420" i="2" s="1"/>
  <c r="G420" i="2" s="1"/>
  <c r="I348" i="12" l="1"/>
  <c r="E349" i="12" s="1"/>
  <c r="H360" i="13"/>
  <c r="J419" i="10"/>
  <c r="G419" i="10"/>
  <c r="J420" i="2"/>
  <c r="C421" i="2"/>
  <c r="H419" i="8"/>
  <c r="D419" i="8"/>
  <c r="E419" i="8" s="1"/>
  <c r="G419" i="8"/>
  <c r="C419" i="8"/>
  <c r="F349" i="12" l="1" a="1"/>
  <c r="F349" i="12" s="1"/>
  <c r="K349" i="12"/>
  <c r="D349" i="12"/>
  <c r="G349" i="12" s="1"/>
  <c r="J349" i="12"/>
  <c r="I419" i="8"/>
  <c r="F419" i="8"/>
  <c r="E361" i="13"/>
  <c r="D361" i="13"/>
  <c r="I361" i="13"/>
  <c r="J361" i="13"/>
  <c r="F361" i="13" a="1"/>
  <c r="F361" i="13" s="1"/>
  <c r="I420" i="10"/>
  <c r="D420" i="10"/>
  <c r="E420" i="10" s="1"/>
  <c r="H420" i="10"/>
  <c r="C420" i="10"/>
  <c r="D421" i="2"/>
  <c r="E421" i="2" s="1"/>
  <c r="G421" i="2" s="1"/>
  <c r="I421" i="2"/>
  <c r="H421" i="2"/>
  <c r="L349" i="12" l="1"/>
  <c r="I349" i="12"/>
  <c r="J350" i="12" s="1"/>
  <c r="G361" i="13"/>
  <c r="K361" i="13" s="1"/>
  <c r="J420" i="10"/>
  <c r="G420" i="10"/>
  <c r="J421" i="2"/>
  <c r="C422" i="2"/>
  <c r="H420" i="8"/>
  <c r="D420" i="8"/>
  <c r="E420" i="8" s="1"/>
  <c r="C420" i="8"/>
  <c r="G420" i="8"/>
  <c r="F350" i="12" l="1" a="1"/>
  <c r="F350" i="12" s="1"/>
  <c r="E350" i="12"/>
  <c r="K350" i="12"/>
  <c r="D350" i="12"/>
  <c r="G350" i="12" s="1"/>
  <c r="I350" i="12" s="1"/>
  <c r="J351" i="12" s="1"/>
  <c r="I420" i="8"/>
  <c r="F420" i="8"/>
  <c r="H361" i="13"/>
  <c r="I421" i="10"/>
  <c r="D421" i="10"/>
  <c r="E421" i="10" s="1"/>
  <c r="H421" i="10"/>
  <c r="C421" i="10"/>
  <c r="D422" i="2"/>
  <c r="E422" i="2" s="1"/>
  <c r="G422" i="2" s="1"/>
  <c r="I422" i="2"/>
  <c r="H422" i="2"/>
  <c r="D362" i="13" l="1"/>
  <c r="I362" i="13"/>
  <c r="F362" i="13" a="1"/>
  <c r="F362" i="13" s="1"/>
  <c r="E362" i="13"/>
  <c r="J362" i="13"/>
  <c r="D351" i="12"/>
  <c r="K351" i="12"/>
  <c r="L350" i="12"/>
  <c r="F351" i="12" a="1"/>
  <c r="F351" i="12" s="1"/>
  <c r="E351" i="12"/>
  <c r="J421" i="10"/>
  <c r="G421" i="10"/>
  <c r="J422" i="2"/>
  <c r="C423" i="2"/>
  <c r="H421" i="8"/>
  <c r="D421" i="8"/>
  <c r="E421" i="8" s="1"/>
  <c r="G421" i="8"/>
  <c r="C421" i="8"/>
  <c r="I421" i="8" l="1"/>
  <c r="F421" i="8"/>
  <c r="G362" i="13"/>
  <c r="K362" i="13" s="1"/>
  <c r="G351" i="12"/>
  <c r="I351" i="12" s="1"/>
  <c r="F352" i="12" s="1" a="1"/>
  <c r="F352" i="12" s="1"/>
  <c r="I422" i="10"/>
  <c r="D422" i="10"/>
  <c r="E422" i="10" s="1"/>
  <c r="H422" i="10"/>
  <c r="C422" i="10"/>
  <c r="H423" i="2"/>
  <c r="I423" i="2"/>
  <c r="D423" i="2"/>
  <c r="E423" i="2" s="1"/>
  <c r="G423" i="2" s="1"/>
  <c r="H362" i="13" l="1"/>
  <c r="D352" i="12"/>
  <c r="G352" i="12" s="1"/>
  <c r="K352" i="12"/>
  <c r="J352" i="12"/>
  <c r="E352" i="12"/>
  <c r="L351" i="12"/>
  <c r="J422" i="10"/>
  <c r="G422" i="10"/>
  <c r="J423" i="2"/>
  <c r="C424" i="2"/>
  <c r="H422" i="8"/>
  <c r="D422" i="8"/>
  <c r="E422" i="8" s="1"/>
  <c r="C422" i="8"/>
  <c r="G422" i="8"/>
  <c r="I422" i="8" l="1"/>
  <c r="F422" i="8"/>
  <c r="D363" i="13"/>
  <c r="J363" i="13"/>
  <c r="F363" i="13" a="1"/>
  <c r="F363" i="13" s="1"/>
  <c r="E363" i="13"/>
  <c r="I363" i="13"/>
  <c r="L352" i="12"/>
  <c r="I352" i="12"/>
  <c r="I423" i="10"/>
  <c r="D423" i="10"/>
  <c r="E423" i="10" s="1"/>
  <c r="H423" i="10"/>
  <c r="C423" i="10"/>
  <c r="D424" i="2"/>
  <c r="E424" i="2" s="1"/>
  <c r="G424" i="2" s="1"/>
  <c r="H424" i="2"/>
  <c r="I424" i="2"/>
  <c r="G363" i="13" l="1"/>
  <c r="K363" i="13" s="1"/>
  <c r="D353" i="12"/>
  <c r="F353" i="12" a="1"/>
  <c r="F353" i="12" s="1"/>
  <c r="K353" i="12"/>
  <c r="J353" i="12"/>
  <c r="E353" i="12"/>
  <c r="J423" i="10"/>
  <c r="G423" i="10"/>
  <c r="J424" i="2"/>
  <c r="C425" i="2"/>
  <c r="H423" i="8"/>
  <c r="D423" i="8"/>
  <c r="E423" i="8" s="1"/>
  <c r="G423" i="8"/>
  <c r="C423" i="8"/>
  <c r="I423" i="8" l="1"/>
  <c r="F423" i="8"/>
  <c r="H363" i="13"/>
  <c r="G353" i="12"/>
  <c r="L353" i="12" s="1"/>
  <c r="I424" i="10"/>
  <c r="D424" i="10"/>
  <c r="E424" i="10" s="1"/>
  <c r="H424" i="10"/>
  <c r="C424" i="10"/>
  <c r="D425" i="2"/>
  <c r="E425" i="2" s="1"/>
  <c r="G425" i="2" s="1"/>
  <c r="H425" i="2"/>
  <c r="I425" i="2"/>
  <c r="F364" i="13" l="1" a="1"/>
  <c r="F364" i="13" s="1"/>
  <c r="E364" i="13"/>
  <c r="J364" i="13"/>
  <c r="D364" i="13"/>
  <c r="I364" i="13"/>
  <c r="I353" i="12"/>
  <c r="J354" i="12" s="1"/>
  <c r="J424" i="10"/>
  <c r="G424" i="10"/>
  <c r="J425" i="2"/>
  <c r="C426" i="2"/>
  <c r="H424" i="8"/>
  <c r="D424" i="8"/>
  <c r="E424" i="8" s="1"/>
  <c r="C424" i="8"/>
  <c r="G424" i="8"/>
  <c r="I424" i="8" l="1"/>
  <c r="F424" i="8"/>
  <c r="G364" i="13"/>
  <c r="K364" i="13" s="1"/>
  <c r="K354" i="12"/>
  <c r="F354" i="12" a="1"/>
  <c r="F354" i="12" s="1"/>
  <c r="D354" i="12"/>
  <c r="E354" i="12"/>
  <c r="I425" i="10"/>
  <c r="D425" i="10"/>
  <c r="E425" i="10" s="1"/>
  <c r="H425" i="10"/>
  <c r="C425" i="10"/>
  <c r="D426" i="2"/>
  <c r="E426" i="2" s="1"/>
  <c r="G426" i="2" s="1"/>
  <c r="H426" i="2"/>
  <c r="I426" i="2"/>
  <c r="H364" i="13" l="1"/>
  <c r="G354" i="12"/>
  <c r="L354" i="12" s="1"/>
  <c r="J425" i="10"/>
  <c r="G425" i="10"/>
  <c r="J426" i="2"/>
  <c r="C427" i="2"/>
  <c r="H425" i="8"/>
  <c r="D425" i="8"/>
  <c r="E425" i="8" s="1"/>
  <c r="G425" i="8"/>
  <c r="C425" i="8"/>
  <c r="I425" i="8" l="1"/>
  <c r="F425" i="8"/>
  <c r="D365" i="13"/>
  <c r="I365" i="13"/>
  <c r="J365" i="13"/>
  <c r="F365" i="13" a="1"/>
  <c r="F365" i="13" s="1"/>
  <c r="E365" i="13"/>
  <c r="I354" i="12"/>
  <c r="J355" i="12" s="1"/>
  <c r="I426" i="10"/>
  <c r="D426" i="10"/>
  <c r="E426" i="10" s="1"/>
  <c r="H426" i="10"/>
  <c r="C426" i="10"/>
  <c r="H427" i="2"/>
  <c r="D427" i="2"/>
  <c r="E427" i="2" s="1"/>
  <c r="G427" i="2" s="1"/>
  <c r="I427" i="2"/>
  <c r="G365" i="13" l="1"/>
  <c r="K365" i="13" s="1"/>
  <c r="D355" i="12"/>
  <c r="K355" i="12"/>
  <c r="E355" i="12"/>
  <c r="F355" i="12" a="1"/>
  <c r="F355" i="12" s="1"/>
  <c r="J426" i="10"/>
  <c r="G426" i="10"/>
  <c r="J427" i="2"/>
  <c r="C428" i="2"/>
  <c r="H426" i="8"/>
  <c r="D426" i="8"/>
  <c r="E426" i="8" s="1"/>
  <c r="C426" i="8"/>
  <c r="G426" i="8"/>
  <c r="G355" i="12" l="1"/>
  <c r="I355" i="12" s="1"/>
  <c r="K356" i="12" s="1"/>
  <c r="I426" i="8"/>
  <c r="F426" i="8"/>
  <c r="H365" i="13"/>
  <c r="L355" i="12"/>
  <c r="I427" i="10"/>
  <c r="D427" i="10"/>
  <c r="E427" i="10" s="1"/>
  <c r="H427" i="10"/>
  <c r="C427" i="10"/>
  <c r="D428" i="2"/>
  <c r="E428" i="2" s="1"/>
  <c r="G428" i="2" s="1"/>
  <c r="H428" i="2"/>
  <c r="I428" i="2"/>
  <c r="J366" i="13" l="1"/>
  <c r="I366" i="13"/>
  <c r="F366" i="13" a="1"/>
  <c r="F366" i="13" s="1"/>
  <c r="D366" i="13"/>
  <c r="E366" i="13"/>
  <c r="D356" i="12"/>
  <c r="E356" i="12"/>
  <c r="F356" i="12" a="1"/>
  <c r="F356" i="12" s="1"/>
  <c r="J356" i="12"/>
  <c r="J427" i="10"/>
  <c r="G427" i="10"/>
  <c r="J428" i="2"/>
  <c r="C429" i="2"/>
  <c r="H427" i="8"/>
  <c r="D427" i="8"/>
  <c r="E427" i="8" s="1"/>
  <c r="G427" i="8"/>
  <c r="C427" i="8"/>
  <c r="I427" i="8" l="1"/>
  <c r="F427" i="8"/>
  <c r="G366" i="13"/>
  <c r="K366" i="13" s="1"/>
  <c r="G356" i="12"/>
  <c r="I356" i="12" s="1"/>
  <c r="I428" i="10"/>
  <c r="D428" i="10"/>
  <c r="E428" i="10" s="1"/>
  <c r="H428" i="10"/>
  <c r="C428" i="10"/>
  <c r="H429" i="2"/>
  <c r="I429" i="2"/>
  <c r="D429" i="2"/>
  <c r="E429" i="2" s="1"/>
  <c r="G429" i="2" s="1"/>
  <c r="H366" i="13" l="1"/>
  <c r="J357" i="12"/>
  <c r="F357" i="12" a="1"/>
  <c r="F357" i="12" s="1"/>
  <c r="D357" i="12"/>
  <c r="L356" i="12"/>
  <c r="K357" i="12"/>
  <c r="E357" i="12"/>
  <c r="J428" i="10"/>
  <c r="G428" i="10"/>
  <c r="J429" i="2"/>
  <c r="C430" i="2"/>
  <c r="H428" i="8"/>
  <c r="D428" i="8"/>
  <c r="E428" i="8" s="1"/>
  <c r="C428" i="8"/>
  <c r="G428" i="8"/>
  <c r="I428" i="8" l="1"/>
  <c r="F428" i="8"/>
  <c r="E367" i="13"/>
  <c r="D367" i="13"/>
  <c r="J367" i="13"/>
  <c r="F367" i="13" a="1"/>
  <c r="F367" i="13" s="1"/>
  <c r="I367" i="13"/>
  <c r="G357" i="12"/>
  <c r="L357" i="12" s="1"/>
  <c r="I429" i="10"/>
  <c r="D429" i="10"/>
  <c r="E429" i="10" s="1"/>
  <c r="H429" i="10"/>
  <c r="C429" i="10"/>
  <c r="D430" i="2"/>
  <c r="E430" i="2" s="1"/>
  <c r="G430" i="2" s="1"/>
  <c r="H430" i="2"/>
  <c r="I430" i="2"/>
  <c r="G367" i="13" l="1"/>
  <c r="K367" i="13" s="1"/>
  <c r="I357" i="12"/>
  <c r="E358" i="12" s="1"/>
  <c r="J429" i="10"/>
  <c r="G429" i="10"/>
  <c r="J430" i="2"/>
  <c r="C431" i="2"/>
  <c r="H429" i="8"/>
  <c r="D429" i="8"/>
  <c r="E429" i="8" s="1"/>
  <c r="G429" i="8"/>
  <c r="C429" i="8"/>
  <c r="I429" i="8" l="1"/>
  <c r="F429" i="8"/>
  <c r="H367" i="13"/>
  <c r="D358" i="12"/>
  <c r="F358" i="12" a="1"/>
  <c r="F358" i="12" s="1"/>
  <c r="K358" i="12"/>
  <c r="J358" i="12"/>
  <c r="I430" i="10"/>
  <c r="D430" i="10"/>
  <c r="E430" i="10" s="1"/>
  <c r="H430" i="10"/>
  <c r="C430" i="10"/>
  <c r="D431" i="2"/>
  <c r="E431" i="2" s="1"/>
  <c r="G431" i="2" s="1"/>
  <c r="H431" i="2"/>
  <c r="I431" i="2"/>
  <c r="G358" i="12" l="1"/>
  <c r="L358" i="12" s="1"/>
  <c r="F368" i="13" a="1"/>
  <c r="F368" i="13" s="1"/>
  <c r="I368" i="13"/>
  <c r="E368" i="13"/>
  <c r="J368" i="13"/>
  <c r="D368" i="13"/>
  <c r="G368" i="13" s="1"/>
  <c r="J430" i="10"/>
  <c r="G430" i="10"/>
  <c r="J431" i="2"/>
  <c r="C432" i="2"/>
  <c r="H430" i="8"/>
  <c r="D430" i="8"/>
  <c r="E430" i="8" s="1"/>
  <c r="C430" i="8"/>
  <c r="G430" i="8"/>
  <c r="I358" i="12" l="1"/>
  <c r="K368" i="13"/>
  <c r="I430" i="8"/>
  <c r="F430" i="8"/>
  <c r="H368" i="13"/>
  <c r="I431" i="10"/>
  <c r="D431" i="10"/>
  <c r="E431" i="10" s="1"/>
  <c r="H431" i="10"/>
  <c r="C431" i="10"/>
  <c r="H432" i="2"/>
  <c r="I432" i="2"/>
  <c r="D432" i="2"/>
  <c r="E432" i="2" s="1"/>
  <c r="G432" i="2" s="1"/>
  <c r="K359" i="12" l="1"/>
  <c r="J359" i="12"/>
  <c r="D359" i="12"/>
  <c r="F359" i="12" a="1"/>
  <c r="F359" i="12" s="1"/>
  <c r="E359" i="12"/>
  <c r="E369" i="13"/>
  <c r="D369" i="13"/>
  <c r="I369" i="13"/>
  <c r="J369" i="13"/>
  <c r="F369" i="13" a="1"/>
  <c r="F369" i="13" s="1"/>
  <c r="J431" i="10"/>
  <c r="G431" i="10"/>
  <c r="J432" i="2"/>
  <c r="C433" i="2"/>
  <c r="H431" i="8"/>
  <c r="D431" i="8"/>
  <c r="E431" i="8" s="1"/>
  <c r="G431" i="8"/>
  <c r="C431" i="8"/>
  <c r="G359" i="12" l="1"/>
  <c r="L359" i="12" s="1"/>
  <c r="I431" i="8"/>
  <c r="F431" i="8"/>
  <c r="G369" i="13"/>
  <c r="K369" i="13" s="1"/>
  <c r="I432" i="10"/>
  <c r="D432" i="10"/>
  <c r="E432" i="10" s="1"/>
  <c r="H432" i="10"/>
  <c r="C432" i="10"/>
  <c r="H433" i="2"/>
  <c r="I433" i="2"/>
  <c r="D433" i="2"/>
  <c r="E433" i="2" s="1"/>
  <c r="G433" i="2" s="1"/>
  <c r="I359" i="12" l="1"/>
  <c r="H369" i="13"/>
  <c r="J432" i="10"/>
  <c r="G432" i="10"/>
  <c r="J433" i="2"/>
  <c r="C434" i="2"/>
  <c r="H432" i="8"/>
  <c r="D432" i="8"/>
  <c r="E432" i="8" s="1"/>
  <c r="C432" i="8"/>
  <c r="G432" i="8"/>
  <c r="K360" i="12" l="1"/>
  <c r="F360" i="12" a="1"/>
  <c r="F360" i="12" s="1"/>
  <c r="D360" i="12"/>
  <c r="J360" i="12"/>
  <c r="E360" i="12"/>
  <c r="I432" i="8"/>
  <c r="F432" i="8"/>
  <c r="J370" i="13"/>
  <c r="F370" i="13" a="1"/>
  <c r="F370" i="13" s="1"/>
  <c r="I370" i="13"/>
  <c r="E370" i="13"/>
  <c r="D370" i="13"/>
  <c r="I433" i="10"/>
  <c r="D433" i="10"/>
  <c r="E433" i="10" s="1"/>
  <c r="H433" i="10"/>
  <c r="C433" i="10"/>
  <c r="I434" i="2"/>
  <c r="D434" i="2"/>
  <c r="E434" i="2" s="1"/>
  <c r="G434" i="2" s="1"/>
  <c r="H434" i="2"/>
  <c r="G360" i="12" l="1"/>
  <c r="I360" i="12" s="1"/>
  <c r="J361" i="12" s="1"/>
  <c r="G370" i="13"/>
  <c r="K370" i="13" s="1"/>
  <c r="J433" i="10"/>
  <c r="G433" i="10"/>
  <c r="J434" i="2"/>
  <c r="C435" i="2"/>
  <c r="H433" i="8"/>
  <c r="D433" i="8"/>
  <c r="E433" i="8" s="1"/>
  <c r="G433" i="8"/>
  <c r="C433" i="8"/>
  <c r="F361" i="12" l="1" a="1"/>
  <c r="F361" i="12" s="1"/>
  <c r="E361" i="12"/>
  <c r="K361" i="12"/>
  <c r="D361" i="12"/>
  <c r="G361" i="12" s="1"/>
  <c r="L360" i="12"/>
  <c r="H370" i="13"/>
  <c r="J371" i="13" s="1"/>
  <c r="I433" i="8"/>
  <c r="F433" i="8"/>
  <c r="I434" i="10"/>
  <c r="D434" i="10"/>
  <c r="E434" i="10" s="1"/>
  <c r="H434" i="10"/>
  <c r="C434" i="10"/>
  <c r="D435" i="2"/>
  <c r="E435" i="2" s="1"/>
  <c r="G435" i="2" s="1"/>
  <c r="H435" i="2"/>
  <c r="I435" i="2"/>
  <c r="I371" i="13" l="1"/>
  <c r="D371" i="13"/>
  <c r="I361" i="12"/>
  <c r="K362" i="12" s="1"/>
  <c r="E371" i="13"/>
  <c r="F371" i="13" a="1"/>
  <c r="F371" i="13" s="1"/>
  <c r="L361" i="12"/>
  <c r="J434" i="10"/>
  <c r="G434" i="10"/>
  <c r="J435" i="2"/>
  <c r="C436" i="2"/>
  <c r="H434" i="8"/>
  <c r="D434" i="8"/>
  <c r="E434" i="8" s="1"/>
  <c r="C434" i="8"/>
  <c r="G434" i="8"/>
  <c r="F362" i="12" l="1" a="1"/>
  <c r="F362" i="12" s="1"/>
  <c r="G371" i="13"/>
  <c r="K371" i="13" s="1"/>
  <c r="J362" i="12"/>
  <c r="D362" i="12"/>
  <c r="G362" i="12" s="1"/>
  <c r="E362" i="12"/>
  <c r="I434" i="8"/>
  <c r="F434" i="8"/>
  <c r="H371" i="13"/>
  <c r="I435" i="10"/>
  <c r="D435" i="10"/>
  <c r="E435" i="10" s="1"/>
  <c r="H435" i="10"/>
  <c r="C435" i="10"/>
  <c r="I436" i="2"/>
  <c r="H436" i="2"/>
  <c r="D436" i="2"/>
  <c r="E436" i="2" s="1"/>
  <c r="G436" i="2" s="1"/>
  <c r="L362" i="12" l="1"/>
  <c r="I362" i="12"/>
  <c r="J363" i="12" s="1"/>
  <c r="D372" i="13"/>
  <c r="E372" i="13"/>
  <c r="J372" i="13"/>
  <c r="I372" i="13"/>
  <c r="F372" i="13" a="1"/>
  <c r="F372" i="13" s="1"/>
  <c r="J435" i="10"/>
  <c r="G435" i="10"/>
  <c r="J436" i="2"/>
  <c r="C437" i="2"/>
  <c r="H435" i="8"/>
  <c r="D435" i="8"/>
  <c r="E435" i="8" s="1"/>
  <c r="G435" i="8"/>
  <c r="C435" i="8"/>
  <c r="E363" i="12" l="1"/>
  <c r="D363" i="12"/>
  <c r="K363" i="12"/>
  <c r="F363" i="12" a="1"/>
  <c r="F363" i="12" s="1"/>
  <c r="I435" i="8"/>
  <c r="F435" i="8"/>
  <c r="G372" i="13"/>
  <c r="K372" i="13" s="1"/>
  <c r="I436" i="10"/>
  <c r="D436" i="10"/>
  <c r="E436" i="10" s="1"/>
  <c r="H436" i="10"/>
  <c r="C436" i="10"/>
  <c r="H437" i="2"/>
  <c r="D437" i="2"/>
  <c r="E437" i="2" s="1"/>
  <c r="G437" i="2" s="1"/>
  <c r="I437" i="2"/>
  <c r="G363" i="12" l="1"/>
  <c r="H372" i="13"/>
  <c r="J436" i="10"/>
  <c r="G436" i="10"/>
  <c r="J437" i="2"/>
  <c r="C438" i="2"/>
  <c r="H436" i="8"/>
  <c r="D436" i="8"/>
  <c r="E436" i="8" s="1"/>
  <c r="C436" i="8"/>
  <c r="G436" i="8"/>
  <c r="L363" i="12" l="1"/>
  <c r="I363" i="12"/>
  <c r="I436" i="8"/>
  <c r="F436" i="8"/>
  <c r="E373" i="13"/>
  <c r="D373" i="13"/>
  <c r="I373" i="13"/>
  <c r="J373" i="13"/>
  <c r="F373" i="13" a="1"/>
  <c r="F373" i="13" s="1"/>
  <c r="I437" i="10"/>
  <c r="D437" i="10"/>
  <c r="E437" i="10" s="1"/>
  <c r="H437" i="10"/>
  <c r="C437" i="10"/>
  <c r="I438" i="2"/>
  <c r="H438" i="2"/>
  <c r="D438" i="2"/>
  <c r="E438" i="2" s="1"/>
  <c r="G438" i="2" s="1"/>
  <c r="K364" i="12" l="1"/>
  <c r="D364" i="12"/>
  <c r="J364" i="12"/>
  <c r="E364" i="12"/>
  <c r="F364" i="12" a="1"/>
  <c r="F364" i="12" s="1"/>
  <c r="G373" i="13"/>
  <c r="K373" i="13" s="1"/>
  <c r="J437" i="10"/>
  <c r="G437" i="10"/>
  <c r="J438" i="2"/>
  <c r="C439" i="2"/>
  <c r="H437" i="8"/>
  <c r="D437" i="8"/>
  <c r="E437" i="8" s="1"/>
  <c r="G437" i="8"/>
  <c r="C437" i="8"/>
  <c r="G364" i="12" l="1"/>
  <c r="I364" i="12" s="1"/>
  <c r="I437" i="8"/>
  <c r="F437" i="8"/>
  <c r="H373" i="13"/>
  <c r="I438" i="10"/>
  <c r="D438" i="10"/>
  <c r="E438" i="10" s="1"/>
  <c r="H438" i="10"/>
  <c r="C438" i="10"/>
  <c r="D439" i="2"/>
  <c r="E439" i="2" s="1"/>
  <c r="G439" i="2" s="1"/>
  <c r="H439" i="2"/>
  <c r="I439" i="2"/>
  <c r="K365" i="12" l="1"/>
  <c r="J365" i="12"/>
  <c r="D365" i="12"/>
  <c r="F365" i="12" a="1"/>
  <c r="F365" i="12" s="1"/>
  <c r="E365" i="12"/>
  <c r="L364" i="12"/>
  <c r="J374" i="13"/>
  <c r="F374" i="13" a="1"/>
  <c r="F374" i="13" s="1"/>
  <c r="I374" i="13"/>
  <c r="E374" i="13"/>
  <c r="D374" i="13"/>
  <c r="J438" i="10"/>
  <c r="G438" i="10"/>
  <c r="J439" i="2"/>
  <c r="C440" i="2"/>
  <c r="H438" i="8"/>
  <c r="D438" i="8"/>
  <c r="E438" i="8" s="1"/>
  <c r="C438" i="8"/>
  <c r="G438" i="8"/>
  <c r="G365" i="12" l="1"/>
  <c r="I365" i="12" s="1"/>
  <c r="G374" i="13"/>
  <c r="K374" i="13" s="1"/>
  <c r="I438" i="8"/>
  <c r="F438" i="8"/>
  <c r="I439" i="10"/>
  <c r="D439" i="10"/>
  <c r="E439" i="10" s="1"/>
  <c r="H439" i="10"/>
  <c r="C439" i="10"/>
  <c r="H440" i="2"/>
  <c r="D440" i="2"/>
  <c r="E440" i="2" s="1"/>
  <c r="G440" i="2" s="1"/>
  <c r="I440" i="2"/>
  <c r="H374" i="13" l="1"/>
  <c r="I375" i="13" s="1"/>
  <c r="J366" i="12"/>
  <c r="K366" i="12"/>
  <c r="F366" i="12" a="1"/>
  <c r="F366" i="12" s="1"/>
  <c r="E366" i="12"/>
  <c r="D366" i="12"/>
  <c r="L365" i="12"/>
  <c r="J439" i="10"/>
  <c r="G439" i="10"/>
  <c r="J440" i="2"/>
  <c r="C441" i="2"/>
  <c r="H439" i="8"/>
  <c r="D439" i="8"/>
  <c r="E439" i="8" s="1"/>
  <c r="G439" i="8"/>
  <c r="C439" i="8"/>
  <c r="D375" i="13" l="1"/>
  <c r="F375" i="13" a="1"/>
  <c r="F375" i="13" s="1"/>
  <c r="J375" i="13"/>
  <c r="E375" i="13"/>
  <c r="G366" i="12"/>
  <c r="I366" i="12" s="1"/>
  <c r="I439" i="8"/>
  <c r="F439" i="8"/>
  <c r="I440" i="10"/>
  <c r="D440" i="10"/>
  <c r="E440" i="10" s="1"/>
  <c r="H440" i="10"/>
  <c r="C440" i="10"/>
  <c r="D441" i="2"/>
  <c r="E441" i="2" s="1"/>
  <c r="G441" i="2" s="1"/>
  <c r="I441" i="2"/>
  <c r="H441" i="2"/>
  <c r="G375" i="13" l="1"/>
  <c r="K375" i="13" s="1"/>
  <c r="J367" i="12"/>
  <c r="E367" i="12"/>
  <c r="F367" i="12" a="1"/>
  <c r="F367" i="12" s="1"/>
  <c r="D367" i="12"/>
  <c r="K367" i="12"/>
  <c r="L366" i="12"/>
  <c r="J440" i="10"/>
  <c r="G440" i="10"/>
  <c r="J441" i="2"/>
  <c r="C442" i="2"/>
  <c r="H440" i="8"/>
  <c r="D440" i="8"/>
  <c r="E440" i="8" s="1"/>
  <c r="C440" i="8"/>
  <c r="G440" i="8"/>
  <c r="H375" i="13" l="1"/>
  <c r="I376" i="13" s="1"/>
  <c r="G367" i="12"/>
  <c r="I367" i="12" s="1"/>
  <c r="E368" i="12" s="1"/>
  <c r="I440" i="8"/>
  <c r="F440" i="8"/>
  <c r="I441" i="10"/>
  <c r="D441" i="10"/>
  <c r="E441" i="10" s="1"/>
  <c r="H441" i="10"/>
  <c r="C441" i="10"/>
  <c r="H442" i="2"/>
  <c r="I442" i="2"/>
  <c r="D442" i="2"/>
  <c r="E442" i="2" s="1"/>
  <c r="G442" i="2" s="1"/>
  <c r="J376" i="13" l="1"/>
  <c r="F376" i="13" a="1"/>
  <c r="F376" i="13" s="1"/>
  <c r="E376" i="13"/>
  <c r="D376" i="13"/>
  <c r="D368" i="12"/>
  <c r="L367" i="12"/>
  <c r="K368" i="12"/>
  <c r="F368" i="12" a="1"/>
  <c r="F368" i="12" s="1"/>
  <c r="J368" i="12"/>
  <c r="J441" i="10"/>
  <c r="G441" i="10"/>
  <c r="J442" i="2"/>
  <c r="C443" i="2"/>
  <c r="H441" i="8"/>
  <c r="D441" i="8"/>
  <c r="E441" i="8" s="1"/>
  <c r="G441" i="8"/>
  <c r="C441" i="8"/>
  <c r="G376" i="13" l="1"/>
  <c r="H376" i="13" s="1"/>
  <c r="D377" i="13" s="1"/>
  <c r="G368" i="12"/>
  <c r="I368" i="12" s="1"/>
  <c r="K369" i="12" s="1"/>
  <c r="I441" i="8"/>
  <c r="F441" i="8"/>
  <c r="I442" i="10"/>
  <c r="D442" i="10"/>
  <c r="E442" i="10" s="1"/>
  <c r="H442" i="10"/>
  <c r="C442" i="10"/>
  <c r="I443" i="2"/>
  <c r="D443" i="2"/>
  <c r="E443" i="2" s="1"/>
  <c r="G443" i="2" s="1"/>
  <c r="H443" i="2"/>
  <c r="F377" i="13" l="1" a="1"/>
  <c r="F377" i="13" s="1"/>
  <c r="G377" i="13" s="1"/>
  <c r="E377" i="13"/>
  <c r="I377" i="13"/>
  <c r="J377" i="13"/>
  <c r="K376" i="13"/>
  <c r="L368" i="12"/>
  <c r="D369" i="12"/>
  <c r="E369" i="12"/>
  <c r="F369" i="12" a="1"/>
  <c r="F369" i="12" s="1"/>
  <c r="J369" i="12"/>
  <c r="H377" i="13"/>
  <c r="J442" i="10"/>
  <c r="G442" i="10"/>
  <c r="J443" i="2"/>
  <c r="C444" i="2"/>
  <c r="H442" i="8"/>
  <c r="D442" i="8"/>
  <c r="E442" i="8" s="1"/>
  <c r="C442" i="8"/>
  <c r="G442" i="8"/>
  <c r="K377" i="13" l="1"/>
  <c r="G369" i="12"/>
  <c r="I369" i="12" s="1"/>
  <c r="K370" i="12" s="1"/>
  <c r="I442" i="8"/>
  <c r="F442" i="8"/>
  <c r="I378" i="13"/>
  <c r="F378" i="13" a="1"/>
  <c r="F378" i="13" s="1"/>
  <c r="D378" i="13"/>
  <c r="E378" i="13"/>
  <c r="J378" i="13"/>
  <c r="I443" i="10"/>
  <c r="D443" i="10"/>
  <c r="E443" i="10" s="1"/>
  <c r="H443" i="10"/>
  <c r="C443" i="10"/>
  <c r="I444" i="2"/>
  <c r="D444" i="2"/>
  <c r="E444" i="2" s="1"/>
  <c r="G444" i="2" s="1"/>
  <c r="H444" i="2"/>
  <c r="D370" i="12" l="1"/>
  <c r="J370" i="12"/>
  <c r="E370" i="12"/>
  <c r="F370" i="12" a="1"/>
  <c r="F370" i="12" s="1"/>
  <c r="G370" i="12" s="1"/>
  <c r="I370" i="12" s="1"/>
  <c r="F371" i="12" s="1" a="1"/>
  <c r="F371" i="12" s="1"/>
  <c r="L369" i="12"/>
  <c r="G378" i="13"/>
  <c r="K378" i="13" s="1"/>
  <c r="J443" i="10"/>
  <c r="G443" i="10"/>
  <c r="J444" i="2"/>
  <c r="C445" i="2"/>
  <c r="H443" i="8"/>
  <c r="D443" i="8"/>
  <c r="E443" i="8" s="1"/>
  <c r="G443" i="8"/>
  <c r="C443" i="8"/>
  <c r="L370" i="12" l="1"/>
  <c r="D371" i="12"/>
  <c r="G371" i="12" s="1"/>
  <c r="J371" i="12"/>
  <c r="K371" i="12"/>
  <c r="E371" i="12"/>
  <c r="I443" i="8"/>
  <c r="F443" i="8"/>
  <c r="H378" i="13"/>
  <c r="I444" i="10"/>
  <c r="D444" i="10"/>
  <c r="E444" i="10" s="1"/>
  <c r="H444" i="10"/>
  <c r="C444" i="10"/>
  <c r="H445" i="2"/>
  <c r="D445" i="2"/>
  <c r="E445" i="2" s="1"/>
  <c r="G445" i="2" s="1"/>
  <c r="I445" i="2"/>
  <c r="L371" i="12" l="1"/>
  <c r="D379" i="13"/>
  <c r="I379" i="13"/>
  <c r="J379" i="13"/>
  <c r="E379" i="13"/>
  <c r="F379" i="13" a="1"/>
  <c r="F379" i="13" s="1"/>
  <c r="I371" i="12"/>
  <c r="J444" i="10"/>
  <c r="G444" i="10"/>
  <c r="J445" i="2"/>
  <c r="C446" i="2"/>
  <c r="H444" i="8"/>
  <c r="D444" i="8"/>
  <c r="E444" i="8" s="1"/>
  <c r="C444" i="8"/>
  <c r="G444" i="8"/>
  <c r="I444" i="8" l="1"/>
  <c r="F444" i="8"/>
  <c r="G379" i="13"/>
  <c r="K379" i="13" s="1"/>
  <c r="K372" i="12"/>
  <c r="D372" i="12"/>
  <c r="E372" i="12"/>
  <c r="J372" i="12"/>
  <c r="F372" i="12" a="1"/>
  <c r="F372" i="12" s="1"/>
  <c r="I445" i="10"/>
  <c r="D445" i="10"/>
  <c r="E445" i="10" s="1"/>
  <c r="H445" i="10"/>
  <c r="C445" i="10"/>
  <c r="H446" i="2"/>
  <c r="I446" i="2"/>
  <c r="D446" i="2"/>
  <c r="E446" i="2" s="1"/>
  <c r="H379" i="13" l="1"/>
  <c r="G372" i="12"/>
  <c r="L372" i="12" s="1"/>
  <c r="J446" i="2"/>
  <c r="J445" i="10"/>
  <c r="G445" i="10"/>
  <c r="G446" i="2"/>
  <c r="C447" i="2" s="1"/>
  <c r="H445" i="8"/>
  <c r="D445" i="8"/>
  <c r="E445" i="8" s="1"/>
  <c r="G445" i="8"/>
  <c r="C445" i="8"/>
  <c r="I445" i="8" l="1"/>
  <c r="F445" i="8"/>
  <c r="D380" i="13"/>
  <c r="F380" i="13" a="1"/>
  <c r="F380" i="13" s="1"/>
  <c r="E380" i="13"/>
  <c r="I380" i="13"/>
  <c r="J380" i="13"/>
  <c r="I372" i="12"/>
  <c r="I446" i="10"/>
  <c r="D446" i="10"/>
  <c r="E446" i="10" s="1"/>
  <c r="H446" i="10"/>
  <c r="C446" i="10"/>
  <c r="H447" i="2"/>
  <c r="I447" i="2"/>
  <c r="D447" i="2"/>
  <c r="E447" i="2" s="1"/>
  <c r="G447" i="2" s="1"/>
  <c r="C448" i="2" s="1"/>
  <c r="G380" i="13" l="1"/>
  <c r="K380" i="13" s="1"/>
  <c r="F373" i="12" a="1"/>
  <c r="F373" i="12" s="1"/>
  <c r="K373" i="12"/>
  <c r="E373" i="12"/>
  <c r="D373" i="12"/>
  <c r="J373" i="12"/>
  <c r="J446" i="10"/>
  <c r="G446" i="10"/>
  <c r="J447" i="2"/>
  <c r="H446" i="8"/>
  <c r="D446" i="8"/>
  <c r="E446" i="8" s="1"/>
  <c r="C446" i="8"/>
  <c r="G446" i="8"/>
  <c r="D448" i="2"/>
  <c r="E448" i="2" s="1"/>
  <c r="G448" i="2" s="1"/>
  <c r="H448" i="2"/>
  <c r="I448" i="2"/>
  <c r="I446" i="8" l="1"/>
  <c r="F446" i="8"/>
  <c r="H380" i="13"/>
  <c r="G373" i="12"/>
  <c r="I373" i="12" s="1"/>
  <c r="F374" i="12" s="1" a="1"/>
  <c r="F374" i="12" s="1"/>
  <c r="I447" i="10"/>
  <c r="D447" i="10"/>
  <c r="E447" i="10" s="1"/>
  <c r="H447" i="10"/>
  <c r="C447" i="10"/>
  <c r="J448" i="2"/>
  <c r="C449" i="2"/>
  <c r="E381" i="13" l="1"/>
  <c r="D381" i="13"/>
  <c r="I381" i="13"/>
  <c r="J381" i="13"/>
  <c r="F381" i="13" a="1"/>
  <c r="F381" i="13" s="1"/>
  <c r="J374" i="12"/>
  <c r="D374" i="12"/>
  <c r="G374" i="12" s="1"/>
  <c r="L373" i="12"/>
  <c r="E374" i="12"/>
  <c r="K374" i="12"/>
  <c r="J447" i="10"/>
  <c r="G447" i="10"/>
  <c r="H447" i="8"/>
  <c r="D447" i="8"/>
  <c r="E447" i="8" s="1"/>
  <c r="G447" i="8"/>
  <c r="C447" i="8"/>
  <c r="F447" i="8" s="1"/>
  <c r="D449" i="2"/>
  <c r="E449" i="2" s="1"/>
  <c r="G449" i="2" s="1"/>
  <c r="I449" i="2"/>
  <c r="H449" i="2"/>
  <c r="I447" i="8" l="1"/>
  <c r="G381" i="13"/>
  <c r="K381" i="13" s="1"/>
  <c r="I374" i="12"/>
  <c r="F375" i="12" s="1" a="1"/>
  <c r="F375" i="12" s="1"/>
  <c r="L374" i="12"/>
  <c r="I448" i="10"/>
  <c r="D448" i="10"/>
  <c r="E448" i="10" s="1"/>
  <c r="H448" i="10"/>
  <c r="C448" i="10"/>
  <c r="J449" i="2"/>
  <c r="C450" i="2"/>
  <c r="H381" i="13" l="1"/>
  <c r="I382" i="13" s="1"/>
  <c r="J375" i="12"/>
  <c r="D375" i="12"/>
  <c r="G375" i="12" s="1"/>
  <c r="E375" i="12"/>
  <c r="K375" i="12"/>
  <c r="J448" i="10"/>
  <c r="G448" i="10"/>
  <c r="H448" i="8"/>
  <c r="D448" i="8"/>
  <c r="E448" i="8" s="1"/>
  <c r="C448" i="8"/>
  <c r="G448" i="8"/>
  <c r="H450" i="2"/>
  <c r="D450" i="2"/>
  <c r="E450" i="2" s="1"/>
  <c r="G450" i="2" s="1"/>
  <c r="I450" i="2"/>
  <c r="D382" i="13" l="1"/>
  <c r="J382" i="13"/>
  <c r="F382" i="13" a="1"/>
  <c r="F382" i="13" s="1"/>
  <c r="I448" i="8"/>
  <c r="F448" i="8"/>
  <c r="E382" i="13"/>
  <c r="L375" i="12"/>
  <c r="I375" i="12"/>
  <c r="J376" i="12" s="1"/>
  <c r="I449" i="10"/>
  <c r="D449" i="10"/>
  <c r="E449" i="10" s="1"/>
  <c r="H449" i="10"/>
  <c r="C449" i="10"/>
  <c r="J450" i="2"/>
  <c r="C451" i="2"/>
  <c r="G382" i="13" l="1"/>
  <c r="K382" i="13" s="1"/>
  <c r="F376" i="12" a="1"/>
  <c r="F376" i="12" s="1"/>
  <c r="K376" i="12"/>
  <c r="D376" i="12"/>
  <c r="E376" i="12"/>
  <c r="J449" i="10"/>
  <c r="G449" i="10"/>
  <c r="H449" i="8"/>
  <c r="D449" i="8"/>
  <c r="E449" i="8" s="1"/>
  <c r="G449" i="8"/>
  <c r="C449" i="8"/>
  <c r="F449" i="8" s="1"/>
  <c r="I451" i="2"/>
  <c r="D451" i="2"/>
  <c r="E451" i="2" s="1"/>
  <c r="G451" i="2" s="1"/>
  <c r="H451" i="2"/>
  <c r="H382" i="13" l="1"/>
  <c r="F383" i="13" s="1" a="1"/>
  <c r="F383" i="13" s="1"/>
  <c r="I449" i="8"/>
  <c r="D383" i="13"/>
  <c r="J383" i="13"/>
  <c r="G376" i="12"/>
  <c r="I376" i="12" s="1"/>
  <c r="D377" i="12" s="1"/>
  <c r="I450" i="10"/>
  <c r="D450" i="10"/>
  <c r="E450" i="10" s="1"/>
  <c r="H450" i="10"/>
  <c r="C450" i="10"/>
  <c r="J451" i="2"/>
  <c r="C452" i="2"/>
  <c r="I383" i="13" l="1"/>
  <c r="E383" i="13"/>
  <c r="G383" i="13"/>
  <c r="K383" i="13" s="1"/>
  <c r="K377" i="12"/>
  <c r="J377" i="12"/>
  <c r="F377" i="12" a="1"/>
  <c r="F377" i="12" s="1"/>
  <c r="E377" i="12"/>
  <c r="L376" i="12"/>
  <c r="J450" i="10"/>
  <c r="G450" i="10"/>
  <c r="H450" i="8"/>
  <c r="D450" i="8"/>
  <c r="E450" i="8" s="1"/>
  <c r="C450" i="8"/>
  <c r="G450" i="8"/>
  <c r="D452" i="2"/>
  <c r="E452" i="2" s="1"/>
  <c r="G452" i="2" s="1"/>
  <c r="I452" i="2"/>
  <c r="H452" i="2"/>
  <c r="G377" i="12" l="1"/>
  <c r="I377" i="12" s="1"/>
  <c r="E378" i="12" s="1"/>
  <c r="I450" i="8"/>
  <c r="F450" i="8"/>
  <c r="H383" i="13"/>
  <c r="L377" i="12"/>
  <c r="I451" i="10"/>
  <c r="D451" i="10"/>
  <c r="E451" i="10" s="1"/>
  <c r="H451" i="10"/>
  <c r="C451" i="10"/>
  <c r="J452" i="2"/>
  <c r="C453" i="2"/>
  <c r="F384" i="13" l="1" a="1"/>
  <c r="F384" i="13" s="1"/>
  <c r="D384" i="13"/>
  <c r="I384" i="13"/>
  <c r="J384" i="13"/>
  <c r="E384" i="13"/>
  <c r="D378" i="12"/>
  <c r="J378" i="12"/>
  <c r="K378" i="12"/>
  <c r="F378" i="12" a="1"/>
  <c r="F378" i="12" s="1"/>
  <c r="J451" i="10"/>
  <c r="G451" i="10"/>
  <c r="H451" i="8"/>
  <c r="D451" i="8"/>
  <c r="E451" i="8" s="1"/>
  <c r="G451" i="8"/>
  <c r="C451" i="8"/>
  <c r="F451" i="8" s="1"/>
  <c r="D453" i="2"/>
  <c r="E453" i="2" s="1"/>
  <c r="G453" i="2" s="1"/>
  <c r="H453" i="2"/>
  <c r="I453" i="2"/>
  <c r="I451" i="8" l="1"/>
  <c r="G384" i="13"/>
  <c r="H384" i="13" s="1"/>
  <c r="G378" i="12"/>
  <c r="I452" i="10"/>
  <c r="D452" i="10"/>
  <c r="E452" i="10" s="1"/>
  <c r="H452" i="10"/>
  <c r="C452" i="10"/>
  <c r="J453" i="2"/>
  <c r="C454" i="2"/>
  <c r="L378" i="12" l="1"/>
  <c r="K384" i="13"/>
  <c r="I385" i="13"/>
  <c r="J385" i="13"/>
  <c r="F385" i="13" a="1"/>
  <c r="F385" i="13" s="1"/>
  <c r="E385" i="13"/>
  <c r="D385" i="13"/>
  <c r="I378" i="12"/>
  <c r="F379" i="12" s="1" a="1"/>
  <c r="F379" i="12" s="1"/>
  <c r="J452" i="10"/>
  <c r="G452" i="10"/>
  <c r="H452" i="8"/>
  <c r="D452" i="8"/>
  <c r="E452" i="8" s="1"/>
  <c r="C452" i="8"/>
  <c r="G452" i="8"/>
  <c r="I454" i="2"/>
  <c r="D454" i="2"/>
  <c r="E454" i="2" s="1"/>
  <c r="G454" i="2" s="1"/>
  <c r="H454" i="2"/>
  <c r="F452" i="8" l="1"/>
  <c r="I452" i="8"/>
  <c r="G385" i="13"/>
  <c r="K385" i="13" s="1"/>
  <c r="D379" i="12"/>
  <c r="G379" i="12" s="1"/>
  <c r="E379" i="12"/>
  <c r="K379" i="12"/>
  <c r="J379" i="12"/>
  <c r="I453" i="10"/>
  <c r="D453" i="10"/>
  <c r="E453" i="10" s="1"/>
  <c r="H453" i="10"/>
  <c r="C453" i="10"/>
  <c r="J454" i="2"/>
  <c r="C455" i="2"/>
  <c r="H385" i="13" l="1"/>
  <c r="L379" i="12"/>
  <c r="I379" i="12"/>
  <c r="F380" i="12" s="1" a="1"/>
  <c r="F380" i="12" s="1"/>
  <c r="J453" i="10"/>
  <c r="G453" i="10"/>
  <c r="H453" i="8"/>
  <c r="D453" i="8"/>
  <c r="E453" i="8" s="1"/>
  <c r="G453" i="8"/>
  <c r="C453" i="8"/>
  <c r="I455" i="2"/>
  <c r="D455" i="2"/>
  <c r="E455" i="2" s="1"/>
  <c r="G455" i="2" s="1"/>
  <c r="H455" i="2"/>
  <c r="I453" i="8" l="1"/>
  <c r="F453" i="8"/>
  <c r="J386" i="13"/>
  <c r="F386" i="13" a="1"/>
  <c r="F386" i="13" s="1"/>
  <c r="I386" i="13"/>
  <c r="E386" i="13"/>
  <c r="D386" i="13"/>
  <c r="K380" i="12"/>
  <c r="J380" i="12"/>
  <c r="E380" i="12"/>
  <c r="D380" i="12"/>
  <c r="G380" i="12" s="1"/>
  <c r="I454" i="10"/>
  <c r="D454" i="10"/>
  <c r="E454" i="10" s="1"/>
  <c r="H454" i="10"/>
  <c r="C454" i="10"/>
  <c r="J455" i="2"/>
  <c r="C456" i="2"/>
  <c r="L380" i="12" l="1"/>
  <c r="G386" i="13"/>
  <c r="K386" i="13" s="1"/>
  <c r="I380" i="12"/>
  <c r="J454" i="10"/>
  <c r="G454" i="10"/>
  <c r="H454" i="8"/>
  <c r="D454" i="8"/>
  <c r="E454" i="8" s="1"/>
  <c r="G454" i="8"/>
  <c r="C454" i="8"/>
  <c r="F454" i="8" s="1"/>
  <c r="D456" i="2"/>
  <c r="E456" i="2" s="1"/>
  <c r="G456" i="2" s="1"/>
  <c r="I456" i="2"/>
  <c r="H456" i="2"/>
  <c r="I454" i="8" l="1"/>
  <c r="H386" i="13"/>
  <c r="J381" i="12"/>
  <c r="D381" i="12"/>
  <c r="E381" i="12"/>
  <c r="K381" i="12"/>
  <c r="F381" i="12" a="1"/>
  <c r="F381" i="12" s="1"/>
  <c r="I455" i="10"/>
  <c r="D455" i="10"/>
  <c r="E455" i="10" s="1"/>
  <c r="H455" i="10"/>
  <c r="C455" i="10"/>
  <c r="J456" i="2"/>
  <c r="C457" i="2"/>
  <c r="F387" i="13" l="1" a="1"/>
  <c r="F387" i="13" s="1"/>
  <c r="E387" i="13"/>
  <c r="D387" i="13"/>
  <c r="I387" i="13"/>
  <c r="J387" i="13"/>
  <c r="G381" i="12"/>
  <c r="I381" i="12" s="1"/>
  <c r="E382" i="12" s="1"/>
  <c r="J455" i="10"/>
  <c r="G455" i="10"/>
  <c r="H455" i="8"/>
  <c r="D455" i="8"/>
  <c r="E455" i="8" s="1"/>
  <c r="C455" i="8"/>
  <c r="G455" i="8"/>
  <c r="I457" i="2"/>
  <c r="H457" i="2"/>
  <c r="D457" i="2"/>
  <c r="E457" i="2" s="1"/>
  <c r="G457" i="2" s="1"/>
  <c r="F455" i="8" l="1"/>
  <c r="G387" i="13"/>
  <c r="H387" i="13" s="1"/>
  <c r="I455" i="8"/>
  <c r="K382" i="12"/>
  <c r="J382" i="12"/>
  <c r="D382" i="12"/>
  <c r="F382" i="12" a="1"/>
  <c r="F382" i="12" s="1"/>
  <c r="L381" i="12"/>
  <c r="I456" i="10"/>
  <c r="D456" i="10"/>
  <c r="E456" i="10" s="1"/>
  <c r="H456" i="10"/>
  <c r="C456" i="10"/>
  <c r="J457" i="2"/>
  <c r="C458" i="2"/>
  <c r="K387" i="13" l="1"/>
  <c r="I388" i="13"/>
  <c r="F388" i="13" a="1"/>
  <c r="F388" i="13" s="1"/>
  <c r="D388" i="13"/>
  <c r="J388" i="13"/>
  <c r="E388" i="13"/>
  <c r="G382" i="12"/>
  <c r="J456" i="10"/>
  <c r="G456" i="10"/>
  <c r="H456" i="8"/>
  <c r="D456" i="8"/>
  <c r="E456" i="8" s="1"/>
  <c r="C456" i="8"/>
  <c r="G456" i="8"/>
  <c r="I458" i="2"/>
  <c r="D458" i="2"/>
  <c r="E458" i="2" s="1"/>
  <c r="G458" i="2" s="1"/>
  <c r="H458" i="2"/>
  <c r="F456" i="8" l="1"/>
  <c r="G388" i="13"/>
  <c r="K388" i="13" s="1"/>
  <c r="I456" i="8"/>
  <c r="L382" i="12"/>
  <c r="I382" i="12"/>
  <c r="I457" i="10"/>
  <c r="D457" i="10"/>
  <c r="E457" i="10" s="1"/>
  <c r="H457" i="10"/>
  <c r="C457" i="10"/>
  <c r="J458" i="2"/>
  <c r="C459" i="2"/>
  <c r="H388" i="13" l="1"/>
  <c r="F389" i="13" s="1" a="1"/>
  <c r="F389" i="13" s="1"/>
  <c r="F383" i="12" a="1"/>
  <c r="F383" i="12" s="1"/>
  <c r="D383" i="12"/>
  <c r="E383" i="12"/>
  <c r="J383" i="12"/>
  <c r="K383" i="12"/>
  <c r="J457" i="10"/>
  <c r="G457" i="10"/>
  <c r="H457" i="8"/>
  <c r="D457" i="8"/>
  <c r="E457" i="8" s="1"/>
  <c r="C457" i="8"/>
  <c r="F457" i="8" s="1"/>
  <c r="G457" i="8"/>
  <c r="H459" i="2"/>
  <c r="D459" i="2"/>
  <c r="E459" i="2" s="1"/>
  <c r="G459" i="2" s="1"/>
  <c r="I459" i="2"/>
  <c r="D389" i="13" l="1"/>
  <c r="G389" i="13" s="1"/>
  <c r="I389" i="13"/>
  <c r="J389" i="13"/>
  <c r="E389" i="13"/>
  <c r="I457" i="8"/>
  <c r="G383" i="12"/>
  <c r="I383" i="12" s="1"/>
  <c r="I458" i="10"/>
  <c r="D458" i="10"/>
  <c r="E458" i="10" s="1"/>
  <c r="H458" i="10"/>
  <c r="C458" i="10"/>
  <c r="J459" i="2"/>
  <c r="C460" i="2"/>
  <c r="K389" i="13" l="1"/>
  <c r="H389" i="13"/>
  <c r="D384" i="12"/>
  <c r="K384" i="12"/>
  <c r="J384" i="12"/>
  <c r="F384" i="12" a="1"/>
  <c r="F384" i="12" s="1"/>
  <c r="E384" i="12"/>
  <c r="L383" i="12"/>
  <c r="J458" i="10"/>
  <c r="G458" i="10"/>
  <c r="H458" i="8"/>
  <c r="D458" i="8"/>
  <c r="E458" i="8" s="1"/>
  <c r="C458" i="8"/>
  <c r="G458" i="8"/>
  <c r="H460" i="2"/>
  <c r="I460" i="2"/>
  <c r="D460" i="2"/>
  <c r="E460" i="2" s="1"/>
  <c r="G460" i="2" s="1"/>
  <c r="F458" i="8" l="1"/>
  <c r="I458" i="8"/>
  <c r="J390" i="13"/>
  <c r="E390" i="13"/>
  <c r="F390" i="13" a="1"/>
  <c r="F390" i="13" s="1"/>
  <c r="I390" i="13"/>
  <c r="D390" i="13"/>
  <c r="G384" i="12"/>
  <c r="I384" i="12" s="1"/>
  <c r="I459" i="10"/>
  <c r="D459" i="10"/>
  <c r="E459" i="10" s="1"/>
  <c r="H459" i="10"/>
  <c r="C459" i="10"/>
  <c r="J460" i="2"/>
  <c r="C461" i="2"/>
  <c r="G390" i="13" l="1"/>
  <c r="K390" i="13" s="1"/>
  <c r="L384" i="12"/>
  <c r="D385" i="12"/>
  <c r="F385" i="12" a="1"/>
  <c r="F385" i="12" s="1"/>
  <c r="K385" i="12"/>
  <c r="J385" i="12"/>
  <c r="E385" i="12"/>
  <c r="J459" i="10"/>
  <c r="G459" i="10"/>
  <c r="H459" i="8"/>
  <c r="D459" i="8"/>
  <c r="E459" i="8" s="1"/>
  <c r="C459" i="8"/>
  <c r="F459" i="8" s="1"/>
  <c r="G459" i="8"/>
  <c r="H461" i="2"/>
  <c r="D461" i="2"/>
  <c r="E461" i="2" s="1"/>
  <c r="G461" i="2" s="1"/>
  <c r="I461" i="2"/>
  <c r="I459" i="8" l="1"/>
  <c r="H390" i="13"/>
  <c r="D391" i="13" s="1"/>
  <c r="G385" i="12"/>
  <c r="I385" i="12" s="1"/>
  <c r="J386" i="12" s="1"/>
  <c r="I460" i="10"/>
  <c r="D460" i="10"/>
  <c r="E460" i="10" s="1"/>
  <c r="H460" i="10"/>
  <c r="C460" i="10"/>
  <c r="J461" i="2"/>
  <c r="C462" i="2"/>
  <c r="J391" i="13" l="1"/>
  <c r="I391" i="13"/>
  <c r="E391" i="13"/>
  <c r="F391" i="13" a="1"/>
  <c r="F391" i="13" s="1"/>
  <c r="G391" i="13" s="1"/>
  <c r="F386" i="12" a="1"/>
  <c r="F386" i="12" s="1"/>
  <c r="K386" i="12"/>
  <c r="L385" i="12"/>
  <c r="E386" i="12"/>
  <c r="D386" i="12"/>
  <c r="G386" i="12" s="1"/>
  <c r="J460" i="10"/>
  <c r="G460" i="10"/>
  <c r="H460" i="8"/>
  <c r="D460" i="8"/>
  <c r="E460" i="8" s="1"/>
  <c r="G460" i="8"/>
  <c r="C460" i="8"/>
  <c r="D462" i="2"/>
  <c r="E462" i="2" s="1"/>
  <c r="G462" i="2" s="1"/>
  <c r="H462" i="2"/>
  <c r="I462" i="2"/>
  <c r="K391" i="13" l="1"/>
  <c r="I460" i="8"/>
  <c r="F460" i="8"/>
  <c r="H391" i="13"/>
  <c r="L386" i="12"/>
  <c r="I386" i="12"/>
  <c r="I461" i="10"/>
  <c r="D461" i="10"/>
  <c r="E461" i="10" s="1"/>
  <c r="H461" i="10"/>
  <c r="C461" i="10"/>
  <c r="J462" i="2"/>
  <c r="C463" i="2"/>
  <c r="E392" i="13" l="1"/>
  <c r="F392" i="13" a="1"/>
  <c r="F392" i="13" s="1"/>
  <c r="D392" i="13"/>
  <c r="J392" i="13"/>
  <c r="I392" i="13"/>
  <c r="K387" i="12"/>
  <c r="D387" i="12"/>
  <c r="F387" i="12" a="1"/>
  <c r="F387" i="12" s="1"/>
  <c r="J387" i="12"/>
  <c r="E387" i="12"/>
  <c r="J461" i="10"/>
  <c r="G461" i="10"/>
  <c r="H461" i="8"/>
  <c r="D461" i="8"/>
  <c r="E461" i="8" s="1"/>
  <c r="C461" i="8"/>
  <c r="G461" i="8"/>
  <c r="H463" i="2"/>
  <c r="D463" i="2"/>
  <c r="E463" i="2" s="1"/>
  <c r="G463" i="2" s="1"/>
  <c r="I463" i="2"/>
  <c r="F461" i="8" l="1"/>
  <c r="I461" i="8"/>
  <c r="G392" i="13"/>
  <c r="K392" i="13" s="1"/>
  <c r="G387" i="12"/>
  <c r="I387" i="12" s="1"/>
  <c r="I462" i="10"/>
  <c r="D462" i="10"/>
  <c r="E462" i="10" s="1"/>
  <c r="H462" i="10"/>
  <c r="C462" i="10"/>
  <c r="J463" i="2"/>
  <c r="C464" i="2"/>
  <c r="H392" i="13" l="1"/>
  <c r="L387" i="12"/>
  <c r="K388" i="12"/>
  <c r="J388" i="12"/>
  <c r="D388" i="12"/>
  <c r="E388" i="12"/>
  <c r="F388" i="12" a="1"/>
  <c r="F388" i="12" s="1"/>
  <c r="J462" i="10"/>
  <c r="G462" i="10"/>
  <c r="H462" i="8"/>
  <c r="D462" i="8"/>
  <c r="E462" i="8" s="1"/>
  <c r="G462" i="8"/>
  <c r="C462" i="8"/>
  <c r="D464" i="2"/>
  <c r="E464" i="2" s="1"/>
  <c r="G464" i="2" s="1"/>
  <c r="H464" i="2"/>
  <c r="I464" i="2"/>
  <c r="F462" i="8" l="1"/>
  <c r="I462" i="8"/>
  <c r="D393" i="13"/>
  <c r="J393" i="13"/>
  <c r="I393" i="13"/>
  <c r="E393" i="13"/>
  <c r="F393" i="13" a="1"/>
  <c r="F393" i="13" s="1"/>
  <c r="G388" i="12"/>
  <c r="I388" i="12" s="1"/>
  <c r="I463" i="10"/>
  <c r="D463" i="10"/>
  <c r="E463" i="10" s="1"/>
  <c r="H463" i="10"/>
  <c r="C463" i="10"/>
  <c r="J464" i="2"/>
  <c r="C465" i="2"/>
  <c r="G393" i="13" l="1"/>
  <c r="K393" i="13" s="1"/>
  <c r="L388" i="12"/>
  <c r="E389" i="12"/>
  <c r="K389" i="12"/>
  <c r="D389" i="12"/>
  <c r="J389" i="12"/>
  <c r="F389" i="12" a="1"/>
  <c r="F389" i="12" s="1"/>
  <c r="J463" i="10"/>
  <c r="G463" i="10"/>
  <c r="H463" i="8"/>
  <c r="D463" i="8"/>
  <c r="E463" i="8" s="1"/>
  <c r="C463" i="8"/>
  <c r="F463" i="8" s="1"/>
  <c r="G463" i="8"/>
  <c r="D465" i="2"/>
  <c r="E465" i="2" s="1"/>
  <c r="G465" i="2" s="1"/>
  <c r="H465" i="2"/>
  <c r="I465" i="2"/>
  <c r="I463" i="8" l="1"/>
  <c r="H393" i="13"/>
  <c r="G389" i="12"/>
  <c r="I389" i="12" s="1"/>
  <c r="I464" i="10"/>
  <c r="D464" i="10"/>
  <c r="E464" i="10" s="1"/>
  <c r="H464" i="10"/>
  <c r="C464" i="10"/>
  <c r="J465" i="2"/>
  <c r="C466" i="2"/>
  <c r="I394" i="13" l="1"/>
  <c r="F394" i="13" a="1"/>
  <c r="F394" i="13" s="1"/>
  <c r="J394" i="13"/>
  <c r="D394" i="13"/>
  <c r="E394" i="13"/>
  <c r="L389" i="12"/>
  <c r="E390" i="12"/>
  <c r="J390" i="12"/>
  <c r="D390" i="12"/>
  <c r="F390" i="12" a="1"/>
  <c r="F390" i="12" s="1"/>
  <c r="K390" i="12"/>
  <c r="J464" i="10"/>
  <c r="G464" i="10"/>
  <c r="H464" i="8"/>
  <c r="D464" i="8"/>
  <c r="E464" i="8" s="1"/>
  <c r="C464" i="8"/>
  <c r="F464" i="8" s="1"/>
  <c r="G464" i="8"/>
  <c r="I466" i="2"/>
  <c r="H466" i="2"/>
  <c r="D466" i="2"/>
  <c r="E466" i="2" s="1"/>
  <c r="G466" i="2" s="1"/>
  <c r="I464" i="8" l="1"/>
  <c r="G394" i="13"/>
  <c r="K394" i="13" s="1"/>
  <c r="G390" i="12"/>
  <c r="L390" i="12" s="1"/>
  <c r="I465" i="10"/>
  <c r="D465" i="10"/>
  <c r="E465" i="10" s="1"/>
  <c r="H465" i="10"/>
  <c r="C465" i="10"/>
  <c r="J466" i="2"/>
  <c r="C467" i="2"/>
  <c r="H394" i="13" l="1"/>
  <c r="I390" i="12"/>
  <c r="J465" i="10"/>
  <c r="G465" i="10"/>
  <c r="H465" i="8"/>
  <c r="D465" i="8"/>
  <c r="E465" i="8" s="1"/>
  <c r="C465" i="8"/>
  <c r="G465" i="8"/>
  <c r="D467" i="2"/>
  <c r="E467" i="2" s="1"/>
  <c r="G467" i="2" s="1"/>
  <c r="H467" i="2"/>
  <c r="I467" i="2"/>
  <c r="I465" i="8" l="1"/>
  <c r="F465" i="8"/>
  <c r="D395" i="13"/>
  <c r="E395" i="13"/>
  <c r="J395" i="13"/>
  <c r="I395" i="13"/>
  <c r="F395" i="13" a="1"/>
  <c r="F395" i="13" s="1"/>
  <c r="K391" i="12"/>
  <c r="D391" i="12"/>
  <c r="E391" i="12"/>
  <c r="F391" i="12" a="1"/>
  <c r="F391" i="12" s="1"/>
  <c r="J391" i="12"/>
  <c r="I466" i="10"/>
  <c r="D466" i="10"/>
  <c r="E466" i="10" s="1"/>
  <c r="H466" i="10"/>
  <c r="C466" i="10"/>
  <c r="J467" i="2"/>
  <c r="C468" i="2"/>
  <c r="G395" i="13" l="1"/>
  <c r="K395" i="13" s="1"/>
  <c r="G391" i="12"/>
  <c r="L391" i="12" s="1"/>
  <c r="J466" i="10"/>
  <c r="G466" i="10"/>
  <c r="H466" i="8"/>
  <c r="D466" i="8"/>
  <c r="E466" i="8" s="1"/>
  <c r="C466" i="8"/>
  <c r="G466" i="8"/>
  <c r="I468" i="2"/>
  <c r="D468" i="2"/>
  <c r="E468" i="2" s="1"/>
  <c r="G468" i="2" s="1"/>
  <c r="H468" i="2"/>
  <c r="I466" i="8" l="1"/>
  <c r="F466" i="8"/>
  <c r="H395" i="13"/>
  <c r="I391" i="12"/>
  <c r="I467" i="10"/>
  <c r="D467" i="10"/>
  <c r="E467" i="10" s="1"/>
  <c r="H467" i="10"/>
  <c r="C467" i="10"/>
  <c r="J468" i="2"/>
  <c r="C469" i="2"/>
  <c r="E396" i="13" l="1"/>
  <c r="D396" i="13"/>
  <c r="J396" i="13"/>
  <c r="I396" i="13"/>
  <c r="F396" i="13" a="1"/>
  <c r="F396" i="13" s="1"/>
  <c r="J392" i="12"/>
  <c r="K392" i="12"/>
  <c r="D392" i="12"/>
  <c r="E392" i="12"/>
  <c r="F392" i="12" a="1"/>
  <c r="F392" i="12" s="1"/>
  <c r="J467" i="10"/>
  <c r="G467" i="10"/>
  <c r="H467" i="8"/>
  <c r="D467" i="8"/>
  <c r="E467" i="8" s="1"/>
  <c r="C467" i="8"/>
  <c r="F467" i="8" s="1"/>
  <c r="G467" i="8"/>
  <c r="H469" i="2"/>
  <c r="I469" i="2"/>
  <c r="D469" i="2"/>
  <c r="E469" i="2" s="1"/>
  <c r="G469" i="2" s="1"/>
  <c r="I467" i="8" l="1"/>
  <c r="G396" i="13"/>
  <c r="K396" i="13" s="1"/>
  <c r="G392" i="12"/>
  <c r="L392" i="12" s="1"/>
  <c r="I468" i="10"/>
  <c r="D468" i="10"/>
  <c r="E468" i="10" s="1"/>
  <c r="H468" i="10"/>
  <c r="C468" i="10"/>
  <c r="J469" i="2"/>
  <c r="C470" i="2"/>
  <c r="H396" i="13" l="1"/>
  <c r="I392" i="12"/>
  <c r="K393" i="12" s="1"/>
  <c r="J468" i="10"/>
  <c r="G468" i="10"/>
  <c r="H468" i="8"/>
  <c r="D468" i="8"/>
  <c r="E468" i="8" s="1"/>
  <c r="G468" i="8"/>
  <c r="C468" i="8"/>
  <c r="D470" i="2"/>
  <c r="E470" i="2" s="1"/>
  <c r="G470" i="2" s="1"/>
  <c r="I470" i="2"/>
  <c r="H470" i="2"/>
  <c r="I468" i="8" l="1"/>
  <c r="F468" i="8"/>
  <c r="D397" i="13"/>
  <c r="J397" i="13"/>
  <c r="I397" i="13"/>
  <c r="E397" i="13"/>
  <c r="F397" i="13" a="1"/>
  <c r="F397" i="13" s="1"/>
  <c r="E393" i="12"/>
  <c r="D393" i="12"/>
  <c r="F393" i="12" a="1"/>
  <c r="F393" i="12" s="1"/>
  <c r="J393" i="12"/>
  <c r="I469" i="10"/>
  <c r="D469" i="10"/>
  <c r="E469" i="10" s="1"/>
  <c r="H469" i="10"/>
  <c r="C469" i="10"/>
  <c r="J470" i="2"/>
  <c r="C471" i="2"/>
  <c r="G397" i="13" l="1"/>
  <c r="K397" i="13" s="1"/>
  <c r="G393" i="12"/>
  <c r="L393" i="12" s="1"/>
  <c r="J469" i="10"/>
  <c r="G469" i="10"/>
  <c r="H469" i="8"/>
  <c r="D469" i="8"/>
  <c r="E469" i="8" s="1"/>
  <c r="G469" i="8"/>
  <c r="C469" i="8"/>
  <c r="D471" i="2"/>
  <c r="E471" i="2" s="1"/>
  <c r="G471" i="2" s="1"/>
  <c r="I471" i="2"/>
  <c r="H471" i="2"/>
  <c r="F469" i="8" l="1"/>
  <c r="I469" i="8"/>
  <c r="H397" i="13"/>
  <c r="I393" i="12"/>
  <c r="J394" i="12" s="1"/>
  <c r="I470" i="10"/>
  <c r="D470" i="10"/>
  <c r="E470" i="10" s="1"/>
  <c r="H470" i="10"/>
  <c r="C470" i="10"/>
  <c r="J471" i="2"/>
  <c r="C472" i="2"/>
  <c r="F398" i="13" l="1" a="1"/>
  <c r="F398" i="13" s="1"/>
  <c r="E398" i="13"/>
  <c r="D398" i="13"/>
  <c r="I398" i="13"/>
  <c r="J398" i="13"/>
  <c r="E394" i="12"/>
  <c r="F394" i="12" a="1"/>
  <c r="F394" i="12" s="1"/>
  <c r="D394" i="12"/>
  <c r="K394" i="12"/>
  <c r="J470" i="10"/>
  <c r="G470" i="10"/>
  <c r="H470" i="8"/>
  <c r="D470" i="8"/>
  <c r="E470" i="8" s="1"/>
  <c r="G470" i="8"/>
  <c r="C470" i="8"/>
  <c r="H472" i="2"/>
  <c r="D472" i="2"/>
  <c r="E472" i="2" s="1"/>
  <c r="G472" i="2" s="1"/>
  <c r="I472" i="2"/>
  <c r="F470" i="8" l="1"/>
  <c r="I470" i="8"/>
  <c r="G398" i="13"/>
  <c r="K398" i="13" s="1"/>
  <c r="G394" i="12"/>
  <c r="I394" i="12" s="1"/>
  <c r="D395" i="12" s="1"/>
  <c r="I471" i="10"/>
  <c r="D471" i="10"/>
  <c r="E471" i="10" s="1"/>
  <c r="H471" i="10"/>
  <c r="C471" i="10"/>
  <c r="J472" i="2"/>
  <c r="C473" i="2"/>
  <c r="H398" i="13" l="1"/>
  <c r="J395" i="12"/>
  <c r="K395" i="12"/>
  <c r="L394" i="12"/>
  <c r="E395" i="12"/>
  <c r="F395" i="12" a="1"/>
  <c r="F395" i="12" s="1"/>
  <c r="J471" i="10"/>
  <c r="G471" i="10"/>
  <c r="H471" i="8"/>
  <c r="D471" i="8"/>
  <c r="E471" i="8" s="1"/>
  <c r="G471" i="8"/>
  <c r="C471" i="8"/>
  <c r="F471" i="8" s="1"/>
  <c r="D473" i="2"/>
  <c r="E473" i="2" s="1"/>
  <c r="G473" i="2" s="1"/>
  <c r="I473" i="2"/>
  <c r="H473" i="2"/>
  <c r="G395" i="12" l="1"/>
  <c r="I395" i="12" s="1"/>
  <c r="F396" i="12" s="1" a="1"/>
  <c r="F396" i="12" s="1"/>
  <c r="I471" i="8"/>
  <c r="F399" i="13" a="1"/>
  <c r="F399" i="13" s="1"/>
  <c r="D399" i="13"/>
  <c r="E399" i="13"/>
  <c r="I399" i="13"/>
  <c r="J399" i="13"/>
  <c r="I472" i="10"/>
  <c r="D472" i="10"/>
  <c r="E472" i="10" s="1"/>
  <c r="H472" i="10"/>
  <c r="C472" i="10"/>
  <c r="J473" i="2"/>
  <c r="C474" i="2"/>
  <c r="L395" i="12" l="1"/>
  <c r="G399" i="13"/>
  <c r="K399" i="13" s="1"/>
  <c r="E396" i="12"/>
  <c r="J396" i="12"/>
  <c r="K396" i="12"/>
  <c r="D396" i="12"/>
  <c r="G396" i="12" s="1"/>
  <c r="J472" i="10"/>
  <c r="G472" i="10"/>
  <c r="H472" i="8"/>
  <c r="D472" i="8"/>
  <c r="E472" i="8" s="1"/>
  <c r="G472" i="8"/>
  <c r="C472" i="8"/>
  <c r="D474" i="2"/>
  <c r="E474" i="2" s="1"/>
  <c r="G474" i="2" s="1"/>
  <c r="I474" i="2"/>
  <c r="H474" i="2"/>
  <c r="L396" i="12" l="1"/>
  <c r="H399" i="13"/>
  <c r="F400" i="13" s="1" a="1"/>
  <c r="F400" i="13" s="1"/>
  <c r="I472" i="8"/>
  <c r="F472" i="8"/>
  <c r="I396" i="12"/>
  <c r="F397" i="12" s="1" a="1"/>
  <c r="F397" i="12" s="1"/>
  <c r="I473" i="10"/>
  <c r="D473" i="10"/>
  <c r="E473" i="10" s="1"/>
  <c r="H473" i="10"/>
  <c r="C473" i="10"/>
  <c r="J474" i="2"/>
  <c r="C475" i="2"/>
  <c r="D400" i="13" l="1"/>
  <c r="G400" i="13" s="1"/>
  <c r="J400" i="13"/>
  <c r="I400" i="13"/>
  <c r="E400" i="13"/>
  <c r="K397" i="12"/>
  <c r="D397" i="12"/>
  <c r="G397" i="12" s="1"/>
  <c r="E397" i="12"/>
  <c r="J397" i="12"/>
  <c r="J473" i="10"/>
  <c r="G473" i="10"/>
  <c r="H473" i="8"/>
  <c r="D473" i="8"/>
  <c r="E473" i="8" s="1"/>
  <c r="G473" i="8"/>
  <c r="C473" i="8"/>
  <c r="D475" i="2"/>
  <c r="E475" i="2" s="1"/>
  <c r="G475" i="2" s="1"/>
  <c r="H475" i="2"/>
  <c r="I475" i="2"/>
  <c r="K400" i="13" l="1"/>
  <c r="I473" i="8"/>
  <c r="F473" i="8"/>
  <c r="H400" i="13"/>
  <c r="L397" i="12"/>
  <c r="I397" i="12"/>
  <c r="J398" i="12" s="1"/>
  <c r="I474" i="10"/>
  <c r="D474" i="10"/>
  <c r="E474" i="10" s="1"/>
  <c r="H474" i="10"/>
  <c r="C474" i="10"/>
  <c r="J475" i="2"/>
  <c r="C476" i="2"/>
  <c r="F401" i="13" l="1" a="1"/>
  <c r="F401" i="13" s="1"/>
  <c r="J401" i="13"/>
  <c r="D401" i="13"/>
  <c r="I401" i="13"/>
  <c r="E401" i="13"/>
  <c r="K398" i="12"/>
  <c r="D398" i="12"/>
  <c r="E398" i="12"/>
  <c r="F398" i="12" a="1"/>
  <c r="F398" i="12" s="1"/>
  <c r="J474" i="10"/>
  <c r="G474" i="10"/>
  <c r="H474" i="8"/>
  <c r="D474" i="8"/>
  <c r="E474" i="8" s="1"/>
  <c r="G474" i="8"/>
  <c r="C474" i="8"/>
  <c r="F474" i="8" s="1"/>
  <c r="D476" i="2"/>
  <c r="E476" i="2" s="1"/>
  <c r="G476" i="2" s="1"/>
  <c r="I476" i="2"/>
  <c r="H476" i="2"/>
  <c r="G398" i="12" l="1"/>
  <c r="L398" i="12" s="1"/>
  <c r="I474" i="8"/>
  <c r="G401" i="13"/>
  <c r="K401" i="13" s="1"/>
  <c r="I475" i="10"/>
  <c r="D475" i="10"/>
  <c r="E475" i="10" s="1"/>
  <c r="H475" i="10"/>
  <c r="C475" i="10"/>
  <c r="J476" i="2"/>
  <c r="C477" i="2"/>
  <c r="I398" i="12" l="1"/>
  <c r="E399" i="12" s="1"/>
  <c r="H401" i="13"/>
  <c r="J475" i="10"/>
  <c r="G475" i="10"/>
  <c r="H475" i="8"/>
  <c r="D475" i="8"/>
  <c r="E475" i="8" s="1"/>
  <c r="G475" i="8"/>
  <c r="C475" i="8"/>
  <c r="F475" i="8" s="1"/>
  <c r="H477" i="2"/>
  <c r="I477" i="2"/>
  <c r="D477" i="2"/>
  <c r="E477" i="2" s="1"/>
  <c r="G477" i="2" s="1"/>
  <c r="K399" i="12" l="1"/>
  <c r="J399" i="12"/>
  <c r="D399" i="12"/>
  <c r="F399" i="12" a="1"/>
  <c r="F399" i="12" s="1"/>
  <c r="I475" i="8"/>
  <c r="E402" i="13"/>
  <c r="D402" i="13"/>
  <c r="J402" i="13"/>
  <c r="F402" i="13" a="1"/>
  <c r="F402" i="13" s="1"/>
  <c r="I402" i="13"/>
  <c r="I476" i="10"/>
  <c r="D476" i="10"/>
  <c r="E476" i="10" s="1"/>
  <c r="H476" i="10"/>
  <c r="C476" i="10"/>
  <c r="J477" i="2"/>
  <c r="C478" i="2"/>
  <c r="G399" i="12" l="1"/>
  <c r="L399" i="12" s="1"/>
  <c r="G402" i="13"/>
  <c r="K402" i="13" s="1"/>
  <c r="J476" i="10"/>
  <c r="G476" i="10"/>
  <c r="H476" i="8"/>
  <c r="D476" i="8"/>
  <c r="E476" i="8" s="1"/>
  <c r="G476" i="8"/>
  <c r="C476" i="8"/>
  <c r="F476" i="8" s="1"/>
  <c r="D478" i="2"/>
  <c r="E478" i="2" s="1"/>
  <c r="G478" i="2" s="1"/>
  <c r="H478" i="2"/>
  <c r="I478" i="2"/>
  <c r="I399" i="12" l="1"/>
  <c r="J400" i="12" s="1"/>
  <c r="I476" i="8"/>
  <c r="H402" i="13"/>
  <c r="I477" i="10"/>
  <c r="D477" i="10"/>
  <c r="E477" i="10" s="1"/>
  <c r="H477" i="10"/>
  <c r="C477" i="10"/>
  <c r="J478" i="2"/>
  <c r="C479" i="2"/>
  <c r="D400" i="12" l="1"/>
  <c r="F400" i="12" a="1"/>
  <c r="F400" i="12" s="1"/>
  <c r="G400" i="12" s="1"/>
  <c r="K400" i="12"/>
  <c r="E400" i="12"/>
  <c r="E403" i="13"/>
  <c r="I403" i="13"/>
  <c r="J403" i="13"/>
  <c r="F403" i="13" a="1"/>
  <c r="F403" i="13" s="1"/>
  <c r="D403" i="13"/>
  <c r="J477" i="10"/>
  <c r="G477" i="10"/>
  <c r="H477" i="8"/>
  <c r="D477" i="8"/>
  <c r="E477" i="8" s="1"/>
  <c r="G477" i="8"/>
  <c r="C477" i="8"/>
  <c r="D479" i="2"/>
  <c r="E479" i="2" s="1"/>
  <c r="G479" i="2" s="1"/>
  <c r="I479" i="2"/>
  <c r="H479" i="2"/>
  <c r="I400" i="12" l="1"/>
  <c r="K401" i="12" s="1"/>
  <c r="L400" i="12"/>
  <c r="I477" i="8"/>
  <c r="F477" i="8"/>
  <c r="G403" i="13"/>
  <c r="K403" i="13" s="1"/>
  <c r="I478" i="10"/>
  <c r="D478" i="10"/>
  <c r="E478" i="10" s="1"/>
  <c r="H478" i="10"/>
  <c r="C478" i="10"/>
  <c r="J479" i="2"/>
  <c r="C480" i="2"/>
  <c r="E401" i="12" l="1"/>
  <c r="J401" i="12"/>
  <c r="F401" i="12" a="1"/>
  <c r="F401" i="12" s="1"/>
  <c r="D401" i="12"/>
  <c r="H403" i="13"/>
  <c r="J404" i="13" s="1"/>
  <c r="J478" i="10"/>
  <c r="G478" i="10"/>
  <c r="H478" i="8"/>
  <c r="D478" i="8"/>
  <c r="E478" i="8" s="1"/>
  <c r="G478" i="8"/>
  <c r="C478" i="8"/>
  <c r="D480" i="2"/>
  <c r="E480" i="2" s="1"/>
  <c r="G480" i="2" s="1"/>
  <c r="H480" i="2"/>
  <c r="I480" i="2"/>
  <c r="G401" i="12" l="1"/>
  <c r="I404" i="13"/>
  <c r="F404" i="13" a="1"/>
  <c r="F404" i="13" s="1"/>
  <c r="E404" i="13"/>
  <c r="D404" i="13"/>
  <c r="I478" i="8"/>
  <c r="F478" i="8"/>
  <c r="I479" i="10"/>
  <c r="D479" i="10"/>
  <c r="E479" i="10" s="1"/>
  <c r="H479" i="10"/>
  <c r="C479" i="10"/>
  <c r="J480" i="2"/>
  <c r="C481" i="2"/>
  <c r="I401" i="12" l="1"/>
  <c r="L401" i="12"/>
  <c r="G404" i="13"/>
  <c r="K404" i="13" s="1"/>
  <c r="J479" i="10"/>
  <c r="G479" i="10"/>
  <c r="H479" i="8"/>
  <c r="D479" i="8"/>
  <c r="E479" i="8" s="1"/>
  <c r="G479" i="8"/>
  <c r="C479" i="8"/>
  <c r="D481" i="2"/>
  <c r="E481" i="2" s="1"/>
  <c r="G481" i="2" s="1"/>
  <c r="I481" i="2"/>
  <c r="H481" i="2"/>
  <c r="I479" i="8" l="1"/>
  <c r="F479" i="8"/>
  <c r="F402" i="12" a="1"/>
  <c r="F402" i="12" s="1"/>
  <c r="D402" i="12"/>
  <c r="K402" i="12"/>
  <c r="E402" i="12"/>
  <c r="J402" i="12"/>
  <c r="H404" i="13"/>
  <c r="J405" i="13" s="1"/>
  <c r="I480" i="10"/>
  <c r="D480" i="10"/>
  <c r="E480" i="10" s="1"/>
  <c r="H480" i="10"/>
  <c r="C480" i="10"/>
  <c r="J481" i="2"/>
  <c r="C482" i="2"/>
  <c r="G402" i="12" l="1"/>
  <c r="L402" i="12" s="1"/>
  <c r="E405" i="13"/>
  <c r="D405" i="13"/>
  <c r="F405" i="13" a="1"/>
  <c r="F405" i="13" s="1"/>
  <c r="I405" i="13"/>
  <c r="J480" i="10"/>
  <c r="G480" i="10"/>
  <c r="H480" i="8"/>
  <c r="D480" i="8"/>
  <c r="E480" i="8" s="1"/>
  <c r="G480" i="8"/>
  <c r="C480" i="8"/>
  <c r="D482" i="2"/>
  <c r="E482" i="2" s="1"/>
  <c r="G482" i="2" s="1"/>
  <c r="H482" i="2"/>
  <c r="I482" i="2"/>
  <c r="I402" i="12" l="1"/>
  <c r="F403" i="12" s="1" a="1"/>
  <c r="F403" i="12" s="1"/>
  <c r="G405" i="13"/>
  <c r="I480" i="8"/>
  <c r="F480" i="8"/>
  <c r="I481" i="10"/>
  <c r="D481" i="10"/>
  <c r="E481" i="10" s="1"/>
  <c r="H481" i="10"/>
  <c r="C481" i="10"/>
  <c r="J482" i="2"/>
  <c r="C483" i="2"/>
  <c r="D403" i="12" l="1"/>
  <c r="J403" i="12"/>
  <c r="K403" i="12"/>
  <c r="E403" i="12"/>
  <c r="G403" i="12"/>
  <c r="K405" i="13"/>
  <c r="H405" i="13"/>
  <c r="J481" i="10"/>
  <c r="G481" i="10"/>
  <c r="H481" i="8"/>
  <c r="D481" i="8"/>
  <c r="E481" i="8" s="1"/>
  <c r="G481" i="8"/>
  <c r="C481" i="8"/>
  <c r="D483" i="2"/>
  <c r="E483" i="2" s="1"/>
  <c r="G483" i="2" s="1"/>
  <c r="H483" i="2"/>
  <c r="I483" i="2"/>
  <c r="I403" i="12" l="1"/>
  <c r="K404" i="12" s="1"/>
  <c r="L403" i="12"/>
  <c r="D406" i="13"/>
  <c r="E406" i="13"/>
  <c r="I406" i="13"/>
  <c r="F406" i="13" a="1"/>
  <c r="F406" i="13" s="1"/>
  <c r="J406" i="13"/>
  <c r="I481" i="8"/>
  <c r="F481" i="8"/>
  <c r="I482" i="10"/>
  <c r="D482" i="10"/>
  <c r="E482" i="10" s="1"/>
  <c r="H482" i="10"/>
  <c r="C482" i="10"/>
  <c r="J483" i="2"/>
  <c r="C484" i="2"/>
  <c r="J404" i="12" l="1"/>
  <c r="F404" i="12" a="1"/>
  <c r="F404" i="12" s="1"/>
  <c r="E404" i="12"/>
  <c r="D404" i="12"/>
  <c r="G406" i="13"/>
  <c r="H406" i="13" s="1"/>
  <c r="J482" i="10"/>
  <c r="G482" i="10"/>
  <c r="H482" i="8"/>
  <c r="D482" i="8"/>
  <c r="E482" i="8" s="1"/>
  <c r="G482" i="8"/>
  <c r="C482" i="8"/>
  <c r="D484" i="2"/>
  <c r="E484" i="2" s="1"/>
  <c r="G484" i="2" s="1"/>
  <c r="I484" i="2"/>
  <c r="H484" i="2"/>
  <c r="G404" i="12" l="1"/>
  <c r="I404" i="12" s="1"/>
  <c r="K405" i="12" s="1"/>
  <c r="I407" i="13"/>
  <c r="E407" i="13"/>
  <c r="D407" i="13"/>
  <c r="J407" i="13"/>
  <c r="F407" i="13" a="1"/>
  <c r="F407" i="13" s="1"/>
  <c r="K406" i="13"/>
  <c r="F482" i="8"/>
  <c r="I482" i="8"/>
  <c r="I483" i="10"/>
  <c r="D483" i="10"/>
  <c r="E483" i="10" s="1"/>
  <c r="H483" i="10"/>
  <c r="C483" i="10"/>
  <c r="J484" i="2"/>
  <c r="C485" i="2"/>
  <c r="L404" i="12" l="1"/>
  <c r="D405" i="12"/>
  <c r="F405" i="12" a="1"/>
  <c r="F405" i="12" s="1"/>
  <c r="G405" i="12" s="1"/>
  <c r="E405" i="12"/>
  <c r="J405" i="12"/>
  <c r="G407" i="13"/>
  <c r="K407" i="13" s="1"/>
  <c r="J483" i="10"/>
  <c r="G483" i="10"/>
  <c r="H483" i="8"/>
  <c r="D483" i="8"/>
  <c r="E483" i="8" s="1"/>
  <c r="G483" i="8"/>
  <c r="C483" i="8"/>
  <c r="F483" i="8" s="1"/>
  <c r="D485" i="2"/>
  <c r="E485" i="2" s="1"/>
  <c r="G485" i="2" s="1"/>
  <c r="I485" i="2"/>
  <c r="H485" i="2"/>
  <c r="I405" i="12" l="1"/>
  <c r="E406" i="12" s="1"/>
  <c r="L405" i="12"/>
  <c r="H407" i="13"/>
  <c r="I408" i="13" s="1"/>
  <c r="I483" i="8"/>
  <c r="I484" i="10"/>
  <c r="D484" i="10"/>
  <c r="E484" i="10" s="1"/>
  <c r="H484" i="10"/>
  <c r="C484" i="10"/>
  <c r="J485" i="2"/>
  <c r="C486" i="2"/>
  <c r="K406" i="12" l="1"/>
  <c r="D406" i="12"/>
  <c r="F406" i="12" a="1"/>
  <c r="F406" i="12" s="1"/>
  <c r="G406" i="12" s="1"/>
  <c r="J406" i="12"/>
  <c r="D408" i="13"/>
  <c r="J408" i="13"/>
  <c r="F408" i="13" a="1"/>
  <c r="F408" i="13" s="1"/>
  <c r="E408" i="13"/>
  <c r="J484" i="10"/>
  <c r="G484" i="10"/>
  <c r="H484" i="8"/>
  <c r="D484" i="8"/>
  <c r="E484" i="8" s="1"/>
  <c r="G484" i="8"/>
  <c r="C484" i="8"/>
  <c r="D486" i="2"/>
  <c r="E486" i="2" s="1"/>
  <c r="G486" i="2" s="1"/>
  <c r="I486" i="2"/>
  <c r="H486" i="2"/>
  <c r="L406" i="12" l="1"/>
  <c r="I406" i="12"/>
  <c r="D407" i="12" s="1"/>
  <c r="G408" i="13"/>
  <c r="H408" i="13" s="1"/>
  <c r="I484" i="8"/>
  <c r="F484" i="8"/>
  <c r="I485" i="10"/>
  <c r="D485" i="10"/>
  <c r="E485" i="10" s="1"/>
  <c r="H485" i="10"/>
  <c r="C485" i="10"/>
  <c r="J486" i="2"/>
  <c r="C487" i="2"/>
  <c r="F407" i="12" l="1" a="1"/>
  <c r="F407" i="12" s="1"/>
  <c r="K407" i="12"/>
  <c r="E407" i="12"/>
  <c r="J407" i="12"/>
  <c r="G407" i="12"/>
  <c r="J409" i="13"/>
  <c r="F409" i="13" a="1"/>
  <c r="F409" i="13" s="1"/>
  <c r="E409" i="13"/>
  <c r="K408" i="13"/>
  <c r="D409" i="13"/>
  <c r="I409" i="13"/>
  <c r="J485" i="10"/>
  <c r="G485" i="10"/>
  <c r="H485" i="8"/>
  <c r="D485" i="8"/>
  <c r="E485" i="8" s="1"/>
  <c r="G485" i="8"/>
  <c r="C485" i="8"/>
  <c r="D487" i="2"/>
  <c r="E487" i="2" s="1"/>
  <c r="G487" i="2" s="1"/>
  <c r="I487" i="2"/>
  <c r="H487" i="2"/>
  <c r="I407" i="12" l="1"/>
  <c r="K408" i="12" s="1"/>
  <c r="G409" i="13"/>
  <c r="K409" i="13" s="1"/>
  <c r="L407" i="12"/>
  <c r="I485" i="8"/>
  <c r="F485" i="8"/>
  <c r="I486" i="10"/>
  <c r="D486" i="10"/>
  <c r="E486" i="10" s="1"/>
  <c r="H486" i="10"/>
  <c r="C486" i="10"/>
  <c r="J487" i="2"/>
  <c r="C488" i="2"/>
  <c r="H409" i="13" l="1"/>
  <c r="J410" i="13" s="1"/>
  <c r="E408" i="12"/>
  <c r="D408" i="12"/>
  <c r="F408" i="12" a="1"/>
  <c r="F408" i="12" s="1"/>
  <c r="J408" i="12"/>
  <c r="D410" i="13"/>
  <c r="F410" i="13" a="1"/>
  <c r="F410" i="13" s="1"/>
  <c r="E410" i="13"/>
  <c r="I410" i="13"/>
  <c r="J486" i="10"/>
  <c r="G486" i="10"/>
  <c r="H486" i="8"/>
  <c r="D486" i="8"/>
  <c r="E486" i="8" s="1"/>
  <c r="G486" i="8"/>
  <c r="C486" i="8"/>
  <c r="D488" i="2"/>
  <c r="E488" i="2" s="1"/>
  <c r="G488" i="2" s="1"/>
  <c r="I488" i="2"/>
  <c r="H488" i="2"/>
  <c r="G408" i="12" l="1"/>
  <c r="I408" i="12" s="1"/>
  <c r="K409" i="12" s="1"/>
  <c r="G410" i="13"/>
  <c r="K410" i="13" s="1"/>
  <c r="I486" i="8"/>
  <c r="F486" i="8"/>
  <c r="I487" i="10"/>
  <c r="D487" i="10"/>
  <c r="E487" i="10" s="1"/>
  <c r="H487" i="10"/>
  <c r="C487" i="10"/>
  <c r="J488" i="2"/>
  <c r="C489" i="2"/>
  <c r="F409" i="12" l="1" a="1"/>
  <c r="F409" i="12" s="1"/>
  <c r="E409" i="12"/>
  <c r="L408" i="12"/>
  <c r="D409" i="12"/>
  <c r="G409" i="12" s="1"/>
  <c r="L409" i="12" s="1"/>
  <c r="J409" i="12"/>
  <c r="H410" i="13"/>
  <c r="D411" i="13" s="1"/>
  <c r="J487" i="10"/>
  <c r="G487" i="10"/>
  <c r="H487" i="8"/>
  <c r="D487" i="8"/>
  <c r="E487" i="8" s="1"/>
  <c r="G487" i="8"/>
  <c r="C487" i="8"/>
  <c r="F487" i="8" s="1"/>
  <c r="D489" i="2"/>
  <c r="E489" i="2" s="1"/>
  <c r="G489" i="2" s="1"/>
  <c r="I489" i="2"/>
  <c r="H489" i="2"/>
  <c r="I409" i="12" l="1"/>
  <c r="F411" i="13" a="1"/>
  <c r="F411" i="13" s="1"/>
  <c r="G411" i="13" s="1"/>
  <c r="I411" i="13"/>
  <c r="E411" i="13"/>
  <c r="J411" i="13"/>
  <c r="I487" i="8"/>
  <c r="I488" i="10"/>
  <c r="D488" i="10"/>
  <c r="E488" i="10" s="1"/>
  <c r="H488" i="10"/>
  <c r="C488" i="10"/>
  <c r="J489" i="2"/>
  <c r="C490" i="2"/>
  <c r="K410" i="12" l="1"/>
  <c r="E410" i="12"/>
  <c r="J410" i="12"/>
  <c r="F410" i="12" a="1"/>
  <c r="F410" i="12" s="1"/>
  <c r="D410" i="12"/>
  <c r="K411" i="13"/>
  <c r="H411" i="13"/>
  <c r="J488" i="10"/>
  <c r="G488" i="10"/>
  <c r="H488" i="8"/>
  <c r="D488" i="8"/>
  <c r="E488" i="8" s="1"/>
  <c r="G488" i="8"/>
  <c r="C488" i="8"/>
  <c r="D490" i="2"/>
  <c r="E490" i="2" s="1"/>
  <c r="G490" i="2" s="1"/>
  <c r="I490" i="2"/>
  <c r="H490" i="2"/>
  <c r="G410" i="12" l="1"/>
  <c r="I410" i="12" s="1"/>
  <c r="D411" i="12" s="1"/>
  <c r="F488" i="8"/>
  <c r="I488" i="8"/>
  <c r="J412" i="13"/>
  <c r="D412" i="13"/>
  <c r="E412" i="13"/>
  <c r="F412" i="13" a="1"/>
  <c r="F412" i="13" s="1"/>
  <c r="I412" i="13"/>
  <c r="I489" i="10"/>
  <c r="D489" i="10"/>
  <c r="E489" i="10" s="1"/>
  <c r="H489" i="10"/>
  <c r="C489" i="10"/>
  <c r="J490" i="2"/>
  <c r="C491" i="2"/>
  <c r="E411" i="12" l="1"/>
  <c r="K411" i="12"/>
  <c r="J411" i="12"/>
  <c r="F411" i="12" a="1"/>
  <c r="F411" i="12" s="1"/>
  <c r="G411" i="12" s="1"/>
  <c r="L411" i="12" s="1"/>
  <c r="L410" i="12"/>
  <c r="G412" i="13"/>
  <c r="K412" i="13" s="1"/>
  <c r="J489" i="10"/>
  <c r="G489" i="10"/>
  <c r="H489" i="8"/>
  <c r="D489" i="8"/>
  <c r="E489" i="8" s="1"/>
  <c r="G489" i="8"/>
  <c r="C489" i="8"/>
  <c r="D491" i="2"/>
  <c r="E491" i="2" s="1"/>
  <c r="G491" i="2" s="1"/>
  <c r="I491" i="2"/>
  <c r="H491" i="2"/>
  <c r="I411" i="12" l="1"/>
  <c r="D412" i="12" s="1"/>
  <c r="I489" i="8"/>
  <c r="F489" i="8"/>
  <c r="H412" i="13"/>
  <c r="I490" i="10"/>
  <c r="D490" i="10"/>
  <c r="E490" i="10" s="1"/>
  <c r="H490" i="10"/>
  <c r="C490" i="10"/>
  <c r="J491" i="2"/>
  <c r="C492" i="2"/>
  <c r="E412" i="12" l="1"/>
  <c r="K412" i="12"/>
  <c r="F412" i="12" a="1"/>
  <c r="F412" i="12" s="1"/>
  <c r="G412" i="12" s="1"/>
  <c r="J412" i="12"/>
  <c r="E413" i="13"/>
  <c r="F413" i="13" a="1"/>
  <c r="F413" i="13" s="1"/>
  <c r="J413" i="13"/>
  <c r="D413" i="13"/>
  <c r="I413" i="13"/>
  <c r="J490" i="10"/>
  <c r="G490" i="10"/>
  <c r="H490" i="8"/>
  <c r="D490" i="8"/>
  <c r="E490" i="8" s="1"/>
  <c r="G490" i="8"/>
  <c r="C490" i="8"/>
  <c r="I492" i="2"/>
  <c r="H492" i="2"/>
  <c r="D492" i="2"/>
  <c r="E492" i="2" s="1"/>
  <c r="G492" i="2" s="1"/>
  <c r="I412" i="12" l="1"/>
  <c r="L412" i="12"/>
  <c r="I490" i="8"/>
  <c r="G413" i="13"/>
  <c r="K413" i="13" s="1"/>
  <c r="F490" i="8"/>
  <c r="I491" i="10"/>
  <c r="D491" i="10"/>
  <c r="E491" i="10" s="1"/>
  <c r="H491" i="10"/>
  <c r="C491" i="10"/>
  <c r="J492" i="2"/>
  <c r="C493" i="2"/>
  <c r="J413" i="12" l="1"/>
  <c r="E413" i="12"/>
  <c r="F413" i="12" a="1"/>
  <c r="F413" i="12" s="1"/>
  <c r="K413" i="12"/>
  <c r="D413" i="12"/>
  <c r="H413" i="13"/>
  <c r="I414" i="13" s="1"/>
  <c r="J491" i="10"/>
  <c r="G491" i="10"/>
  <c r="H491" i="8"/>
  <c r="D491" i="8"/>
  <c r="E491" i="8" s="1"/>
  <c r="G491" i="8"/>
  <c r="C491" i="8"/>
  <c r="D493" i="2"/>
  <c r="E493" i="2" s="1"/>
  <c r="G493" i="2" s="1"/>
  <c r="I493" i="2"/>
  <c r="H493" i="2"/>
  <c r="G413" i="12" l="1"/>
  <c r="D414" i="13"/>
  <c r="E414" i="13"/>
  <c r="F414" i="13" a="1"/>
  <c r="F414" i="13" s="1"/>
  <c r="J414" i="13"/>
  <c r="I491" i="8"/>
  <c r="F491" i="8"/>
  <c r="I492" i="10"/>
  <c r="D492" i="10"/>
  <c r="E492" i="10" s="1"/>
  <c r="H492" i="10"/>
  <c r="C492" i="10"/>
  <c r="J493" i="2"/>
  <c r="C494" i="2"/>
  <c r="G414" i="13" l="1"/>
  <c r="K414" i="13" s="1"/>
  <c r="L413" i="12"/>
  <c r="I413" i="12"/>
  <c r="J492" i="10"/>
  <c r="G492" i="10"/>
  <c r="H492" i="8"/>
  <c r="D492" i="8"/>
  <c r="E492" i="8" s="1"/>
  <c r="G492" i="8"/>
  <c r="C492" i="8"/>
  <c r="D494" i="2"/>
  <c r="E494" i="2" s="1"/>
  <c r="G494" i="2" s="1"/>
  <c r="I494" i="2"/>
  <c r="H494" i="2"/>
  <c r="H414" i="13" l="1"/>
  <c r="E414" i="12"/>
  <c r="D414" i="12"/>
  <c r="J414" i="12"/>
  <c r="K414" i="12"/>
  <c r="F414" i="12" a="1"/>
  <c r="F414" i="12" s="1"/>
  <c r="F492" i="8"/>
  <c r="I492" i="8"/>
  <c r="D415" i="13"/>
  <c r="E415" i="13"/>
  <c r="F415" i="13" a="1"/>
  <c r="F415" i="13" s="1"/>
  <c r="I415" i="13"/>
  <c r="J415" i="13"/>
  <c r="I493" i="10"/>
  <c r="D493" i="10"/>
  <c r="E493" i="10" s="1"/>
  <c r="H493" i="10"/>
  <c r="C493" i="10"/>
  <c r="J494" i="2"/>
  <c r="C495" i="2"/>
  <c r="G414" i="12" l="1"/>
  <c r="I414" i="12" s="1"/>
  <c r="G415" i="13"/>
  <c r="K415" i="13" s="1"/>
  <c r="J493" i="10"/>
  <c r="G493" i="10"/>
  <c r="H493" i="8"/>
  <c r="D493" i="8"/>
  <c r="E493" i="8" s="1"/>
  <c r="G493" i="8"/>
  <c r="C493" i="8"/>
  <c r="F493" i="8" s="1"/>
  <c r="I495" i="2"/>
  <c r="H495" i="2"/>
  <c r="D495" i="2"/>
  <c r="E495" i="2" s="1"/>
  <c r="G495" i="2" s="1"/>
  <c r="L414" i="12" l="1"/>
  <c r="F415" i="12" a="1"/>
  <c r="F415" i="12" s="1"/>
  <c r="E415" i="12"/>
  <c r="J415" i="12"/>
  <c r="D415" i="12"/>
  <c r="K415" i="12"/>
  <c r="I493" i="8"/>
  <c r="H415" i="13"/>
  <c r="H494" i="10"/>
  <c r="D494" i="10"/>
  <c r="E494" i="10" s="1"/>
  <c r="I494" i="10"/>
  <c r="C494" i="10"/>
  <c r="J495" i="2"/>
  <c r="C496" i="2"/>
  <c r="G415" i="12" l="1"/>
  <c r="I415" i="12" s="1"/>
  <c r="D416" i="12" s="1"/>
  <c r="I416" i="13"/>
  <c r="F416" i="13" a="1"/>
  <c r="F416" i="13" s="1"/>
  <c r="D416" i="13"/>
  <c r="E416" i="13"/>
  <c r="J416" i="13"/>
  <c r="J494" i="10"/>
  <c r="G494" i="10"/>
  <c r="H494" i="8"/>
  <c r="D494" i="8"/>
  <c r="E494" i="8" s="1"/>
  <c r="G494" i="8"/>
  <c r="C494" i="8"/>
  <c r="I496" i="2"/>
  <c r="D496" i="2"/>
  <c r="E496" i="2" s="1"/>
  <c r="G496" i="2" s="1"/>
  <c r="H496" i="2"/>
  <c r="J416" i="12" l="1"/>
  <c r="F416" i="12" a="1"/>
  <c r="F416" i="12" s="1"/>
  <c r="G416" i="12" s="1"/>
  <c r="K416" i="12"/>
  <c r="E416" i="12"/>
  <c r="L415" i="12"/>
  <c r="F494" i="8"/>
  <c r="I494" i="8"/>
  <c r="G416" i="13"/>
  <c r="K416" i="13" s="1"/>
  <c r="I495" i="10"/>
  <c r="D495" i="10"/>
  <c r="E495" i="10" s="1"/>
  <c r="H495" i="10"/>
  <c r="C495" i="10"/>
  <c r="J496" i="2"/>
  <c r="C497" i="2"/>
  <c r="I416" i="12" l="1"/>
  <c r="L416" i="12"/>
  <c r="H416" i="13"/>
  <c r="J495" i="10"/>
  <c r="G495" i="10"/>
  <c r="H495" i="8"/>
  <c r="D495" i="8"/>
  <c r="E495" i="8" s="1"/>
  <c r="G495" i="8"/>
  <c r="C495" i="8"/>
  <c r="D497" i="2"/>
  <c r="E497" i="2" s="1"/>
  <c r="G497" i="2" s="1"/>
  <c r="H497" i="2"/>
  <c r="I497" i="2"/>
  <c r="K417" i="12" l="1"/>
  <c r="E417" i="12"/>
  <c r="F417" i="12" a="1"/>
  <c r="F417" i="12" s="1"/>
  <c r="J417" i="12"/>
  <c r="D417" i="12"/>
  <c r="F495" i="8"/>
  <c r="I495" i="8"/>
  <c r="J417" i="13"/>
  <c r="D417" i="13"/>
  <c r="F417" i="13" a="1"/>
  <c r="F417" i="13" s="1"/>
  <c r="E417" i="13"/>
  <c r="I417" i="13"/>
  <c r="I496" i="10"/>
  <c r="D496" i="10"/>
  <c r="E496" i="10" s="1"/>
  <c r="H496" i="10"/>
  <c r="C496" i="10"/>
  <c r="J497" i="2"/>
  <c r="C498" i="2"/>
  <c r="G417" i="12" l="1"/>
  <c r="L417" i="12" s="1"/>
  <c r="G417" i="13"/>
  <c r="K417" i="13" s="1"/>
  <c r="J496" i="10"/>
  <c r="G496" i="10"/>
  <c r="H496" i="8"/>
  <c r="D496" i="8"/>
  <c r="E496" i="8" s="1"/>
  <c r="G496" i="8"/>
  <c r="C496" i="8"/>
  <c r="D498" i="2"/>
  <c r="E498" i="2" s="1"/>
  <c r="G498" i="2" s="1"/>
  <c r="I498" i="2"/>
  <c r="H498" i="2"/>
  <c r="I417" i="12" l="1"/>
  <c r="I496" i="8"/>
  <c r="F496" i="8"/>
  <c r="H417" i="13"/>
  <c r="I497" i="10"/>
  <c r="D497" i="10"/>
  <c r="E497" i="10" s="1"/>
  <c r="H497" i="10"/>
  <c r="C497" i="10"/>
  <c r="J498" i="2"/>
  <c r="C499" i="2"/>
  <c r="K418" i="12" l="1"/>
  <c r="D418" i="12"/>
  <c r="J418" i="12"/>
  <c r="F418" i="12" a="1"/>
  <c r="F418" i="12" s="1"/>
  <c r="E418" i="12"/>
  <c r="F418" i="13" a="1"/>
  <c r="F418" i="13" s="1"/>
  <c r="D418" i="13"/>
  <c r="I418" i="13"/>
  <c r="J418" i="13"/>
  <c r="E418" i="13"/>
  <c r="J497" i="10"/>
  <c r="G497" i="10"/>
  <c r="H497" i="8"/>
  <c r="D497" i="8"/>
  <c r="E497" i="8" s="1"/>
  <c r="G497" i="8"/>
  <c r="C497" i="8"/>
  <c r="H499" i="2"/>
  <c r="D499" i="2"/>
  <c r="E499" i="2" s="1"/>
  <c r="G499" i="2" s="1"/>
  <c r="I499" i="2"/>
  <c r="G418" i="12" l="1"/>
  <c r="L418" i="12" s="1"/>
  <c r="G418" i="13"/>
  <c r="K418" i="13" s="1"/>
  <c r="I497" i="8"/>
  <c r="F497" i="8"/>
  <c r="I498" i="10"/>
  <c r="D498" i="10"/>
  <c r="E498" i="10" s="1"/>
  <c r="H498" i="10"/>
  <c r="C498" i="10"/>
  <c r="J499" i="2"/>
  <c r="C500" i="2"/>
  <c r="I418" i="12" l="1"/>
  <c r="E419" i="12" s="1"/>
  <c r="H418" i="13"/>
  <c r="J419" i="13" s="1"/>
  <c r="J498" i="10"/>
  <c r="G498" i="10"/>
  <c r="H498" i="8"/>
  <c r="D498" i="8"/>
  <c r="E498" i="8" s="1"/>
  <c r="G498" i="8"/>
  <c r="C498" i="8"/>
  <c r="D500" i="2"/>
  <c r="E500" i="2" s="1"/>
  <c r="G500" i="2" s="1"/>
  <c r="I500" i="2"/>
  <c r="H500" i="2"/>
  <c r="J419" i="12" l="1"/>
  <c r="F419" i="12" a="1"/>
  <c r="F419" i="12" s="1"/>
  <c r="D419" i="12"/>
  <c r="K419" i="12"/>
  <c r="D419" i="13"/>
  <c r="I419" i="13"/>
  <c r="F419" i="13" a="1"/>
  <c r="F419" i="13" s="1"/>
  <c r="E419" i="13"/>
  <c r="F498" i="8"/>
  <c r="I498" i="8"/>
  <c r="I499" i="10"/>
  <c r="D499" i="10"/>
  <c r="E499" i="10" s="1"/>
  <c r="H499" i="10"/>
  <c r="C499" i="10"/>
  <c r="J500" i="2"/>
  <c r="C501" i="2"/>
  <c r="G419" i="12" l="1"/>
  <c r="L419" i="12" s="1"/>
  <c r="G419" i="13"/>
  <c r="K419" i="13" s="1"/>
  <c r="J499" i="10"/>
  <c r="G499" i="10"/>
  <c r="H499" i="8"/>
  <c r="D499" i="8"/>
  <c r="E499" i="8" s="1"/>
  <c r="G499" i="8"/>
  <c r="C499" i="8"/>
  <c r="F499" i="8" s="1"/>
  <c r="D501" i="2"/>
  <c r="E501" i="2" s="1"/>
  <c r="G501" i="2" s="1"/>
  <c r="I501" i="2"/>
  <c r="H501" i="2"/>
  <c r="I419" i="12" l="1"/>
  <c r="J420" i="12" s="1"/>
  <c r="F420" i="12" a="1"/>
  <c r="F420" i="12" s="1"/>
  <c r="K420" i="12"/>
  <c r="I499" i="8"/>
  <c r="H419" i="13"/>
  <c r="I420" i="13" s="1"/>
  <c r="I500" i="10"/>
  <c r="D500" i="10"/>
  <c r="E500" i="10" s="1"/>
  <c r="H500" i="10"/>
  <c r="C500" i="10"/>
  <c r="J501" i="2"/>
  <c r="C502" i="2"/>
  <c r="E420" i="12" l="1"/>
  <c r="D420" i="12"/>
  <c r="G420" i="12"/>
  <c r="I420" i="12" s="1"/>
  <c r="D420" i="13"/>
  <c r="E420" i="13"/>
  <c r="F420" i="13" a="1"/>
  <c r="F420" i="13" s="1"/>
  <c r="J420" i="13"/>
  <c r="J500" i="10"/>
  <c r="G500" i="10"/>
  <c r="H500" i="8"/>
  <c r="D500" i="8"/>
  <c r="E500" i="8" s="1"/>
  <c r="G500" i="8"/>
  <c r="C500" i="8"/>
  <c r="D502" i="2"/>
  <c r="E502" i="2" s="1"/>
  <c r="G502" i="2" s="1"/>
  <c r="I502" i="2"/>
  <c r="H502" i="2"/>
  <c r="L420" i="12" l="1"/>
  <c r="G420" i="13"/>
  <c r="H420" i="13" s="1"/>
  <c r="F421" i="13" s="1" a="1"/>
  <c r="F421" i="13" s="1"/>
  <c r="J421" i="12"/>
  <c r="K421" i="12"/>
  <c r="E421" i="12"/>
  <c r="F421" i="12" a="1"/>
  <c r="F421" i="12" s="1"/>
  <c r="D421" i="12"/>
  <c r="K420" i="13"/>
  <c r="I500" i="8"/>
  <c r="F500" i="8"/>
  <c r="I501" i="10"/>
  <c r="D501" i="10"/>
  <c r="E501" i="10" s="1"/>
  <c r="H501" i="10"/>
  <c r="C501" i="10"/>
  <c r="J502" i="2"/>
  <c r="C503" i="2"/>
  <c r="G421" i="12" l="1"/>
  <c r="I421" i="12" s="1"/>
  <c r="D421" i="13"/>
  <c r="G421" i="13" s="1"/>
  <c r="E421" i="13"/>
  <c r="I421" i="13"/>
  <c r="J421" i="13"/>
  <c r="J501" i="10"/>
  <c r="G501" i="10"/>
  <c r="H503" i="2"/>
  <c r="I503" i="2"/>
  <c r="D503" i="2"/>
  <c r="E503" i="2" s="1"/>
  <c r="G503" i="2" s="1"/>
  <c r="H501" i="8"/>
  <c r="D501" i="8"/>
  <c r="E501" i="8" s="1"/>
  <c r="G501" i="8"/>
  <c r="C501" i="8"/>
  <c r="H421" i="13" l="1"/>
  <c r="L421" i="12"/>
  <c r="E422" i="12"/>
  <c r="D422" i="12"/>
  <c r="K422" i="12"/>
  <c r="J422" i="12"/>
  <c r="F422" i="12" a="1"/>
  <c r="F422" i="12" s="1"/>
  <c r="I501" i="8"/>
  <c r="F501" i="8"/>
  <c r="K421" i="13"/>
  <c r="I422" i="13"/>
  <c r="F422" i="13" a="1"/>
  <c r="F422" i="13" s="1"/>
  <c r="E422" i="13"/>
  <c r="D422" i="13"/>
  <c r="J422" i="13"/>
  <c r="I502" i="10"/>
  <c r="D502" i="10"/>
  <c r="E502" i="10" s="1"/>
  <c r="H502" i="10"/>
  <c r="C502" i="10"/>
  <c r="J503" i="2"/>
  <c r="C504" i="2"/>
  <c r="G422" i="12" l="1"/>
  <c r="G422" i="13"/>
  <c r="K422" i="13" s="1"/>
  <c r="J502" i="10"/>
  <c r="G502" i="10"/>
  <c r="H502" i="8"/>
  <c r="D502" i="8"/>
  <c r="E502" i="8" s="1"/>
  <c r="G502" i="8"/>
  <c r="C502" i="8"/>
  <c r="F502" i="8" s="1"/>
  <c r="D504" i="2"/>
  <c r="I504" i="2"/>
  <c r="H504" i="2"/>
  <c r="L422" i="12" l="1"/>
  <c r="I422" i="12"/>
  <c r="H422" i="13"/>
  <c r="J423" i="13" s="1"/>
  <c r="I502" i="8"/>
  <c r="I503" i="10"/>
  <c r="D503" i="10"/>
  <c r="E503" i="10" s="1"/>
  <c r="H503" i="10"/>
  <c r="C503" i="10"/>
  <c r="E504" i="2"/>
  <c r="K423" i="12" l="1"/>
  <c r="D423" i="12"/>
  <c r="F423" i="12" a="1"/>
  <c r="F423" i="12" s="1"/>
  <c r="E423" i="12"/>
  <c r="J423" i="12"/>
  <c r="E423" i="13"/>
  <c r="D423" i="13"/>
  <c r="I423" i="13"/>
  <c r="F423" i="13" a="1"/>
  <c r="F423" i="13" s="1"/>
  <c r="J503" i="10"/>
  <c r="G503" i="10"/>
  <c r="G504" i="2"/>
  <c r="C505" i="2" s="1"/>
  <c r="J504" i="2"/>
  <c r="H503" i="8"/>
  <c r="D503" i="8"/>
  <c r="E503" i="8" s="1"/>
  <c r="G503" i="8"/>
  <c r="C503" i="8"/>
  <c r="G423" i="12" l="1"/>
  <c r="G423" i="13"/>
  <c r="K423" i="13" s="1"/>
  <c r="I503" i="8"/>
  <c r="F503" i="8"/>
  <c r="I504" i="10"/>
  <c r="D504" i="10"/>
  <c r="E504" i="10" s="1"/>
  <c r="H504" i="10"/>
  <c r="C504" i="10"/>
  <c r="D505" i="2"/>
  <c r="I505" i="2"/>
  <c r="H505" i="2"/>
  <c r="I423" i="12" l="1"/>
  <c r="L423" i="12"/>
  <c r="H423" i="13"/>
  <c r="I424" i="13" s="1"/>
  <c r="J504" i="10"/>
  <c r="G504" i="10"/>
  <c r="H504" i="8"/>
  <c r="D504" i="8"/>
  <c r="E504" i="8" s="1"/>
  <c r="G504" i="8"/>
  <c r="C504" i="8"/>
  <c r="E505" i="2"/>
  <c r="K424" i="12" l="1"/>
  <c r="D424" i="12"/>
  <c r="E424" i="12"/>
  <c r="F424" i="12" a="1"/>
  <c r="F424" i="12" s="1"/>
  <c r="G424" i="12" s="1"/>
  <c r="J424" i="12"/>
  <c r="D424" i="13"/>
  <c r="F424" i="13" a="1"/>
  <c r="F424" i="13" s="1"/>
  <c r="E424" i="13"/>
  <c r="J424" i="13"/>
  <c r="I504" i="8"/>
  <c r="F504" i="8"/>
  <c r="I505" i="10"/>
  <c r="D505" i="10"/>
  <c r="E505" i="10" s="1"/>
  <c r="H505" i="10"/>
  <c r="C505" i="10"/>
  <c r="G505" i="2"/>
  <c r="C506" i="2" s="1"/>
  <c r="J505" i="2"/>
  <c r="G424" i="13" l="1"/>
  <c r="K424" i="13" s="1"/>
  <c r="I424" i="12"/>
  <c r="L424" i="12"/>
  <c r="J505" i="10"/>
  <c r="G505" i="10"/>
  <c r="H505" i="8"/>
  <c r="D505" i="8"/>
  <c r="E505" i="8" s="1"/>
  <c r="G505" i="8"/>
  <c r="C505" i="8"/>
  <c r="D506" i="2"/>
  <c r="I506" i="2"/>
  <c r="H506" i="2"/>
  <c r="H424" i="13" l="1"/>
  <c r="E425" i="13" s="1"/>
  <c r="E425" i="12"/>
  <c r="K425" i="12"/>
  <c r="J425" i="12"/>
  <c r="D425" i="12"/>
  <c r="F425" i="12" a="1"/>
  <c r="F425" i="12" s="1"/>
  <c r="F505" i="8"/>
  <c r="D425" i="13"/>
  <c r="J425" i="13"/>
  <c r="F425" i="13" a="1"/>
  <c r="F425" i="13" s="1"/>
  <c r="I425" i="13"/>
  <c r="I505" i="8"/>
  <c r="I506" i="10"/>
  <c r="D506" i="10"/>
  <c r="E506" i="10" s="1"/>
  <c r="H506" i="10"/>
  <c r="C506" i="10"/>
  <c r="E506" i="2"/>
  <c r="G425" i="13" l="1"/>
  <c r="K425" i="13" s="1"/>
  <c r="G425" i="12"/>
  <c r="L425" i="12" s="1"/>
  <c r="J506" i="10"/>
  <c r="G506" i="10"/>
  <c r="G506" i="2"/>
  <c r="C507" i="2" s="1"/>
  <c r="J506" i="2"/>
  <c r="D506" i="8"/>
  <c r="E506" i="8" s="1"/>
  <c r="H506" i="8"/>
  <c r="C506" i="8"/>
  <c r="G506" i="8"/>
  <c r="H425" i="13" l="1"/>
  <c r="F426" i="13" s="1" a="1"/>
  <c r="F426" i="13" s="1"/>
  <c r="I425" i="12"/>
  <c r="I506" i="8"/>
  <c r="F506" i="8"/>
  <c r="E426" i="13"/>
  <c r="D426" i="13"/>
  <c r="I507" i="10"/>
  <c r="D507" i="10"/>
  <c r="E507" i="10" s="1"/>
  <c r="H507" i="10"/>
  <c r="C507" i="10"/>
  <c r="D507" i="2"/>
  <c r="I507" i="2"/>
  <c r="H507" i="2"/>
  <c r="J426" i="13" l="1"/>
  <c r="I426" i="13"/>
  <c r="E426" i="12"/>
  <c r="K426" i="12"/>
  <c r="F426" i="12" a="1"/>
  <c r="F426" i="12" s="1"/>
  <c r="J426" i="12"/>
  <c r="D426" i="12"/>
  <c r="G426" i="13"/>
  <c r="J507" i="10"/>
  <c r="G507" i="10"/>
  <c r="H507" i="8"/>
  <c r="C507" i="8"/>
  <c r="G507" i="8"/>
  <c r="D507" i="8"/>
  <c r="E507" i="8" s="1"/>
  <c r="E507" i="2"/>
  <c r="G426" i="12" l="1"/>
  <c r="I426" i="12" s="1"/>
  <c r="E427" i="12" s="1"/>
  <c r="I507" i="8"/>
  <c r="F507" i="8"/>
  <c r="K426" i="13"/>
  <c r="H426" i="13"/>
  <c r="I508" i="10"/>
  <c r="D508" i="10"/>
  <c r="E508" i="10" s="1"/>
  <c r="H508" i="10"/>
  <c r="C508" i="10"/>
  <c r="G507" i="2"/>
  <c r="C508" i="2" s="1"/>
  <c r="J507" i="2"/>
  <c r="F427" i="12" l="1" a="1"/>
  <c r="F427" i="12" s="1"/>
  <c r="D427" i="12"/>
  <c r="L426" i="12"/>
  <c r="K427" i="12"/>
  <c r="J427" i="12"/>
  <c r="G427" i="12"/>
  <c r="D427" i="13"/>
  <c r="E427" i="13"/>
  <c r="I427" i="13"/>
  <c r="F427" i="13" a="1"/>
  <c r="F427" i="13" s="1"/>
  <c r="J427" i="13"/>
  <c r="J508" i="10"/>
  <c r="G508" i="10"/>
  <c r="D508" i="8"/>
  <c r="E508" i="8" s="1"/>
  <c r="H508" i="8"/>
  <c r="C508" i="8"/>
  <c r="F508" i="8" s="1"/>
  <c r="G508" i="8"/>
  <c r="D508" i="2"/>
  <c r="I508" i="2"/>
  <c r="H508" i="2"/>
  <c r="L427" i="12" l="1"/>
  <c r="I427" i="12"/>
  <c r="I508" i="8"/>
  <c r="G427" i="13"/>
  <c r="I509" i="10"/>
  <c r="D509" i="10"/>
  <c r="E509" i="10" s="1"/>
  <c r="H509" i="10"/>
  <c r="C509" i="10"/>
  <c r="E508" i="2"/>
  <c r="E428" i="12" l="1"/>
  <c r="K428" i="12"/>
  <c r="J428" i="12"/>
  <c r="D428" i="12"/>
  <c r="F428" i="12" a="1"/>
  <c r="F428" i="12" s="1"/>
  <c r="K427" i="13"/>
  <c r="H427" i="13"/>
  <c r="J509" i="10"/>
  <c r="G509" i="10"/>
  <c r="G508" i="2"/>
  <c r="C509" i="2" s="1"/>
  <c r="J508" i="2"/>
  <c r="H509" i="8"/>
  <c r="C509" i="8"/>
  <c r="G509" i="8"/>
  <c r="D509" i="8"/>
  <c r="E509" i="8" s="1"/>
  <c r="G428" i="12" l="1"/>
  <c r="I428" i="12" s="1"/>
  <c r="D429" i="12" s="1"/>
  <c r="I509" i="8"/>
  <c r="F509" i="8"/>
  <c r="D428" i="13"/>
  <c r="F428" i="13" a="1"/>
  <c r="F428" i="13" s="1"/>
  <c r="E428" i="13"/>
  <c r="I428" i="13"/>
  <c r="J428" i="13"/>
  <c r="I510" i="10"/>
  <c r="D510" i="10"/>
  <c r="E510" i="10" s="1"/>
  <c r="H510" i="10"/>
  <c r="C510" i="10"/>
  <c r="D509" i="2"/>
  <c r="I509" i="2"/>
  <c r="H509" i="2"/>
  <c r="E429" i="12" l="1"/>
  <c r="J429" i="12"/>
  <c r="F429" i="12" a="1"/>
  <c r="F429" i="12" s="1"/>
  <c r="G429" i="12" s="1"/>
  <c r="L428" i="12"/>
  <c r="K429" i="12"/>
  <c r="G428" i="13"/>
  <c r="K428" i="13" s="1"/>
  <c r="J510" i="10"/>
  <c r="G510" i="10"/>
  <c r="D510" i="8"/>
  <c r="E510" i="8" s="1"/>
  <c r="H510" i="8"/>
  <c r="C510" i="8"/>
  <c r="F510" i="8" s="1"/>
  <c r="G510" i="8"/>
  <c r="E509" i="2"/>
  <c r="L429" i="12" l="1"/>
  <c r="I429" i="12"/>
  <c r="K430" i="12" s="1"/>
  <c r="I510" i="8"/>
  <c r="H428" i="13"/>
  <c r="I511" i="10"/>
  <c r="D511" i="10"/>
  <c r="E511" i="10" s="1"/>
  <c r="H511" i="10"/>
  <c r="C511" i="10"/>
  <c r="G509" i="2"/>
  <c r="C510" i="2" s="1"/>
  <c r="J509" i="2"/>
  <c r="F430" i="12" l="1" a="1"/>
  <c r="F430" i="12" s="1"/>
  <c r="E430" i="12"/>
  <c r="D430" i="12"/>
  <c r="G430" i="12" s="1"/>
  <c r="I430" i="12" s="1"/>
  <c r="J431" i="12" s="1"/>
  <c r="J430" i="12"/>
  <c r="E429" i="13"/>
  <c r="F429" i="13" a="1"/>
  <c r="F429" i="13" s="1"/>
  <c r="D429" i="13"/>
  <c r="I429" i="13"/>
  <c r="J429" i="13"/>
  <c r="J511" i="10"/>
  <c r="G511" i="10"/>
  <c r="H511" i="8"/>
  <c r="C511" i="8"/>
  <c r="G511" i="8"/>
  <c r="D511" i="8"/>
  <c r="E511" i="8" s="1"/>
  <c r="D510" i="2"/>
  <c r="I510" i="2"/>
  <c r="H510" i="2"/>
  <c r="L430" i="12" l="1"/>
  <c r="E431" i="12"/>
  <c r="D431" i="12"/>
  <c r="F431" i="12" a="1"/>
  <c r="F431" i="12" s="1"/>
  <c r="K431" i="12"/>
  <c r="I511" i="8"/>
  <c r="F511" i="8"/>
  <c r="G429" i="13"/>
  <c r="K429" i="13" s="1"/>
  <c r="I512" i="10"/>
  <c r="D512" i="10"/>
  <c r="E512" i="10" s="1"/>
  <c r="H512" i="10"/>
  <c r="C512" i="10"/>
  <c r="E510" i="2"/>
  <c r="G431" i="12" l="1"/>
  <c r="L431" i="12" s="1"/>
  <c r="H429" i="13"/>
  <c r="J512" i="10"/>
  <c r="G512" i="10"/>
  <c r="G510" i="2"/>
  <c r="C511" i="2" s="1"/>
  <c r="J510" i="2"/>
  <c r="D512" i="8"/>
  <c r="E512" i="8" s="1"/>
  <c r="H512" i="8"/>
  <c r="C512" i="8"/>
  <c r="G512" i="8"/>
  <c r="I431" i="12" l="1"/>
  <c r="J432" i="12" s="1"/>
  <c r="I512" i="8"/>
  <c r="F512" i="8"/>
  <c r="D430" i="13"/>
  <c r="I430" i="13"/>
  <c r="E430" i="13"/>
  <c r="J430" i="13"/>
  <c r="F430" i="13" a="1"/>
  <c r="F430" i="13" s="1"/>
  <c r="F432" i="12" a="1"/>
  <c r="F432" i="12" s="1"/>
  <c r="I513" i="10"/>
  <c r="D513" i="10"/>
  <c r="E513" i="10" s="1"/>
  <c r="H513" i="10"/>
  <c r="C513" i="10"/>
  <c r="D511" i="2"/>
  <c r="I511" i="2"/>
  <c r="H511" i="2"/>
  <c r="D432" i="12" l="1"/>
  <c r="G432" i="12" s="1"/>
  <c r="K432" i="12"/>
  <c r="E432" i="12"/>
  <c r="G430" i="13"/>
  <c r="K430" i="13" s="1"/>
  <c r="J513" i="10"/>
  <c r="G513" i="10"/>
  <c r="H513" i="8"/>
  <c r="C513" i="8"/>
  <c r="G513" i="8"/>
  <c r="D513" i="8"/>
  <c r="E513" i="8" s="1"/>
  <c r="E511" i="2"/>
  <c r="L432" i="12" l="1"/>
  <c r="I513" i="8"/>
  <c r="F513" i="8"/>
  <c r="H430" i="13"/>
  <c r="I432" i="12"/>
  <c r="I514" i="10"/>
  <c r="D514" i="10"/>
  <c r="E514" i="10" s="1"/>
  <c r="H514" i="10"/>
  <c r="C514" i="10"/>
  <c r="G511" i="2"/>
  <c r="C512" i="2" s="1"/>
  <c r="J511" i="2"/>
  <c r="I431" i="13" l="1"/>
  <c r="F431" i="13" a="1"/>
  <c r="F431" i="13" s="1"/>
  <c r="J431" i="13"/>
  <c r="D431" i="13"/>
  <c r="E431" i="13"/>
  <c r="E433" i="12"/>
  <c r="K433" i="12"/>
  <c r="D433" i="12"/>
  <c r="J433" i="12"/>
  <c r="F433" i="12" a="1"/>
  <c r="F433" i="12" s="1"/>
  <c r="J514" i="10"/>
  <c r="G514" i="10"/>
  <c r="D514" i="8"/>
  <c r="E514" i="8" s="1"/>
  <c r="H514" i="8"/>
  <c r="C514" i="8"/>
  <c r="G514" i="8"/>
  <c r="D512" i="2"/>
  <c r="I512" i="2"/>
  <c r="H512" i="2"/>
  <c r="G431" i="13" l="1"/>
  <c r="H431" i="13" s="1"/>
  <c r="F432" i="13" s="1" a="1"/>
  <c r="F432" i="13" s="1"/>
  <c r="F514" i="8"/>
  <c r="I514" i="8"/>
  <c r="G433" i="12"/>
  <c r="I433" i="12" s="1"/>
  <c r="K434" i="12" s="1"/>
  <c r="I515" i="10"/>
  <c r="D515" i="10"/>
  <c r="E515" i="10" s="1"/>
  <c r="H515" i="10"/>
  <c r="C515" i="10"/>
  <c r="E512" i="2"/>
  <c r="J432" i="13" l="1"/>
  <c r="E432" i="13"/>
  <c r="D432" i="13"/>
  <c r="G432" i="13" s="1"/>
  <c r="K431" i="13"/>
  <c r="I432" i="13"/>
  <c r="J434" i="12"/>
  <c r="F434" i="12" a="1"/>
  <c r="F434" i="12" s="1"/>
  <c r="L433" i="12"/>
  <c r="E434" i="12"/>
  <c r="D434" i="12"/>
  <c r="J515" i="10"/>
  <c r="G515" i="10"/>
  <c r="G512" i="2"/>
  <c r="C513" i="2" s="1"/>
  <c r="J512" i="2"/>
  <c r="H515" i="8"/>
  <c r="C515" i="8"/>
  <c r="G515" i="8"/>
  <c r="D515" i="8"/>
  <c r="E515" i="8" s="1"/>
  <c r="F515" i="8" l="1"/>
  <c r="I515" i="8"/>
  <c r="K432" i="13"/>
  <c r="H432" i="13"/>
  <c r="G434" i="12"/>
  <c r="I516" i="10"/>
  <c r="D516" i="10"/>
  <c r="E516" i="10" s="1"/>
  <c r="H516" i="10"/>
  <c r="C516" i="10"/>
  <c r="D513" i="2"/>
  <c r="I513" i="2"/>
  <c r="H513" i="2"/>
  <c r="I433" i="13" l="1"/>
  <c r="D433" i="13"/>
  <c r="J433" i="13"/>
  <c r="E433" i="13"/>
  <c r="F433" i="13" a="1"/>
  <c r="F433" i="13" s="1"/>
  <c r="I434" i="12"/>
  <c r="L434" i="12"/>
  <c r="J516" i="10"/>
  <c r="G516" i="10"/>
  <c r="D516" i="8"/>
  <c r="E516" i="8" s="1"/>
  <c r="H516" i="8"/>
  <c r="C516" i="8"/>
  <c r="G516" i="8"/>
  <c r="E513" i="2"/>
  <c r="F516" i="8" l="1"/>
  <c r="I516" i="8"/>
  <c r="G433" i="13"/>
  <c r="K433" i="13" s="1"/>
  <c r="E435" i="12"/>
  <c r="F435" i="12" a="1"/>
  <c r="F435" i="12" s="1"/>
  <c r="K435" i="12"/>
  <c r="J435" i="12"/>
  <c r="D435" i="12"/>
  <c r="G435" i="12" s="1"/>
  <c r="I517" i="10"/>
  <c r="D517" i="10"/>
  <c r="E517" i="10" s="1"/>
  <c r="H517" i="10"/>
  <c r="C517" i="10"/>
  <c r="G513" i="2"/>
  <c r="C514" i="2" s="1"/>
  <c r="J513" i="2"/>
  <c r="H433" i="13" l="1"/>
  <c r="L435" i="12"/>
  <c r="I435" i="12"/>
  <c r="J517" i="10"/>
  <c r="G517" i="10"/>
  <c r="H517" i="8"/>
  <c r="C517" i="8"/>
  <c r="G517" i="8"/>
  <c r="D517" i="8"/>
  <c r="E517" i="8" s="1"/>
  <c r="D514" i="2"/>
  <c r="I514" i="2"/>
  <c r="H514" i="2"/>
  <c r="I517" i="8" l="1"/>
  <c r="F517" i="8"/>
  <c r="E434" i="13"/>
  <c r="J434" i="13"/>
  <c r="D434" i="13"/>
  <c r="F434" i="13" a="1"/>
  <c r="F434" i="13" s="1"/>
  <c r="I434" i="13"/>
  <c r="K436" i="12"/>
  <c r="J436" i="12"/>
  <c r="E436" i="12"/>
  <c r="F436" i="12" a="1"/>
  <c r="F436" i="12" s="1"/>
  <c r="D436" i="12"/>
  <c r="I518" i="10"/>
  <c r="D518" i="10"/>
  <c r="E518" i="10" s="1"/>
  <c r="H518" i="10"/>
  <c r="C518" i="10"/>
  <c r="E514" i="2"/>
  <c r="G434" i="13" l="1"/>
  <c r="K434" i="13" s="1"/>
  <c r="G436" i="12"/>
  <c r="L436" i="12" s="1"/>
  <c r="J518" i="10"/>
  <c r="G518" i="10"/>
  <c r="G514" i="2"/>
  <c r="C515" i="2" s="1"/>
  <c r="J514" i="2"/>
  <c r="D518" i="8"/>
  <c r="E518" i="8" s="1"/>
  <c r="H518" i="8"/>
  <c r="C518" i="8"/>
  <c r="G518" i="8"/>
  <c r="I518" i="8" l="1"/>
  <c r="F518" i="8"/>
  <c r="H434" i="13"/>
  <c r="I436" i="12"/>
  <c r="I519" i="10"/>
  <c r="D519" i="10"/>
  <c r="E519" i="10" s="1"/>
  <c r="H519" i="10"/>
  <c r="C519" i="10"/>
  <c r="D515" i="2"/>
  <c r="I515" i="2"/>
  <c r="H515" i="2"/>
  <c r="D435" i="13" l="1"/>
  <c r="E435" i="13"/>
  <c r="I435" i="13"/>
  <c r="F435" i="13" a="1"/>
  <c r="F435" i="13" s="1"/>
  <c r="J435" i="13"/>
  <c r="E437" i="12"/>
  <c r="K437" i="12"/>
  <c r="D437" i="12"/>
  <c r="F437" i="12" a="1"/>
  <c r="F437" i="12" s="1"/>
  <c r="J437" i="12"/>
  <c r="J519" i="10"/>
  <c r="G519" i="10"/>
  <c r="H519" i="8"/>
  <c r="C519" i="8"/>
  <c r="G519" i="8"/>
  <c r="D519" i="8"/>
  <c r="E519" i="8" s="1"/>
  <c r="E515" i="2"/>
  <c r="I519" i="8" l="1"/>
  <c r="F519" i="8"/>
  <c r="G435" i="13"/>
  <c r="K435" i="13" s="1"/>
  <c r="G437" i="12"/>
  <c r="L437" i="12" s="1"/>
  <c r="I520" i="10"/>
  <c r="D520" i="10"/>
  <c r="E520" i="10" s="1"/>
  <c r="H520" i="10"/>
  <c r="C520" i="10"/>
  <c r="G515" i="2"/>
  <c r="C516" i="2" s="1"/>
  <c r="J515" i="2"/>
  <c r="H435" i="13" l="1"/>
  <c r="I437" i="12"/>
  <c r="E438" i="12" s="1"/>
  <c r="J520" i="10"/>
  <c r="G520" i="10"/>
  <c r="G520" i="8"/>
  <c r="D520" i="8"/>
  <c r="E520" i="8" s="1"/>
  <c r="C520" i="8"/>
  <c r="H520" i="8"/>
  <c r="I520" i="8" s="1"/>
  <c r="D516" i="2"/>
  <c r="I516" i="2"/>
  <c r="H516" i="2"/>
  <c r="F520" i="8" l="1"/>
  <c r="J436" i="13"/>
  <c r="I436" i="13"/>
  <c r="D436" i="13"/>
  <c r="F436" i="13" a="1"/>
  <c r="F436" i="13" s="1"/>
  <c r="E436" i="13"/>
  <c r="D438" i="12"/>
  <c r="F438" i="12" a="1"/>
  <c r="F438" i="12" s="1"/>
  <c r="K438" i="12"/>
  <c r="J438" i="12"/>
  <c r="I521" i="10"/>
  <c r="D521" i="10"/>
  <c r="E521" i="10" s="1"/>
  <c r="H521" i="10"/>
  <c r="C521" i="10"/>
  <c r="E516" i="2"/>
  <c r="G438" i="12" l="1"/>
  <c r="I438" i="12" s="1"/>
  <c r="E439" i="12" s="1"/>
  <c r="G436" i="13"/>
  <c r="H436" i="13" s="1"/>
  <c r="J521" i="10"/>
  <c r="G521" i="10"/>
  <c r="G516" i="2"/>
  <c r="C517" i="2" s="1"/>
  <c r="J516" i="2"/>
  <c r="D521" i="8"/>
  <c r="E521" i="8" s="1"/>
  <c r="C521" i="8"/>
  <c r="H521" i="8"/>
  <c r="G521" i="8"/>
  <c r="K439" i="12" l="1"/>
  <c r="F439" i="12" a="1"/>
  <c r="F439" i="12" s="1"/>
  <c r="D439" i="12"/>
  <c r="L438" i="12"/>
  <c r="J439" i="12"/>
  <c r="I521" i="8"/>
  <c r="F521" i="8"/>
  <c r="D437" i="13"/>
  <c r="F437" i="13" a="1"/>
  <c r="F437" i="13" s="1"/>
  <c r="J437" i="13"/>
  <c r="I437" i="13"/>
  <c r="E437" i="13"/>
  <c r="K436" i="13"/>
  <c r="I522" i="10"/>
  <c r="D522" i="10"/>
  <c r="E522" i="10" s="1"/>
  <c r="H522" i="10"/>
  <c r="C522" i="10"/>
  <c r="D517" i="2"/>
  <c r="I517" i="2"/>
  <c r="H517" i="2"/>
  <c r="G439" i="12" l="1"/>
  <c r="I439" i="12" s="1"/>
  <c r="J440" i="12" s="1"/>
  <c r="G437" i="13"/>
  <c r="K437" i="13" s="1"/>
  <c r="J522" i="10"/>
  <c r="G522" i="10"/>
  <c r="G522" i="8"/>
  <c r="C522" i="8"/>
  <c r="H522" i="8"/>
  <c r="D522" i="8"/>
  <c r="E522" i="8" s="1"/>
  <c r="E517" i="2"/>
  <c r="L439" i="12" l="1"/>
  <c r="F440" i="12" a="1"/>
  <c r="F440" i="12" s="1"/>
  <c r="K440" i="12"/>
  <c r="E440" i="12"/>
  <c r="D440" i="12"/>
  <c r="I522" i="8"/>
  <c r="F522" i="8"/>
  <c r="H437" i="13"/>
  <c r="I523" i="10"/>
  <c r="D523" i="10"/>
  <c r="E523" i="10" s="1"/>
  <c r="H523" i="10"/>
  <c r="C523" i="10"/>
  <c r="G517" i="2"/>
  <c r="C518" i="2" s="1"/>
  <c r="J517" i="2"/>
  <c r="G440" i="12" l="1"/>
  <c r="L440" i="12"/>
  <c r="I440" i="12"/>
  <c r="E441" i="12" s="1"/>
  <c r="D438" i="13"/>
  <c r="F438" i="13" a="1"/>
  <c r="F438" i="13" s="1"/>
  <c r="J438" i="13"/>
  <c r="I438" i="13"/>
  <c r="E438" i="13"/>
  <c r="J523" i="10"/>
  <c r="G523" i="10"/>
  <c r="D523" i="8"/>
  <c r="E523" i="8" s="1"/>
  <c r="H523" i="8"/>
  <c r="G523" i="8"/>
  <c r="C523" i="8"/>
  <c r="D518" i="2"/>
  <c r="I518" i="2"/>
  <c r="H518" i="2"/>
  <c r="F523" i="8" l="1"/>
  <c r="K441" i="12"/>
  <c r="J441" i="12"/>
  <c r="F441" i="12" a="1"/>
  <c r="F441" i="12" s="1"/>
  <c r="D441" i="12"/>
  <c r="I523" i="8"/>
  <c r="G438" i="13"/>
  <c r="K438" i="13" s="1"/>
  <c r="I524" i="10"/>
  <c r="D524" i="10"/>
  <c r="E524" i="10" s="1"/>
  <c r="H524" i="10"/>
  <c r="C524" i="10"/>
  <c r="E518" i="2"/>
  <c r="G441" i="12" l="1"/>
  <c r="L441" i="12" s="1"/>
  <c r="H438" i="13"/>
  <c r="J524" i="10"/>
  <c r="G524" i="10"/>
  <c r="G518" i="2"/>
  <c r="C519" i="2" s="1"/>
  <c r="J518" i="2"/>
  <c r="G524" i="8"/>
  <c r="D524" i="8"/>
  <c r="E524" i="8" s="1"/>
  <c r="C524" i="8"/>
  <c r="H524" i="8"/>
  <c r="I441" i="12" l="1"/>
  <c r="E442" i="12" s="1"/>
  <c r="I524" i="8"/>
  <c r="F524" i="8"/>
  <c r="I439" i="13"/>
  <c r="J439" i="13"/>
  <c r="E439" i="13"/>
  <c r="F439" i="13" a="1"/>
  <c r="F439" i="13" s="1"/>
  <c r="D439" i="13"/>
  <c r="I525" i="10"/>
  <c r="D525" i="10"/>
  <c r="E525" i="10" s="1"/>
  <c r="H525" i="10"/>
  <c r="C525" i="10"/>
  <c r="D519" i="2"/>
  <c r="I519" i="2"/>
  <c r="H519" i="2"/>
  <c r="K442" i="12" l="1"/>
  <c r="J442" i="12"/>
  <c r="F442" i="12" a="1"/>
  <c r="F442" i="12" s="1"/>
  <c r="D442" i="12"/>
  <c r="G439" i="13"/>
  <c r="K439" i="13" s="1"/>
  <c r="J525" i="10"/>
  <c r="G525" i="10"/>
  <c r="D525" i="8"/>
  <c r="E525" i="8" s="1"/>
  <c r="C525" i="8"/>
  <c r="H525" i="8"/>
  <c r="G525" i="8"/>
  <c r="E519" i="2"/>
  <c r="G442" i="12" l="1"/>
  <c r="L442" i="12" s="1"/>
  <c r="I525" i="8"/>
  <c r="F525" i="8"/>
  <c r="H439" i="13"/>
  <c r="I526" i="10"/>
  <c r="D526" i="10"/>
  <c r="E526" i="10" s="1"/>
  <c r="H526" i="10"/>
  <c r="C526" i="10"/>
  <c r="G519" i="2"/>
  <c r="C520" i="2" s="1"/>
  <c r="J519" i="2"/>
  <c r="I442" i="12" l="1"/>
  <c r="K443" i="12" s="1"/>
  <c r="D440" i="13"/>
  <c r="I440" i="13"/>
  <c r="F440" i="13" a="1"/>
  <c r="F440" i="13" s="1"/>
  <c r="E440" i="13"/>
  <c r="J440" i="13"/>
  <c r="J526" i="10"/>
  <c r="G526" i="10"/>
  <c r="G526" i="8"/>
  <c r="C526" i="8"/>
  <c r="H526" i="8"/>
  <c r="D526" i="8"/>
  <c r="E526" i="8" s="1"/>
  <c r="D520" i="2"/>
  <c r="I520" i="2"/>
  <c r="H520" i="2"/>
  <c r="F443" i="12" l="1" a="1"/>
  <c r="F443" i="12" s="1"/>
  <c r="J443" i="12"/>
  <c r="D443" i="12"/>
  <c r="E443" i="12"/>
  <c r="I526" i="8"/>
  <c r="F526" i="8"/>
  <c r="G440" i="13"/>
  <c r="K440" i="13" s="1"/>
  <c r="I527" i="10"/>
  <c r="D527" i="10"/>
  <c r="E527" i="10" s="1"/>
  <c r="H527" i="10"/>
  <c r="C527" i="10"/>
  <c r="E520" i="2"/>
  <c r="G443" i="12" l="1"/>
  <c r="I443" i="12" s="1"/>
  <c r="H440" i="13"/>
  <c r="J527" i="10"/>
  <c r="G527" i="10"/>
  <c r="G520" i="2"/>
  <c r="C521" i="2" s="1"/>
  <c r="J520" i="2"/>
  <c r="D527" i="8"/>
  <c r="E527" i="8" s="1"/>
  <c r="H527" i="8"/>
  <c r="G527" i="8"/>
  <c r="C527" i="8"/>
  <c r="D444" i="12" l="1"/>
  <c r="K444" i="12"/>
  <c r="F444" i="12" a="1"/>
  <c r="F444" i="12" s="1"/>
  <c r="G444" i="12" s="1"/>
  <c r="J444" i="12"/>
  <c r="E444" i="12"/>
  <c r="L443" i="12"/>
  <c r="I527" i="8"/>
  <c r="F527" i="8"/>
  <c r="F441" i="13" a="1"/>
  <c r="F441" i="13" s="1"/>
  <c r="J441" i="13"/>
  <c r="D441" i="13"/>
  <c r="E441" i="13"/>
  <c r="I441" i="13"/>
  <c r="I528" i="10"/>
  <c r="D528" i="10"/>
  <c r="E528" i="10" s="1"/>
  <c r="H528" i="10"/>
  <c r="C528" i="10"/>
  <c r="D521" i="2"/>
  <c r="I521" i="2"/>
  <c r="H521" i="2"/>
  <c r="L444" i="12" l="1"/>
  <c r="I444" i="12"/>
  <c r="F445" i="12" s="1" a="1"/>
  <c r="F445" i="12" s="1"/>
  <c r="G441" i="13"/>
  <c r="K441" i="13" s="1"/>
  <c r="J528" i="10"/>
  <c r="G528" i="10"/>
  <c r="G528" i="8"/>
  <c r="D528" i="8"/>
  <c r="E528" i="8" s="1"/>
  <c r="C528" i="8"/>
  <c r="H528" i="8"/>
  <c r="I528" i="8" s="1"/>
  <c r="E521" i="2"/>
  <c r="K445" i="12" l="1"/>
  <c r="D445" i="12"/>
  <c r="G445" i="12" s="1"/>
  <c r="E445" i="12"/>
  <c r="J445" i="12"/>
  <c r="F528" i="8"/>
  <c r="H441" i="13"/>
  <c r="I529" i="10"/>
  <c r="D529" i="10"/>
  <c r="E529" i="10" s="1"/>
  <c r="H529" i="10"/>
  <c r="C529" i="10"/>
  <c r="G521" i="2"/>
  <c r="C522" i="2" s="1"/>
  <c r="J521" i="2"/>
  <c r="I445" i="12" l="1"/>
  <c r="J442" i="13"/>
  <c r="D442" i="13"/>
  <c r="F442" i="13" a="1"/>
  <c r="F442" i="13" s="1"/>
  <c r="G442" i="13" s="1"/>
  <c r="E442" i="13"/>
  <c r="I442" i="13"/>
  <c r="J446" i="12"/>
  <c r="D446" i="12"/>
  <c r="F446" i="12" a="1"/>
  <c r="F446" i="12" s="1"/>
  <c r="K446" i="12"/>
  <c r="E446" i="12"/>
  <c r="L445" i="12"/>
  <c r="J529" i="10"/>
  <c r="G529" i="10"/>
  <c r="D529" i="8"/>
  <c r="E529" i="8" s="1"/>
  <c r="C529" i="8"/>
  <c r="H529" i="8"/>
  <c r="I529" i="8" s="1"/>
  <c r="G529" i="8"/>
  <c r="D522" i="2"/>
  <c r="I522" i="2"/>
  <c r="H522" i="2"/>
  <c r="H442" i="13" l="1"/>
  <c r="I443" i="13" s="1"/>
  <c r="K442" i="13"/>
  <c r="F529" i="8"/>
  <c r="G446" i="12"/>
  <c r="L446" i="12" s="1"/>
  <c r="I530" i="10"/>
  <c r="D530" i="10"/>
  <c r="E530" i="10" s="1"/>
  <c r="H530" i="10"/>
  <c r="C530" i="10"/>
  <c r="E522" i="2"/>
  <c r="D443" i="13" l="1"/>
  <c r="J443" i="13"/>
  <c r="F443" i="13" a="1"/>
  <c r="F443" i="13" s="1"/>
  <c r="E443" i="13"/>
  <c r="I446" i="12"/>
  <c r="J530" i="10"/>
  <c r="G530" i="10"/>
  <c r="G522" i="2"/>
  <c r="C523" i="2" s="1"/>
  <c r="J522" i="2"/>
  <c r="G530" i="8"/>
  <c r="C530" i="8"/>
  <c r="H530" i="8"/>
  <c r="D530" i="8"/>
  <c r="E530" i="8" s="1"/>
  <c r="F530" i="8" l="1"/>
  <c r="G443" i="13"/>
  <c r="K443" i="13" s="1"/>
  <c r="I530" i="8"/>
  <c r="E447" i="12"/>
  <c r="K447" i="12"/>
  <c r="F447" i="12" a="1"/>
  <c r="F447" i="12" s="1"/>
  <c r="J447" i="12"/>
  <c r="D447" i="12"/>
  <c r="I531" i="10"/>
  <c r="D531" i="10"/>
  <c r="E531" i="10" s="1"/>
  <c r="H531" i="10"/>
  <c r="C531" i="10"/>
  <c r="D523" i="2"/>
  <c r="I523" i="2"/>
  <c r="H523" i="2"/>
  <c r="H443" i="13" l="1"/>
  <c r="F444" i="13" s="1" a="1"/>
  <c r="F444" i="13" s="1"/>
  <c r="G447" i="12"/>
  <c r="I447" i="12" s="1"/>
  <c r="J531" i="10"/>
  <c r="G531" i="10"/>
  <c r="D531" i="8"/>
  <c r="E531" i="8" s="1"/>
  <c r="H531" i="8"/>
  <c r="G531" i="8"/>
  <c r="C531" i="8"/>
  <c r="F531" i="8" s="1"/>
  <c r="E523" i="2"/>
  <c r="I531" i="8" l="1"/>
  <c r="D444" i="13"/>
  <c r="G444" i="13" s="1"/>
  <c r="J444" i="13"/>
  <c r="E444" i="13"/>
  <c r="I444" i="13"/>
  <c r="L447" i="12"/>
  <c r="J448" i="12"/>
  <c r="E448" i="12"/>
  <c r="K448" i="12"/>
  <c r="D448" i="12"/>
  <c r="F448" i="12" a="1"/>
  <c r="F448" i="12" s="1"/>
  <c r="I532" i="10"/>
  <c r="D532" i="10"/>
  <c r="E532" i="10" s="1"/>
  <c r="H532" i="10"/>
  <c r="C532" i="10"/>
  <c r="G523" i="2"/>
  <c r="C524" i="2" s="1"/>
  <c r="J523" i="2"/>
  <c r="H444" i="13" l="1"/>
  <c r="I445" i="13" s="1"/>
  <c r="K444" i="13"/>
  <c r="G448" i="12"/>
  <c r="L448" i="12" s="1"/>
  <c r="J532" i="10"/>
  <c r="G532" i="10"/>
  <c r="G532" i="8"/>
  <c r="D532" i="8"/>
  <c r="E532" i="8" s="1"/>
  <c r="C532" i="8"/>
  <c r="H532" i="8"/>
  <c r="D524" i="2"/>
  <c r="I524" i="2"/>
  <c r="H524" i="2"/>
  <c r="D445" i="13" l="1"/>
  <c r="E445" i="13"/>
  <c r="J445" i="13"/>
  <c r="F445" i="13" a="1"/>
  <c r="F445" i="13" s="1"/>
  <c r="G445" i="13" s="1"/>
  <c r="I532" i="8"/>
  <c r="F532" i="8"/>
  <c r="I448" i="12"/>
  <c r="I533" i="10"/>
  <c r="D533" i="10"/>
  <c r="E533" i="10" s="1"/>
  <c r="H533" i="10"/>
  <c r="C533" i="10"/>
  <c r="E524" i="2"/>
  <c r="K445" i="13" l="1"/>
  <c r="H445" i="13"/>
  <c r="J446" i="13" s="1"/>
  <c r="K449" i="12"/>
  <c r="J449" i="12"/>
  <c r="D449" i="12"/>
  <c r="E449" i="12"/>
  <c r="F449" i="12" a="1"/>
  <c r="F449" i="12" s="1"/>
  <c r="J533" i="10"/>
  <c r="G533" i="10"/>
  <c r="G524" i="2"/>
  <c r="C525" i="2" s="1"/>
  <c r="J524" i="2"/>
  <c r="D533" i="8"/>
  <c r="E533" i="8" s="1"/>
  <c r="C533" i="8"/>
  <c r="H533" i="8"/>
  <c r="G533" i="8"/>
  <c r="D446" i="13" l="1"/>
  <c r="F446" i="13" a="1"/>
  <c r="F446" i="13" s="1"/>
  <c r="E446" i="13"/>
  <c r="I446" i="13"/>
  <c r="I533" i="8"/>
  <c r="F533" i="8"/>
  <c r="G449" i="12"/>
  <c r="L449" i="12" s="1"/>
  <c r="I534" i="10"/>
  <c r="D534" i="10"/>
  <c r="E534" i="10" s="1"/>
  <c r="H534" i="10"/>
  <c r="C534" i="10"/>
  <c r="D525" i="2"/>
  <c r="I525" i="2"/>
  <c r="H525" i="2"/>
  <c r="G446" i="13" l="1"/>
  <c r="K446" i="13" s="1"/>
  <c r="I449" i="12"/>
  <c r="J534" i="10"/>
  <c r="G534" i="10"/>
  <c r="G534" i="8"/>
  <c r="C534" i="8"/>
  <c r="H534" i="8"/>
  <c r="D534" i="8"/>
  <c r="E534" i="8" s="1"/>
  <c r="E525" i="2"/>
  <c r="H446" i="13" l="1"/>
  <c r="I447" i="13" s="1"/>
  <c r="I534" i="8"/>
  <c r="F534" i="8"/>
  <c r="J450" i="12"/>
  <c r="F450" i="12" a="1"/>
  <c r="F450" i="12" s="1"/>
  <c r="E450" i="12"/>
  <c r="D450" i="12"/>
  <c r="K450" i="12"/>
  <c r="I535" i="10"/>
  <c r="D535" i="10"/>
  <c r="E535" i="10" s="1"/>
  <c r="H535" i="10"/>
  <c r="C535" i="10"/>
  <c r="G525" i="2"/>
  <c r="C526" i="2" s="1"/>
  <c r="J525" i="2"/>
  <c r="F447" i="13" l="1" a="1"/>
  <c r="F447" i="13" s="1"/>
  <c r="J447" i="13"/>
  <c r="E447" i="13"/>
  <c r="D447" i="13"/>
  <c r="G450" i="12"/>
  <c r="I450" i="12" s="1"/>
  <c r="J535" i="10"/>
  <c r="G535" i="10"/>
  <c r="D535" i="8"/>
  <c r="E535" i="8" s="1"/>
  <c r="H535" i="8"/>
  <c r="G535" i="8"/>
  <c r="C535" i="8"/>
  <c r="D526" i="2"/>
  <c r="I526" i="2"/>
  <c r="H526" i="2"/>
  <c r="F535" i="8" l="1"/>
  <c r="G447" i="13"/>
  <c r="K447" i="13" s="1"/>
  <c r="I535" i="8"/>
  <c r="L450" i="12"/>
  <c r="K451" i="12"/>
  <c r="F451" i="12" a="1"/>
  <c r="F451" i="12" s="1"/>
  <c r="D451" i="12"/>
  <c r="J451" i="12"/>
  <c r="E451" i="12"/>
  <c r="I536" i="10"/>
  <c r="D536" i="10"/>
  <c r="E536" i="10" s="1"/>
  <c r="H536" i="10"/>
  <c r="C536" i="10"/>
  <c r="E526" i="2"/>
  <c r="G451" i="12" l="1"/>
  <c r="L451" i="12" s="1"/>
  <c r="H447" i="13"/>
  <c r="F448" i="13" s="1" a="1"/>
  <c r="F448" i="13" s="1"/>
  <c r="J536" i="10"/>
  <c r="G536" i="10"/>
  <c r="G526" i="2"/>
  <c r="C527" i="2" s="1"/>
  <c r="J526" i="2"/>
  <c r="G536" i="8"/>
  <c r="D536" i="8"/>
  <c r="E536" i="8" s="1"/>
  <c r="C536" i="8"/>
  <c r="H536" i="8"/>
  <c r="I451" i="12" l="1"/>
  <c r="K452" i="12" s="1"/>
  <c r="E448" i="13"/>
  <c r="I448" i="13"/>
  <c r="J448" i="13"/>
  <c r="D448" i="13"/>
  <c r="G448" i="13" s="1"/>
  <c r="H448" i="13" s="1"/>
  <c r="I536" i="8"/>
  <c r="F536" i="8"/>
  <c r="I537" i="10"/>
  <c r="D537" i="10"/>
  <c r="E537" i="10" s="1"/>
  <c r="H537" i="10"/>
  <c r="C537" i="10"/>
  <c r="D527" i="2"/>
  <c r="I527" i="2"/>
  <c r="H527" i="2"/>
  <c r="D452" i="12" l="1"/>
  <c r="F452" i="12" a="1"/>
  <c r="F452" i="12" s="1"/>
  <c r="E452" i="12"/>
  <c r="J452" i="12"/>
  <c r="K448" i="13"/>
  <c r="E449" i="13"/>
  <c r="F449" i="13" a="1"/>
  <c r="F449" i="13" s="1"/>
  <c r="J449" i="13"/>
  <c r="D449" i="13"/>
  <c r="I449" i="13"/>
  <c r="J537" i="10"/>
  <c r="G537" i="10"/>
  <c r="D537" i="8"/>
  <c r="E537" i="8" s="1"/>
  <c r="C537" i="8"/>
  <c r="H537" i="8"/>
  <c r="G537" i="8"/>
  <c r="E527" i="2"/>
  <c r="G452" i="12" l="1"/>
  <c r="L452" i="12" s="1"/>
  <c r="G449" i="13"/>
  <c r="K449" i="13" s="1"/>
  <c r="I537" i="8"/>
  <c r="F537" i="8"/>
  <c r="D538" i="10"/>
  <c r="E538" i="10" s="1"/>
  <c r="I538" i="10"/>
  <c r="C538" i="10"/>
  <c r="H538" i="10"/>
  <c r="G527" i="2"/>
  <c r="C528" i="2" s="1"/>
  <c r="J527" i="2"/>
  <c r="I452" i="12" l="1"/>
  <c r="E453" i="12" s="1"/>
  <c r="H449" i="13"/>
  <c r="J450" i="13" s="1"/>
  <c r="G538" i="10"/>
  <c r="J538" i="10"/>
  <c r="H538" i="8"/>
  <c r="C538" i="8"/>
  <c r="G538" i="8"/>
  <c r="D538" i="8"/>
  <c r="E538" i="8" s="1"/>
  <c r="D528" i="2"/>
  <c r="I528" i="2"/>
  <c r="H528" i="2"/>
  <c r="J453" i="12" l="1"/>
  <c r="F453" i="12" a="1"/>
  <c r="F453" i="12" s="1"/>
  <c r="K453" i="12"/>
  <c r="D453" i="12"/>
  <c r="G453" i="12" s="1"/>
  <c r="I453" i="12" s="1"/>
  <c r="D454" i="12" s="1"/>
  <c r="D450" i="13"/>
  <c r="E450" i="13"/>
  <c r="I450" i="13"/>
  <c r="F450" i="13" a="1"/>
  <c r="F450" i="13" s="1"/>
  <c r="G450" i="13" s="1"/>
  <c r="I538" i="8"/>
  <c r="F538" i="8"/>
  <c r="D539" i="10"/>
  <c r="E539" i="10" s="1"/>
  <c r="I539" i="10"/>
  <c r="H539" i="10"/>
  <c r="C539" i="10"/>
  <c r="E528" i="2"/>
  <c r="E454" i="12" l="1"/>
  <c r="L453" i="12"/>
  <c r="K454" i="12"/>
  <c r="J454" i="12"/>
  <c r="F454" i="12" a="1"/>
  <c r="F454" i="12" s="1"/>
  <c r="G454" i="12" s="1"/>
  <c r="K450" i="13"/>
  <c r="H450" i="13"/>
  <c r="G539" i="10"/>
  <c r="J539" i="10"/>
  <c r="G528" i="2"/>
  <c r="C529" i="2" s="1"/>
  <c r="J528" i="2"/>
  <c r="G539" i="8"/>
  <c r="D539" i="8"/>
  <c r="E539" i="8" s="1"/>
  <c r="H539" i="8"/>
  <c r="C539" i="8"/>
  <c r="L454" i="12" l="1"/>
  <c r="E451" i="13"/>
  <c r="F451" i="13" a="1"/>
  <c r="F451" i="13" s="1"/>
  <c r="I451" i="13"/>
  <c r="J451" i="13"/>
  <c r="D451" i="13"/>
  <c r="I539" i="8"/>
  <c r="F539" i="8"/>
  <c r="I454" i="12"/>
  <c r="H540" i="10"/>
  <c r="I540" i="10"/>
  <c r="C540" i="10"/>
  <c r="D540" i="10"/>
  <c r="E540" i="10" s="1"/>
  <c r="D529" i="2"/>
  <c r="I529" i="2"/>
  <c r="H529" i="2"/>
  <c r="G451" i="13" l="1"/>
  <c r="K451" i="13" s="1"/>
  <c r="F455" i="12" a="1"/>
  <c r="F455" i="12" s="1"/>
  <c r="D455" i="12"/>
  <c r="E455" i="12"/>
  <c r="K455" i="12"/>
  <c r="J455" i="12"/>
  <c r="G540" i="10"/>
  <c r="J540" i="10"/>
  <c r="D540" i="8"/>
  <c r="E540" i="8" s="1"/>
  <c r="H540" i="8"/>
  <c r="C540" i="8"/>
  <c r="G540" i="8"/>
  <c r="E529" i="2"/>
  <c r="H451" i="13" l="1"/>
  <c r="F452" i="13" s="1" a="1"/>
  <c r="F452" i="13" s="1"/>
  <c r="F540" i="8"/>
  <c r="I540" i="8"/>
  <c r="G455" i="12"/>
  <c r="I455" i="12" s="1"/>
  <c r="I541" i="10"/>
  <c r="C541" i="10"/>
  <c r="H541" i="10"/>
  <c r="D541" i="10"/>
  <c r="E541" i="10" s="1"/>
  <c r="G529" i="2"/>
  <c r="C530" i="2" s="1"/>
  <c r="J529" i="2"/>
  <c r="I452" i="13" l="1"/>
  <c r="D452" i="13"/>
  <c r="G452" i="13" s="1"/>
  <c r="J452" i="13"/>
  <c r="E452" i="13"/>
  <c r="L455" i="12"/>
  <c r="D456" i="12"/>
  <c r="F456" i="12" a="1"/>
  <c r="F456" i="12" s="1"/>
  <c r="K456" i="12"/>
  <c r="J456" i="12"/>
  <c r="E456" i="12"/>
  <c r="G541" i="10"/>
  <c r="J541" i="10"/>
  <c r="H541" i="8"/>
  <c r="G541" i="8"/>
  <c r="D541" i="8"/>
  <c r="E541" i="8" s="1"/>
  <c r="C541" i="8"/>
  <c r="D530" i="2"/>
  <c r="I530" i="2"/>
  <c r="H530" i="2"/>
  <c r="H452" i="13" l="1"/>
  <c r="J453" i="13" s="1"/>
  <c r="K452" i="13"/>
  <c r="I541" i="8"/>
  <c r="F541" i="8"/>
  <c r="G456" i="12"/>
  <c r="L456" i="12" s="1"/>
  <c r="D542" i="10"/>
  <c r="E542" i="10" s="1"/>
  <c r="I542" i="10"/>
  <c r="C542" i="10"/>
  <c r="H542" i="10"/>
  <c r="E530" i="2"/>
  <c r="D453" i="13" l="1"/>
  <c r="E453" i="13"/>
  <c r="I453" i="13"/>
  <c r="F453" i="13" a="1"/>
  <c r="F453" i="13" s="1"/>
  <c r="G453" i="13" s="1"/>
  <c r="I456" i="12"/>
  <c r="G542" i="10"/>
  <c r="J542" i="10"/>
  <c r="G530" i="2"/>
  <c r="C531" i="2" s="1"/>
  <c r="J530" i="2"/>
  <c r="G542" i="8"/>
  <c r="D542" i="8"/>
  <c r="E542" i="8" s="1"/>
  <c r="C542" i="8"/>
  <c r="H542" i="8"/>
  <c r="K453" i="13" l="1"/>
  <c r="H453" i="13"/>
  <c r="I542" i="8"/>
  <c r="F542" i="8"/>
  <c r="J457" i="12"/>
  <c r="E457" i="12"/>
  <c r="D457" i="12"/>
  <c r="F457" i="12" a="1"/>
  <c r="F457" i="12" s="1"/>
  <c r="K457" i="12"/>
  <c r="D543" i="10"/>
  <c r="E543" i="10" s="1"/>
  <c r="I543" i="10"/>
  <c r="H543" i="10"/>
  <c r="C543" i="10"/>
  <c r="D531" i="2"/>
  <c r="I531" i="2"/>
  <c r="H531" i="2"/>
  <c r="D454" i="13" l="1"/>
  <c r="J454" i="13"/>
  <c r="F454" i="13" a="1"/>
  <c r="F454" i="13" s="1"/>
  <c r="E454" i="13"/>
  <c r="I454" i="13"/>
  <c r="G457" i="12"/>
  <c r="I457" i="12" s="1"/>
  <c r="G543" i="10"/>
  <c r="J543" i="10"/>
  <c r="D543" i="8"/>
  <c r="E543" i="8" s="1"/>
  <c r="C543" i="8"/>
  <c r="H543" i="8"/>
  <c r="G543" i="8"/>
  <c r="E531" i="2"/>
  <c r="I543" i="8" l="1"/>
  <c r="G454" i="13"/>
  <c r="K454" i="13" s="1"/>
  <c r="F543" i="8"/>
  <c r="L457" i="12"/>
  <c r="K458" i="12"/>
  <c r="D458" i="12"/>
  <c r="F458" i="12" a="1"/>
  <c r="F458" i="12" s="1"/>
  <c r="E458" i="12"/>
  <c r="J458" i="12"/>
  <c r="H544" i="10"/>
  <c r="I544" i="10"/>
  <c r="D544" i="10"/>
  <c r="E544" i="10" s="1"/>
  <c r="C544" i="10"/>
  <c r="G531" i="2"/>
  <c r="C532" i="2" s="1"/>
  <c r="J531" i="2"/>
  <c r="H454" i="13" l="1"/>
  <c r="G458" i="12"/>
  <c r="I458" i="12" s="1"/>
  <c r="G544" i="10"/>
  <c r="J544" i="10"/>
  <c r="C544" i="8"/>
  <c r="H544" i="8"/>
  <c r="G544" i="8"/>
  <c r="D544" i="8"/>
  <c r="E544" i="8" s="1"/>
  <c r="D532" i="2"/>
  <c r="I532" i="2"/>
  <c r="H532" i="2"/>
  <c r="I455" i="13" l="1"/>
  <c r="E455" i="13"/>
  <c r="J455" i="13"/>
  <c r="F455" i="13" a="1"/>
  <c r="F455" i="13" s="1"/>
  <c r="D455" i="13"/>
  <c r="I544" i="8"/>
  <c r="F544" i="8"/>
  <c r="L458" i="12"/>
  <c r="E459" i="12"/>
  <c r="J459" i="12"/>
  <c r="K459" i="12"/>
  <c r="D459" i="12"/>
  <c r="F459" i="12" a="1"/>
  <c r="F459" i="12" s="1"/>
  <c r="I545" i="10"/>
  <c r="C545" i="10"/>
  <c r="H545" i="10"/>
  <c r="D545" i="10"/>
  <c r="E545" i="10" s="1"/>
  <c r="E532" i="2"/>
  <c r="G455" i="13" l="1"/>
  <c r="K455" i="13" s="1"/>
  <c r="G459" i="12"/>
  <c r="I459" i="12" s="1"/>
  <c r="G545" i="10"/>
  <c r="J545" i="10"/>
  <c r="G532" i="2"/>
  <c r="C533" i="2" s="1"/>
  <c r="J532" i="2"/>
  <c r="H545" i="8"/>
  <c r="G545" i="8"/>
  <c r="D545" i="8"/>
  <c r="E545" i="8" s="1"/>
  <c r="C545" i="8"/>
  <c r="H455" i="13" l="1"/>
  <c r="I545" i="8"/>
  <c r="F545" i="8"/>
  <c r="D460" i="12"/>
  <c r="J460" i="12"/>
  <c r="K460" i="12"/>
  <c r="F460" i="12" a="1"/>
  <c r="F460" i="12" s="1"/>
  <c r="E460" i="12"/>
  <c r="L459" i="12"/>
  <c r="D546" i="10"/>
  <c r="E546" i="10" s="1"/>
  <c r="I546" i="10"/>
  <c r="C546" i="10"/>
  <c r="H546" i="10"/>
  <c r="D533" i="2"/>
  <c r="I533" i="2"/>
  <c r="H533" i="2"/>
  <c r="J456" i="13" l="1"/>
  <c r="I456" i="13"/>
  <c r="F456" i="13" a="1"/>
  <c r="F456" i="13" s="1"/>
  <c r="E456" i="13"/>
  <c r="D456" i="13"/>
  <c r="G460" i="12"/>
  <c r="L460" i="12" s="1"/>
  <c r="G546" i="10"/>
  <c r="J546" i="10"/>
  <c r="G546" i="8"/>
  <c r="D546" i="8"/>
  <c r="E546" i="8" s="1"/>
  <c r="C546" i="8"/>
  <c r="F546" i="8" s="1"/>
  <c r="H546" i="8"/>
  <c r="I546" i="8" s="1"/>
  <c r="E533" i="2"/>
  <c r="G456" i="13" l="1"/>
  <c r="H456" i="13" s="1"/>
  <c r="I460" i="12"/>
  <c r="D547" i="10"/>
  <c r="E547" i="10" s="1"/>
  <c r="I547" i="10"/>
  <c r="H547" i="10"/>
  <c r="C547" i="10"/>
  <c r="G533" i="2"/>
  <c r="C534" i="2" s="1"/>
  <c r="J533" i="2"/>
  <c r="K456" i="13" l="1"/>
  <c r="J457" i="13"/>
  <c r="I457" i="13"/>
  <c r="F457" i="13" a="1"/>
  <c r="F457" i="13" s="1"/>
  <c r="E457" i="13"/>
  <c r="D457" i="13"/>
  <c r="E461" i="12"/>
  <c r="K461" i="12"/>
  <c r="J461" i="12"/>
  <c r="D461" i="12"/>
  <c r="F461" i="12" a="1"/>
  <c r="F461" i="12" s="1"/>
  <c r="G547" i="10"/>
  <c r="J547" i="10"/>
  <c r="D547" i="8"/>
  <c r="E547" i="8" s="1"/>
  <c r="C547" i="8"/>
  <c r="H547" i="8"/>
  <c r="I547" i="8" s="1"/>
  <c r="G547" i="8"/>
  <c r="D534" i="2"/>
  <c r="I534" i="2"/>
  <c r="H534" i="2"/>
  <c r="G457" i="13" l="1"/>
  <c r="K457" i="13" s="1"/>
  <c r="F547" i="8"/>
  <c r="G461" i="12"/>
  <c r="I461" i="12" s="1"/>
  <c r="H548" i="10"/>
  <c r="I548" i="10"/>
  <c r="C548" i="10"/>
  <c r="D548" i="10"/>
  <c r="E548" i="10" s="1"/>
  <c r="E534" i="2"/>
  <c r="H457" i="13" l="1"/>
  <c r="D458" i="13" s="1"/>
  <c r="L461" i="12"/>
  <c r="E462" i="12"/>
  <c r="K462" i="12"/>
  <c r="F462" i="12" a="1"/>
  <c r="F462" i="12" s="1"/>
  <c r="J462" i="12"/>
  <c r="D462" i="12"/>
  <c r="G548" i="10"/>
  <c r="J548" i="10"/>
  <c r="G534" i="2"/>
  <c r="C535" i="2" s="1"/>
  <c r="J534" i="2"/>
  <c r="C548" i="8"/>
  <c r="H548" i="8"/>
  <c r="G548" i="8"/>
  <c r="D548" i="8"/>
  <c r="E548" i="8" s="1"/>
  <c r="I548" i="8" l="1"/>
  <c r="J458" i="13"/>
  <c r="E458" i="13"/>
  <c r="F458" i="13" a="1"/>
  <c r="F458" i="13" s="1"/>
  <c r="G458" i="13" s="1"/>
  <c r="H458" i="13" s="1"/>
  <c r="D459" i="13" s="1"/>
  <c r="I458" i="13"/>
  <c r="F548" i="8"/>
  <c r="G462" i="12"/>
  <c r="I462" i="12" s="1"/>
  <c r="J463" i="12" s="1"/>
  <c r="I549" i="10"/>
  <c r="C549" i="10"/>
  <c r="H549" i="10"/>
  <c r="D549" i="10"/>
  <c r="E549" i="10" s="1"/>
  <c r="D535" i="2"/>
  <c r="I535" i="2"/>
  <c r="H535" i="2"/>
  <c r="F463" i="12" l="1" a="1"/>
  <c r="F463" i="12" s="1"/>
  <c r="L462" i="12"/>
  <c r="E463" i="12"/>
  <c r="E459" i="13"/>
  <c r="F459" i="13" a="1"/>
  <c r="F459" i="13" s="1"/>
  <c r="G459" i="13" s="1"/>
  <c r="I459" i="13"/>
  <c r="J459" i="13"/>
  <c r="K458" i="13"/>
  <c r="D463" i="12"/>
  <c r="G463" i="12" s="1"/>
  <c r="I463" i="12" s="1"/>
  <c r="K463" i="12"/>
  <c r="G549" i="10"/>
  <c r="J549" i="10"/>
  <c r="H549" i="8"/>
  <c r="G549" i="8"/>
  <c r="D549" i="8"/>
  <c r="E549" i="8" s="1"/>
  <c r="C549" i="8"/>
  <c r="E535" i="2"/>
  <c r="K459" i="13" l="1"/>
  <c r="H459" i="13"/>
  <c r="I549" i="8"/>
  <c r="F549" i="8"/>
  <c r="J464" i="12"/>
  <c r="K464" i="12"/>
  <c r="F464" i="12" a="1"/>
  <c r="F464" i="12" s="1"/>
  <c r="E464" i="12"/>
  <c r="D464" i="12"/>
  <c r="L463" i="12"/>
  <c r="D550" i="10"/>
  <c r="E550" i="10" s="1"/>
  <c r="I550" i="10"/>
  <c r="C550" i="10"/>
  <c r="H550" i="10"/>
  <c r="G535" i="2"/>
  <c r="C536" i="2" s="1"/>
  <c r="J535" i="2"/>
  <c r="F460" i="13" l="1" a="1"/>
  <c r="F460" i="13" s="1"/>
  <c r="I460" i="13"/>
  <c r="J460" i="13"/>
  <c r="E460" i="13"/>
  <c r="D460" i="13"/>
  <c r="G460" i="13" s="1"/>
  <c r="G464" i="12"/>
  <c r="G550" i="10"/>
  <c r="J550" i="10"/>
  <c r="G550" i="8"/>
  <c r="D550" i="8"/>
  <c r="E550" i="8" s="1"/>
  <c r="C550" i="8"/>
  <c r="H550" i="8"/>
  <c r="I550" i="8" s="1"/>
  <c r="D536" i="2"/>
  <c r="I536" i="2"/>
  <c r="H536" i="2"/>
  <c r="K460" i="13" l="1"/>
  <c r="L464" i="12"/>
  <c r="H460" i="13"/>
  <c r="F550" i="8"/>
  <c r="I464" i="12"/>
  <c r="F465" i="12" s="1" a="1"/>
  <c r="F465" i="12" s="1"/>
  <c r="D551" i="10"/>
  <c r="E551" i="10" s="1"/>
  <c r="I551" i="10"/>
  <c r="H551" i="10"/>
  <c r="C551" i="10"/>
  <c r="E536" i="2"/>
  <c r="D465" i="12" l="1"/>
  <c r="G465" i="12" s="1"/>
  <c r="J465" i="12"/>
  <c r="F461" i="13" a="1"/>
  <c r="F461" i="13" s="1"/>
  <c r="E461" i="13"/>
  <c r="I461" i="13"/>
  <c r="J461" i="13"/>
  <c r="D461" i="13"/>
  <c r="E465" i="12"/>
  <c r="K465" i="12"/>
  <c r="G551" i="10"/>
  <c r="J551" i="10"/>
  <c r="G536" i="2"/>
  <c r="C537" i="2" s="1"/>
  <c r="J536" i="2"/>
  <c r="D551" i="8"/>
  <c r="E551" i="8" s="1"/>
  <c r="C551" i="8"/>
  <c r="H551" i="8"/>
  <c r="G551" i="8"/>
  <c r="L465" i="12" l="1"/>
  <c r="G461" i="13"/>
  <c r="K461" i="13" s="1"/>
  <c r="I551" i="8"/>
  <c r="F551" i="8"/>
  <c r="I465" i="12"/>
  <c r="H552" i="10"/>
  <c r="I552" i="10"/>
  <c r="D552" i="10"/>
  <c r="E552" i="10" s="1"/>
  <c r="C552" i="10"/>
  <c r="D537" i="2"/>
  <c r="I537" i="2"/>
  <c r="H537" i="2"/>
  <c r="H461" i="13" l="1"/>
  <c r="E462" i="13" s="1"/>
  <c r="E466" i="12"/>
  <c r="K466" i="12"/>
  <c r="J466" i="12"/>
  <c r="D466" i="12"/>
  <c r="F466" i="12" a="1"/>
  <c r="F466" i="12" s="1"/>
  <c r="G552" i="10"/>
  <c r="J552" i="10"/>
  <c r="C552" i="8"/>
  <c r="H552" i="8"/>
  <c r="G552" i="8"/>
  <c r="D552" i="8"/>
  <c r="E552" i="8" s="1"/>
  <c r="E537" i="2"/>
  <c r="G466" i="12" l="1"/>
  <c r="L466" i="12" s="1"/>
  <c r="D462" i="13"/>
  <c r="F462" i="13" a="1"/>
  <c r="F462" i="13" s="1"/>
  <c r="G462" i="13" s="1"/>
  <c r="H462" i="13" s="1"/>
  <c r="J462" i="13"/>
  <c r="I462" i="13"/>
  <c r="I552" i="8"/>
  <c r="F552" i="8"/>
  <c r="I553" i="10"/>
  <c r="C553" i="10"/>
  <c r="H553" i="10"/>
  <c r="D553" i="10"/>
  <c r="E553" i="10" s="1"/>
  <c r="G537" i="2"/>
  <c r="C538" i="2" s="1"/>
  <c r="J537" i="2"/>
  <c r="I466" i="12" l="1"/>
  <c r="K467" i="12" s="1"/>
  <c r="K462" i="13"/>
  <c r="J463" i="13"/>
  <c r="E463" i="13"/>
  <c r="I463" i="13"/>
  <c r="F463" i="13" a="1"/>
  <c r="F463" i="13" s="1"/>
  <c r="D463" i="13"/>
  <c r="D467" i="12"/>
  <c r="G553" i="10"/>
  <c r="J553" i="10"/>
  <c r="H553" i="8"/>
  <c r="G553" i="8"/>
  <c r="D553" i="8"/>
  <c r="E553" i="8" s="1"/>
  <c r="C553" i="8"/>
  <c r="D538" i="2"/>
  <c r="I538" i="2"/>
  <c r="H538" i="2"/>
  <c r="E467" i="12" l="1"/>
  <c r="J467" i="12"/>
  <c r="F467" i="12" a="1"/>
  <c r="F467" i="12" s="1"/>
  <c r="G463" i="13"/>
  <c r="K463" i="13" s="1"/>
  <c r="F553" i="8"/>
  <c r="I553" i="8"/>
  <c r="G467" i="12"/>
  <c r="D554" i="10"/>
  <c r="E554" i="10" s="1"/>
  <c r="I554" i="10"/>
  <c r="C554" i="10"/>
  <c r="H554" i="10"/>
  <c r="E538" i="2"/>
  <c r="H463" i="13" l="1"/>
  <c r="F464" i="13" s="1" a="1"/>
  <c r="F464" i="13" s="1"/>
  <c r="L467" i="12"/>
  <c r="I467" i="12"/>
  <c r="G554" i="10"/>
  <c r="J554" i="10"/>
  <c r="G538" i="2"/>
  <c r="C539" i="2" s="1"/>
  <c r="J538" i="2"/>
  <c r="G554" i="8"/>
  <c r="D554" i="8"/>
  <c r="E554" i="8" s="1"/>
  <c r="C554" i="8"/>
  <c r="H554" i="8"/>
  <c r="I554" i="8" s="1"/>
  <c r="E464" i="13" l="1"/>
  <c r="J464" i="13"/>
  <c r="D464" i="13"/>
  <c r="G464" i="13" s="1"/>
  <c r="I464" i="13"/>
  <c r="F554" i="8"/>
  <c r="F468" i="12" a="1"/>
  <c r="F468" i="12" s="1"/>
  <c r="J468" i="12"/>
  <c r="D468" i="12"/>
  <c r="E468" i="12"/>
  <c r="K468" i="12"/>
  <c r="D555" i="10"/>
  <c r="E555" i="10" s="1"/>
  <c r="I555" i="10"/>
  <c r="H555" i="10"/>
  <c r="C555" i="10"/>
  <c r="D539" i="2"/>
  <c r="I539" i="2"/>
  <c r="H539" i="2"/>
  <c r="K464" i="13" l="1"/>
  <c r="H464" i="13"/>
  <c r="F465" i="13" s="1" a="1"/>
  <c r="F465" i="13" s="1"/>
  <c r="G468" i="12"/>
  <c r="I468" i="12" s="1"/>
  <c r="G555" i="10"/>
  <c r="J555" i="10"/>
  <c r="D555" i="8"/>
  <c r="E555" i="8" s="1"/>
  <c r="C555" i="8"/>
  <c r="H555" i="8"/>
  <c r="G555" i="8"/>
  <c r="E539" i="2"/>
  <c r="L468" i="12" l="1"/>
  <c r="E465" i="13"/>
  <c r="D465" i="13"/>
  <c r="G465" i="13" s="1"/>
  <c r="I465" i="13"/>
  <c r="J465" i="13"/>
  <c r="I555" i="8"/>
  <c r="F555" i="8"/>
  <c r="F469" i="12" a="1"/>
  <c r="F469" i="12" s="1"/>
  <c r="E469" i="12"/>
  <c r="K469" i="12"/>
  <c r="D469" i="12"/>
  <c r="J469" i="12"/>
  <c r="H556" i="10"/>
  <c r="I556" i="10"/>
  <c r="C556" i="10"/>
  <c r="D556" i="10"/>
  <c r="E556" i="10" s="1"/>
  <c r="G539" i="2"/>
  <c r="C540" i="2" s="1"/>
  <c r="J539" i="2"/>
  <c r="G469" i="12" l="1"/>
  <c r="L469" i="12" s="1"/>
  <c r="H465" i="13"/>
  <c r="K465" i="13"/>
  <c r="G556" i="10"/>
  <c r="J556" i="10"/>
  <c r="C556" i="8"/>
  <c r="H556" i="8"/>
  <c r="G556" i="8"/>
  <c r="D556" i="8"/>
  <c r="E556" i="8" s="1"/>
  <c r="D540" i="2"/>
  <c r="I540" i="2"/>
  <c r="H540" i="2"/>
  <c r="I469" i="12" l="1"/>
  <c r="F470" i="12" s="1" a="1"/>
  <c r="F470" i="12" s="1"/>
  <c r="F466" i="13" a="1"/>
  <c r="F466" i="13" s="1"/>
  <c r="D466" i="13"/>
  <c r="E466" i="13"/>
  <c r="I466" i="13"/>
  <c r="J466" i="13"/>
  <c r="I556" i="8"/>
  <c r="F556" i="8"/>
  <c r="K470" i="12"/>
  <c r="I557" i="10"/>
  <c r="C557" i="10"/>
  <c r="H557" i="10"/>
  <c r="D557" i="10"/>
  <c r="E557" i="10" s="1"/>
  <c r="E540" i="2"/>
  <c r="D470" i="12" l="1"/>
  <c r="G470" i="12" s="1"/>
  <c r="J470" i="12"/>
  <c r="E470" i="12"/>
  <c r="G466" i="13"/>
  <c r="G557" i="10"/>
  <c r="J557" i="10"/>
  <c r="G540" i="2"/>
  <c r="C541" i="2" s="1"/>
  <c r="J540" i="2"/>
  <c r="H557" i="8"/>
  <c r="G557" i="8"/>
  <c r="D557" i="8"/>
  <c r="E557" i="8" s="1"/>
  <c r="C557" i="8"/>
  <c r="I470" i="12" l="1"/>
  <c r="K471" i="12" s="1"/>
  <c r="I557" i="8"/>
  <c r="L470" i="12"/>
  <c r="K466" i="13"/>
  <c r="H466" i="13"/>
  <c r="F557" i="8"/>
  <c r="D558" i="10"/>
  <c r="E558" i="10" s="1"/>
  <c r="I558" i="10"/>
  <c r="C558" i="10"/>
  <c r="H558" i="10"/>
  <c r="D541" i="2"/>
  <c r="I541" i="2"/>
  <c r="H541" i="2"/>
  <c r="F471" i="12" l="1" a="1"/>
  <c r="F471" i="12" s="1"/>
  <c r="E471" i="12"/>
  <c r="D471" i="12"/>
  <c r="G471" i="12" s="1"/>
  <c r="I471" i="12" s="1"/>
  <c r="J471" i="12"/>
  <c r="J467" i="13"/>
  <c r="D467" i="13"/>
  <c r="F467" i="13" a="1"/>
  <c r="F467" i="13" s="1"/>
  <c r="I467" i="13"/>
  <c r="E467" i="13"/>
  <c r="G558" i="10"/>
  <c r="J558" i="10"/>
  <c r="G558" i="8"/>
  <c r="D558" i="8"/>
  <c r="E558" i="8" s="1"/>
  <c r="C558" i="8"/>
  <c r="F558" i="8" s="1"/>
  <c r="H558" i="8"/>
  <c r="I558" i="8" s="1"/>
  <c r="E541" i="2"/>
  <c r="L471" i="12" l="1"/>
  <c r="F472" i="12" a="1"/>
  <c r="F472" i="12" s="1"/>
  <c r="E472" i="12"/>
  <c r="K472" i="12"/>
  <c r="J472" i="12"/>
  <c r="D472" i="12"/>
  <c r="G472" i="12" s="1"/>
  <c r="G467" i="13"/>
  <c r="H467" i="13" s="1"/>
  <c r="E468" i="13" s="1"/>
  <c r="D559" i="10"/>
  <c r="E559" i="10" s="1"/>
  <c r="I559" i="10"/>
  <c r="H559" i="10"/>
  <c r="C559" i="10"/>
  <c r="G541" i="2"/>
  <c r="C542" i="2" s="1"/>
  <c r="J541" i="2"/>
  <c r="I472" i="12" l="1"/>
  <c r="J473" i="12" s="1"/>
  <c r="L472" i="12"/>
  <c r="E473" i="12"/>
  <c r="F473" i="12" a="1"/>
  <c r="F473" i="12" s="1"/>
  <c r="J468" i="13"/>
  <c r="I468" i="13"/>
  <c r="K467" i="13"/>
  <c r="D468" i="13"/>
  <c r="F468" i="13" a="1"/>
  <c r="F468" i="13" s="1"/>
  <c r="G559" i="10"/>
  <c r="J559" i="10"/>
  <c r="D559" i="8"/>
  <c r="E559" i="8" s="1"/>
  <c r="C559" i="8"/>
  <c r="H559" i="8"/>
  <c r="G559" i="8"/>
  <c r="D542" i="2"/>
  <c r="I542" i="2"/>
  <c r="H542" i="2"/>
  <c r="K473" i="12" l="1"/>
  <c r="D473" i="12"/>
  <c r="G473" i="12" s="1"/>
  <c r="I473" i="12" s="1"/>
  <c r="D474" i="12" s="1"/>
  <c r="G468" i="13"/>
  <c r="K468" i="13" s="1"/>
  <c r="I559" i="8"/>
  <c r="F559" i="8"/>
  <c r="H560" i="10"/>
  <c r="I560" i="10"/>
  <c r="D560" i="10"/>
  <c r="E560" i="10" s="1"/>
  <c r="C560" i="10"/>
  <c r="E542" i="2"/>
  <c r="H468" i="13" l="1"/>
  <c r="J469" i="13" s="1"/>
  <c r="L473" i="12"/>
  <c r="E474" i="12"/>
  <c r="J474" i="12"/>
  <c r="K474" i="12"/>
  <c r="F474" i="12" a="1"/>
  <c r="F474" i="12" s="1"/>
  <c r="G474" i="12" s="1"/>
  <c r="G560" i="10"/>
  <c r="J560" i="10"/>
  <c r="G542" i="2"/>
  <c r="C543" i="2" s="1"/>
  <c r="J542" i="2"/>
  <c r="C560" i="8"/>
  <c r="H560" i="8"/>
  <c r="G560" i="8"/>
  <c r="D560" i="8"/>
  <c r="E560" i="8" s="1"/>
  <c r="I474" i="12" l="1"/>
  <c r="F475" i="12" s="1" a="1"/>
  <c r="F475" i="12" s="1"/>
  <c r="I560" i="8"/>
  <c r="I469" i="13"/>
  <c r="D469" i="13"/>
  <c r="F469" i="13" a="1"/>
  <c r="F469" i="13" s="1"/>
  <c r="E469" i="13"/>
  <c r="L474" i="12"/>
  <c r="F560" i="8"/>
  <c r="I561" i="10"/>
  <c r="C561" i="10"/>
  <c r="H561" i="10"/>
  <c r="D561" i="10"/>
  <c r="E561" i="10" s="1"/>
  <c r="D543" i="2"/>
  <c r="I543" i="2"/>
  <c r="H543" i="2"/>
  <c r="K475" i="12" l="1"/>
  <c r="E475" i="12"/>
  <c r="D475" i="12"/>
  <c r="G475" i="12" s="1"/>
  <c r="J475" i="12"/>
  <c r="G469" i="13"/>
  <c r="K469" i="13" s="1"/>
  <c r="G561" i="10"/>
  <c r="J561" i="10"/>
  <c r="H561" i="8"/>
  <c r="G561" i="8"/>
  <c r="D561" i="8"/>
  <c r="E561" i="8" s="1"/>
  <c r="C561" i="8"/>
  <c r="E543" i="2"/>
  <c r="H469" i="13" l="1"/>
  <c r="E470" i="13" s="1"/>
  <c r="I475" i="12"/>
  <c r="L475" i="12"/>
  <c r="D470" i="13"/>
  <c r="I561" i="8"/>
  <c r="F561" i="8"/>
  <c r="D562" i="10"/>
  <c r="E562" i="10" s="1"/>
  <c r="C562" i="10"/>
  <c r="I562" i="10"/>
  <c r="H562" i="10"/>
  <c r="G543" i="2"/>
  <c r="C544" i="2" s="1"/>
  <c r="J543" i="2"/>
  <c r="F470" i="13" l="1" a="1"/>
  <c r="F470" i="13" s="1"/>
  <c r="G470" i="13" s="1"/>
  <c r="I470" i="13"/>
  <c r="J470" i="13"/>
  <c r="J476" i="12"/>
  <c r="F476" i="12" a="1"/>
  <c r="F476" i="12" s="1"/>
  <c r="D476" i="12"/>
  <c r="E476" i="12"/>
  <c r="K476" i="12"/>
  <c r="G562" i="10"/>
  <c r="J562" i="10"/>
  <c r="G562" i="8"/>
  <c r="D562" i="8"/>
  <c r="E562" i="8" s="1"/>
  <c r="C562" i="8"/>
  <c r="H562" i="8"/>
  <c r="D544" i="2"/>
  <c r="I544" i="2"/>
  <c r="H544" i="2"/>
  <c r="G476" i="12" l="1"/>
  <c r="L476" i="12" s="1"/>
  <c r="K470" i="13"/>
  <c r="H470" i="13"/>
  <c r="D471" i="13" s="1"/>
  <c r="F562" i="8"/>
  <c r="I562" i="8"/>
  <c r="C563" i="10"/>
  <c r="I563" i="10"/>
  <c r="H563" i="10"/>
  <c r="D563" i="10"/>
  <c r="E563" i="10" s="1"/>
  <c r="E544" i="2"/>
  <c r="I476" i="12" l="1"/>
  <c r="E477" i="12" s="1"/>
  <c r="E471" i="13"/>
  <c r="F471" i="13" a="1"/>
  <c r="F471" i="13" s="1"/>
  <c r="G471" i="13" s="1"/>
  <c r="H471" i="13" s="1"/>
  <c r="J471" i="13"/>
  <c r="I471" i="13"/>
  <c r="G563" i="10"/>
  <c r="J563" i="10"/>
  <c r="G544" i="2"/>
  <c r="C545" i="2" s="1"/>
  <c r="J544" i="2"/>
  <c r="D563" i="8"/>
  <c r="E563" i="8" s="1"/>
  <c r="C563" i="8"/>
  <c r="H563" i="8"/>
  <c r="G563" i="8"/>
  <c r="D477" i="12" l="1"/>
  <c r="J477" i="12"/>
  <c r="F477" i="12" a="1"/>
  <c r="F477" i="12" s="1"/>
  <c r="K477" i="12"/>
  <c r="J472" i="13"/>
  <c r="E472" i="13"/>
  <c r="I472" i="13"/>
  <c r="F472" i="13" a="1"/>
  <c r="F472" i="13" s="1"/>
  <c r="D472" i="13"/>
  <c r="K471" i="13"/>
  <c r="I563" i="8"/>
  <c r="F563" i="8"/>
  <c r="I564" i="10"/>
  <c r="H564" i="10"/>
  <c r="C564" i="10"/>
  <c r="D564" i="10"/>
  <c r="E564" i="10" s="1"/>
  <c r="D545" i="2"/>
  <c r="I545" i="2"/>
  <c r="H545" i="2"/>
  <c r="G477" i="12" l="1"/>
  <c r="I477" i="12" s="1"/>
  <c r="G472" i="13"/>
  <c r="K472" i="13" s="1"/>
  <c r="G564" i="10"/>
  <c r="J564" i="10"/>
  <c r="C564" i="8"/>
  <c r="H564" i="8"/>
  <c r="G564" i="8"/>
  <c r="D564" i="8"/>
  <c r="E564" i="8" s="1"/>
  <c r="E545" i="2"/>
  <c r="L477" i="12" l="1"/>
  <c r="F478" i="12" a="1"/>
  <c r="F478" i="12" s="1"/>
  <c r="J478" i="12"/>
  <c r="D478" i="12"/>
  <c r="G478" i="12" s="1"/>
  <c r="E478" i="12"/>
  <c r="K478" i="12"/>
  <c r="I564" i="8"/>
  <c r="H472" i="13"/>
  <c r="F564" i="8"/>
  <c r="H565" i="10"/>
  <c r="D565" i="10"/>
  <c r="E565" i="10" s="1"/>
  <c r="I565" i="10"/>
  <c r="C565" i="10"/>
  <c r="G545" i="2"/>
  <c r="C546" i="2" s="1"/>
  <c r="J545" i="2"/>
  <c r="I478" i="12" l="1"/>
  <c r="L478" i="12"/>
  <c r="D473" i="13"/>
  <c r="F473" i="13" a="1"/>
  <c r="F473" i="13" s="1"/>
  <c r="E473" i="13"/>
  <c r="I473" i="13"/>
  <c r="J473" i="13"/>
  <c r="G565" i="10"/>
  <c r="J565" i="10"/>
  <c r="H565" i="8"/>
  <c r="G565" i="8"/>
  <c r="D565" i="8"/>
  <c r="E565" i="8" s="1"/>
  <c r="C565" i="8"/>
  <c r="D546" i="2"/>
  <c r="I546" i="2"/>
  <c r="H546" i="2"/>
  <c r="E479" i="12" l="1"/>
  <c r="F479" i="12" a="1"/>
  <c r="F479" i="12" s="1"/>
  <c r="D479" i="12"/>
  <c r="K479" i="12"/>
  <c r="J479" i="12"/>
  <c r="G473" i="13"/>
  <c r="K473" i="13" s="1"/>
  <c r="I565" i="8"/>
  <c r="F565" i="8"/>
  <c r="D566" i="10"/>
  <c r="E566" i="10" s="1"/>
  <c r="C566" i="10"/>
  <c r="I566" i="10"/>
  <c r="H566" i="10"/>
  <c r="E546" i="2"/>
  <c r="G479" i="12" l="1"/>
  <c r="I479" i="12" s="1"/>
  <c r="D480" i="12" s="1"/>
  <c r="H473" i="13"/>
  <c r="G566" i="10"/>
  <c r="J566" i="10"/>
  <c r="G546" i="2"/>
  <c r="C547" i="2" s="1"/>
  <c r="J546" i="2"/>
  <c r="G566" i="8"/>
  <c r="D566" i="8"/>
  <c r="E566" i="8" s="1"/>
  <c r="C566" i="8"/>
  <c r="H566" i="8"/>
  <c r="F480" i="12" l="1" a="1"/>
  <c r="F480" i="12" s="1"/>
  <c r="G480" i="12" s="1"/>
  <c r="J480" i="12"/>
  <c r="L479" i="12"/>
  <c r="K480" i="12"/>
  <c r="E480" i="12"/>
  <c r="E474" i="13"/>
  <c r="D474" i="13"/>
  <c r="I474" i="13"/>
  <c r="F474" i="13" a="1"/>
  <c r="F474" i="13" s="1"/>
  <c r="J474" i="13"/>
  <c r="I566" i="8"/>
  <c r="F566" i="8"/>
  <c r="C567" i="10"/>
  <c r="I567" i="10"/>
  <c r="H567" i="10"/>
  <c r="D567" i="10"/>
  <c r="E567" i="10" s="1"/>
  <c r="D547" i="2"/>
  <c r="I547" i="2"/>
  <c r="H547" i="2"/>
  <c r="L480" i="12" l="1"/>
  <c r="I480" i="12"/>
  <c r="G474" i="13"/>
  <c r="K474" i="13" s="1"/>
  <c r="G567" i="10"/>
  <c r="J567" i="10"/>
  <c r="D567" i="8"/>
  <c r="E567" i="8" s="1"/>
  <c r="C567" i="8"/>
  <c r="H567" i="8"/>
  <c r="G567" i="8"/>
  <c r="E547" i="2"/>
  <c r="K481" i="12" l="1"/>
  <c r="E481" i="12"/>
  <c r="J481" i="12"/>
  <c r="F481" i="12" a="1"/>
  <c r="F481" i="12" s="1"/>
  <c r="D481" i="12"/>
  <c r="H474" i="13"/>
  <c r="I567" i="8"/>
  <c r="F567" i="8"/>
  <c r="I568" i="10"/>
  <c r="H568" i="10"/>
  <c r="C568" i="10"/>
  <c r="D568" i="10"/>
  <c r="E568" i="10" s="1"/>
  <c r="G547" i="2"/>
  <c r="C548" i="2" s="1"/>
  <c r="J547" i="2"/>
  <c r="G481" i="12" l="1"/>
  <c r="L481" i="12" s="1"/>
  <c r="D475" i="13"/>
  <c r="E475" i="13"/>
  <c r="J475" i="13"/>
  <c r="I475" i="13"/>
  <c r="F475" i="13" a="1"/>
  <c r="F475" i="13" s="1"/>
  <c r="G568" i="10"/>
  <c r="J568" i="10"/>
  <c r="C568" i="8"/>
  <c r="H568" i="8"/>
  <c r="G568" i="8"/>
  <c r="D568" i="8"/>
  <c r="E568" i="8" s="1"/>
  <c r="D548" i="2"/>
  <c r="I548" i="2"/>
  <c r="H548" i="2"/>
  <c r="I481" i="12" l="1"/>
  <c r="G475" i="13"/>
  <c r="K475" i="13" s="1"/>
  <c r="I568" i="8"/>
  <c r="F568" i="8"/>
  <c r="H569" i="10"/>
  <c r="D569" i="10"/>
  <c r="E569" i="10" s="1"/>
  <c r="I569" i="10"/>
  <c r="C569" i="10"/>
  <c r="E548" i="2"/>
  <c r="E482" i="12" l="1"/>
  <c r="D482" i="12"/>
  <c r="J482" i="12"/>
  <c r="K482" i="12"/>
  <c r="F482" i="12" a="1"/>
  <c r="F482" i="12" s="1"/>
  <c r="H475" i="13"/>
  <c r="G569" i="10"/>
  <c r="J569" i="10"/>
  <c r="G548" i="2"/>
  <c r="C549" i="2" s="1"/>
  <c r="J548" i="2"/>
  <c r="H569" i="8"/>
  <c r="G569" i="8"/>
  <c r="D569" i="8"/>
  <c r="E569" i="8" s="1"/>
  <c r="C569" i="8"/>
  <c r="G482" i="12" l="1"/>
  <c r="I482" i="12" s="1"/>
  <c r="E476" i="13"/>
  <c r="J476" i="13"/>
  <c r="I476" i="13"/>
  <c r="F476" i="13" a="1"/>
  <c r="F476" i="13" s="1"/>
  <c r="D476" i="13"/>
  <c r="I569" i="8"/>
  <c r="F569" i="8"/>
  <c r="D570" i="10"/>
  <c r="E570" i="10" s="1"/>
  <c r="C570" i="10"/>
  <c r="I570" i="10"/>
  <c r="H570" i="10"/>
  <c r="D549" i="2"/>
  <c r="I549" i="2"/>
  <c r="H549" i="2"/>
  <c r="K483" i="12" l="1"/>
  <c r="D483" i="12"/>
  <c r="E483" i="12"/>
  <c r="F483" i="12" a="1"/>
  <c r="F483" i="12" s="1"/>
  <c r="J483" i="12"/>
  <c r="L482" i="12"/>
  <c r="G476" i="13"/>
  <c r="K476" i="13" s="1"/>
  <c r="G570" i="10"/>
  <c r="J570" i="10"/>
  <c r="H570" i="8"/>
  <c r="D570" i="8"/>
  <c r="E570" i="8" s="1"/>
  <c r="G570" i="8"/>
  <c r="C570" i="8"/>
  <c r="E549" i="2"/>
  <c r="G483" i="12" l="1"/>
  <c r="I483" i="12" s="1"/>
  <c r="H476" i="13"/>
  <c r="J477" i="13" s="1"/>
  <c r="F570" i="8"/>
  <c r="I570" i="8"/>
  <c r="C571" i="10"/>
  <c r="I571" i="10"/>
  <c r="H571" i="10"/>
  <c r="D571" i="10"/>
  <c r="E571" i="10" s="1"/>
  <c r="G549" i="2"/>
  <c r="C550" i="2" s="1"/>
  <c r="J549" i="2"/>
  <c r="L483" i="12" l="1"/>
  <c r="F484" i="12" a="1"/>
  <c r="F484" i="12" s="1"/>
  <c r="J484" i="12"/>
  <c r="D484" i="12"/>
  <c r="G484" i="12" s="1"/>
  <c r="K484" i="12"/>
  <c r="E484" i="12"/>
  <c r="F477" i="13" a="1"/>
  <c r="F477" i="13" s="1"/>
  <c r="E477" i="13"/>
  <c r="I477" i="13"/>
  <c r="D477" i="13"/>
  <c r="G571" i="10"/>
  <c r="J571" i="10"/>
  <c r="H571" i="8"/>
  <c r="D571" i="8"/>
  <c r="E571" i="8" s="1"/>
  <c r="C571" i="8"/>
  <c r="F571" i="8" s="1"/>
  <c r="G571" i="8"/>
  <c r="D550" i="2"/>
  <c r="I550" i="2"/>
  <c r="H550" i="2"/>
  <c r="I484" i="12" l="1"/>
  <c r="L484" i="12"/>
  <c r="G477" i="13"/>
  <c r="H477" i="13" s="1"/>
  <c r="I478" i="13" s="1"/>
  <c r="I571" i="8"/>
  <c r="I572" i="10"/>
  <c r="H572" i="10"/>
  <c r="C572" i="10"/>
  <c r="D572" i="10"/>
  <c r="E572" i="10" s="1"/>
  <c r="E550" i="2"/>
  <c r="K477" i="13" l="1"/>
  <c r="E485" i="12"/>
  <c r="K485" i="12"/>
  <c r="D485" i="12"/>
  <c r="F485" i="12" a="1"/>
  <c r="F485" i="12" s="1"/>
  <c r="J485" i="12"/>
  <c r="J478" i="13"/>
  <c r="F478" i="13" a="1"/>
  <c r="F478" i="13" s="1"/>
  <c r="D478" i="13"/>
  <c r="E478" i="13"/>
  <c r="G572" i="10"/>
  <c r="J572" i="10"/>
  <c r="G550" i="2"/>
  <c r="C551" i="2" s="1"/>
  <c r="J550" i="2"/>
  <c r="H572" i="8"/>
  <c r="D572" i="8"/>
  <c r="E572" i="8" s="1"/>
  <c r="G572" i="8"/>
  <c r="C572" i="8"/>
  <c r="G485" i="12" l="1"/>
  <c r="L485" i="12" s="1"/>
  <c r="G478" i="13"/>
  <c r="H478" i="13" s="1"/>
  <c r="J479" i="13" s="1"/>
  <c r="I572" i="8"/>
  <c r="F572" i="8"/>
  <c r="H573" i="10"/>
  <c r="D573" i="10"/>
  <c r="E573" i="10" s="1"/>
  <c r="I573" i="10"/>
  <c r="C573" i="10"/>
  <c r="D551" i="2"/>
  <c r="I551" i="2"/>
  <c r="H551" i="2"/>
  <c r="I485" i="12" l="1"/>
  <c r="I479" i="13"/>
  <c r="K478" i="13"/>
  <c r="D479" i="13"/>
  <c r="F479" i="13" a="1"/>
  <c r="F479" i="13" s="1"/>
  <c r="E479" i="13"/>
  <c r="G573" i="10"/>
  <c r="J573" i="10"/>
  <c r="H573" i="8"/>
  <c r="D573" i="8"/>
  <c r="E573" i="8" s="1"/>
  <c r="G573" i="8"/>
  <c r="C573" i="8"/>
  <c r="E551" i="2"/>
  <c r="K486" i="12" l="1"/>
  <c r="J486" i="12"/>
  <c r="F486" i="12" a="1"/>
  <c r="F486" i="12" s="1"/>
  <c r="D486" i="12"/>
  <c r="E486" i="12"/>
  <c r="G479" i="13"/>
  <c r="K479" i="13" s="1"/>
  <c r="F573" i="8"/>
  <c r="I573" i="8"/>
  <c r="D574" i="10"/>
  <c r="E574" i="10" s="1"/>
  <c r="C574" i="10"/>
  <c r="I574" i="10"/>
  <c r="H574" i="10"/>
  <c r="G551" i="2"/>
  <c r="C552" i="2" s="1"/>
  <c r="J551" i="2"/>
  <c r="G486" i="12" l="1"/>
  <c r="I486" i="12" s="1"/>
  <c r="H479" i="13"/>
  <c r="J480" i="13" s="1"/>
  <c r="G574" i="10"/>
  <c r="J574" i="10"/>
  <c r="H574" i="8"/>
  <c r="D574" i="8"/>
  <c r="E574" i="8" s="1"/>
  <c r="G574" i="8"/>
  <c r="C574" i="8"/>
  <c r="F574" i="8" s="1"/>
  <c r="D552" i="2"/>
  <c r="E552" i="2" s="1"/>
  <c r="G552" i="2" s="1"/>
  <c r="I552" i="2"/>
  <c r="H552" i="2"/>
  <c r="L486" i="12" l="1"/>
  <c r="J487" i="12"/>
  <c r="D487" i="12"/>
  <c r="E487" i="12"/>
  <c r="K487" i="12"/>
  <c r="F487" i="12" a="1"/>
  <c r="F487" i="12" s="1"/>
  <c r="D480" i="13"/>
  <c r="E480" i="13"/>
  <c r="I480" i="13"/>
  <c r="F480" i="13" a="1"/>
  <c r="F480" i="13" s="1"/>
  <c r="I574" i="8"/>
  <c r="C575" i="10"/>
  <c r="I575" i="10"/>
  <c r="H575" i="10"/>
  <c r="D575" i="10"/>
  <c r="E575" i="10" s="1"/>
  <c r="J552" i="2"/>
  <c r="C553" i="2"/>
  <c r="G487" i="12" l="1"/>
  <c r="I487" i="12" s="1"/>
  <c r="D488" i="12" s="1"/>
  <c r="G480" i="13"/>
  <c r="H480" i="13" s="1"/>
  <c r="D481" i="13" s="1"/>
  <c r="G575" i="10"/>
  <c r="J575" i="10"/>
  <c r="H575" i="8"/>
  <c r="D575" i="8"/>
  <c r="E575" i="8" s="1"/>
  <c r="C575" i="8"/>
  <c r="G575" i="8"/>
  <c r="D553" i="2"/>
  <c r="E553" i="2" s="1"/>
  <c r="G553" i="2" s="1"/>
  <c r="I553" i="2"/>
  <c r="H553" i="2"/>
  <c r="K480" i="13" l="1"/>
  <c r="J488" i="12"/>
  <c r="E488" i="12"/>
  <c r="E481" i="13"/>
  <c r="J481" i="13"/>
  <c r="F488" i="12" a="1"/>
  <c r="F488" i="12" s="1"/>
  <c r="G488" i="12" s="1"/>
  <c r="K488" i="12"/>
  <c r="F481" i="13" a="1"/>
  <c r="F481" i="13" s="1"/>
  <c r="G481" i="13" s="1"/>
  <c r="H481" i="13" s="1"/>
  <c r="L487" i="12"/>
  <c r="I481" i="13"/>
  <c r="I575" i="8"/>
  <c r="F575" i="8"/>
  <c r="I576" i="10"/>
  <c r="H576" i="10"/>
  <c r="C576" i="10"/>
  <c r="D576" i="10"/>
  <c r="E576" i="10" s="1"/>
  <c r="J553" i="2"/>
  <c r="C554" i="2"/>
  <c r="I488" i="12" l="1"/>
  <c r="K489" i="12" s="1"/>
  <c r="L488" i="12"/>
  <c r="K481" i="13"/>
  <c r="J482" i="13"/>
  <c r="D482" i="13"/>
  <c r="I482" i="13"/>
  <c r="F482" i="13" a="1"/>
  <c r="F482" i="13" s="1"/>
  <c r="E482" i="13"/>
  <c r="G576" i="10"/>
  <c r="J576" i="10"/>
  <c r="H576" i="8"/>
  <c r="D576" i="8"/>
  <c r="E576" i="8" s="1"/>
  <c r="G576" i="8"/>
  <c r="C576" i="8"/>
  <c r="D554" i="2"/>
  <c r="E554" i="2" s="1"/>
  <c r="G554" i="2" s="1"/>
  <c r="I554" i="2"/>
  <c r="H554" i="2"/>
  <c r="F489" i="12" l="1" a="1"/>
  <c r="F489" i="12" s="1"/>
  <c r="J489" i="12"/>
  <c r="D489" i="12"/>
  <c r="G489" i="12" s="1"/>
  <c r="E489" i="12"/>
  <c r="F576" i="8"/>
  <c r="G482" i="13"/>
  <c r="H482" i="13" s="1"/>
  <c r="I576" i="8"/>
  <c r="H577" i="10"/>
  <c r="D577" i="10"/>
  <c r="E577" i="10" s="1"/>
  <c r="I577" i="10"/>
  <c r="C577" i="10"/>
  <c r="J554" i="2"/>
  <c r="C555" i="2"/>
  <c r="I489" i="12" l="1"/>
  <c r="J490" i="12" s="1"/>
  <c r="L489" i="12"/>
  <c r="K482" i="13"/>
  <c r="E483" i="13"/>
  <c r="I483" i="13"/>
  <c r="F483" i="13" a="1"/>
  <c r="F483" i="13" s="1"/>
  <c r="J483" i="13"/>
  <c r="D483" i="13"/>
  <c r="G577" i="10"/>
  <c r="J577" i="10"/>
  <c r="H577" i="8"/>
  <c r="D577" i="8"/>
  <c r="E577" i="8" s="1"/>
  <c r="G577" i="8"/>
  <c r="C577" i="8"/>
  <c r="D555" i="2"/>
  <c r="E555" i="2" s="1"/>
  <c r="G555" i="2" s="1"/>
  <c r="I555" i="2"/>
  <c r="H555" i="2"/>
  <c r="K490" i="12" l="1"/>
  <c r="F490" i="12" a="1"/>
  <c r="F490" i="12" s="1"/>
  <c r="E490" i="12"/>
  <c r="D490" i="12"/>
  <c r="G490" i="12" s="1"/>
  <c r="L490" i="12" s="1"/>
  <c r="F577" i="8"/>
  <c r="G483" i="13"/>
  <c r="H483" i="13" s="1"/>
  <c r="I577" i="8"/>
  <c r="D578" i="10"/>
  <c r="E578" i="10" s="1"/>
  <c r="C578" i="10"/>
  <c r="I578" i="10"/>
  <c r="H578" i="10"/>
  <c r="J555" i="2"/>
  <c r="C556" i="2"/>
  <c r="I490" i="12" l="1"/>
  <c r="K491" i="12" s="1"/>
  <c r="K483" i="13"/>
  <c r="F484" i="13" a="1"/>
  <c r="F484" i="13" s="1"/>
  <c r="E484" i="13"/>
  <c r="I484" i="13"/>
  <c r="J484" i="13"/>
  <c r="D484" i="13"/>
  <c r="G484" i="13" s="1"/>
  <c r="G578" i="10"/>
  <c r="J578" i="10"/>
  <c r="H578" i="8"/>
  <c r="D578" i="8"/>
  <c r="E578" i="8" s="1"/>
  <c r="G578" i="8"/>
  <c r="C578" i="8"/>
  <c r="F578" i="8" s="1"/>
  <c r="D556" i="2"/>
  <c r="E556" i="2" s="1"/>
  <c r="G556" i="2" s="1"/>
  <c r="I556" i="2"/>
  <c r="H556" i="2"/>
  <c r="J491" i="12" l="1"/>
  <c r="E491" i="12"/>
  <c r="F491" i="12" a="1"/>
  <c r="F491" i="12" s="1"/>
  <c r="D491" i="12"/>
  <c r="I578" i="8"/>
  <c r="K484" i="13"/>
  <c r="H484" i="13"/>
  <c r="C579" i="10"/>
  <c r="I579" i="10"/>
  <c r="H579" i="10"/>
  <c r="D579" i="10"/>
  <c r="E579" i="10" s="1"/>
  <c r="J556" i="2"/>
  <c r="C557" i="2"/>
  <c r="G491" i="12" l="1"/>
  <c r="L491" i="12" s="1"/>
  <c r="J485" i="13"/>
  <c r="E485" i="13"/>
  <c r="I485" i="13"/>
  <c r="D485" i="13"/>
  <c r="F485" i="13" a="1"/>
  <c r="F485" i="13" s="1"/>
  <c r="G579" i="10"/>
  <c r="J579" i="10"/>
  <c r="H579" i="8"/>
  <c r="D579" i="8"/>
  <c r="E579" i="8" s="1"/>
  <c r="C579" i="8"/>
  <c r="G579" i="8"/>
  <c r="D557" i="2"/>
  <c r="E557" i="2" s="1"/>
  <c r="G557" i="2" s="1"/>
  <c r="I557" i="2"/>
  <c r="H557" i="2"/>
  <c r="I491" i="12" l="1"/>
  <c r="G485" i="13"/>
  <c r="H485" i="13" s="1"/>
  <c r="I579" i="8"/>
  <c r="F579" i="8"/>
  <c r="I580" i="10"/>
  <c r="H580" i="10"/>
  <c r="C580" i="10"/>
  <c r="D580" i="10"/>
  <c r="E580" i="10" s="1"/>
  <c r="J557" i="2"/>
  <c r="C558" i="2"/>
  <c r="E492" i="12" l="1"/>
  <c r="F492" i="12" a="1"/>
  <c r="F492" i="12" s="1"/>
  <c r="J492" i="12"/>
  <c r="K492" i="12"/>
  <c r="D492" i="12"/>
  <c r="K485" i="13"/>
  <c r="F486" i="13" a="1"/>
  <c r="F486" i="13" s="1"/>
  <c r="E486" i="13"/>
  <c r="D486" i="13"/>
  <c r="J486" i="13"/>
  <c r="I486" i="13"/>
  <c r="G580" i="10"/>
  <c r="J580" i="10"/>
  <c r="H580" i="8"/>
  <c r="D580" i="8"/>
  <c r="E580" i="8" s="1"/>
  <c r="G580" i="8"/>
  <c r="C580" i="8"/>
  <c r="D558" i="2"/>
  <c r="E558" i="2" s="1"/>
  <c r="G558" i="2" s="1"/>
  <c r="I558" i="2"/>
  <c r="H558" i="2"/>
  <c r="G492" i="12" l="1"/>
  <c r="L492" i="12" s="1"/>
  <c r="G486" i="13"/>
  <c r="K486" i="13" s="1"/>
  <c r="I580" i="8"/>
  <c r="F580" i="8"/>
  <c r="H581" i="10"/>
  <c r="D581" i="10"/>
  <c r="E581" i="10" s="1"/>
  <c r="I581" i="10"/>
  <c r="C581" i="10"/>
  <c r="J558" i="2"/>
  <c r="C559" i="2"/>
  <c r="I492" i="12" l="1"/>
  <c r="E493" i="12" s="1"/>
  <c r="H486" i="13"/>
  <c r="G581" i="10"/>
  <c r="J581" i="10"/>
  <c r="H581" i="8"/>
  <c r="D581" i="8"/>
  <c r="E581" i="8" s="1"/>
  <c r="G581" i="8"/>
  <c r="C581" i="8"/>
  <c r="F581" i="8" s="1"/>
  <c r="D559" i="2"/>
  <c r="E559" i="2" s="1"/>
  <c r="G559" i="2" s="1"/>
  <c r="I559" i="2"/>
  <c r="H559" i="2"/>
  <c r="J493" i="12" l="1"/>
  <c r="D493" i="12"/>
  <c r="F493" i="12" a="1"/>
  <c r="F493" i="12" s="1"/>
  <c r="K493" i="12"/>
  <c r="E487" i="13"/>
  <c r="D487" i="13"/>
  <c r="F487" i="13" a="1"/>
  <c r="F487" i="13" s="1"/>
  <c r="I487" i="13"/>
  <c r="J487" i="13"/>
  <c r="I581" i="8"/>
  <c r="D582" i="10"/>
  <c r="E582" i="10" s="1"/>
  <c r="C582" i="10"/>
  <c r="I582" i="10"/>
  <c r="H582" i="10"/>
  <c r="J559" i="2"/>
  <c r="C560" i="2"/>
  <c r="G493" i="12" l="1"/>
  <c r="L493" i="12" s="1"/>
  <c r="G487" i="13"/>
  <c r="K487" i="13" s="1"/>
  <c r="G582" i="10"/>
  <c r="J582" i="10"/>
  <c r="H582" i="8"/>
  <c r="D582" i="8"/>
  <c r="E582" i="8" s="1"/>
  <c r="G582" i="8"/>
  <c r="C582" i="8"/>
  <c r="D560" i="2"/>
  <c r="E560" i="2" s="1"/>
  <c r="G560" i="2" s="1"/>
  <c r="I560" i="2"/>
  <c r="H560" i="2"/>
  <c r="I493" i="12" l="1"/>
  <c r="K494" i="12" s="1"/>
  <c r="H487" i="13"/>
  <c r="F488" i="13" s="1" a="1"/>
  <c r="F488" i="13" s="1"/>
  <c r="I582" i="8"/>
  <c r="F582" i="8"/>
  <c r="C583" i="10"/>
  <c r="I583" i="10"/>
  <c r="H583" i="10"/>
  <c r="D583" i="10"/>
  <c r="E583" i="10" s="1"/>
  <c r="J560" i="2"/>
  <c r="C561" i="2"/>
  <c r="D494" i="12" l="1"/>
  <c r="J494" i="12"/>
  <c r="E494" i="12"/>
  <c r="F494" i="12" a="1"/>
  <c r="F494" i="12" s="1"/>
  <c r="G494" i="12" s="1"/>
  <c r="I488" i="13"/>
  <c r="D488" i="13"/>
  <c r="G488" i="13" s="1"/>
  <c r="E488" i="13"/>
  <c r="J488" i="13"/>
  <c r="J583" i="10"/>
  <c r="G583" i="10"/>
  <c r="H583" i="8"/>
  <c r="D583" i="8"/>
  <c r="E583" i="8" s="1"/>
  <c r="C583" i="8"/>
  <c r="G583" i="8"/>
  <c r="D561" i="2"/>
  <c r="E561" i="2" s="1"/>
  <c r="G561" i="2" s="1"/>
  <c r="I561" i="2"/>
  <c r="H561" i="2"/>
  <c r="L494" i="12" l="1"/>
  <c r="I494" i="12"/>
  <c r="F495" i="12" s="1" a="1"/>
  <c r="F495" i="12" s="1"/>
  <c r="H488" i="13"/>
  <c r="I489" i="13" s="1"/>
  <c r="K488" i="13"/>
  <c r="F583" i="8"/>
  <c r="I583" i="8"/>
  <c r="I584" i="10"/>
  <c r="C584" i="10"/>
  <c r="H584" i="10"/>
  <c r="D584" i="10"/>
  <c r="E584" i="10" s="1"/>
  <c r="J561" i="2"/>
  <c r="C562" i="2"/>
  <c r="K495" i="12" l="1"/>
  <c r="E495" i="12"/>
  <c r="D495" i="12"/>
  <c r="G495" i="12" s="1"/>
  <c r="J495" i="12"/>
  <c r="F489" i="13" a="1"/>
  <c r="F489" i="13" s="1"/>
  <c r="E489" i="13"/>
  <c r="D489" i="13"/>
  <c r="G489" i="13" s="1"/>
  <c r="H489" i="13" s="1"/>
  <c r="J489" i="13"/>
  <c r="J584" i="10"/>
  <c r="G584" i="10"/>
  <c r="H584" i="8"/>
  <c r="D584" i="8"/>
  <c r="E584" i="8" s="1"/>
  <c r="C584" i="8"/>
  <c r="G584" i="8"/>
  <c r="D562" i="2"/>
  <c r="E562" i="2" s="1"/>
  <c r="G562" i="2" s="1"/>
  <c r="I562" i="2"/>
  <c r="H562" i="2"/>
  <c r="L495" i="12" l="1"/>
  <c r="I495" i="12"/>
  <c r="F496" i="12" s="1" a="1"/>
  <c r="F496" i="12" s="1"/>
  <c r="K489" i="13"/>
  <c r="F490" i="13" a="1"/>
  <c r="F490" i="13" s="1"/>
  <c r="E490" i="13"/>
  <c r="I490" i="13"/>
  <c r="J490" i="13"/>
  <c r="D490" i="13"/>
  <c r="G490" i="13" s="1"/>
  <c r="I584" i="8"/>
  <c r="F584" i="8"/>
  <c r="D585" i="10"/>
  <c r="E585" i="10" s="1"/>
  <c r="C585" i="10"/>
  <c r="I585" i="10"/>
  <c r="H585" i="10"/>
  <c r="J562" i="2"/>
  <c r="C563" i="2"/>
  <c r="K496" i="12" l="1"/>
  <c r="E496" i="12"/>
  <c r="D496" i="12"/>
  <c r="G496" i="12" s="1"/>
  <c r="J496" i="12"/>
  <c r="H490" i="13"/>
  <c r="K490" i="13"/>
  <c r="J585" i="10"/>
  <c r="G585" i="10"/>
  <c r="H585" i="8"/>
  <c r="D585" i="8"/>
  <c r="E585" i="8" s="1"/>
  <c r="C585" i="8"/>
  <c r="G585" i="8"/>
  <c r="D563" i="2"/>
  <c r="E563" i="2" s="1"/>
  <c r="G563" i="2" s="1"/>
  <c r="I563" i="2"/>
  <c r="H563" i="2"/>
  <c r="L496" i="12" l="1"/>
  <c r="I496" i="12"/>
  <c r="J497" i="12" s="1"/>
  <c r="D491" i="13"/>
  <c r="F491" i="13" a="1"/>
  <c r="F491" i="13" s="1"/>
  <c r="I491" i="13"/>
  <c r="J491" i="13"/>
  <c r="E491" i="13"/>
  <c r="I585" i="8"/>
  <c r="F585" i="8"/>
  <c r="I586" i="10"/>
  <c r="C586" i="10"/>
  <c r="H586" i="10"/>
  <c r="D586" i="10"/>
  <c r="E586" i="10" s="1"/>
  <c r="J563" i="2"/>
  <c r="C564" i="2"/>
  <c r="D497" i="12" l="1"/>
  <c r="K497" i="12"/>
  <c r="E497" i="12"/>
  <c r="F497" i="12" a="1"/>
  <c r="F497" i="12" s="1"/>
  <c r="G497" i="12" s="1"/>
  <c r="G491" i="13"/>
  <c r="K491" i="13" s="1"/>
  <c r="J586" i="10"/>
  <c r="G586" i="10"/>
  <c r="H586" i="8"/>
  <c r="D586" i="8"/>
  <c r="E586" i="8" s="1"/>
  <c r="C586" i="8"/>
  <c r="G586" i="8"/>
  <c r="D564" i="2"/>
  <c r="E564" i="2" s="1"/>
  <c r="G564" i="2" s="1"/>
  <c r="I564" i="2"/>
  <c r="H564" i="2"/>
  <c r="L497" i="12" l="1"/>
  <c r="I497" i="12"/>
  <c r="H491" i="13"/>
  <c r="I586" i="8"/>
  <c r="F586" i="8"/>
  <c r="D587" i="10"/>
  <c r="E587" i="10" s="1"/>
  <c r="H587" i="10"/>
  <c r="C587" i="10"/>
  <c r="I587" i="10"/>
  <c r="J564" i="2"/>
  <c r="C565" i="2"/>
  <c r="F498" i="12" l="1" a="1"/>
  <c r="F498" i="12" s="1"/>
  <c r="J498" i="12"/>
  <c r="D498" i="12"/>
  <c r="G498" i="12" s="1"/>
  <c r="E498" i="12"/>
  <c r="K498" i="12"/>
  <c r="F492" i="13" a="1"/>
  <c r="F492" i="13" s="1"/>
  <c r="E492" i="13"/>
  <c r="D492" i="13"/>
  <c r="I492" i="13"/>
  <c r="J492" i="13"/>
  <c r="J587" i="10"/>
  <c r="G587" i="10"/>
  <c r="H587" i="8"/>
  <c r="D587" i="8"/>
  <c r="E587" i="8" s="1"/>
  <c r="C587" i="8"/>
  <c r="F587" i="8" s="1"/>
  <c r="G587" i="8"/>
  <c r="D565" i="2"/>
  <c r="E565" i="2" s="1"/>
  <c r="G565" i="2" s="1"/>
  <c r="I565" i="2"/>
  <c r="H565" i="2"/>
  <c r="I498" i="12" l="1"/>
  <c r="L498" i="12"/>
  <c r="G492" i="13"/>
  <c r="H492" i="13" s="1"/>
  <c r="I587" i="8"/>
  <c r="I588" i="10"/>
  <c r="C588" i="10"/>
  <c r="H588" i="10"/>
  <c r="D588" i="10"/>
  <c r="E588" i="10" s="1"/>
  <c r="J565" i="2"/>
  <c r="C566" i="2"/>
  <c r="F499" i="12" l="1" a="1"/>
  <c r="F499" i="12" s="1"/>
  <c r="K499" i="12"/>
  <c r="J499" i="12"/>
  <c r="D499" i="12"/>
  <c r="G499" i="12" s="1"/>
  <c r="E499" i="12"/>
  <c r="K492" i="13"/>
  <c r="F493" i="13" a="1"/>
  <c r="F493" i="13" s="1"/>
  <c r="E493" i="13"/>
  <c r="J493" i="13"/>
  <c r="I493" i="13"/>
  <c r="D493" i="13"/>
  <c r="G493" i="13" s="1"/>
  <c r="J588" i="10"/>
  <c r="G588" i="10"/>
  <c r="H588" i="8"/>
  <c r="D588" i="8"/>
  <c r="E588" i="8" s="1"/>
  <c r="C588" i="8"/>
  <c r="G588" i="8"/>
  <c r="D566" i="2"/>
  <c r="E566" i="2" s="1"/>
  <c r="G566" i="2" s="1"/>
  <c r="I566" i="2"/>
  <c r="H566" i="2"/>
  <c r="L499" i="12" l="1"/>
  <c r="I499" i="12"/>
  <c r="K493" i="13"/>
  <c r="H493" i="13"/>
  <c r="I588" i="8"/>
  <c r="F588" i="8"/>
  <c r="D589" i="10"/>
  <c r="E589" i="10" s="1"/>
  <c r="I589" i="10"/>
  <c r="H589" i="10"/>
  <c r="C589" i="10"/>
  <c r="J566" i="2"/>
  <c r="C567" i="2"/>
  <c r="E500" i="12" l="1"/>
  <c r="F500" i="12" a="1"/>
  <c r="F500" i="12" s="1"/>
  <c r="K500" i="12"/>
  <c r="J500" i="12"/>
  <c r="D500" i="12"/>
  <c r="F494" i="13" a="1"/>
  <c r="F494" i="13" s="1"/>
  <c r="J494" i="13"/>
  <c r="D494" i="13"/>
  <c r="I494" i="13"/>
  <c r="E494" i="13"/>
  <c r="J589" i="10"/>
  <c r="G589" i="10"/>
  <c r="H589" i="8"/>
  <c r="D589" i="8"/>
  <c r="E589" i="8" s="1"/>
  <c r="C589" i="8"/>
  <c r="G589" i="8"/>
  <c r="D567" i="2"/>
  <c r="E567" i="2" s="1"/>
  <c r="G567" i="2" s="1"/>
  <c r="I567" i="2"/>
  <c r="H567" i="2"/>
  <c r="G500" i="12" l="1"/>
  <c r="L500" i="12" s="1"/>
  <c r="G494" i="13"/>
  <c r="K494" i="13" s="1"/>
  <c r="F589" i="8"/>
  <c r="I589" i="8"/>
  <c r="I590" i="10"/>
  <c r="C590" i="10"/>
  <c r="H590" i="10"/>
  <c r="D590" i="10"/>
  <c r="E590" i="10" s="1"/>
  <c r="J567" i="2"/>
  <c r="C568" i="2"/>
  <c r="I500" i="12" l="1"/>
  <c r="F501" i="12" s="1" a="1"/>
  <c r="F501" i="12" s="1"/>
  <c r="H494" i="13"/>
  <c r="J590" i="10"/>
  <c r="G590" i="10"/>
  <c r="H590" i="8"/>
  <c r="D590" i="8"/>
  <c r="E590" i="8" s="1"/>
  <c r="C590" i="8"/>
  <c r="G590" i="8"/>
  <c r="D568" i="2"/>
  <c r="E568" i="2" s="1"/>
  <c r="G568" i="2" s="1"/>
  <c r="I568" i="2"/>
  <c r="H568" i="2"/>
  <c r="K501" i="12" l="1"/>
  <c r="D501" i="12"/>
  <c r="G501" i="12" s="1"/>
  <c r="E501" i="12"/>
  <c r="J501" i="12"/>
  <c r="J495" i="13"/>
  <c r="D495" i="13"/>
  <c r="F495" i="13" a="1"/>
  <c r="F495" i="13" s="1"/>
  <c r="E495" i="13"/>
  <c r="I495" i="13"/>
  <c r="I590" i="8"/>
  <c r="F590" i="8"/>
  <c r="D591" i="10"/>
  <c r="E591" i="10" s="1"/>
  <c r="I591" i="10"/>
  <c r="H591" i="10"/>
  <c r="C591" i="10"/>
  <c r="J568" i="2"/>
  <c r="C569" i="2"/>
  <c r="L501" i="12" l="1"/>
  <c r="I501" i="12"/>
  <c r="J502" i="12" s="1"/>
  <c r="G495" i="13"/>
  <c r="K495" i="13" s="1"/>
  <c r="J591" i="10"/>
  <c r="G591" i="10"/>
  <c r="H591" i="8"/>
  <c r="D591" i="8"/>
  <c r="E591" i="8" s="1"/>
  <c r="C591" i="8"/>
  <c r="G591" i="8"/>
  <c r="D569" i="2"/>
  <c r="E569" i="2" s="1"/>
  <c r="G569" i="2" s="1"/>
  <c r="I569" i="2"/>
  <c r="H569" i="2"/>
  <c r="E502" i="12" l="1"/>
  <c r="F502" i="12" a="1"/>
  <c r="F502" i="12" s="1"/>
  <c r="D502" i="12"/>
  <c r="G502" i="12" s="1"/>
  <c r="I502" i="12" s="1"/>
  <c r="K502" i="12"/>
  <c r="I591" i="8"/>
  <c r="H495" i="13"/>
  <c r="D496" i="13" s="1"/>
  <c r="F591" i="8"/>
  <c r="I592" i="10"/>
  <c r="C592" i="10"/>
  <c r="H592" i="10"/>
  <c r="D592" i="10"/>
  <c r="E592" i="10" s="1"/>
  <c r="J569" i="2"/>
  <c r="C570" i="2"/>
  <c r="J503" i="12" l="1"/>
  <c r="D503" i="12"/>
  <c r="K503" i="12"/>
  <c r="F503" i="12" a="1"/>
  <c r="F503" i="12" s="1"/>
  <c r="G503" i="12" s="1"/>
  <c r="I503" i="12" s="1"/>
  <c r="D504" i="12" s="1"/>
  <c r="E503" i="12"/>
  <c r="L502" i="12"/>
  <c r="J496" i="13"/>
  <c r="I496" i="13"/>
  <c r="F496" i="13" a="1"/>
  <c r="F496" i="13" s="1"/>
  <c r="G496" i="13" s="1"/>
  <c r="E496" i="13"/>
  <c r="J592" i="10"/>
  <c r="G592" i="10"/>
  <c r="H592" i="8"/>
  <c r="D592" i="8"/>
  <c r="E592" i="8" s="1"/>
  <c r="C592" i="8"/>
  <c r="F592" i="8" s="1"/>
  <c r="G592" i="8"/>
  <c r="D570" i="2"/>
  <c r="E570" i="2" s="1"/>
  <c r="G570" i="2" s="1"/>
  <c r="I570" i="2"/>
  <c r="H570" i="2"/>
  <c r="H496" i="13" l="1"/>
  <c r="F497" i="13" s="1" a="1"/>
  <c r="F497" i="13" s="1"/>
  <c r="K496" i="13"/>
  <c r="I592" i="8"/>
  <c r="J504" i="12"/>
  <c r="F504" i="12" a="1"/>
  <c r="F504" i="12" s="1"/>
  <c r="K504" i="12"/>
  <c r="E504" i="12"/>
  <c r="L503" i="12"/>
  <c r="D593" i="10"/>
  <c r="E593" i="10" s="1"/>
  <c r="C593" i="10"/>
  <c r="I593" i="10"/>
  <c r="H593" i="10"/>
  <c r="J570" i="2"/>
  <c r="C571" i="2"/>
  <c r="G504" i="12" l="1"/>
  <c r="L504" i="12" s="1"/>
  <c r="E497" i="13"/>
  <c r="I497" i="13"/>
  <c r="J497" i="13"/>
  <c r="D497" i="13"/>
  <c r="G497" i="13" s="1"/>
  <c r="J593" i="10"/>
  <c r="G593" i="10"/>
  <c r="H593" i="8"/>
  <c r="D593" i="8"/>
  <c r="E593" i="8" s="1"/>
  <c r="C593" i="8"/>
  <c r="G593" i="8"/>
  <c r="D571" i="2"/>
  <c r="E571" i="2" s="1"/>
  <c r="G571" i="2" s="1"/>
  <c r="I571" i="2"/>
  <c r="H571" i="2"/>
  <c r="K497" i="13" l="1"/>
  <c r="I504" i="12"/>
  <c r="F505" i="12" s="1" a="1"/>
  <c r="F505" i="12" s="1"/>
  <c r="H497" i="13"/>
  <c r="E498" i="13" s="1"/>
  <c r="I593" i="8"/>
  <c r="F593" i="8"/>
  <c r="I594" i="10"/>
  <c r="C594" i="10"/>
  <c r="H594" i="10"/>
  <c r="D594" i="10"/>
  <c r="E594" i="10" s="1"/>
  <c r="J571" i="2"/>
  <c r="C572" i="2"/>
  <c r="J505" i="12" l="1"/>
  <c r="K505" i="12"/>
  <c r="D498" i="13"/>
  <c r="D505" i="12"/>
  <c r="G505" i="12" s="1"/>
  <c r="E505" i="12"/>
  <c r="I498" i="13"/>
  <c r="F498" i="13" a="1"/>
  <c r="F498" i="13" s="1"/>
  <c r="G498" i="13" s="1"/>
  <c r="J498" i="13"/>
  <c r="J594" i="10"/>
  <c r="G594" i="10"/>
  <c r="H594" i="8"/>
  <c r="D594" i="8"/>
  <c r="E594" i="8" s="1"/>
  <c r="C594" i="8"/>
  <c r="G594" i="8"/>
  <c r="D572" i="2"/>
  <c r="E572" i="2" s="1"/>
  <c r="G572" i="2" s="1"/>
  <c r="I572" i="2"/>
  <c r="H572" i="2"/>
  <c r="I594" i="8" l="1"/>
  <c r="F594" i="8"/>
  <c r="K498" i="13"/>
  <c r="H498" i="13"/>
  <c r="I505" i="12"/>
  <c r="L505" i="12"/>
  <c r="D595" i="10"/>
  <c r="E595" i="10" s="1"/>
  <c r="H595" i="10"/>
  <c r="C595" i="10"/>
  <c r="I595" i="10"/>
  <c r="J572" i="2"/>
  <c r="C573" i="2"/>
  <c r="J499" i="13" l="1"/>
  <c r="D499" i="13"/>
  <c r="F499" i="13" a="1"/>
  <c r="F499" i="13" s="1"/>
  <c r="E499" i="13"/>
  <c r="I499" i="13"/>
  <c r="J506" i="12"/>
  <c r="D506" i="12"/>
  <c r="E506" i="12"/>
  <c r="F506" i="12" a="1"/>
  <c r="F506" i="12" s="1"/>
  <c r="K506" i="12"/>
  <c r="J595" i="10"/>
  <c r="G595" i="10"/>
  <c r="H595" i="8"/>
  <c r="D595" i="8"/>
  <c r="E595" i="8" s="1"/>
  <c r="C595" i="8"/>
  <c r="G595" i="8"/>
  <c r="D573" i="2"/>
  <c r="E573" i="2" s="1"/>
  <c r="G573" i="2" s="1"/>
  <c r="I573" i="2"/>
  <c r="H573" i="2"/>
  <c r="G506" i="12" l="1"/>
  <c r="L506" i="12" s="1"/>
  <c r="G499" i="13"/>
  <c r="K499" i="13" s="1"/>
  <c r="I595" i="8"/>
  <c r="F595" i="8"/>
  <c r="I506" i="12"/>
  <c r="I596" i="10"/>
  <c r="C596" i="10"/>
  <c r="H596" i="10"/>
  <c r="D596" i="10"/>
  <c r="E596" i="10" s="1"/>
  <c r="J573" i="2"/>
  <c r="C574" i="2"/>
  <c r="H499" i="13" l="1"/>
  <c r="J500" i="13" s="1"/>
  <c r="K507" i="12"/>
  <c r="J507" i="12"/>
  <c r="F507" i="12" a="1"/>
  <c r="F507" i="12" s="1"/>
  <c r="E507" i="12"/>
  <c r="D507" i="12"/>
  <c r="J596" i="10"/>
  <c r="G596" i="10"/>
  <c r="H596" i="8"/>
  <c r="D596" i="8"/>
  <c r="E596" i="8" s="1"/>
  <c r="C596" i="8"/>
  <c r="G596" i="8"/>
  <c r="D574" i="2"/>
  <c r="E574" i="2" s="1"/>
  <c r="G574" i="2" s="1"/>
  <c r="I574" i="2"/>
  <c r="H574" i="2"/>
  <c r="E500" i="13" l="1"/>
  <c r="F500" i="13" a="1"/>
  <c r="F500" i="13" s="1"/>
  <c r="D500" i="13"/>
  <c r="I500" i="13"/>
  <c r="I596" i="8"/>
  <c r="F596" i="8"/>
  <c r="G507" i="12"/>
  <c r="L507" i="12" s="1"/>
  <c r="D597" i="10"/>
  <c r="E597" i="10" s="1"/>
  <c r="I597" i="10"/>
  <c r="H597" i="10"/>
  <c r="C597" i="10"/>
  <c r="J574" i="2"/>
  <c r="C575" i="2"/>
  <c r="G500" i="13" l="1"/>
  <c r="K500" i="13" s="1"/>
  <c r="I507" i="12"/>
  <c r="E508" i="12" s="1"/>
  <c r="J597" i="10"/>
  <c r="G597" i="10"/>
  <c r="H597" i="8"/>
  <c r="D597" i="8"/>
  <c r="E597" i="8" s="1"/>
  <c r="C597" i="8"/>
  <c r="G597" i="8"/>
  <c r="D575" i="2"/>
  <c r="E575" i="2" s="1"/>
  <c r="G575" i="2" s="1"/>
  <c r="I575" i="2"/>
  <c r="H575" i="2"/>
  <c r="H500" i="13" l="1"/>
  <c r="I501" i="13" s="1"/>
  <c r="F508" i="12" a="1"/>
  <c r="F508" i="12" s="1"/>
  <c r="K508" i="12"/>
  <c r="D508" i="12"/>
  <c r="G508" i="12" s="1"/>
  <c r="J508" i="12"/>
  <c r="F597" i="8"/>
  <c r="I597" i="8"/>
  <c r="I598" i="10"/>
  <c r="C598" i="10"/>
  <c r="H598" i="10"/>
  <c r="D598" i="10"/>
  <c r="E598" i="10" s="1"/>
  <c r="J575" i="2"/>
  <c r="C576" i="2"/>
  <c r="D501" i="13" l="1"/>
  <c r="E501" i="13"/>
  <c r="F501" i="13" a="1"/>
  <c r="F501" i="13" s="1"/>
  <c r="J501" i="13"/>
  <c r="I508" i="12"/>
  <c r="L508" i="12"/>
  <c r="J598" i="10"/>
  <c r="G598" i="10"/>
  <c r="H598" i="8"/>
  <c r="D598" i="8"/>
  <c r="E598" i="8" s="1"/>
  <c r="C598" i="8"/>
  <c r="G598" i="8"/>
  <c r="D576" i="2"/>
  <c r="E576" i="2" s="1"/>
  <c r="G576" i="2" s="1"/>
  <c r="I576" i="2"/>
  <c r="H576" i="2"/>
  <c r="G501" i="13" l="1"/>
  <c r="K501" i="13" s="1"/>
  <c r="F598" i="8"/>
  <c r="I598" i="8"/>
  <c r="J509" i="12"/>
  <c r="E509" i="12"/>
  <c r="F509" i="12" a="1"/>
  <c r="F509" i="12" s="1"/>
  <c r="K509" i="12"/>
  <c r="D509" i="12"/>
  <c r="D599" i="10"/>
  <c r="E599" i="10" s="1"/>
  <c r="I599" i="10"/>
  <c r="H599" i="10"/>
  <c r="C599" i="10"/>
  <c r="J576" i="2"/>
  <c r="C577" i="2"/>
  <c r="H501" i="13" l="1"/>
  <c r="F502" i="13" s="1" a="1"/>
  <c r="F502" i="13" s="1"/>
  <c r="E502" i="13"/>
  <c r="I502" i="13"/>
  <c r="D502" i="13"/>
  <c r="G509" i="12"/>
  <c r="L509" i="12" s="1"/>
  <c r="J599" i="10"/>
  <c r="G599" i="10"/>
  <c r="H599" i="8"/>
  <c r="D599" i="8"/>
  <c r="E599" i="8" s="1"/>
  <c r="C599" i="8"/>
  <c r="G599" i="8"/>
  <c r="D577" i="2"/>
  <c r="E577" i="2" s="1"/>
  <c r="G577" i="2" s="1"/>
  <c r="I577" i="2"/>
  <c r="H577" i="2"/>
  <c r="J502" i="13" l="1"/>
  <c r="G502" i="13"/>
  <c r="F599" i="8"/>
  <c r="I599" i="8"/>
  <c r="I509" i="12"/>
  <c r="E510" i="12" s="1"/>
  <c r="I600" i="10"/>
  <c r="C600" i="10"/>
  <c r="H600" i="10"/>
  <c r="D600" i="10"/>
  <c r="E600" i="10" s="1"/>
  <c r="J577" i="2"/>
  <c r="C578" i="2"/>
  <c r="K502" i="13" l="1"/>
  <c r="H502" i="13"/>
  <c r="J503" i="13" s="1"/>
  <c r="J510" i="12"/>
  <c r="D510" i="12"/>
  <c r="D503" i="13"/>
  <c r="I503" i="13"/>
  <c r="F503" i="13" a="1"/>
  <c r="F503" i="13" s="1"/>
  <c r="E503" i="13"/>
  <c r="K510" i="12"/>
  <c r="F510" i="12" a="1"/>
  <c r="F510" i="12" s="1"/>
  <c r="J600" i="10"/>
  <c r="G600" i="10"/>
  <c r="D578" i="2"/>
  <c r="E578" i="2" s="1"/>
  <c r="G578" i="2" s="1"/>
  <c r="H600" i="8"/>
  <c r="D600" i="8"/>
  <c r="E600" i="8" s="1"/>
  <c r="C600" i="8"/>
  <c r="G600" i="8"/>
  <c r="I578" i="2"/>
  <c r="H578" i="2"/>
  <c r="G503" i="13" l="1"/>
  <c r="K503" i="13" s="1"/>
  <c r="G510" i="12"/>
  <c r="I510" i="12" s="1"/>
  <c r="F511" i="12" s="1" a="1"/>
  <c r="F511" i="12" s="1"/>
  <c r="I600" i="8"/>
  <c r="F600" i="8"/>
  <c r="D601" i="10"/>
  <c r="E601" i="10" s="1"/>
  <c r="C601" i="10"/>
  <c r="I601" i="10"/>
  <c r="H601" i="10"/>
  <c r="J578" i="2"/>
  <c r="C579" i="2"/>
  <c r="H503" i="13" l="1"/>
  <c r="E504" i="13" s="1"/>
  <c r="L510" i="12"/>
  <c r="E511" i="12"/>
  <c r="K511" i="12"/>
  <c r="D511" i="12"/>
  <c r="G511" i="12" s="1"/>
  <c r="J511" i="12"/>
  <c r="J601" i="10"/>
  <c r="G601" i="10"/>
  <c r="H601" i="8"/>
  <c r="D601" i="8"/>
  <c r="E601" i="8" s="1"/>
  <c r="C601" i="8"/>
  <c r="G601" i="8"/>
  <c r="D579" i="2"/>
  <c r="E579" i="2" s="1"/>
  <c r="G579" i="2" s="1"/>
  <c r="I579" i="2"/>
  <c r="H579" i="2"/>
  <c r="I511" i="12" l="1"/>
  <c r="K512" i="12" s="1"/>
  <c r="I504" i="13"/>
  <c r="J504" i="13"/>
  <c r="D504" i="13"/>
  <c r="F504" i="13" a="1"/>
  <c r="F504" i="13" s="1"/>
  <c r="D512" i="12"/>
  <c r="L511" i="12"/>
  <c r="E512" i="12"/>
  <c r="F512" i="12" a="1"/>
  <c r="F512" i="12" s="1"/>
  <c r="J512" i="12"/>
  <c r="I601" i="8"/>
  <c r="F601" i="8"/>
  <c r="I602" i="10"/>
  <c r="C602" i="10"/>
  <c r="H602" i="10"/>
  <c r="D602" i="10"/>
  <c r="E602" i="10" s="1"/>
  <c r="J579" i="2"/>
  <c r="C580" i="2"/>
  <c r="G504" i="13" l="1"/>
  <c r="H504" i="13" s="1"/>
  <c r="J505" i="13" s="1"/>
  <c r="G512" i="12"/>
  <c r="L512" i="12" s="1"/>
  <c r="J602" i="10"/>
  <c r="G602" i="10"/>
  <c r="H602" i="8"/>
  <c r="D602" i="8"/>
  <c r="E602" i="8" s="1"/>
  <c r="C602" i="8"/>
  <c r="G602" i="8"/>
  <c r="D580" i="2"/>
  <c r="E580" i="2" s="1"/>
  <c r="G580" i="2" s="1"/>
  <c r="I580" i="2"/>
  <c r="H580" i="2"/>
  <c r="E505" i="13" l="1"/>
  <c r="I505" i="13"/>
  <c r="F505" i="13" a="1"/>
  <c r="F505" i="13" s="1"/>
  <c r="D505" i="13"/>
  <c r="K504" i="13"/>
  <c r="I512" i="12"/>
  <c r="F513" i="12" s="1" a="1"/>
  <c r="F513" i="12" s="1"/>
  <c r="I602" i="8"/>
  <c r="F602" i="8"/>
  <c r="D603" i="10"/>
  <c r="E603" i="10" s="1"/>
  <c r="H603" i="10"/>
  <c r="C603" i="10"/>
  <c r="I603" i="10"/>
  <c r="J580" i="2"/>
  <c r="C581" i="2"/>
  <c r="G505" i="13" l="1"/>
  <c r="K505" i="13" s="1"/>
  <c r="J513" i="12"/>
  <c r="D513" i="12"/>
  <c r="G513" i="12" s="1"/>
  <c r="K513" i="12"/>
  <c r="E513" i="12"/>
  <c r="J603" i="10"/>
  <c r="G603" i="10"/>
  <c r="H603" i="8"/>
  <c r="D603" i="8"/>
  <c r="E603" i="8" s="1"/>
  <c r="C603" i="8"/>
  <c r="G603" i="8"/>
  <c r="D581" i="2"/>
  <c r="E581" i="2" s="1"/>
  <c r="G581" i="2" s="1"/>
  <c r="I581" i="2"/>
  <c r="H581" i="2"/>
  <c r="H505" i="13" l="1"/>
  <c r="I506" i="13" s="1"/>
  <c r="I513" i="12"/>
  <c r="F514" i="12" s="1" a="1"/>
  <c r="F514" i="12" s="1"/>
  <c r="L513" i="12"/>
  <c r="F603" i="8"/>
  <c r="I603" i="8"/>
  <c r="E506" i="13"/>
  <c r="D506" i="13"/>
  <c r="F506" i="13" a="1"/>
  <c r="F506" i="13" s="1"/>
  <c r="I604" i="10"/>
  <c r="C604" i="10"/>
  <c r="H604" i="10"/>
  <c r="D604" i="10"/>
  <c r="E604" i="10" s="1"/>
  <c r="J581" i="2"/>
  <c r="C582" i="2"/>
  <c r="J506" i="13" l="1"/>
  <c r="D514" i="12"/>
  <c r="K514" i="12"/>
  <c r="E514" i="12"/>
  <c r="J514" i="12"/>
  <c r="G514" i="12"/>
  <c r="G506" i="13"/>
  <c r="K506" i="13" s="1"/>
  <c r="J604" i="10"/>
  <c r="G604" i="10"/>
  <c r="H604" i="8"/>
  <c r="D604" i="8"/>
  <c r="E604" i="8" s="1"/>
  <c r="C604" i="8"/>
  <c r="F604" i="8" s="1"/>
  <c r="G604" i="8"/>
  <c r="D582" i="2"/>
  <c r="E582" i="2" s="1"/>
  <c r="G582" i="2" s="1"/>
  <c r="I582" i="2"/>
  <c r="H582" i="2"/>
  <c r="L514" i="12" l="1"/>
  <c r="I514" i="12"/>
  <c r="E515" i="12" s="1"/>
  <c r="I604" i="8"/>
  <c r="H506" i="13"/>
  <c r="D605" i="10"/>
  <c r="E605" i="10" s="1"/>
  <c r="I605" i="10"/>
  <c r="H605" i="10"/>
  <c r="C605" i="10"/>
  <c r="J582" i="2"/>
  <c r="C583" i="2"/>
  <c r="D515" i="12" l="1"/>
  <c r="J515" i="12"/>
  <c r="K515" i="12"/>
  <c r="F515" i="12" a="1"/>
  <c r="F515" i="12" s="1"/>
  <c r="G515" i="12" s="1"/>
  <c r="I507" i="13"/>
  <c r="F507" i="13" a="1"/>
  <c r="F507" i="13" s="1"/>
  <c r="J507" i="13"/>
  <c r="E507" i="13"/>
  <c r="D507" i="13"/>
  <c r="J605" i="10"/>
  <c r="G605" i="10"/>
  <c r="H605" i="8"/>
  <c r="D605" i="8"/>
  <c r="E605" i="8" s="1"/>
  <c r="C605" i="8"/>
  <c r="F605" i="8" s="1"/>
  <c r="G605" i="8"/>
  <c r="D583" i="2"/>
  <c r="E583" i="2" s="1"/>
  <c r="G583" i="2" s="1"/>
  <c r="I583" i="2"/>
  <c r="H583" i="2"/>
  <c r="L515" i="12" l="1"/>
  <c r="I515" i="12"/>
  <c r="G507" i="13"/>
  <c r="K507" i="13" s="1"/>
  <c r="I605" i="8"/>
  <c r="I606" i="10"/>
  <c r="C606" i="10"/>
  <c r="H606" i="10"/>
  <c r="D606" i="10"/>
  <c r="E606" i="10" s="1"/>
  <c r="J583" i="2"/>
  <c r="C584" i="2"/>
  <c r="D516" i="12" l="1"/>
  <c r="J516" i="12"/>
  <c r="E516" i="12"/>
  <c r="K516" i="12"/>
  <c r="F516" i="12" a="1"/>
  <c r="F516" i="12" s="1"/>
  <c r="H507" i="13"/>
  <c r="J508" i="13" s="1"/>
  <c r="J606" i="10"/>
  <c r="G606" i="10"/>
  <c r="H606" i="8"/>
  <c r="D606" i="8"/>
  <c r="E606" i="8" s="1"/>
  <c r="C606" i="8"/>
  <c r="G606" i="8"/>
  <c r="D584" i="2"/>
  <c r="E584" i="2" s="1"/>
  <c r="G584" i="2" s="1"/>
  <c r="I584" i="2"/>
  <c r="H584" i="2"/>
  <c r="D508" i="13" l="1"/>
  <c r="E508" i="13"/>
  <c r="F508" i="13" a="1"/>
  <c r="F508" i="13" s="1"/>
  <c r="G508" i="13" s="1"/>
  <c r="I508" i="13"/>
  <c r="G516" i="12"/>
  <c r="L516" i="12" s="1"/>
  <c r="F606" i="8"/>
  <c r="I606" i="8"/>
  <c r="D607" i="10"/>
  <c r="E607" i="10" s="1"/>
  <c r="I607" i="10"/>
  <c r="H607" i="10"/>
  <c r="C607" i="10"/>
  <c r="J584" i="2"/>
  <c r="C585" i="2"/>
  <c r="K508" i="13" l="1"/>
  <c r="I516" i="12"/>
  <c r="J517" i="12" s="1"/>
  <c r="H508" i="13"/>
  <c r="J607" i="10"/>
  <c r="G607" i="10"/>
  <c r="H607" i="8"/>
  <c r="D607" i="8"/>
  <c r="E607" i="8" s="1"/>
  <c r="C607" i="8"/>
  <c r="F607" i="8" s="1"/>
  <c r="G607" i="8"/>
  <c r="D585" i="2"/>
  <c r="E585" i="2" s="1"/>
  <c r="G585" i="2" s="1"/>
  <c r="I585" i="2"/>
  <c r="H585" i="2"/>
  <c r="D517" i="12" l="1"/>
  <c r="K517" i="12"/>
  <c r="F517" i="12" a="1"/>
  <c r="F517" i="12" s="1"/>
  <c r="E517" i="12"/>
  <c r="I607" i="8"/>
  <c r="F509" i="13" a="1"/>
  <c r="F509" i="13" s="1"/>
  <c r="I509" i="13"/>
  <c r="J509" i="13"/>
  <c r="D509" i="13"/>
  <c r="E509" i="13"/>
  <c r="I608" i="10"/>
  <c r="C608" i="10"/>
  <c r="H608" i="10"/>
  <c r="D608" i="10"/>
  <c r="E608" i="10" s="1"/>
  <c r="J585" i="2"/>
  <c r="C586" i="2"/>
  <c r="G517" i="12" l="1"/>
  <c r="I517" i="12" s="1"/>
  <c r="G509" i="13"/>
  <c r="K509" i="13" s="1"/>
  <c r="J608" i="10"/>
  <c r="G608" i="10"/>
  <c r="H608" i="8"/>
  <c r="D608" i="8"/>
  <c r="E608" i="8" s="1"/>
  <c r="C608" i="8"/>
  <c r="G608" i="8"/>
  <c r="D586" i="2"/>
  <c r="E586" i="2" s="1"/>
  <c r="G586" i="2" s="1"/>
  <c r="I586" i="2"/>
  <c r="H586" i="2"/>
  <c r="L517" i="12" l="1"/>
  <c r="F518" i="12" a="1"/>
  <c r="F518" i="12" s="1"/>
  <c r="K518" i="12"/>
  <c r="E518" i="12"/>
  <c r="J518" i="12"/>
  <c r="D518" i="12"/>
  <c r="G518" i="12" s="1"/>
  <c r="H509" i="13"/>
  <c r="D510" i="13" s="1"/>
  <c r="F608" i="8"/>
  <c r="I608" i="8"/>
  <c r="D609" i="10"/>
  <c r="E609" i="10" s="1"/>
  <c r="C609" i="10"/>
  <c r="I609" i="10"/>
  <c r="H609" i="10"/>
  <c r="J586" i="2"/>
  <c r="C587" i="2"/>
  <c r="I518" i="12" l="1"/>
  <c r="E519" i="12" s="1"/>
  <c r="L518" i="12"/>
  <c r="E510" i="13"/>
  <c r="J510" i="13"/>
  <c r="F510" i="13" a="1"/>
  <c r="F510" i="13" s="1"/>
  <c r="G510" i="13" s="1"/>
  <c r="I510" i="13"/>
  <c r="J609" i="10"/>
  <c r="G609" i="10"/>
  <c r="H609" i="8"/>
  <c r="D609" i="8"/>
  <c r="E609" i="8" s="1"/>
  <c r="C609" i="8"/>
  <c r="G609" i="8"/>
  <c r="D587" i="2"/>
  <c r="E587" i="2" s="1"/>
  <c r="G587" i="2" s="1"/>
  <c r="I587" i="2"/>
  <c r="H587" i="2"/>
  <c r="K519" i="12" l="1"/>
  <c r="J519" i="12"/>
  <c r="D519" i="12"/>
  <c r="F519" i="12" a="1"/>
  <c r="F519" i="12" s="1"/>
  <c r="K510" i="13"/>
  <c r="H510" i="13"/>
  <c r="D511" i="13" s="1"/>
  <c r="I609" i="8"/>
  <c r="F609" i="8"/>
  <c r="I610" i="10"/>
  <c r="C610" i="10"/>
  <c r="H610" i="10"/>
  <c r="D610" i="10"/>
  <c r="E610" i="10" s="1"/>
  <c r="J587" i="2"/>
  <c r="C588" i="2"/>
  <c r="G519" i="12" l="1"/>
  <c r="F511" i="13" a="1"/>
  <c r="F511" i="13" s="1"/>
  <c r="G511" i="13" s="1"/>
  <c r="E511" i="13"/>
  <c r="J511" i="13"/>
  <c r="I511" i="13"/>
  <c r="J610" i="10"/>
  <c r="G610" i="10"/>
  <c r="H610" i="8"/>
  <c r="D610" i="8"/>
  <c r="E610" i="8" s="1"/>
  <c r="C610" i="8"/>
  <c r="G610" i="8"/>
  <c r="D588" i="2"/>
  <c r="E588" i="2" s="1"/>
  <c r="G588" i="2" s="1"/>
  <c r="I588" i="2"/>
  <c r="H588" i="2"/>
  <c r="L519" i="12" l="1"/>
  <c r="I519" i="12"/>
  <c r="K511" i="13"/>
  <c r="I610" i="8"/>
  <c r="F610" i="8"/>
  <c r="H511" i="13"/>
  <c r="D611" i="10"/>
  <c r="E611" i="10" s="1"/>
  <c r="H611" i="10"/>
  <c r="C611" i="10"/>
  <c r="I611" i="10"/>
  <c r="J588" i="2"/>
  <c r="C589" i="2"/>
  <c r="E520" i="12" l="1"/>
  <c r="D520" i="12"/>
  <c r="K520" i="12"/>
  <c r="J520" i="12"/>
  <c r="F520" i="12" a="1"/>
  <c r="F520" i="12" s="1"/>
  <c r="I512" i="13"/>
  <c r="J512" i="13"/>
  <c r="F512" i="13" a="1"/>
  <c r="F512" i="13" s="1"/>
  <c r="E512" i="13"/>
  <c r="D512" i="13"/>
  <c r="J611" i="10"/>
  <c r="G611" i="10"/>
  <c r="H611" i="8"/>
  <c r="D611" i="8"/>
  <c r="E611" i="8" s="1"/>
  <c r="C611" i="8"/>
  <c r="G611" i="8"/>
  <c r="D589" i="2"/>
  <c r="E589" i="2" s="1"/>
  <c r="G589" i="2" s="1"/>
  <c r="I589" i="2"/>
  <c r="H589" i="2"/>
  <c r="G520" i="12" l="1"/>
  <c r="F611" i="8"/>
  <c r="G512" i="13"/>
  <c r="K512" i="13" s="1"/>
  <c r="I611" i="8"/>
  <c r="I612" i="10"/>
  <c r="C612" i="10"/>
  <c r="H612" i="10"/>
  <c r="D612" i="10"/>
  <c r="E612" i="10" s="1"/>
  <c r="J589" i="2"/>
  <c r="C590" i="2"/>
  <c r="I520" i="12" l="1"/>
  <c r="L520" i="12"/>
  <c r="H512" i="13"/>
  <c r="F513" i="13" s="1" a="1"/>
  <c r="F513" i="13" s="1"/>
  <c r="J612" i="10"/>
  <c r="G612" i="10"/>
  <c r="H612" i="8"/>
  <c r="D612" i="8"/>
  <c r="E612" i="8" s="1"/>
  <c r="C612" i="8"/>
  <c r="F612" i="8" s="1"/>
  <c r="G612" i="8"/>
  <c r="D590" i="2"/>
  <c r="E590" i="2" s="1"/>
  <c r="G590" i="2" s="1"/>
  <c r="I590" i="2"/>
  <c r="H590" i="2"/>
  <c r="D521" i="12" l="1"/>
  <c r="F521" i="12" a="1"/>
  <c r="F521" i="12" s="1"/>
  <c r="J521" i="12"/>
  <c r="K521" i="12"/>
  <c r="E521" i="12"/>
  <c r="I612" i="8"/>
  <c r="E513" i="13"/>
  <c r="D513" i="13"/>
  <c r="G513" i="13" s="1"/>
  <c r="J513" i="13"/>
  <c r="I513" i="13"/>
  <c r="D613" i="10"/>
  <c r="E613" i="10" s="1"/>
  <c r="I613" i="10"/>
  <c r="H613" i="10"/>
  <c r="C613" i="10"/>
  <c r="J590" i="2"/>
  <c r="C591" i="2"/>
  <c r="G521" i="12" l="1"/>
  <c r="I521" i="12" s="1"/>
  <c r="K513" i="13"/>
  <c r="H513" i="13"/>
  <c r="J613" i="10"/>
  <c r="G613" i="10"/>
  <c r="H613" i="8"/>
  <c r="D613" i="8"/>
  <c r="E613" i="8" s="1"/>
  <c r="C613" i="8"/>
  <c r="F613" i="8" s="1"/>
  <c r="G613" i="8"/>
  <c r="D591" i="2"/>
  <c r="E591" i="2" s="1"/>
  <c r="G591" i="2" s="1"/>
  <c r="I591" i="2"/>
  <c r="H591" i="2"/>
  <c r="E522" i="12" l="1"/>
  <c r="D522" i="12"/>
  <c r="K522" i="12"/>
  <c r="F522" i="12" a="1"/>
  <c r="F522" i="12" s="1"/>
  <c r="J522" i="12"/>
  <c r="L521" i="12"/>
  <c r="I613" i="8"/>
  <c r="E514" i="13"/>
  <c r="J514" i="13"/>
  <c r="D514" i="13"/>
  <c r="F514" i="13" a="1"/>
  <c r="F514" i="13" s="1"/>
  <c r="I514" i="13"/>
  <c r="I614" i="10"/>
  <c r="C614" i="10"/>
  <c r="H614" i="10"/>
  <c r="D614" i="10"/>
  <c r="E614" i="10" s="1"/>
  <c r="J591" i="2"/>
  <c r="C592" i="2"/>
  <c r="G522" i="12" l="1"/>
  <c r="L522" i="12" s="1"/>
  <c r="G514" i="13"/>
  <c r="K514" i="13" s="1"/>
  <c r="J614" i="10"/>
  <c r="G614" i="10"/>
  <c r="H614" i="8"/>
  <c r="D614" i="8"/>
  <c r="E614" i="8" s="1"/>
  <c r="C614" i="8"/>
  <c r="G614" i="8"/>
  <c r="D592" i="2"/>
  <c r="E592" i="2" s="1"/>
  <c r="G592" i="2" s="1"/>
  <c r="I592" i="2"/>
  <c r="H592" i="2"/>
  <c r="I522" i="12" l="1"/>
  <c r="F614" i="8"/>
  <c r="I614" i="8"/>
  <c r="H514" i="13"/>
  <c r="D615" i="10"/>
  <c r="E615" i="10" s="1"/>
  <c r="I615" i="10"/>
  <c r="H615" i="10"/>
  <c r="C615" i="10"/>
  <c r="J592" i="2"/>
  <c r="C593" i="2"/>
  <c r="F523" i="12" l="1" a="1"/>
  <c r="F523" i="12" s="1"/>
  <c r="J523" i="12"/>
  <c r="K523" i="12"/>
  <c r="E523" i="12"/>
  <c r="D523" i="12"/>
  <c r="G523" i="12" s="1"/>
  <c r="F515" i="13" a="1"/>
  <c r="F515" i="13" s="1"/>
  <c r="E515" i="13"/>
  <c r="I515" i="13"/>
  <c r="J515" i="13"/>
  <c r="D515" i="13"/>
  <c r="J615" i="10"/>
  <c r="G615" i="10"/>
  <c r="H615" i="8"/>
  <c r="D615" i="8"/>
  <c r="E615" i="8" s="1"/>
  <c r="C615" i="8"/>
  <c r="G615" i="8"/>
  <c r="D593" i="2"/>
  <c r="E593" i="2" s="1"/>
  <c r="G593" i="2" s="1"/>
  <c r="I593" i="2"/>
  <c r="H593" i="2"/>
  <c r="G515" i="13" l="1"/>
  <c r="I523" i="12"/>
  <c r="D524" i="12" s="1"/>
  <c r="L523" i="12"/>
  <c r="K515" i="13"/>
  <c r="I615" i="8"/>
  <c r="F615" i="8"/>
  <c r="H515" i="13"/>
  <c r="I616" i="10"/>
  <c r="C616" i="10"/>
  <c r="H616" i="10"/>
  <c r="D616" i="10"/>
  <c r="E616" i="10" s="1"/>
  <c r="J593" i="2"/>
  <c r="C594" i="2"/>
  <c r="F524" i="12" l="1" a="1"/>
  <c r="F524" i="12" s="1"/>
  <c r="K524" i="12"/>
  <c r="J524" i="12"/>
  <c r="E524" i="12"/>
  <c r="G524" i="12"/>
  <c r="F516" i="13" a="1"/>
  <c r="F516" i="13" s="1"/>
  <c r="I516" i="13"/>
  <c r="E516" i="13"/>
  <c r="J516" i="13"/>
  <c r="D516" i="13"/>
  <c r="J616" i="10"/>
  <c r="G616" i="10"/>
  <c r="H616" i="8"/>
  <c r="D616" i="8"/>
  <c r="E616" i="8" s="1"/>
  <c r="C616" i="8"/>
  <c r="F616" i="8" s="1"/>
  <c r="G616" i="8"/>
  <c r="D594" i="2"/>
  <c r="E594" i="2" s="1"/>
  <c r="G594" i="2" s="1"/>
  <c r="I594" i="2"/>
  <c r="H594" i="2"/>
  <c r="L524" i="12" l="1"/>
  <c r="I524" i="12"/>
  <c r="G516" i="13"/>
  <c r="H516" i="13" s="1"/>
  <c r="I616" i="8"/>
  <c r="D617" i="10"/>
  <c r="E617" i="10" s="1"/>
  <c r="C617" i="10"/>
  <c r="I617" i="10"/>
  <c r="H617" i="10"/>
  <c r="J594" i="2"/>
  <c r="C595" i="2"/>
  <c r="K516" i="13" l="1"/>
  <c r="E525" i="12"/>
  <c r="D525" i="12"/>
  <c r="K525" i="12"/>
  <c r="F525" i="12" a="1"/>
  <c r="F525" i="12" s="1"/>
  <c r="J525" i="12"/>
  <c r="J517" i="13"/>
  <c r="F517" i="13" a="1"/>
  <c r="F517" i="13" s="1"/>
  <c r="E517" i="13"/>
  <c r="D517" i="13"/>
  <c r="I517" i="13"/>
  <c r="J617" i="10"/>
  <c r="G617" i="10"/>
  <c r="H617" i="8"/>
  <c r="D617" i="8"/>
  <c r="E617" i="8" s="1"/>
  <c r="C617" i="8"/>
  <c r="F617" i="8" s="1"/>
  <c r="G617" i="8"/>
  <c r="D595" i="2"/>
  <c r="E595" i="2" s="1"/>
  <c r="G595" i="2" s="1"/>
  <c r="I595" i="2"/>
  <c r="H595" i="2"/>
  <c r="G525" i="12" l="1"/>
  <c r="I525" i="12" s="1"/>
  <c r="I617" i="8"/>
  <c r="G517" i="13"/>
  <c r="K517" i="13" s="1"/>
  <c r="I618" i="10"/>
  <c r="C618" i="10"/>
  <c r="H618" i="10"/>
  <c r="D618" i="10"/>
  <c r="E618" i="10" s="1"/>
  <c r="J595" i="2"/>
  <c r="C596" i="2"/>
  <c r="L525" i="12" l="1"/>
  <c r="K526" i="12"/>
  <c r="F526" i="12" a="1"/>
  <c r="F526" i="12" s="1"/>
  <c r="J526" i="12"/>
  <c r="E526" i="12"/>
  <c r="D526" i="12"/>
  <c r="H517" i="13"/>
  <c r="J618" i="10"/>
  <c r="G618" i="10"/>
  <c r="H618" i="8"/>
  <c r="D618" i="8"/>
  <c r="E618" i="8" s="1"/>
  <c r="C618" i="8"/>
  <c r="G618" i="8"/>
  <c r="D596" i="2"/>
  <c r="E596" i="2" s="1"/>
  <c r="G596" i="2" s="1"/>
  <c r="I596" i="2"/>
  <c r="H596" i="2"/>
  <c r="G526" i="12" l="1"/>
  <c r="L526" i="12" s="1"/>
  <c r="I618" i="8"/>
  <c r="F618" i="8"/>
  <c r="E518" i="13"/>
  <c r="D518" i="13"/>
  <c r="J518" i="13"/>
  <c r="F518" i="13" a="1"/>
  <c r="F518" i="13" s="1"/>
  <c r="I518" i="13"/>
  <c r="D619" i="10"/>
  <c r="E619" i="10" s="1"/>
  <c r="H619" i="10"/>
  <c r="C619" i="10"/>
  <c r="I619" i="10"/>
  <c r="J596" i="2"/>
  <c r="C597" i="2"/>
  <c r="I526" i="12" l="1"/>
  <c r="D527" i="12" s="1"/>
  <c r="G518" i="13"/>
  <c r="K518" i="13" s="1"/>
  <c r="J619" i="10"/>
  <c r="G619" i="10"/>
  <c r="H619" i="8"/>
  <c r="D619" i="8"/>
  <c r="E619" i="8" s="1"/>
  <c r="C619" i="8"/>
  <c r="G619" i="8"/>
  <c r="D597" i="2"/>
  <c r="E597" i="2" s="1"/>
  <c r="G597" i="2" s="1"/>
  <c r="I597" i="2"/>
  <c r="H597" i="2"/>
  <c r="F527" i="12" l="1" a="1"/>
  <c r="F527" i="12" s="1"/>
  <c r="J527" i="12"/>
  <c r="K527" i="12"/>
  <c r="E527" i="12"/>
  <c r="G527" i="12"/>
  <c r="I619" i="8"/>
  <c r="F619" i="8"/>
  <c r="H518" i="13"/>
  <c r="I620" i="10"/>
  <c r="C620" i="10"/>
  <c r="H620" i="10"/>
  <c r="D620" i="10"/>
  <c r="E620" i="10" s="1"/>
  <c r="J597" i="2"/>
  <c r="C598" i="2"/>
  <c r="L527" i="12" l="1"/>
  <c r="I527" i="12"/>
  <c r="F519" i="13" a="1"/>
  <c r="F519" i="13" s="1"/>
  <c r="I519" i="13"/>
  <c r="J519" i="13"/>
  <c r="E519" i="13"/>
  <c r="D519" i="13"/>
  <c r="J620" i="10"/>
  <c r="G620" i="10"/>
  <c r="H620" i="8"/>
  <c r="D620" i="8"/>
  <c r="E620" i="8" s="1"/>
  <c r="C620" i="8"/>
  <c r="G620" i="8"/>
  <c r="D598" i="2"/>
  <c r="E598" i="2" s="1"/>
  <c r="G598" i="2" s="1"/>
  <c r="I598" i="2"/>
  <c r="H598" i="2"/>
  <c r="F528" i="12" l="1" a="1"/>
  <c r="F528" i="12" s="1"/>
  <c r="D528" i="12"/>
  <c r="J528" i="12"/>
  <c r="E528" i="12"/>
  <c r="K528" i="12"/>
  <c r="F620" i="8"/>
  <c r="I620" i="8"/>
  <c r="G519" i="13"/>
  <c r="K519" i="13" s="1"/>
  <c r="D621" i="10"/>
  <c r="E621" i="10" s="1"/>
  <c r="I621" i="10"/>
  <c r="H621" i="10"/>
  <c r="C621" i="10"/>
  <c r="J598" i="2"/>
  <c r="C599" i="2"/>
  <c r="G528" i="12" l="1"/>
  <c r="L528" i="12" s="1"/>
  <c r="H519" i="13"/>
  <c r="J621" i="10"/>
  <c r="G621" i="10"/>
  <c r="H621" i="8"/>
  <c r="D621" i="8"/>
  <c r="E621" i="8" s="1"/>
  <c r="C621" i="8"/>
  <c r="G621" i="8"/>
  <c r="D599" i="2"/>
  <c r="E599" i="2" s="1"/>
  <c r="G599" i="2" s="1"/>
  <c r="I599" i="2"/>
  <c r="H599" i="2"/>
  <c r="I528" i="12" l="1"/>
  <c r="J529" i="12" s="1"/>
  <c r="I621" i="8"/>
  <c r="F621" i="8"/>
  <c r="E520" i="13"/>
  <c r="D520" i="13"/>
  <c r="I520" i="13"/>
  <c r="J520" i="13"/>
  <c r="F520" i="13" a="1"/>
  <c r="F520" i="13" s="1"/>
  <c r="I622" i="10"/>
  <c r="C622" i="10"/>
  <c r="H622" i="10"/>
  <c r="D622" i="10"/>
  <c r="E622" i="10" s="1"/>
  <c r="J599" i="2"/>
  <c r="C600" i="2"/>
  <c r="F529" i="12" l="1" a="1"/>
  <c r="F529" i="12" s="1"/>
  <c r="K529" i="12"/>
  <c r="D529" i="12"/>
  <c r="E529" i="12"/>
  <c r="G520" i="13"/>
  <c r="K520" i="13" s="1"/>
  <c r="J622" i="10"/>
  <c r="G622" i="10"/>
  <c r="H622" i="8"/>
  <c r="D622" i="8"/>
  <c r="E622" i="8" s="1"/>
  <c r="C622" i="8"/>
  <c r="G622" i="8"/>
  <c r="D600" i="2"/>
  <c r="E600" i="2" s="1"/>
  <c r="G600" i="2" s="1"/>
  <c r="I600" i="2"/>
  <c r="H600" i="2"/>
  <c r="G529" i="12" l="1"/>
  <c r="L529" i="12" s="1"/>
  <c r="I622" i="8"/>
  <c r="F622" i="8"/>
  <c r="H520" i="13"/>
  <c r="D623" i="10"/>
  <c r="E623" i="10" s="1"/>
  <c r="I623" i="10"/>
  <c r="H623" i="10"/>
  <c r="C623" i="10"/>
  <c r="J600" i="2"/>
  <c r="C601" i="2"/>
  <c r="I529" i="12" l="1"/>
  <c r="K530" i="12" s="1"/>
  <c r="D530" i="12"/>
  <c r="F530" i="12" a="1"/>
  <c r="F530" i="12" s="1"/>
  <c r="E521" i="13"/>
  <c r="J521" i="13"/>
  <c r="D521" i="13"/>
  <c r="F521" i="13" a="1"/>
  <c r="F521" i="13" s="1"/>
  <c r="I521" i="13"/>
  <c r="J623" i="10"/>
  <c r="G623" i="10"/>
  <c r="H623" i="8"/>
  <c r="D623" i="8"/>
  <c r="E623" i="8" s="1"/>
  <c r="C623" i="8"/>
  <c r="F623" i="8" s="1"/>
  <c r="G623" i="8"/>
  <c r="D601" i="2"/>
  <c r="E601" i="2" s="1"/>
  <c r="G601" i="2" s="1"/>
  <c r="I601" i="2"/>
  <c r="H601" i="2"/>
  <c r="J530" i="12" l="1"/>
  <c r="E530" i="12"/>
  <c r="G530" i="12"/>
  <c r="L530" i="12" s="1"/>
  <c r="I623" i="8"/>
  <c r="G521" i="13"/>
  <c r="K521" i="13" s="1"/>
  <c r="I624" i="10"/>
  <c r="C624" i="10"/>
  <c r="H624" i="10"/>
  <c r="D624" i="10"/>
  <c r="E624" i="10" s="1"/>
  <c r="J601" i="2"/>
  <c r="C602" i="2"/>
  <c r="I530" i="12" l="1"/>
  <c r="E531" i="12" s="1"/>
  <c r="H521" i="13"/>
  <c r="J624" i="10"/>
  <c r="G624" i="10"/>
  <c r="H624" i="8"/>
  <c r="D624" i="8"/>
  <c r="E624" i="8" s="1"/>
  <c r="C624" i="8"/>
  <c r="F624" i="8" s="1"/>
  <c r="G624" i="8"/>
  <c r="D602" i="2"/>
  <c r="E602" i="2" s="1"/>
  <c r="G602" i="2" s="1"/>
  <c r="I602" i="2"/>
  <c r="H602" i="2"/>
  <c r="F531" i="12" l="1" a="1"/>
  <c r="F531" i="12" s="1"/>
  <c r="K531" i="12"/>
  <c r="D531" i="12"/>
  <c r="G531" i="12" s="1"/>
  <c r="I531" i="12" s="1"/>
  <c r="J531" i="12"/>
  <c r="I624" i="8"/>
  <c r="E522" i="13"/>
  <c r="J522" i="13"/>
  <c r="D522" i="13"/>
  <c r="I522" i="13"/>
  <c r="F522" i="13" a="1"/>
  <c r="F522" i="13" s="1"/>
  <c r="I625" i="10"/>
  <c r="H625" i="10"/>
  <c r="D625" i="10"/>
  <c r="E625" i="10" s="1"/>
  <c r="C625" i="10"/>
  <c r="J602" i="2"/>
  <c r="C603" i="2"/>
  <c r="L531" i="12" l="1"/>
  <c r="K532" i="12"/>
  <c r="D532" i="12"/>
  <c r="J532" i="12"/>
  <c r="E532" i="12"/>
  <c r="F532" i="12" a="1"/>
  <c r="F532" i="12" s="1"/>
  <c r="G522" i="13"/>
  <c r="K522" i="13" s="1"/>
  <c r="J625" i="10"/>
  <c r="G625" i="10"/>
  <c r="H625" i="8"/>
  <c r="D625" i="8"/>
  <c r="E625" i="8" s="1"/>
  <c r="G625" i="8"/>
  <c r="C625" i="8"/>
  <c r="D603" i="2"/>
  <c r="E603" i="2" s="1"/>
  <c r="G603" i="2" s="1"/>
  <c r="I603" i="2"/>
  <c r="H603" i="2"/>
  <c r="G532" i="12" l="1"/>
  <c r="I532" i="12" s="1"/>
  <c r="K533" i="12" s="1"/>
  <c r="F625" i="8"/>
  <c r="I625" i="8"/>
  <c r="H522" i="13"/>
  <c r="E15" i="2"/>
  <c r="E12" i="2"/>
  <c r="J603" i="2"/>
  <c r="C604" i="2"/>
  <c r="L532" i="12" l="1"/>
  <c r="F533" i="12" a="1"/>
  <c r="F533" i="12" s="1"/>
  <c r="J533" i="12"/>
  <c r="D533" i="12"/>
  <c r="G533" i="12" s="1"/>
  <c r="L533" i="12" s="1"/>
  <c r="E533" i="12"/>
  <c r="E523" i="13"/>
  <c r="I523" i="13"/>
  <c r="J523" i="13"/>
  <c r="D523" i="13"/>
  <c r="F523" i="13" a="1"/>
  <c r="F523" i="13" s="1"/>
  <c r="E18" i="2"/>
  <c r="D604" i="2"/>
  <c r="E604" i="2" s="1"/>
  <c r="G604" i="2" s="1"/>
  <c r="I604" i="2"/>
  <c r="H604" i="2"/>
  <c r="I533" i="12" l="1"/>
  <c r="G523" i="13"/>
  <c r="K523" i="13" s="1"/>
  <c r="J604" i="2"/>
  <c r="C605" i="2"/>
  <c r="E534" i="12" l="1"/>
  <c r="D534" i="12"/>
  <c r="F534" i="12" a="1"/>
  <c r="F534" i="12" s="1"/>
  <c r="J534" i="12"/>
  <c r="K534" i="12"/>
  <c r="H523" i="13"/>
  <c r="D524" i="13" s="1"/>
  <c r="D605" i="2"/>
  <c r="E605" i="2" s="1"/>
  <c r="G605" i="2" s="1"/>
  <c r="I605" i="2"/>
  <c r="H605" i="2"/>
  <c r="G534" i="12" l="1"/>
  <c r="L534" i="12" s="1"/>
  <c r="E524" i="13"/>
  <c r="J524" i="13"/>
  <c r="F524" i="13" a="1"/>
  <c r="F524" i="13" s="1"/>
  <c r="G524" i="13" s="1"/>
  <c r="I524" i="13"/>
  <c r="J605" i="2"/>
  <c r="C606" i="2"/>
  <c r="I534" i="12" l="1"/>
  <c r="K524" i="13"/>
  <c r="H524" i="13"/>
  <c r="D606" i="2"/>
  <c r="E606" i="2" s="1"/>
  <c r="G606" i="2" s="1"/>
  <c r="I606" i="2"/>
  <c r="H606" i="2"/>
  <c r="K535" i="12" l="1"/>
  <c r="E535" i="12"/>
  <c r="J535" i="12"/>
  <c r="F535" i="12" a="1"/>
  <c r="F535" i="12" s="1"/>
  <c r="D535" i="12"/>
  <c r="E525" i="13"/>
  <c r="D525" i="13"/>
  <c r="I525" i="13"/>
  <c r="J525" i="13"/>
  <c r="F525" i="13" a="1"/>
  <c r="F525" i="13" s="1"/>
  <c r="J606" i="2"/>
  <c r="C607" i="2"/>
  <c r="G535" i="12" l="1"/>
  <c r="I535" i="12" s="1"/>
  <c r="G525" i="13"/>
  <c r="K525" i="13" s="1"/>
  <c r="D607" i="2"/>
  <c r="E607" i="2" s="1"/>
  <c r="G607" i="2" s="1"/>
  <c r="I607" i="2"/>
  <c r="H607" i="2"/>
  <c r="J536" i="12" l="1"/>
  <c r="E536" i="12"/>
  <c r="F536" i="12" a="1"/>
  <c r="F536" i="12" s="1"/>
  <c r="D536" i="12"/>
  <c r="K536" i="12"/>
  <c r="L535" i="12"/>
  <c r="H525" i="13"/>
  <c r="J607" i="2"/>
  <c r="C608" i="2"/>
  <c r="G536" i="12" l="1"/>
  <c r="I536" i="12" s="1"/>
  <c r="E526" i="13"/>
  <c r="D526" i="13"/>
  <c r="I526" i="13"/>
  <c r="J526" i="13"/>
  <c r="F526" i="13" a="1"/>
  <c r="F526" i="13" s="1"/>
  <c r="D608" i="2"/>
  <c r="E608" i="2" s="1"/>
  <c r="G608" i="2" s="1"/>
  <c r="I608" i="2"/>
  <c r="H608" i="2"/>
  <c r="L536" i="12" l="1"/>
  <c r="F537" i="12" a="1"/>
  <c r="F537" i="12" s="1"/>
  <c r="D537" i="12"/>
  <c r="G537" i="12" s="1"/>
  <c r="J537" i="12"/>
  <c r="E537" i="12"/>
  <c r="K537" i="12"/>
  <c r="G526" i="13"/>
  <c r="K526" i="13" s="1"/>
  <c r="J608" i="2"/>
  <c r="C609" i="2"/>
  <c r="I537" i="12" l="1"/>
  <c r="F538" i="12" s="1" a="1"/>
  <c r="F538" i="12" s="1"/>
  <c r="L537" i="12"/>
  <c r="H526" i="13"/>
  <c r="D609" i="2"/>
  <c r="E609" i="2" s="1"/>
  <c r="G609" i="2" s="1"/>
  <c r="I609" i="2"/>
  <c r="H609" i="2"/>
  <c r="E538" i="12" l="1"/>
  <c r="K538" i="12"/>
  <c r="D538" i="12"/>
  <c r="G538" i="12" s="1"/>
  <c r="I538" i="12" s="1"/>
  <c r="E539" i="12" s="1"/>
  <c r="J538" i="12"/>
  <c r="F527" i="13" a="1"/>
  <c r="F527" i="13" s="1"/>
  <c r="E527" i="13"/>
  <c r="I527" i="13"/>
  <c r="J527" i="13"/>
  <c r="D527" i="13"/>
  <c r="G527" i="13" s="1"/>
  <c r="J609" i="2"/>
  <c r="C610" i="2"/>
  <c r="D539" i="12" l="1"/>
  <c r="K539" i="12"/>
  <c r="J539" i="12"/>
  <c r="F539" i="12" a="1"/>
  <c r="F539" i="12" s="1"/>
  <c r="L538" i="12"/>
  <c r="K527" i="13"/>
  <c r="H527" i="13"/>
  <c r="D610" i="2"/>
  <c r="E610" i="2" s="1"/>
  <c r="G610" i="2" s="1"/>
  <c r="I610" i="2"/>
  <c r="H610" i="2"/>
  <c r="G539" i="12" l="1"/>
  <c r="E528" i="13"/>
  <c r="D528" i="13"/>
  <c r="I528" i="13"/>
  <c r="J528" i="13"/>
  <c r="F528" i="13" a="1"/>
  <c r="F528" i="13" s="1"/>
  <c r="J610" i="2"/>
  <c r="C611" i="2"/>
  <c r="L539" i="12" l="1"/>
  <c r="I539" i="12"/>
  <c r="G528" i="13"/>
  <c r="K528" i="13" s="1"/>
  <c r="D611" i="2"/>
  <c r="E611" i="2" s="1"/>
  <c r="G611" i="2" s="1"/>
  <c r="I611" i="2"/>
  <c r="H611" i="2"/>
  <c r="K540" i="12" l="1"/>
  <c r="F540" i="12" a="1"/>
  <c r="F540" i="12" s="1"/>
  <c r="D540" i="12"/>
  <c r="E540" i="12"/>
  <c r="J540" i="12"/>
  <c r="H528" i="13"/>
  <c r="J611" i="2"/>
  <c r="C612" i="2"/>
  <c r="G540" i="12" l="1"/>
  <c r="I540" i="12" s="1"/>
  <c r="I529" i="13"/>
  <c r="E529" i="13"/>
  <c r="J529" i="13"/>
  <c r="F529" i="13" a="1"/>
  <c r="F529" i="13" s="1"/>
  <c r="D529" i="13"/>
  <c r="D612" i="2"/>
  <c r="E612" i="2" s="1"/>
  <c r="G612" i="2" s="1"/>
  <c r="I612" i="2"/>
  <c r="H612" i="2"/>
  <c r="J541" i="12" l="1"/>
  <c r="E541" i="12"/>
  <c r="F541" i="12" a="1"/>
  <c r="F541" i="12" s="1"/>
  <c r="D541" i="12"/>
  <c r="K541" i="12"/>
  <c r="L540" i="12"/>
  <c r="G529" i="13"/>
  <c r="H529" i="13" s="1"/>
  <c r="E530" i="13" s="1"/>
  <c r="J612" i="2"/>
  <c r="C613" i="2"/>
  <c r="G541" i="12" l="1"/>
  <c r="L541" i="12" s="1"/>
  <c r="K529" i="13"/>
  <c r="D530" i="13"/>
  <c r="F530" i="13" a="1"/>
  <c r="F530" i="13" s="1"/>
  <c r="I530" i="13"/>
  <c r="J530" i="13"/>
  <c r="D613" i="2"/>
  <c r="E613" i="2" s="1"/>
  <c r="G613" i="2" s="1"/>
  <c r="I613" i="2"/>
  <c r="H613" i="2"/>
  <c r="I541" i="12" l="1"/>
  <c r="K542" i="12" s="1"/>
  <c r="G530" i="13"/>
  <c r="K530" i="13" s="1"/>
  <c r="J613" i="2"/>
  <c r="C614" i="2"/>
  <c r="D542" i="12" l="1"/>
  <c r="F542" i="12" a="1"/>
  <c r="F542" i="12" s="1"/>
  <c r="G542" i="12" s="1"/>
  <c r="E542" i="12"/>
  <c r="J542" i="12"/>
  <c r="H530" i="13"/>
  <c r="I531" i="13" s="1"/>
  <c r="D614" i="2"/>
  <c r="E614" i="2" s="1"/>
  <c r="G614" i="2" s="1"/>
  <c r="I614" i="2"/>
  <c r="H614" i="2"/>
  <c r="I542" i="12" l="1"/>
  <c r="K543" i="12" s="1"/>
  <c r="L542" i="12"/>
  <c r="D543" i="12"/>
  <c r="D531" i="13"/>
  <c r="F531" i="13" a="1"/>
  <c r="F531" i="13" s="1"/>
  <c r="E531" i="13"/>
  <c r="J531" i="13"/>
  <c r="J614" i="2"/>
  <c r="C615" i="2"/>
  <c r="E543" i="12" l="1"/>
  <c r="F543" i="12" a="1"/>
  <c r="F543" i="12" s="1"/>
  <c r="G543" i="12" s="1"/>
  <c r="L543" i="12" s="1"/>
  <c r="J543" i="12"/>
  <c r="G531" i="13"/>
  <c r="H531" i="13" s="1"/>
  <c r="D532" i="13" s="1"/>
  <c r="D615" i="2"/>
  <c r="E615" i="2" s="1"/>
  <c r="G615" i="2" s="1"/>
  <c r="I615" i="2"/>
  <c r="H615" i="2"/>
  <c r="I543" i="12" l="1"/>
  <c r="D544" i="12" s="1"/>
  <c r="K531" i="13"/>
  <c r="J532" i="13"/>
  <c r="I532" i="13"/>
  <c r="E532" i="13"/>
  <c r="F532" i="13" a="1"/>
  <c r="F532" i="13" s="1"/>
  <c r="G532" i="13" s="1"/>
  <c r="J615" i="2"/>
  <c r="C616" i="2"/>
  <c r="K544" i="12" l="1"/>
  <c r="E544" i="12"/>
  <c r="J544" i="12"/>
  <c r="F544" i="12" a="1"/>
  <c r="F544" i="12" s="1"/>
  <c r="G544" i="12" s="1"/>
  <c r="K532" i="13"/>
  <c r="H532" i="13"/>
  <c r="D616" i="2"/>
  <c r="E616" i="2" s="1"/>
  <c r="G616" i="2" s="1"/>
  <c r="I616" i="2"/>
  <c r="H616" i="2"/>
  <c r="I544" i="12" l="1"/>
  <c r="L544" i="12"/>
  <c r="F533" i="13" a="1"/>
  <c r="F533" i="13" s="1"/>
  <c r="E533" i="13"/>
  <c r="I533" i="13"/>
  <c r="D533" i="13"/>
  <c r="J533" i="13"/>
  <c r="J616" i="2"/>
  <c r="C617" i="2"/>
  <c r="E545" i="12" l="1"/>
  <c r="K545" i="12"/>
  <c r="J545" i="12"/>
  <c r="F545" i="12" a="1"/>
  <c r="F545" i="12" s="1"/>
  <c r="D545" i="12"/>
  <c r="G533" i="13"/>
  <c r="K533" i="13" s="1"/>
  <c r="D617" i="2"/>
  <c r="E617" i="2" s="1"/>
  <c r="G617" i="2" s="1"/>
  <c r="I617" i="2"/>
  <c r="H617" i="2"/>
  <c r="G545" i="12" l="1"/>
  <c r="L545" i="12" s="1"/>
  <c r="H533" i="13"/>
  <c r="J617" i="2"/>
  <c r="C618" i="2"/>
  <c r="I545" i="12" l="1"/>
  <c r="D534" i="13"/>
  <c r="I534" i="13"/>
  <c r="J534" i="13"/>
  <c r="F534" i="13" a="1"/>
  <c r="F534" i="13" s="1"/>
  <c r="E534" i="13"/>
  <c r="D618" i="2"/>
  <c r="E618" i="2" s="1"/>
  <c r="G618" i="2" s="1"/>
  <c r="I618" i="2"/>
  <c r="H618" i="2"/>
  <c r="D546" i="12" l="1"/>
  <c r="J546" i="12"/>
  <c r="E546" i="12"/>
  <c r="K546" i="12"/>
  <c r="F546" i="12" a="1"/>
  <c r="F546" i="12" s="1"/>
  <c r="G534" i="13"/>
  <c r="K534" i="13" s="1"/>
  <c r="J618" i="2"/>
  <c r="C619" i="2"/>
  <c r="G546" i="12" l="1"/>
  <c r="I546" i="12" s="1"/>
  <c r="H534" i="13"/>
  <c r="D619" i="2"/>
  <c r="E619" i="2" s="1"/>
  <c r="G619" i="2" s="1"/>
  <c r="I619" i="2"/>
  <c r="H619" i="2"/>
  <c r="K547" i="12" l="1"/>
  <c r="E547" i="12"/>
  <c r="F547" i="12" a="1"/>
  <c r="F547" i="12" s="1"/>
  <c r="D547" i="12"/>
  <c r="J547" i="12"/>
  <c r="L546" i="12"/>
  <c r="F535" i="13" a="1"/>
  <c r="F535" i="13" s="1"/>
  <c r="E535" i="13"/>
  <c r="I535" i="13"/>
  <c r="D535" i="13"/>
  <c r="J535" i="13"/>
  <c r="J619" i="2"/>
  <c r="C620" i="2"/>
  <c r="G547" i="12" l="1"/>
  <c r="I547" i="12" s="1"/>
  <c r="E548" i="12" s="1"/>
  <c r="G535" i="13"/>
  <c r="H535" i="13" s="1"/>
  <c r="D620" i="2"/>
  <c r="E620" i="2" s="1"/>
  <c r="G620" i="2" s="1"/>
  <c r="I620" i="2"/>
  <c r="H620" i="2"/>
  <c r="D548" i="12" l="1"/>
  <c r="K548" i="12"/>
  <c r="F548" i="12" a="1"/>
  <c r="F548" i="12" s="1"/>
  <c r="G548" i="12" s="1"/>
  <c r="I548" i="12" s="1"/>
  <c r="L547" i="12"/>
  <c r="J548" i="12"/>
  <c r="D536" i="13"/>
  <c r="I536" i="13"/>
  <c r="J536" i="13"/>
  <c r="E536" i="13"/>
  <c r="F536" i="13" a="1"/>
  <c r="F536" i="13" s="1"/>
  <c r="K535" i="13"/>
  <c r="J620" i="2"/>
  <c r="C621" i="2"/>
  <c r="K549" i="12" l="1"/>
  <c r="E549" i="12"/>
  <c r="F549" i="12" a="1"/>
  <c r="F549" i="12" s="1"/>
  <c r="L548" i="12"/>
  <c r="J549" i="12"/>
  <c r="D549" i="12"/>
  <c r="G536" i="13"/>
  <c r="H536" i="13" s="1"/>
  <c r="D621" i="2"/>
  <c r="E621" i="2" s="1"/>
  <c r="G621" i="2" s="1"/>
  <c r="I621" i="2"/>
  <c r="H621" i="2"/>
  <c r="G549" i="12" l="1"/>
  <c r="F537" i="13" a="1"/>
  <c r="F537" i="13" s="1"/>
  <c r="D537" i="13"/>
  <c r="E537" i="13"/>
  <c r="J537" i="13"/>
  <c r="I537" i="13"/>
  <c r="K536" i="13"/>
  <c r="J621" i="2"/>
  <c r="C622" i="2"/>
  <c r="I549" i="12" l="1"/>
  <c r="L549" i="12"/>
  <c r="G537" i="13"/>
  <c r="K537" i="13" s="1"/>
  <c r="D622" i="2"/>
  <c r="E622" i="2" s="1"/>
  <c r="G622" i="2" s="1"/>
  <c r="I622" i="2"/>
  <c r="H622" i="2"/>
  <c r="F550" i="12" l="1" a="1"/>
  <c r="F550" i="12" s="1"/>
  <c r="K550" i="12"/>
  <c r="E550" i="12"/>
  <c r="J550" i="12"/>
  <c r="D550" i="12"/>
  <c r="G550" i="12" s="1"/>
  <c r="H537" i="13"/>
  <c r="I538" i="13" s="1"/>
  <c r="J622" i="2"/>
  <c r="C623" i="2"/>
  <c r="I550" i="12" l="1"/>
  <c r="F551" i="12" s="1" a="1"/>
  <c r="F551" i="12" s="1"/>
  <c r="L550" i="12"/>
  <c r="J551" i="12"/>
  <c r="K551" i="12"/>
  <c r="F538" i="13" a="1"/>
  <c r="F538" i="13" s="1"/>
  <c r="E538" i="13"/>
  <c r="J538" i="13"/>
  <c r="D538" i="13"/>
  <c r="D623" i="2"/>
  <c r="E623" i="2" s="1"/>
  <c r="G623" i="2" s="1"/>
  <c r="I623" i="2"/>
  <c r="H623" i="2"/>
  <c r="E551" i="12" l="1"/>
  <c r="D551" i="12"/>
  <c r="G551" i="12" s="1"/>
  <c r="I551" i="12" s="1"/>
  <c r="G538" i="13"/>
  <c r="K538" i="13" s="1"/>
  <c r="J623" i="2"/>
  <c r="C624" i="2"/>
  <c r="L551" i="12" l="1"/>
  <c r="J552" i="12"/>
  <c r="K552" i="12"/>
  <c r="F552" i="12" a="1"/>
  <c r="F552" i="12" s="1"/>
  <c r="E552" i="12"/>
  <c r="D552" i="12"/>
  <c r="H538" i="13"/>
  <c r="F539" i="13" s="1" a="1"/>
  <c r="F539" i="13" s="1"/>
  <c r="D624" i="2"/>
  <c r="E624" i="2" s="1"/>
  <c r="G624" i="2" s="1"/>
  <c r="I624" i="2"/>
  <c r="H624" i="2"/>
  <c r="G552" i="12" l="1"/>
  <c r="L552" i="12" s="1"/>
  <c r="D539" i="13"/>
  <c r="G539" i="13" s="1"/>
  <c r="J539" i="13"/>
  <c r="E539" i="13"/>
  <c r="I539" i="13"/>
  <c r="J624" i="2"/>
  <c r="C625" i="2"/>
  <c r="I552" i="12" l="1"/>
  <c r="H539" i="13"/>
  <c r="D540" i="13" s="1"/>
  <c r="K539" i="13"/>
  <c r="D625" i="2"/>
  <c r="E625" i="2" s="1"/>
  <c r="G625" i="2" s="1"/>
  <c r="I625" i="2"/>
  <c r="H625" i="2"/>
  <c r="E13" i="2" s="1"/>
  <c r="E14" i="2" s="1"/>
  <c r="D553" i="12" l="1"/>
  <c r="E553" i="12"/>
  <c r="F553" i="12" a="1"/>
  <c r="F553" i="12" s="1"/>
  <c r="K553" i="12"/>
  <c r="J553" i="12"/>
  <c r="F540" i="13" a="1"/>
  <c r="F540" i="13" s="1"/>
  <c r="G540" i="13" s="1"/>
  <c r="J540" i="13"/>
  <c r="I540" i="13"/>
  <c r="E540" i="13"/>
  <c r="J625" i="2"/>
  <c r="E4" i="2"/>
  <c r="E8" i="2" s="1"/>
  <c r="E10" i="2" a="1"/>
  <c r="E10" i="2" s="1"/>
  <c r="E11" i="2" s="1"/>
  <c r="E2" i="2" a="1"/>
  <c r="E2" i="2" s="1"/>
  <c r="E19" i="2"/>
  <c r="E20" i="2" s="1"/>
  <c r="E16" i="2"/>
  <c r="E17" i="2" s="1"/>
  <c r="G553" i="12" l="1"/>
  <c r="L553" i="12" s="1"/>
  <c r="K540" i="13"/>
  <c r="H540" i="13"/>
  <c r="E5" i="2"/>
  <c r="I553" i="12" l="1"/>
  <c r="I541" i="13"/>
  <c r="F541" i="13" a="1"/>
  <c r="F541" i="13" s="1"/>
  <c r="E541" i="13"/>
  <c r="J541" i="13"/>
  <c r="D541" i="13"/>
  <c r="K554" i="12" l="1"/>
  <c r="F554" i="12" a="1"/>
  <c r="F554" i="12" s="1"/>
  <c r="E554" i="12"/>
  <c r="D554" i="12"/>
  <c r="J554" i="12"/>
  <c r="G541" i="13"/>
  <c r="K541" i="13" s="1"/>
  <c r="G554" i="12" l="1"/>
  <c r="L554" i="12" s="1"/>
  <c r="H541" i="13"/>
  <c r="I542" i="13" s="1"/>
  <c r="I554" i="12" l="1"/>
  <c r="E542" i="13"/>
  <c r="F542" i="13" a="1"/>
  <c r="F542" i="13" s="1"/>
  <c r="J542" i="13"/>
  <c r="D542" i="13"/>
  <c r="J555" i="12" l="1"/>
  <c r="F555" i="12" a="1"/>
  <c r="F555" i="12" s="1"/>
  <c r="K555" i="12"/>
  <c r="E555" i="12"/>
  <c r="D555" i="12"/>
  <c r="G542" i="13"/>
  <c r="K542" i="13" s="1"/>
  <c r="G555" i="12" l="1"/>
  <c r="I555" i="12" s="1"/>
  <c r="E556" i="12" s="1"/>
  <c r="H542" i="13"/>
  <c r="I543" i="13" s="1"/>
  <c r="K556" i="12" l="1"/>
  <c r="F556" i="12" a="1"/>
  <c r="F556" i="12" s="1"/>
  <c r="D556" i="12"/>
  <c r="J556" i="12"/>
  <c r="L555" i="12"/>
  <c r="F543" i="13" a="1"/>
  <c r="F543" i="13" s="1"/>
  <c r="E543" i="13"/>
  <c r="D543" i="13"/>
  <c r="J543" i="13"/>
  <c r="G556" i="12" l="1"/>
  <c r="L556" i="12" s="1"/>
  <c r="G543" i="13"/>
  <c r="K543" i="13" s="1"/>
  <c r="I556" i="12" l="1"/>
  <c r="F557" i="12" s="1" a="1"/>
  <c r="F557" i="12" s="1"/>
  <c r="H543" i="13"/>
  <c r="D544" i="13" s="1"/>
  <c r="K557" i="12" l="1"/>
  <c r="E557" i="12"/>
  <c r="J557" i="12"/>
  <c r="D557" i="12"/>
  <c r="G557" i="12" s="1"/>
  <c r="I557" i="12" s="1"/>
  <c r="K558" i="12" s="1"/>
  <c r="J544" i="13"/>
  <c r="I544" i="13"/>
  <c r="E544" i="13"/>
  <c r="F544" i="13" a="1"/>
  <c r="F544" i="13" s="1"/>
  <c r="G544" i="13" s="1"/>
  <c r="H544" i="13" s="1"/>
  <c r="D545" i="13" s="1"/>
  <c r="L557" i="12" l="1"/>
  <c r="D558" i="12"/>
  <c r="F558" i="12" a="1"/>
  <c r="F558" i="12" s="1"/>
  <c r="G558" i="12" s="1"/>
  <c r="I558" i="12" s="1"/>
  <c r="E559" i="12" s="1"/>
  <c r="J558" i="12"/>
  <c r="E558" i="12"/>
  <c r="E545" i="13"/>
  <c r="J545" i="13"/>
  <c r="I545" i="13"/>
  <c r="F545" i="13" a="1"/>
  <c r="F545" i="13" s="1"/>
  <c r="G545" i="13" s="1"/>
  <c r="H545" i="13" s="1"/>
  <c r="I546" i="13" s="1"/>
  <c r="K544" i="13"/>
  <c r="F559" i="12" l="1" a="1"/>
  <c r="F559" i="12" s="1"/>
  <c r="J559" i="12"/>
  <c r="L558" i="12"/>
  <c r="K559" i="12"/>
  <c r="D559" i="12"/>
  <c r="G559" i="12" s="1"/>
  <c r="I559" i="12" s="1"/>
  <c r="K560" i="12" s="1"/>
  <c r="K545" i="13"/>
  <c r="D546" i="13"/>
  <c r="E546" i="13"/>
  <c r="J546" i="13"/>
  <c r="F546" i="13" a="1"/>
  <c r="F546" i="13" s="1"/>
  <c r="E560" i="12" l="1"/>
  <c r="J560" i="12"/>
  <c r="L559" i="12"/>
  <c r="F560" i="12" a="1"/>
  <c r="F560" i="12" s="1"/>
  <c r="D560" i="12"/>
  <c r="G546" i="13"/>
  <c r="K546" i="13" s="1"/>
  <c r="G560" i="12" l="1"/>
  <c r="I560" i="12" s="1"/>
  <c r="K561" i="12" s="1"/>
  <c r="H546" i="13"/>
  <c r="J547" i="13" s="1"/>
  <c r="L560" i="12" l="1"/>
  <c r="F561" i="12" a="1"/>
  <c r="F561" i="12" s="1"/>
  <c r="J561" i="12"/>
  <c r="D561" i="12"/>
  <c r="E561" i="12"/>
  <c r="D547" i="13"/>
  <c r="F547" i="13" a="1"/>
  <c r="F547" i="13" s="1"/>
  <c r="I547" i="13"/>
  <c r="E547" i="13"/>
  <c r="G561" i="12" l="1"/>
  <c r="L561" i="12" s="1"/>
  <c r="G547" i="13"/>
  <c r="K547" i="13" s="1"/>
  <c r="I561" i="12" l="1"/>
  <c r="D562" i="12" s="1"/>
  <c r="H547" i="13"/>
  <c r="F548" i="13" s="1" a="1"/>
  <c r="F548" i="13" s="1"/>
  <c r="K562" i="12"/>
  <c r="E548" i="13"/>
  <c r="D548" i="13"/>
  <c r="I548" i="13"/>
  <c r="J548" i="13"/>
  <c r="E562" i="12" l="1"/>
  <c r="F562" i="12" a="1"/>
  <c r="F562" i="12" s="1"/>
  <c r="G562" i="12" s="1"/>
  <c r="J562" i="12"/>
  <c r="G548" i="13"/>
  <c r="K548" i="13" s="1"/>
  <c r="L562" i="12" l="1"/>
  <c r="I562" i="12"/>
  <c r="H548" i="13"/>
  <c r="I549" i="13" s="1"/>
  <c r="E563" i="12" l="1"/>
  <c r="F563" i="12" a="1"/>
  <c r="F563" i="12" s="1"/>
  <c r="D563" i="12"/>
  <c r="G563" i="12" s="1"/>
  <c r="K563" i="12"/>
  <c r="J563" i="12"/>
  <c r="F549" i="13" a="1"/>
  <c r="F549" i="13" s="1"/>
  <c r="D549" i="13"/>
  <c r="J549" i="13"/>
  <c r="E549" i="13"/>
  <c r="I563" i="12" l="1"/>
  <c r="L563" i="12"/>
  <c r="G549" i="13"/>
  <c r="H549" i="13" s="1"/>
  <c r="F550" i="13" s="1" a="1"/>
  <c r="F550" i="13" s="1"/>
  <c r="K564" i="12" l="1"/>
  <c r="D564" i="12"/>
  <c r="F564" i="12" a="1"/>
  <c r="F564" i="12" s="1"/>
  <c r="J564" i="12"/>
  <c r="E564" i="12"/>
  <c r="D550" i="13"/>
  <c r="G550" i="13" s="1"/>
  <c r="I550" i="13"/>
  <c r="J550" i="13"/>
  <c r="E550" i="13"/>
  <c r="K549" i="13"/>
  <c r="G564" i="12" l="1"/>
  <c r="I564" i="12" s="1"/>
  <c r="K550" i="13"/>
  <c r="H550" i="13"/>
  <c r="D551" i="13" s="1"/>
  <c r="L564" i="12" l="1"/>
  <c r="K565" i="12"/>
  <c r="F565" i="12" a="1"/>
  <c r="F565" i="12" s="1"/>
  <c r="E565" i="12"/>
  <c r="J565" i="12"/>
  <c r="D565" i="12"/>
  <c r="F551" i="13" a="1"/>
  <c r="F551" i="13" s="1"/>
  <c r="G551" i="13" s="1"/>
  <c r="E551" i="13"/>
  <c r="J551" i="13"/>
  <c r="I551" i="13"/>
  <c r="G565" i="12" l="1"/>
  <c r="L565" i="12" s="1"/>
  <c r="K551" i="13"/>
  <c r="H551" i="13"/>
  <c r="I552" i="13" s="1"/>
  <c r="I565" i="12" l="1"/>
  <c r="D566" i="12" s="1"/>
  <c r="E552" i="13"/>
  <c r="D552" i="13"/>
  <c r="F552" i="13" a="1"/>
  <c r="F552" i="13" s="1"/>
  <c r="J552" i="13"/>
  <c r="E566" i="12" l="1"/>
  <c r="K566" i="12"/>
  <c r="J566" i="12"/>
  <c r="F566" i="12" a="1"/>
  <c r="F566" i="12" s="1"/>
  <c r="G566" i="12" s="1"/>
  <c r="I566" i="12" s="1"/>
  <c r="G552" i="13"/>
  <c r="K552" i="13" s="1"/>
  <c r="D567" i="12" l="1"/>
  <c r="K567" i="12"/>
  <c r="E567" i="12"/>
  <c r="J567" i="12"/>
  <c r="F567" i="12" a="1"/>
  <c r="F567" i="12" s="1"/>
  <c r="L566" i="12"/>
  <c r="H552" i="13"/>
  <c r="I553" i="13" s="1"/>
  <c r="G567" i="12" l="1"/>
  <c r="I567" i="12" s="1"/>
  <c r="D553" i="13"/>
  <c r="F553" i="13" a="1"/>
  <c r="F553" i="13" s="1"/>
  <c r="E553" i="13"/>
  <c r="J553" i="13"/>
  <c r="F568" i="12" l="1" a="1"/>
  <c r="F568" i="12" s="1"/>
  <c r="J568" i="12"/>
  <c r="K568" i="12"/>
  <c r="D568" i="12"/>
  <c r="G568" i="12" s="1"/>
  <c r="L568" i="12" s="1"/>
  <c r="E568" i="12"/>
  <c r="L567" i="12"/>
  <c r="G553" i="13"/>
  <c r="H553" i="13" s="1"/>
  <c r="J554" i="13" s="1"/>
  <c r="K553" i="13" l="1"/>
  <c r="F554" i="13" a="1"/>
  <c r="F554" i="13" s="1"/>
  <c r="E554" i="13"/>
  <c r="D554" i="13"/>
  <c r="I554" i="13"/>
  <c r="I568" i="12"/>
  <c r="G554" i="13" l="1"/>
  <c r="K554" i="13" s="1"/>
  <c r="K569" i="12"/>
  <c r="E569" i="12"/>
  <c r="D569" i="12"/>
  <c r="J569" i="12"/>
  <c r="F569" i="12" a="1"/>
  <c r="F569" i="12" s="1"/>
  <c r="H554" i="13"/>
  <c r="G569" i="12" l="1"/>
  <c r="I569" i="12" s="1"/>
  <c r="E570" i="12" s="1"/>
  <c r="F555" i="13" a="1"/>
  <c r="F555" i="13" s="1"/>
  <c r="I555" i="13"/>
  <c r="E555" i="13"/>
  <c r="D555" i="13"/>
  <c r="J555" i="13"/>
  <c r="D570" i="12" l="1"/>
  <c r="J570" i="12"/>
  <c r="F570" i="12" a="1"/>
  <c r="F570" i="12" s="1"/>
  <c r="G570" i="12" s="1"/>
  <c r="I570" i="12" s="1"/>
  <c r="J571" i="12" s="1"/>
  <c r="K570" i="12"/>
  <c r="L569" i="12"/>
  <c r="G555" i="13"/>
  <c r="H555" i="13" s="1"/>
  <c r="K571" i="12" l="1"/>
  <c r="E571" i="12"/>
  <c r="D571" i="12"/>
  <c r="L570" i="12"/>
  <c r="F571" i="12" a="1"/>
  <c r="F571" i="12" s="1"/>
  <c r="D556" i="13"/>
  <c r="I556" i="13"/>
  <c r="J556" i="13"/>
  <c r="F556" i="13" a="1"/>
  <c r="F556" i="13" s="1"/>
  <c r="E556" i="13"/>
  <c r="K555" i="13"/>
  <c r="G571" i="12" l="1"/>
  <c r="I571" i="12" s="1"/>
  <c r="J572" i="12" s="1"/>
  <c r="G556" i="13"/>
  <c r="K556" i="13" s="1"/>
  <c r="K572" i="12" l="1"/>
  <c r="L571" i="12"/>
  <c r="F572" i="12" a="1"/>
  <c r="F572" i="12" s="1"/>
  <c r="E572" i="12"/>
  <c r="D572" i="12"/>
  <c r="H556" i="13"/>
  <c r="G572" i="12" l="1"/>
  <c r="L572" i="12" s="1"/>
  <c r="I557" i="13"/>
  <c r="J557" i="13"/>
  <c r="E557" i="13"/>
  <c r="D557" i="13"/>
  <c r="F557" i="13" a="1"/>
  <c r="F557" i="13" s="1"/>
  <c r="I572" i="12" l="1"/>
  <c r="K573" i="12" s="1"/>
  <c r="G557" i="13"/>
  <c r="H557" i="13" s="1"/>
  <c r="J573" i="12" l="1"/>
  <c r="D573" i="12"/>
  <c r="F573" i="12" a="1"/>
  <c r="F573" i="12" s="1"/>
  <c r="E573" i="12"/>
  <c r="J558" i="13"/>
  <c r="F558" i="13" a="1"/>
  <c r="F558" i="13" s="1"/>
  <c r="I558" i="13"/>
  <c r="E558" i="13"/>
  <c r="D558" i="13"/>
  <c r="K557" i="13"/>
  <c r="G573" i="12" l="1"/>
  <c r="I573" i="12" s="1"/>
  <c r="G558" i="13"/>
  <c r="K558" i="13" s="1"/>
  <c r="L573" i="12" l="1"/>
  <c r="J574" i="12"/>
  <c r="K574" i="12"/>
  <c r="E574" i="12"/>
  <c r="F574" i="12" a="1"/>
  <c r="F574" i="12" s="1"/>
  <c r="D574" i="12"/>
  <c r="G574" i="12" s="1"/>
  <c r="H558" i="13"/>
  <c r="I574" i="12" l="1"/>
  <c r="J575" i="12" s="1"/>
  <c r="L574" i="12"/>
  <c r="F559" i="13" a="1"/>
  <c r="F559" i="13" s="1"/>
  <c r="I559" i="13"/>
  <c r="D559" i="13"/>
  <c r="E559" i="13"/>
  <c r="J559" i="13"/>
  <c r="E575" i="12" l="1"/>
  <c r="K575" i="12"/>
  <c r="F575" i="12" a="1"/>
  <c r="F575" i="12" s="1"/>
  <c r="D575" i="12"/>
  <c r="G559" i="13"/>
  <c r="H559" i="13" s="1"/>
  <c r="G575" i="12" l="1"/>
  <c r="L575" i="12" s="1"/>
  <c r="E560" i="13"/>
  <c r="F560" i="13" a="1"/>
  <c r="F560" i="13" s="1"/>
  <c r="J560" i="13"/>
  <c r="D560" i="13"/>
  <c r="I560" i="13"/>
  <c r="K559" i="13"/>
  <c r="I575" i="12" l="1"/>
  <c r="K576" i="12" s="1"/>
  <c r="E576" i="12"/>
  <c r="J576" i="12"/>
  <c r="F576" i="12" a="1"/>
  <c r="F576" i="12" s="1"/>
  <c r="G560" i="13"/>
  <c r="K560" i="13" s="1"/>
  <c r="D576" i="12" l="1"/>
  <c r="G576" i="12" s="1"/>
  <c r="L576" i="12" s="1"/>
  <c r="H560" i="13"/>
  <c r="I576" i="12" l="1"/>
  <c r="I561" i="13"/>
  <c r="D561" i="13"/>
  <c r="E561" i="13"/>
  <c r="F561" i="13" a="1"/>
  <c r="F561" i="13" s="1"/>
  <c r="J561" i="13"/>
  <c r="K577" i="12" l="1"/>
  <c r="F577" i="12" a="1"/>
  <c r="F577" i="12" s="1"/>
  <c r="E577" i="12"/>
  <c r="J577" i="12"/>
  <c r="D577" i="12"/>
  <c r="G561" i="13"/>
  <c r="H561" i="13" s="1"/>
  <c r="G577" i="12" l="1"/>
  <c r="I577" i="12" s="1"/>
  <c r="K561" i="13"/>
  <c r="I562" i="13"/>
  <c r="E562" i="13"/>
  <c r="F562" i="13" a="1"/>
  <c r="F562" i="13" s="1"/>
  <c r="J562" i="13"/>
  <c r="D562" i="13"/>
  <c r="L577" i="12" l="1"/>
  <c r="F578" i="12" a="1"/>
  <c r="F578" i="12" s="1"/>
  <c r="J578" i="12"/>
  <c r="E578" i="12"/>
  <c r="D578" i="12"/>
  <c r="G578" i="12" s="1"/>
  <c r="I578" i="12" s="1"/>
  <c r="F579" i="12" s="1" a="1"/>
  <c r="F579" i="12" s="1"/>
  <c r="K578" i="12"/>
  <c r="G562" i="13"/>
  <c r="K562" i="13" s="1"/>
  <c r="D579" i="12" l="1"/>
  <c r="G579" i="12" s="1"/>
  <c r="K579" i="12"/>
  <c r="J579" i="12"/>
  <c r="E579" i="12"/>
  <c r="L578" i="12"/>
  <c r="H562" i="13"/>
  <c r="I579" i="12" l="1"/>
  <c r="L579" i="12"/>
  <c r="F563" i="13" a="1"/>
  <c r="F563" i="13" s="1"/>
  <c r="D563" i="13"/>
  <c r="I563" i="13"/>
  <c r="J563" i="13"/>
  <c r="E563" i="13"/>
  <c r="D580" i="12" l="1"/>
  <c r="J580" i="12"/>
  <c r="E580" i="12"/>
  <c r="K580" i="12"/>
  <c r="F580" i="12" a="1"/>
  <c r="F580" i="12" s="1"/>
  <c r="G563" i="13"/>
  <c r="K563" i="13" s="1"/>
  <c r="G580" i="12" l="1"/>
  <c r="L580" i="12" s="1"/>
  <c r="H563" i="13"/>
  <c r="J564" i="13" s="1"/>
  <c r="I580" i="12" l="1"/>
  <c r="I564" i="13"/>
  <c r="E564" i="13"/>
  <c r="F564" i="13" a="1"/>
  <c r="F564" i="13" s="1"/>
  <c r="D564" i="13"/>
  <c r="D581" i="12" l="1"/>
  <c r="J581" i="12"/>
  <c r="K581" i="12"/>
  <c r="F581" i="12" a="1"/>
  <c r="F581" i="12" s="1"/>
  <c r="E581" i="12"/>
  <c r="G564" i="13"/>
  <c r="G581" i="12" l="1"/>
  <c r="I581" i="12" s="1"/>
  <c r="K564" i="13"/>
  <c r="H564" i="13"/>
  <c r="D582" i="12" l="1"/>
  <c r="J582" i="12"/>
  <c r="F582" i="12" a="1"/>
  <c r="F582" i="12" s="1"/>
  <c r="K582" i="12"/>
  <c r="E582" i="12"/>
  <c r="L581" i="12"/>
  <c r="I565" i="13"/>
  <c r="E565" i="13"/>
  <c r="J565" i="13"/>
  <c r="F565" i="13" a="1"/>
  <c r="F565" i="13" s="1"/>
  <c r="D565" i="13"/>
  <c r="G582" i="12" l="1"/>
  <c r="I582" i="12" s="1"/>
  <c r="G565" i="13"/>
  <c r="K565" i="13" s="1"/>
  <c r="E583" i="12" l="1"/>
  <c r="K583" i="12"/>
  <c r="J583" i="12"/>
  <c r="F583" i="12" a="1"/>
  <c r="F583" i="12" s="1"/>
  <c r="D583" i="12"/>
  <c r="L582" i="12"/>
  <c r="H565" i="13"/>
  <c r="G583" i="12" l="1"/>
  <c r="L583" i="12" s="1"/>
  <c r="I566" i="13"/>
  <c r="F566" i="13" a="1"/>
  <c r="F566" i="13" s="1"/>
  <c r="E566" i="13"/>
  <c r="J566" i="13"/>
  <c r="D566" i="13"/>
  <c r="I583" i="12" l="1"/>
  <c r="K584" i="12" s="1"/>
  <c r="G566" i="13"/>
  <c r="K566" i="13" s="1"/>
  <c r="E584" i="12" l="1"/>
  <c r="F584" i="12" a="1"/>
  <c r="F584" i="12" s="1"/>
  <c r="J584" i="12"/>
  <c r="D584" i="12"/>
  <c r="H566" i="13"/>
  <c r="I567" i="13" s="1"/>
  <c r="G584" i="12" l="1"/>
  <c r="L584" i="12" s="1"/>
  <c r="E567" i="13"/>
  <c r="F567" i="13" a="1"/>
  <c r="F567" i="13" s="1"/>
  <c r="D567" i="13"/>
  <c r="J567" i="13"/>
  <c r="I584" i="12" l="1"/>
  <c r="F585" i="12" s="1" a="1"/>
  <c r="F585" i="12" s="1"/>
  <c r="G567" i="13"/>
  <c r="K567" i="13" s="1"/>
  <c r="J585" i="12" l="1"/>
  <c r="E585" i="12"/>
  <c r="I585" i="12" s="1"/>
  <c r="K585" i="12"/>
  <c r="D585" i="12"/>
  <c r="G585" i="12" s="1"/>
  <c r="H567" i="13"/>
  <c r="J586" i="12" l="1"/>
  <c r="D586" i="12"/>
  <c r="L585" i="12"/>
  <c r="K586" i="12"/>
  <c r="E586" i="12"/>
  <c r="F586" i="12" a="1"/>
  <c r="F586" i="12" s="1"/>
  <c r="G586" i="12" s="1"/>
  <c r="I586" i="12" s="1"/>
  <c r="E568" i="13"/>
  <c r="D568" i="13"/>
  <c r="F568" i="13" a="1"/>
  <c r="F568" i="13" s="1"/>
  <c r="J568" i="13"/>
  <c r="I568" i="13"/>
  <c r="K587" i="12" l="1"/>
  <c r="F587" i="12" a="1"/>
  <c r="F587" i="12" s="1"/>
  <c r="E587" i="12"/>
  <c r="J587" i="12"/>
  <c r="D587" i="12"/>
  <c r="L586" i="12"/>
  <c r="G568" i="13"/>
  <c r="K568" i="13" s="1"/>
  <c r="G587" i="12" l="1"/>
  <c r="L587" i="12" s="1"/>
  <c r="H568" i="13"/>
  <c r="I587" i="12" l="1"/>
  <c r="J569" i="13"/>
  <c r="D569" i="13"/>
  <c r="F569" i="13" a="1"/>
  <c r="F569" i="13" s="1"/>
  <c r="E569" i="13"/>
  <c r="I569" i="13"/>
  <c r="D588" i="12" l="1"/>
  <c r="E588" i="12"/>
  <c r="F588" i="12" a="1"/>
  <c r="F588" i="12" s="1"/>
  <c r="K588" i="12"/>
  <c r="J588" i="12"/>
  <c r="G569" i="13"/>
  <c r="H569" i="13" s="1"/>
  <c r="G588" i="12" l="1"/>
  <c r="I588" i="12" s="1"/>
  <c r="K569" i="13"/>
  <c r="F570" i="13" a="1"/>
  <c r="F570" i="13" s="1"/>
  <c r="J570" i="13"/>
  <c r="I570" i="13"/>
  <c r="E570" i="13"/>
  <c r="D570" i="13"/>
  <c r="G570" i="13" s="1"/>
  <c r="J589" i="12" l="1"/>
  <c r="E589" i="12"/>
  <c r="F589" i="12" a="1"/>
  <c r="F589" i="12" s="1"/>
  <c r="D589" i="12"/>
  <c r="G589" i="12" s="1"/>
  <c r="K589" i="12"/>
  <c r="L588" i="12"/>
  <c r="H570" i="13"/>
  <c r="K570" i="13"/>
  <c r="L589" i="12" l="1"/>
  <c r="I589" i="12"/>
  <c r="F571" i="13" a="1"/>
  <c r="F571" i="13" s="1"/>
  <c r="J571" i="13"/>
  <c r="E571" i="13"/>
  <c r="D571" i="13"/>
  <c r="I571" i="13"/>
  <c r="D590" i="12" l="1"/>
  <c r="J590" i="12"/>
  <c r="E590" i="12"/>
  <c r="K590" i="12"/>
  <c r="F590" i="12" a="1"/>
  <c r="F590" i="12" s="1"/>
  <c r="G571" i="13"/>
  <c r="K571" i="13" s="1"/>
  <c r="G590" i="12" l="1"/>
  <c r="L590" i="12" s="1"/>
  <c r="H571" i="13"/>
  <c r="F572" i="13" s="1" a="1"/>
  <c r="F572" i="13" s="1"/>
  <c r="I590" i="12" l="1"/>
  <c r="D572" i="13"/>
  <c r="G572" i="13" s="1"/>
  <c r="J572" i="13"/>
  <c r="I572" i="13"/>
  <c r="E572" i="13"/>
  <c r="K591" i="12" l="1"/>
  <c r="F591" i="12" a="1"/>
  <c r="F591" i="12" s="1"/>
  <c r="J591" i="12"/>
  <c r="D591" i="12"/>
  <c r="G591" i="12" s="1"/>
  <c r="L591" i="12" s="1"/>
  <c r="E591" i="12"/>
  <c r="H572" i="13"/>
  <c r="E573" i="13" s="1"/>
  <c r="K572" i="13"/>
  <c r="I591" i="12" l="1"/>
  <c r="D573" i="13"/>
  <c r="I573" i="13"/>
  <c r="J573" i="13"/>
  <c r="F573" i="13" a="1"/>
  <c r="F573" i="13" s="1"/>
  <c r="G573" i="13" s="1"/>
  <c r="K573" i="13" s="1"/>
  <c r="J592" i="12" l="1"/>
  <c r="D592" i="12"/>
  <c r="E592" i="12"/>
  <c r="K592" i="12"/>
  <c r="F592" i="12" a="1"/>
  <c r="F592" i="12" s="1"/>
  <c r="H573" i="13"/>
  <c r="D574" i="13" s="1"/>
  <c r="G592" i="12" l="1"/>
  <c r="I592" i="12" s="1"/>
  <c r="J574" i="13"/>
  <c r="F574" i="13" a="1"/>
  <c r="F574" i="13" s="1"/>
  <c r="G574" i="13" s="1"/>
  <c r="H574" i="13" s="1"/>
  <c r="F575" i="13" s="1" a="1"/>
  <c r="F575" i="13" s="1"/>
  <c r="E574" i="13"/>
  <c r="I574" i="13"/>
  <c r="F593" i="12" l="1" a="1"/>
  <c r="F593" i="12" s="1"/>
  <c r="K593" i="12"/>
  <c r="J593" i="12"/>
  <c r="D593" i="12"/>
  <c r="E593" i="12"/>
  <c r="L592" i="12"/>
  <c r="K574" i="13"/>
  <c r="D575" i="13"/>
  <c r="G575" i="13" s="1"/>
  <c r="I575" i="13"/>
  <c r="E575" i="13"/>
  <c r="J575" i="13"/>
  <c r="G593" i="12" l="1"/>
  <c r="I593" i="12" s="1"/>
  <c r="E594" i="12" s="1"/>
  <c r="D594" i="12"/>
  <c r="J594" i="12"/>
  <c r="H575" i="13"/>
  <c r="E576" i="13" s="1"/>
  <c r="K575" i="13"/>
  <c r="F594" i="12" l="1" a="1"/>
  <c r="F594" i="12" s="1"/>
  <c r="G594" i="12" s="1"/>
  <c r="L594" i="12" s="1"/>
  <c r="K594" i="12"/>
  <c r="L593" i="12"/>
  <c r="D576" i="13"/>
  <c r="J576" i="13"/>
  <c r="I576" i="13"/>
  <c r="F576" i="13" a="1"/>
  <c r="F576" i="13" s="1"/>
  <c r="I594" i="12" l="1"/>
  <c r="G576" i="13"/>
  <c r="H576" i="13" s="1"/>
  <c r="E595" i="12" l="1"/>
  <c r="D595" i="12"/>
  <c r="K595" i="12"/>
  <c r="J595" i="12"/>
  <c r="F595" i="12" a="1"/>
  <c r="F595" i="12" s="1"/>
  <c r="K576" i="13"/>
  <c r="D577" i="13"/>
  <c r="I577" i="13"/>
  <c r="J577" i="13"/>
  <c r="F577" i="13" a="1"/>
  <c r="F577" i="13" s="1"/>
  <c r="E577" i="13"/>
  <c r="G595" i="12" l="1"/>
  <c r="L595" i="12" s="1"/>
  <c r="G577" i="13"/>
  <c r="H577" i="13" s="1"/>
  <c r="I595" i="12" l="1"/>
  <c r="I578" i="13"/>
  <c r="F578" i="13" a="1"/>
  <c r="F578" i="13" s="1"/>
  <c r="E578" i="13"/>
  <c r="K577" i="13"/>
  <c r="J578" i="13"/>
  <c r="D578" i="13"/>
  <c r="K596" i="12" l="1"/>
  <c r="D596" i="12"/>
  <c r="F596" i="12" a="1"/>
  <c r="F596" i="12" s="1"/>
  <c r="J596" i="12"/>
  <c r="E596" i="12"/>
  <c r="G578" i="13"/>
  <c r="H578" i="13" s="1"/>
  <c r="G596" i="12" l="1"/>
  <c r="I596" i="12" s="1"/>
  <c r="J597" i="12" s="1"/>
  <c r="K578" i="13"/>
  <c r="F579" i="13" a="1"/>
  <c r="F579" i="13" s="1"/>
  <c r="I579" i="13"/>
  <c r="E579" i="13"/>
  <c r="D579" i="13"/>
  <c r="J579" i="13"/>
  <c r="E597" i="12" l="1"/>
  <c r="L596" i="12"/>
  <c r="K597" i="12"/>
  <c r="D597" i="12"/>
  <c r="F597" i="12" a="1"/>
  <c r="F597" i="12" s="1"/>
  <c r="G579" i="13"/>
  <c r="H579" i="13" s="1"/>
  <c r="G597" i="12" l="1"/>
  <c r="I597" i="12" s="1"/>
  <c r="E598" i="12" s="1"/>
  <c r="K579" i="13"/>
  <c r="I580" i="13"/>
  <c r="J580" i="13"/>
  <c r="F580" i="13" a="1"/>
  <c r="F580" i="13" s="1"/>
  <c r="E580" i="13"/>
  <c r="D580" i="13"/>
  <c r="K598" i="12" l="1"/>
  <c r="F598" i="12" a="1"/>
  <c r="F598" i="12" s="1"/>
  <c r="J598" i="12"/>
  <c r="D598" i="12"/>
  <c r="L597" i="12"/>
  <c r="G580" i="13"/>
  <c r="H580" i="13" s="1"/>
  <c r="G598" i="12" l="1"/>
  <c r="I598" i="12" s="1"/>
  <c r="D599" i="12" s="1"/>
  <c r="E599" i="12"/>
  <c r="K580" i="13"/>
  <c r="F581" i="13" a="1"/>
  <c r="F581" i="13" s="1"/>
  <c r="E581" i="13"/>
  <c r="J581" i="13"/>
  <c r="I581" i="13"/>
  <c r="D581" i="13"/>
  <c r="G581" i="13" s="1"/>
  <c r="L598" i="12" l="1"/>
  <c r="K599" i="12"/>
  <c r="F599" i="12" a="1"/>
  <c r="F599" i="12" s="1"/>
  <c r="G599" i="12" s="1"/>
  <c r="L599" i="12" s="1"/>
  <c r="J599" i="12"/>
  <c r="K581" i="13"/>
  <c r="H581" i="13"/>
  <c r="I599" i="12" l="1"/>
  <c r="E600" i="12" s="1"/>
  <c r="F600" i="12" a="1"/>
  <c r="F600" i="12" s="1"/>
  <c r="J600" i="12"/>
  <c r="J582" i="13"/>
  <c r="F582" i="13" a="1"/>
  <c r="F582" i="13" s="1"/>
  <c r="I582" i="13"/>
  <c r="D582" i="13"/>
  <c r="E582" i="13"/>
  <c r="K600" i="12" l="1"/>
  <c r="D600" i="12"/>
  <c r="G600" i="12" s="1"/>
  <c r="L600" i="12" s="1"/>
  <c r="G582" i="13"/>
  <c r="H582" i="13" s="1"/>
  <c r="D583" i="13" s="1"/>
  <c r="I600" i="12" l="1"/>
  <c r="K601" i="12" s="1"/>
  <c r="E601" i="12"/>
  <c r="E583" i="13"/>
  <c r="J583" i="13"/>
  <c r="K582" i="13"/>
  <c r="F583" i="13" a="1"/>
  <c r="F583" i="13" s="1"/>
  <c r="G583" i="13" s="1"/>
  <c r="I583" i="13"/>
  <c r="F601" i="12" l="1" a="1"/>
  <c r="F601" i="12" s="1"/>
  <c r="J601" i="12"/>
  <c r="D601" i="12"/>
  <c r="G601" i="12" s="1"/>
  <c r="L601" i="12" s="1"/>
  <c r="H583" i="13"/>
  <c r="F584" i="13" s="1" a="1"/>
  <c r="F584" i="13" s="1"/>
  <c r="K583" i="13"/>
  <c r="E584" i="13"/>
  <c r="D584" i="13"/>
  <c r="G584" i="13" s="1"/>
  <c r="I584" i="13"/>
  <c r="J584" i="13"/>
  <c r="H584" i="13" l="1"/>
  <c r="F585" i="13" s="1" a="1"/>
  <c r="F585" i="13" s="1"/>
  <c r="I601" i="12"/>
  <c r="F602" i="12" s="1" a="1"/>
  <c r="F602" i="12" s="1"/>
  <c r="K584" i="13"/>
  <c r="E585" i="13" l="1"/>
  <c r="D585" i="13"/>
  <c r="J585" i="13"/>
  <c r="I585" i="13"/>
  <c r="D602" i="12"/>
  <c r="G602" i="12" s="1"/>
  <c r="J602" i="12"/>
  <c r="K602" i="12"/>
  <c r="E602" i="12"/>
  <c r="G585" i="13"/>
  <c r="K585" i="13" s="1"/>
  <c r="L602" i="12" l="1"/>
  <c r="I602" i="12"/>
  <c r="F603" i="12" s="1" a="1"/>
  <c r="F603" i="12" s="1"/>
  <c r="H585" i="13"/>
  <c r="K603" i="12" l="1"/>
  <c r="E603" i="12"/>
  <c r="D603" i="12"/>
  <c r="G603" i="12" s="1"/>
  <c r="J603" i="12"/>
  <c r="I586" i="13"/>
  <c r="E586" i="13"/>
  <c r="F586" i="13" a="1"/>
  <c r="F586" i="13" s="1"/>
  <c r="D586" i="13"/>
  <c r="J586" i="13"/>
  <c r="L603" i="12" l="1"/>
  <c r="I603" i="12"/>
  <c r="J604" i="12" s="1"/>
  <c r="G586" i="13"/>
  <c r="H586" i="13" s="1"/>
  <c r="K604" i="12" l="1"/>
  <c r="F604" i="12" a="1"/>
  <c r="F604" i="12" s="1"/>
  <c r="E604" i="12"/>
  <c r="D604" i="12"/>
  <c r="F587" i="13" a="1"/>
  <c r="F587" i="13" s="1"/>
  <c r="J587" i="13"/>
  <c r="D587" i="13"/>
  <c r="E587" i="13"/>
  <c r="I587" i="13"/>
  <c r="K586" i="13"/>
  <c r="G604" i="12" l="1"/>
  <c r="I604" i="12" s="1"/>
  <c r="D605" i="12" s="1"/>
  <c r="K605" i="12"/>
  <c r="E605" i="12"/>
  <c r="L604" i="12"/>
  <c r="G587" i="13"/>
  <c r="K587" i="13" s="1"/>
  <c r="F605" i="12" l="1" a="1"/>
  <c r="F605" i="12" s="1"/>
  <c r="G605" i="12" s="1"/>
  <c r="I605" i="12" s="1"/>
  <c r="J605" i="12"/>
  <c r="H587" i="13"/>
  <c r="L605" i="12" l="1"/>
  <c r="E606" i="12"/>
  <c r="J606" i="12"/>
  <c r="K606" i="12"/>
  <c r="F606" i="12" a="1"/>
  <c r="F606" i="12" s="1"/>
  <c r="D606" i="12"/>
  <c r="J588" i="13"/>
  <c r="D588" i="13"/>
  <c r="I588" i="13"/>
  <c r="E588" i="13"/>
  <c r="F588" i="13" a="1"/>
  <c r="F588" i="13" s="1"/>
  <c r="G606" i="12" l="1"/>
  <c r="I606" i="12" s="1"/>
  <c r="G588" i="13"/>
  <c r="H588" i="13" s="1"/>
  <c r="L606" i="12" l="1"/>
  <c r="E607" i="12"/>
  <c r="K607" i="12"/>
  <c r="F607" i="12" a="1"/>
  <c r="F607" i="12" s="1"/>
  <c r="D607" i="12"/>
  <c r="J607" i="12"/>
  <c r="E589" i="13"/>
  <c r="J589" i="13"/>
  <c r="I589" i="13"/>
  <c r="F589" i="13" a="1"/>
  <c r="F589" i="13" s="1"/>
  <c r="D589" i="13"/>
  <c r="K588" i="13"/>
  <c r="G607" i="12" l="1"/>
  <c r="I607" i="12" s="1"/>
  <c r="K608" i="12" s="1"/>
  <c r="G589" i="13"/>
  <c r="K589" i="13" s="1"/>
  <c r="J608" i="12" l="1"/>
  <c r="D608" i="12"/>
  <c r="E608" i="12"/>
  <c r="F608" i="12" a="1"/>
  <c r="F608" i="12" s="1"/>
  <c r="L607" i="12"/>
  <c r="H589" i="13"/>
  <c r="G608" i="12" l="1"/>
  <c r="E590" i="13"/>
  <c r="J590" i="13"/>
  <c r="F590" i="13" a="1"/>
  <c r="F590" i="13" s="1"/>
  <c r="D590" i="13"/>
  <c r="I590" i="13"/>
  <c r="I608" i="12" l="1"/>
  <c r="L608" i="12"/>
  <c r="G590" i="13"/>
  <c r="K590" i="13" s="1"/>
  <c r="E609" i="12" l="1"/>
  <c r="D609" i="12"/>
  <c r="K609" i="12"/>
  <c r="F609" i="12" a="1"/>
  <c r="F609" i="12" s="1"/>
  <c r="J609" i="12"/>
  <c r="H590" i="13"/>
  <c r="J591" i="13" s="1"/>
  <c r="G609" i="12" l="1"/>
  <c r="I609" i="12" s="1"/>
  <c r="D591" i="13"/>
  <c r="E591" i="13"/>
  <c r="I591" i="13"/>
  <c r="F591" i="13" a="1"/>
  <c r="F591" i="13" s="1"/>
  <c r="K610" i="12" l="1"/>
  <c r="F610" i="12" a="1"/>
  <c r="F610" i="12" s="1"/>
  <c r="D610" i="12"/>
  <c r="J610" i="12"/>
  <c r="E610" i="12"/>
  <c r="L609" i="12"/>
  <c r="G591" i="13"/>
  <c r="K591" i="13" s="1"/>
  <c r="G610" i="12" l="1"/>
  <c r="L610" i="12" s="1"/>
  <c r="H591" i="13"/>
  <c r="I592" i="13" s="1"/>
  <c r="I610" i="12" l="1"/>
  <c r="E611" i="12" s="1"/>
  <c r="E592" i="13"/>
  <c r="D592" i="13"/>
  <c r="J592" i="13"/>
  <c r="F592" i="13" a="1"/>
  <c r="F592" i="13" s="1"/>
  <c r="D611" i="12" l="1"/>
  <c r="K611" i="12"/>
  <c r="F611" i="12" a="1"/>
  <c r="F611" i="12" s="1"/>
  <c r="J611" i="12"/>
  <c r="G592" i="13"/>
  <c r="K592" i="13" s="1"/>
  <c r="G611" i="12" l="1"/>
  <c r="H592" i="13"/>
  <c r="F593" i="13" s="1" a="1"/>
  <c r="F593" i="13" s="1"/>
  <c r="I611" i="12" l="1"/>
  <c r="L611" i="12"/>
  <c r="I593" i="13"/>
  <c r="J593" i="13"/>
  <c r="D593" i="13"/>
  <c r="G593" i="13" s="1"/>
  <c r="K593" i="13" s="1"/>
  <c r="E593" i="13"/>
  <c r="K612" i="12" l="1"/>
  <c r="D612" i="12"/>
  <c r="J612" i="12"/>
  <c r="E612" i="12"/>
  <c r="F612" i="12" a="1"/>
  <c r="F612" i="12" s="1"/>
  <c r="H593" i="13"/>
  <c r="G612" i="12" l="1"/>
  <c r="I612" i="12" s="1"/>
  <c r="E594" i="13"/>
  <c r="F594" i="13" a="1"/>
  <c r="F594" i="13" s="1"/>
  <c r="I594" i="13"/>
  <c r="J594" i="13"/>
  <c r="D594" i="13"/>
  <c r="F613" i="12" l="1" a="1"/>
  <c r="F613" i="12" s="1"/>
  <c r="K613" i="12"/>
  <c r="J613" i="12"/>
  <c r="E613" i="12"/>
  <c r="D613" i="12"/>
  <c r="G613" i="12" s="1"/>
  <c r="L612" i="12"/>
  <c r="G594" i="13"/>
  <c r="K594" i="13" s="1"/>
  <c r="I613" i="12" l="1"/>
  <c r="J614" i="12" s="1"/>
  <c r="L613" i="12"/>
  <c r="H594" i="13"/>
  <c r="E595" i="13" s="1"/>
  <c r="D614" i="12" l="1"/>
  <c r="E614" i="12"/>
  <c r="K614" i="12"/>
  <c r="F614" i="12" a="1"/>
  <c r="F614" i="12" s="1"/>
  <c r="G614" i="12" s="1"/>
  <c r="L614" i="12" s="1"/>
  <c r="D595" i="13"/>
  <c r="F595" i="13" a="1"/>
  <c r="F595" i="13" s="1"/>
  <c r="J595" i="13"/>
  <c r="I595" i="13"/>
  <c r="I614" i="12" l="1"/>
  <c r="G595" i="13"/>
  <c r="K595" i="13" s="1"/>
  <c r="F615" i="12" l="1" a="1"/>
  <c r="F615" i="12" s="1"/>
  <c r="J615" i="12"/>
  <c r="D615" i="12"/>
  <c r="E615" i="12"/>
  <c r="K615" i="12"/>
  <c r="H595" i="13"/>
  <c r="D596" i="13" s="1"/>
  <c r="G615" i="12" l="1"/>
  <c r="L615" i="12" s="1"/>
  <c r="I596" i="13"/>
  <c r="E596" i="13"/>
  <c r="J596" i="13"/>
  <c r="F596" i="13" a="1"/>
  <c r="F596" i="13" s="1"/>
  <c r="G596" i="13" s="1"/>
  <c r="H596" i="13" s="1"/>
  <c r="I615" i="12" l="1"/>
  <c r="E616" i="12" s="1"/>
  <c r="D597" i="13"/>
  <c r="I597" i="13"/>
  <c r="F597" i="13" a="1"/>
  <c r="F597" i="13" s="1"/>
  <c r="E597" i="13"/>
  <c r="J597" i="13"/>
  <c r="K596" i="13"/>
  <c r="D616" i="12" l="1"/>
  <c r="F616" i="12" a="1"/>
  <c r="F616" i="12" s="1"/>
  <c r="K616" i="12"/>
  <c r="J616" i="12"/>
  <c r="G597" i="13"/>
  <c r="K597" i="13" s="1"/>
  <c r="G616" i="12" l="1"/>
  <c r="H597" i="13"/>
  <c r="L616" i="12" l="1"/>
  <c r="I616" i="12"/>
  <c r="E598" i="13"/>
  <c r="D598" i="13"/>
  <c r="I598" i="13"/>
  <c r="J598" i="13"/>
  <c r="F598" i="13" a="1"/>
  <c r="F598" i="13" s="1"/>
  <c r="E617" i="12" l="1"/>
  <c r="J617" i="12"/>
  <c r="K617" i="12"/>
  <c r="F617" i="12" a="1"/>
  <c r="F617" i="12" s="1"/>
  <c r="D617" i="12"/>
  <c r="G598" i="13"/>
  <c r="K598" i="13" s="1"/>
  <c r="G617" i="12" l="1"/>
  <c r="L617" i="12" s="1"/>
  <c r="H598" i="13"/>
  <c r="I617" i="12" l="1"/>
  <c r="F599" i="13" a="1"/>
  <c r="F599" i="13" s="1"/>
  <c r="J599" i="13"/>
  <c r="I599" i="13"/>
  <c r="E599" i="13"/>
  <c r="D599" i="13"/>
  <c r="F618" i="12" l="1" a="1"/>
  <c r="F618" i="12" s="1"/>
  <c r="K618" i="12"/>
  <c r="J618" i="12"/>
  <c r="E618" i="12"/>
  <c r="D618" i="12"/>
  <c r="G618" i="12" s="1"/>
  <c r="L618" i="12" s="1"/>
  <c r="G599" i="13"/>
  <c r="K599" i="13" s="1"/>
  <c r="I618" i="12" l="1"/>
  <c r="H599" i="13"/>
  <c r="J600" i="13" s="1"/>
  <c r="J619" i="12" l="1"/>
  <c r="F619" i="12" a="1"/>
  <c r="F619" i="12" s="1"/>
  <c r="D619" i="12"/>
  <c r="G619" i="12" s="1"/>
  <c r="K619" i="12"/>
  <c r="E619" i="12"/>
  <c r="I600" i="13"/>
  <c r="E600" i="13"/>
  <c r="D600" i="13"/>
  <c r="F600" i="13" a="1"/>
  <c r="F600" i="13" s="1"/>
  <c r="L619" i="12" l="1"/>
  <c r="I619" i="12"/>
  <c r="G600" i="13"/>
  <c r="K600" i="13" s="1"/>
  <c r="E620" i="12" l="1"/>
  <c r="F620" i="12" a="1"/>
  <c r="F620" i="12" s="1"/>
  <c r="J620" i="12"/>
  <c r="K620" i="12"/>
  <c r="D620" i="12"/>
  <c r="G620" i="12" s="1"/>
  <c r="H600" i="13"/>
  <c r="D601" i="13" s="1"/>
  <c r="L620" i="12" l="1"/>
  <c r="I620" i="12"/>
  <c r="F601" i="13" a="1"/>
  <c r="F601" i="13" s="1"/>
  <c r="G601" i="13" s="1"/>
  <c r="E601" i="13"/>
  <c r="I601" i="13"/>
  <c r="J601" i="13"/>
  <c r="F621" i="12" l="1" a="1"/>
  <c r="F621" i="12" s="1"/>
  <c r="E621" i="12"/>
  <c r="J621" i="12"/>
  <c r="K621" i="12"/>
  <c r="D621" i="12"/>
  <c r="G621" i="12" s="1"/>
  <c r="L621" i="12" s="1"/>
  <c r="K601" i="13"/>
  <c r="H601" i="13"/>
  <c r="I621" i="12" l="1"/>
  <c r="F602" i="13" a="1"/>
  <c r="F602" i="13" s="1"/>
  <c r="D602" i="13"/>
  <c r="G602" i="13" s="1"/>
  <c r="I602" i="13"/>
  <c r="E602" i="13"/>
  <c r="J602" i="13"/>
  <c r="E622" i="12"/>
  <c r="J622" i="12"/>
  <c r="K622" i="12"/>
  <c r="D622" i="12"/>
  <c r="F622" i="12" a="1"/>
  <c r="F622" i="12" s="1"/>
  <c r="H602" i="13" l="1"/>
  <c r="F603" i="13" s="1" a="1"/>
  <c r="F603" i="13" s="1"/>
  <c r="K602" i="13"/>
  <c r="G622" i="12"/>
  <c r="L622" i="12" s="1"/>
  <c r="D603" i="13" l="1"/>
  <c r="G603" i="13" s="1"/>
  <c r="I603" i="13"/>
  <c r="J603" i="13"/>
  <c r="E603" i="13"/>
  <c r="I622" i="12"/>
  <c r="E623" i="12" s="1"/>
  <c r="H603" i="13" l="1"/>
  <c r="I604" i="13" s="1"/>
  <c r="K603" i="13"/>
  <c r="J623" i="12"/>
  <c r="K623" i="12"/>
  <c r="D623" i="12"/>
  <c r="F623" i="12" a="1"/>
  <c r="F623" i="12" s="1"/>
  <c r="D604" i="13"/>
  <c r="E604" i="13"/>
  <c r="F604" i="13" a="1"/>
  <c r="F604" i="13" s="1"/>
  <c r="J604" i="13"/>
  <c r="G623" i="12" l="1"/>
  <c r="L623" i="12" s="1"/>
  <c r="G604" i="13"/>
  <c r="H604" i="13" s="1"/>
  <c r="F605" i="13" s="1" a="1"/>
  <c r="F605" i="13" s="1"/>
  <c r="I623" i="12" l="1"/>
  <c r="F624" i="12" s="1" a="1"/>
  <c r="F624" i="12" s="1"/>
  <c r="K624" i="12"/>
  <c r="E605" i="13"/>
  <c r="I605" i="13"/>
  <c r="K604" i="13"/>
  <c r="J605" i="13"/>
  <c r="D605" i="13"/>
  <c r="G605" i="13" s="1"/>
  <c r="D624" i="12" l="1"/>
  <c r="G624" i="12" s="1"/>
  <c r="L624" i="12" s="1"/>
  <c r="E624" i="12"/>
  <c r="J624" i="12"/>
  <c r="K605" i="13"/>
  <c r="H605" i="13"/>
  <c r="E606" i="13" s="1"/>
  <c r="I624" i="12" l="1"/>
  <c r="D606" i="13"/>
  <c r="J606" i="13"/>
  <c r="I606" i="13"/>
  <c r="F606" i="13" a="1"/>
  <c r="F606" i="13" s="1"/>
  <c r="G606" i="13" s="1"/>
  <c r="J625" i="12" l="1"/>
  <c r="E13" i="12" s="1"/>
  <c r="E625" i="12"/>
  <c r="D625" i="12"/>
  <c r="K625" i="12"/>
  <c r="E16" i="12" s="1"/>
  <c r="F625" i="12" a="1"/>
  <c r="F625" i="12" s="1"/>
  <c r="K606" i="13"/>
  <c r="H606" i="13"/>
  <c r="G625" i="12" l="1"/>
  <c r="B10" i="12"/>
  <c r="H4" i="12"/>
  <c r="E4" i="12"/>
  <c r="E8" i="12" s="1"/>
  <c r="L625" i="12"/>
  <c r="E19" i="12" s="1"/>
  <c r="I625" i="12"/>
  <c r="D607" i="13"/>
  <c r="J607" i="13"/>
  <c r="E607" i="13"/>
  <c r="I607" i="13"/>
  <c r="F607" i="13" a="1"/>
  <c r="F607" i="13" s="1"/>
  <c r="H7" i="12" l="1"/>
  <c r="H5" i="12"/>
  <c r="H10" i="12"/>
  <c r="H8" i="12"/>
  <c r="B12" i="12"/>
  <c r="B10" i="13"/>
  <c r="E2" i="12" a="1"/>
  <c r="E2" i="12" s="1"/>
  <c r="E10" i="12" a="1"/>
  <c r="E10" i="12" s="1"/>
  <c r="E11" i="12" s="1"/>
  <c r="G607" i="13"/>
  <c r="H607" i="13" s="1"/>
  <c r="B18" i="12" l="1"/>
  <c r="B12" i="13"/>
  <c r="D608" i="13"/>
  <c r="J608" i="13"/>
  <c r="F608" i="13" a="1"/>
  <c r="F608" i="13" s="1"/>
  <c r="I608" i="13"/>
  <c r="E608" i="13"/>
  <c r="K607" i="13"/>
  <c r="H11" i="12" l="1"/>
  <c r="H12" i="12" s="1"/>
  <c r="B18" i="13"/>
  <c r="G608" i="13"/>
  <c r="K608" i="13" s="1"/>
  <c r="H608" i="13" l="1"/>
  <c r="I609" i="13" l="1"/>
  <c r="F609" i="13" a="1"/>
  <c r="F609" i="13" s="1"/>
  <c r="D609" i="13"/>
  <c r="E609" i="13"/>
  <c r="J609" i="13"/>
  <c r="G609" i="13" l="1"/>
  <c r="K609" i="13" s="1"/>
  <c r="H609" i="13" l="1"/>
  <c r="D610" i="13" l="1"/>
  <c r="E610" i="13"/>
  <c r="I610" i="13"/>
  <c r="J610" i="13"/>
  <c r="F610" i="13" a="1"/>
  <c r="F610" i="13" s="1"/>
  <c r="G610" i="13" l="1"/>
  <c r="K610" i="13" s="1"/>
  <c r="H610" i="13" l="1"/>
  <c r="E611" i="13" l="1"/>
  <c r="I611" i="13"/>
  <c r="J611" i="13"/>
  <c r="D611" i="13"/>
  <c r="F611" i="13" a="1"/>
  <c r="F611" i="13" s="1"/>
  <c r="G611" i="13" l="1"/>
  <c r="K611" i="13" s="1"/>
  <c r="H611" i="13" l="1"/>
  <c r="F612" i="13" s="1" a="1"/>
  <c r="F612" i="13" s="1"/>
  <c r="I612" i="13" l="1"/>
  <c r="E612" i="13"/>
  <c r="J612" i="13"/>
  <c r="D612" i="13"/>
  <c r="G612" i="13" s="1"/>
  <c r="K612" i="13" l="1"/>
  <c r="H612" i="13"/>
  <c r="D613" i="13" l="1"/>
  <c r="J613" i="13"/>
  <c r="I613" i="13"/>
  <c r="F613" i="13" a="1"/>
  <c r="F613" i="13" s="1"/>
  <c r="E613" i="13"/>
  <c r="G613" i="13" l="1"/>
  <c r="K613" i="13" s="1"/>
  <c r="H613" i="13" l="1"/>
  <c r="D614" i="13" l="1"/>
  <c r="E614" i="13"/>
  <c r="I614" i="13"/>
  <c r="J614" i="13"/>
  <c r="F614" i="13" a="1"/>
  <c r="F614" i="13" s="1"/>
  <c r="G614" i="13" l="1"/>
  <c r="K614" i="13" s="1"/>
  <c r="H614" i="13" l="1"/>
  <c r="D615" i="13" l="1"/>
  <c r="F615" i="13" a="1"/>
  <c r="F615" i="13" s="1"/>
  <c r="I615" i="13"/>
  <c r="J615" i="13"/>
  <c r="E615" i="13"/>
  <c r="G615" i="13" l="1"/>
  <c r="K615" i="13" s="1"/>
  <c r="H615" i="13" l="1"/>
  <c r="I616" i="13" l="1"/>
  <c r="F616" i="13" a="1"/>
  <c r="F616" i="13" s="1"/>
  <c r="J616" i="13"/>
  <c r="E616" i="13"/>
  <c r="D616" i="13"/>
  <c r="G616" i="13" l="1"/>
  <c r="K616" i="13" s="1"/>
  <c r="H616" i="13" l="1"/>
  <c r="J617" i="13" s="1"/>
  <c r="D617" i="13" l="1"/>
  <c r="F617" i="13" a="1"/>
  <c r="F617" i="13" s="1"/>
  <c r="G617" i="13" s="1"/>
  <c r="I617" i="13"/>
  <c r="E617" i="13"/>
  <c r="K617" i="13" l="1"/>
  <c r="H617" i="13"/>
  <c r="I618" i="13" l="1"/>
  <c r="J618" i="13"/>
  <c r="F618" i="13" a="1"/>
  <c r="F618" i="13" s="1"/>
  <c r="E618" i="13"/>
  <c r="D618" i="13"/>
  <c r="G618" i="13" l="1"/>
  <c r="H618" i="13" s="1"/>
  <c r="F619" i="13" l="1" a="1"/>
  <c r="F619" i="13" s="1"/>
  <c r="E619" i="13"/>
  <c r="D619" i="13"/>
  <c r="J619" i="13"/>
  <c r="I619" i="13"/>
  <c r="K618" i="13"/>
  <c r="G619" i="13" l="1"/>
  <c r="K619" i="13" s="1"/>
  <c r="H619" i="13" l="1"/>
  <c r="E620" i="13" l="1"/>
  <c r="F620" i="13" a="1"/>
  <c r="F620" i="13" s="1"/>
  <c r="D620" i="13"/>
  <c r="J620" i="13"/>
  <c r="I620" i="13"/>
  <c r="G620" i="13" l="1"/>
  <c r="K620" i="13" s="1"/>
  <c r="H620" i="13" l="1"/>
  <c r="D621" i="13" l="1"/>
  <c r="E621" i="13"/>
  <c r="F621" i="13" a="1"/>
  <c r="F621" i="13" s="1"/>
  <c r="G621" i="13" s="1"/>
  <c r="I621" i="13"/>
  <c r="J621" i="13"/>
  <c r="K621" i="13" l="1"/>
  <c r="H621" i="13"/>
  <c r="I622" i="13" l="1"/>
  <c r="J622" i="13"/>
  <c r="E622" i="13"/>
  <c r="F622" i="13" a="1"/>
  <c r="F622" i="13" s="1"/>
  <c r="D622" i="13"/>
  <c r="G622" i="13" l="1"/>
  <c r="K622" i="13" s="1"/>
  <c r="H622" i="13" l="1"/>
  <c r="F623" i="13" s="1" a="1"/>
  <c r="F623" i="13" s="1"/>
  <c r="J623" i="13" l="1"/>
  <c r="D623" i="13"/>
  <c r="G623" i="13" s="1"/>
  <c r="E623" i="13"/>
  <c r="I623" i="13"/>
  <c r="K623" i="13" l="1"/>
  <c r="H623" i="13"/>
  <c r="F624" i="13" s="1" a="1"/>
  <c r="F624" i="13" s="1"/>
  <c r="D624" i="13" l="1"/>
  <c r="G624" i="13" s="1"/>
  <c r="E624" i="13"/>
  <c r="I624" i="13"/>
  <c r="J624" i="13"/>
  <c r="K624" i="13" l="1"/>
  <c r="H624" i="13"/>
  <c r="D625" i="13" s="1"/>
  <c r="E7" i="12" s="1"/>
  <c r="E625" i="13" l="1"/>
  <c r="E3" i="12" s="1"/>
  <c r="E5" i="12" s="1"/>
  <c r="F625" i="13" a="1"/>
  <c r="F625" i="13" s="1"/>
  <c r="G625" i="13" s="1"/>
  <c r="I625" i="13"/>
  <c r="E12" i="12" s="1"/>
  <c r="E14" i="12" s="1"/>
  <c r="J625" i="13"/>
  <c r="E15" i="12" s="1"/>
  <c r="E17" i="12" s="1"/>
  <c r="K625" i="13" l="1"/>
  <c r="E18" i="12" s="1"/>
  <c r="E20" i="12" s="1"/>
  <c r="H625" i="13"/>
  <c r="K626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tc={4582E397-2951-4E75-8BBC-4B17BF1C7E8F}</author>
  </authors>
  <commentList>
    <comment ref="F24" authorId="0" shapeId="0" xr:uid="{4582E397-2951-4E75-8BBC-4B17BF1C7E8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pre-payment penalties are included for paying off you mortgage early..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tc={E6F19FB9-1B58-432A-B2E1-6F992FE4DB2D}</author>
  </authors>
  <commentList>
    <comment ref="F24" authorId="0" shapeId="0" xr:uid="{E6F19FB9-1B58-432A-B2E1-6F992FE4DB2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pre-payment penalties are included for paying off you mortgage early..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tc={88576E8D-3627-40CF-AEC3-E408BCD04645}</author>
  </authors>
  <commentList>
    <comment ref="H24" authorId="0" shapeId="0" xr:uid="{88576E8D-3627-40CF-AEC3-E408BCD0464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pre-payment penalties are included for paying off you mortgage early..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<sst xmlns="http://schemas.openxmlformats.org/spreadsheetml/2006/main" count="289" uniqueCount="72">
  <si>
    <t>Mortgage Information</t>
  </si>
  <si>
    <t>Savings Metrics</t>
  </si>
  <si>
    <t>House Price</t>
  </si>
  <si>
    <t>Interest Owed Before Pre-Payments</t>
  </si>
  <si>
    <t>Down Payment %</t>
  </si>
  <si>
    <t>Down Payment $</t>
  </si>
  <si>
    <t>Principal After Down Payment (Loan Amt)</t>
  </si>
  <si>
    <t>Total Principal Owed</t>
  </si>
  <si>
    <t>Number of Months</t>
  </si>
  <si>
    <t>Monthly Interest Rate</t>
  </si>
  <si>
    <t>Required Mortgage Monthly Payment</t>
  </si>
  <si>
    <t>Sum of Mortgage Before Pre-Payments</t>
  </si>
  <si>
    <t>Additional Monthly Costs (Taxes, Utilities, etc.)</t>
  </si>
  <si>
    <t>Total Monthly Costs before PMI</t>
  </si>
  <si>
    <t>PMI $ Cutoff</t>
  </si>
  <si>
    <t>PMI % (.5%-2% annually)</t>
  </si>
  <si>
    <t>PMI % Monthly</t>
  </si>
  <si>
    <t>PMI Monthly Payment</t>
  </si>
  <si>
    <t>Monthly Payment While PMI is Active</t>
  </si>
  <si>
    <t>Payment Schedule</t>
  </si>
  <si>
    <t>Period</t>
  </si>
  <si>
    <t>Month</t>
  </si>
  <si>
    <t>Starting Principal Balance</t>
  </si>
  <si>
    <t>Interest Owed</t>
  </si>
  <si>
    <t>Principal Owed</t>
  </si>
  <si>
    <t>Princpal Remaining</t>
  </si>
  <si>
    <t>Additional Costs Owed</t>
  </si>
  <si>
    <t>PMI Owed</t>
  </si>
  <si>
    <t>Total Monthly Payment</t>
  </si>
  <si>
    <t>PMI % Cutoff (1% - 22%)</t>
  </si>
  <si>
    <t>Yearly Net Income (Take-Home)</t>
  </si>
  <si>
    <t>Monthly Net Income (Take-Home)</t>
  </si>
  <si>
    <t>Monthly Mortgage Payment</t>
  </si>
  <si>
    <t>Mortgage Payment as a % of Budget</t>
  </si>
  <si>
    <t>Additional Monthly Pre Payment</t>
  </si>
  <si>
    <t>Mortgage + Pre-Payment as a % of Budget</t>
  </si>
  <si>
    <t>Mortgage + Pre-Payment + Additional Costs as a % of Budget</t>
  </si>
  <si>
    <t>Monthly Additional Costs</t>
  </si>
  <si>
    <t>Mortgage + Pre-Payment + Additional Costs + PMI as a % of Budget</t>
  </si>
  <si>
    <t>PMI Costs While Active</t>
  </si>
  <si>
    <t>Impact of House Payments on Budget</t>
  </si>
  <si>
    <t>Monthly Mortgage Payment plus Avg Pre-Payment</t>
  </si>
  <si>
    <t>Additional Principal Pre-Payment</t>
  </si>
  <si>
    <t>Number of Years (Up to 50)</t>
  </si>
  <si>
    <t>Annual Interest Rate</t>
  </si>
  <si>
    <t>PMI Cutoff % (1% - 22%)</t>
  </si>
  <si>
    <t>PMI % Annual (.5%-2% annually)</t>
  </si>
  <si>
    <t>Interest Saved by Making Principal Pre-Payments</t>
  </si>
  <si>
    <t>Total Mortgage Costs Owed After Making Principal Pre-Payments</t>
  </si>
  <si>
    <t>Payment Periods Saved by Making Principal Pre-Payments</t>
  </si>
  <si>
    <t>Additional Costs Saved by Making Principal Pre-Payments</t>
  </si>
  <si>
    <t>PMI Saved by Making Principal Pre-Payments</t>
  </si>
  <si>
    <t>Total $ Saved by Making Principal Pre-Payments</t>
  </si>
  <si>
    <t>Sum of Principal Pre-Payments</t>
  </si>
  <si>
    <t>Total Interest Owed After Making  Principal Pre-Payments</t>
  </si>
  <si>
    <t>Interest Owed Without Principal Pre-Payments</t>
  </si>
  <si>
    <t>Total Mortgage Costs Owed Without Making Principal Pre-Payments</t>
  </si>
  <si>
    <t>Total Payment Periods Without Making Principal Pre-Payments</t>
  </si>
  <si>
    <t>Total Payment Periods After Making Principal Pre-Payments</t>
  </si>
  <si>
    <t>Total Additional Costs Owed Without Making Principal Pre-Payments</t>
  </si>
  <si>
    <t>Total Additional Costs Owed After Making Principal Pre-Payments</t>
  </si>
  <si>
    <t>Total PMI Owed Without Making Principal Pre-Payments</t>
  </si>
  <si>
    <t>Total PMI Owed After Making Principal Pre-Payments</t>
  </si>
  <si>
    <t>Total Owed Without Making Principal Pre-Payments</t>
  </si>
  <si>
    <t>Total Owed After Making Principal Pre-Payments</t>
  </si>
  <si>
    <t xml:space="preserve"> </t>
  </si>
  <si>
    <t>Payment</t>
  </si>
  <si>
    <t>Annual Interest Amount</t>
  </si>
  <si>
    <t>Monthly Mortgage Payment (Avg.)</t>
  </si>
  <si>
    <t>Average Annual Interest Rate</t>
  </si>
  <si>
    <t>Average Monthly Interest Rate</t>
  </si>
  <si>
    <t>Average Mortgage 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</si>
</sst>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000%"/>
    <numFmt numFmtId="166" formatCode="&quot;$&quot;#,##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0" fillId="4" borderId="3" xfId="0" applyFill="1" applyBorder="1"/>
    <xf numFmtId="164" fontId="0" fillId="5" borderId="3" xfId="0" applyNumberFormat="1" applyFill="1" applyBorder="1"/>
    <xf numFmtId="0" fontId="0" fillId="6" borderId="3" xfId="0" applyFill="1" applyBorder="1"/>
    <xf numFmtId="164" fontId="0" fillId="0" borderId="3" xfId="1" applyNumberFormat="1" applyFont="1" applyBorder="1"/>
    <xf numFmtId="164" fontId="0" fillId="0" borderId="0" xfId="0" applyNumberFormat="1"/>
    <xf numFmtId="0" fontId="0" fillId="4" borderId="4" xfId="0" applyFill="1" applyBorder="1"/>
    <xf numFmtId="164" fontId="0" fillId="6" borderId="4" xfId="0" applyNumberFormat="1" applyFill="1" applyBorder="1"/>
    <xf numFmtId="164" fontId="0" fillId="0" borderId="4" xfId="0" applyNumberFormat="1" applyBorder="1"/>
    <xf numFmtId="164" fontId="2" fillId="6" borderId="5" xfId="0" applyNumberFormat="1" applyFont="1" applyFill="1" applyBorder="1"/>
    <xf numFmtId="164" fontId="2" fillId="0" borderId="5" xfId="0" applyNumberFormat="1" applyFont="1" applyBorder="1"/>
    <xf numFmtId="0" fontId="0" fillId="4" borderId="6" xfId="0" applyFill="1" applyBorder="1"/>
    <xf numFmtId="164" fontId="0" fillId="7" borderId="5" xfId="0" applyNumberFormat="1" applyFill="1" applyBorder="1"/>
    <xf numFmtId="164" fontId="0" fillId="6" borderId="3" xfId="0" applyNumberFormat="1" applyFill="1" applyBorder="1"/>
    <xf numFmtId="1" fontId="0" fillId="5" borderId="3" xfId="0" applyNumberFormat="1" applyFill="1" applyBorder="1" applyProtection="1">
      <protection locked="0"/>
    </xf>
    <xf numFmtId="1" fontId="0" fillId="0" borderId="4" xfId="0" applyNumberFormat="1" applyBorder="1"/>
    <xf numFmtId="10" fontId="0" fillId="5" borderId="4" xfId="2" applyNumberFormat="1" applyFont="1" applyFill="1" applyBorder="1" applyProtection="1">
      <protection locked="0"/>
    </xf>
    <xf numFmtId="0" fontId="0" fillId="4" borderId="5" xfId="0" applyFill="1" applyBorder="1"/>
    <xf numFmtId="165" fontId="0" fillId="0" borderId="5" xfId="2" applyNumberFormat="1" applyFont="1" applyBorder="1"/>
    <xf numFmtId="0" fontId="0" fillId="4" borderId="7" xfId="0" applyFill="1" applyBorder="1"/>
    <xf numFmtId="164" fontId="0" fillId="8" borderId="7" xfId="1" applyNumberFormat="1" applyFont="1" applyFill="1" applyBorder="1"/>
    <xf numFmtId="164" fontId="0" fillId="0" borderId="5" xfId="1" applyNumberFormat="1" applyFont="1" applyBorder="1"/>
    <xf numFmtId="0" fontId="0" fillId="4" borderId="8" xfId="0" applyFill="1" applyBorder="1"/>
    <xf numFmtId="164" fontId="0" fillId="5" borderId="8" xfId="2" applyNumberFormat="1" applyFont="1" applyFill="1" applyBorder="1"/>
    <xf numFmtId="164" fontId="0" fillId="8" borderId="5" xfId="0" applyNumberFormat="1" applyFill="1" applyBorder="1"/>
    <xf numFmtId="9" fontId="0" fillId="5" borderId="3" xfId="2" applyFont="1" applyFill="1" applyBorder="1"/>
    <xf numFmtId="0" fontId="0" fillId="0" borderId="9" xfId="0" applyBorder="1"/>
    <xf numFmtId="164" fontId="0" fillId="0" borderId="4" xfId="2" applyNumberFormat="1" applyFont="1" applyBorder="1"/>
    <xf numFmtId="10" fontId="0" fillId="5" borderId="4" xfId="2" applyNumberFormat="1" applyFont="1" applyFill="1" applyBorder="1"/>
    <xf numFmtId="10" fontId="0" fillId="0" borderId="4" xfId="2" applyNumberFormat="1" applyFont="1" applyBorder="1"/>
    <xf numFmtId="2" fontId="0" fillId="0" borderId="0" xfId="0" applyNumberFormat="1"/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2" fontId="2" fillId="10" borderId="3" xfId="0" applyNumberFormat="1" applyFont="1" applyFill="1" applyBorder="1" applyAlignment="1">
      <alignment horizontal="center"/>
    </xf>
    <xf numFmtId="164" fontId="2" fillId="10" borderId="3" xfId="0" applyNumberFormat="1" applyFont="1" applyFill="1" applyBorder="1" applyAlignment="1">
      <alignment horizontal="center"/>
    </xf>
    <xf numFmtId="164" fontId="2" fillId="6" borderId="7" xfId="0" applyNumberFormat="1" applyFont="1" applyFill="1" applyBorder="1"/>
    <xf numFmtId="164" fontId="2" fillId="0" borderId="7" xfId="0" applyNumberFormat="1" applyFont="1" applyBorder="1"/>
    <xf numFmtId="164" fontId="0" fillId="0" borderId="13" xfId="0" applyNumberFormat="1" applyBorder="1"/>
    <xf numFmtId="0" fontId="0" fillId="5" borderId="13" xfId="0" applyFill="1" applyBorder="1"/>
    <xf numFmtId="10" fontId="2" fillId="0" borderId="5" xfId="3" applyNumberFormat="1" applyFont="1" applyBorder="1"/>
    <xf numFmtId="0" fontId="0" fillId="12" borderId="4" xfId="0" applyFill="1" applyBorder="1"/>
    <xf numFmtId="0" fontId="2" fillId="12" borderId="5" xfId="0" applyFont="1" applyFill="1" applyBorder="1"/>
    <xf numFmtId="0" fontId="0" fillId="12" borderId="13" xfId="0" applyFill="1" applyBorder="1"/>
    <xf numFmtId="164" fontId="2" fillId="12" borderId="5" xfId="0" applyNumberFormat="1" applyFont="1" applyFill="1" applyBorder="1"/>
    <xf numFmtId="0" fontId="0" fillId="12" borderId="3" xfId="0" applyFill="1" applyBorder="1"/>
    <xf numFmtId="166" fontId="0" fillId="0" borderId="0" xfId="0" applyNumberFormat="1"/>
    <xf numFmtId="164" fontId="0" fillId="0" borderId="14" xfId="0" applyNumberFormat="1" applyBorder="1"/>
    <xf numFmtId="164" fontId="0" fillId="0" borderId="0" xfId="0" applyNumberFormat="1" applyProtection="1">
      <protection locked="0"/>
    </xf>
    <xf numFmtId="0" fontId="0" fillId="0" borderId="14" xfId="0" applyBorder="1"/>
    <xf numFmtId="14" fontId="0" fillId="0" borderId="14" xfId="0" applyNumberFormat="1" applyBorder="1"/>
    <xf numFmtId="14" fontId="0" fillId="5" borderId="0" xfId="0" applyNumberFormat="1" applyFill="1" applyProtection="1">
      <protection locked="0"/>
    </xf>
    <xf numFmtId="14" fontId="0" fillId="0" borderId="0" xfId="0" applyNumberFormat="1"/>
    <xf numFmtId="0" fontId="0" fillId="13" borderId="15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5" borderId="0" xfId="0" applyNumberFormat="1" applyFill="1" applyAlignment="1">
      <alignment wrapText="1"/>
    </xf>
    <xf numFmtId="0" fontId="0" fillId="14" borderId="0" xfId="0" applyFill="1" applyAlignment="1">
      <alignment wrapText="1"/>
    </xf>
    <xf numFmtId="10" fontId="0" fillId="0" borderId="14" xfId="0" applyNumberFormat="1" applyBorder="1"/>
    <xf numFmtId="0" fontId="4" fillId="0" borderId="0" xfId="0" applyFont="1"/>
    <xf numFmtId="164" fontId="0" fillId="0" borderId="0" xfId="0" applyNumberFormat="1" applyAlignment="1" applyProtection="1">
      <alignment wrapText="1"/>
      <protection locked="0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10" fontId="0" fillId="0" borderId="0" xfId="0" applyNumberFormat="1" applyFill="1" applyBorder="1" applyProtection="1">
      <protection locked="0"/>
    </xf>
    <xf numFmtId="10" fontId="0" fillId="0" borderId="4" xfId="2" applyNumberFormat="1" applyFont="1" applyFill="1" applyBorder="1" applyProtection="1"/>
    <xf numFmtId="0" fontId="3" fillId="2" borderId="1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0" fillId="0" borderId="0" xfId="0" applyProtection="1"/>
    <xf numFmtId="0" fontId="3" fillId="3" borderId="10" xfId="0" applyFont="1" applyFill="1" applyBorder="1" applyAlignment="1" applyProtection="1">
      <alignment horizontal="center"/>
    </xf>
    <xf numFmtId="0" fontId="3" fillId="3" borderId="12" xfId="0" applyFont="1" applyFill="1" applyBorder="1" applyAlignment="1" applyProtection="1">
      <alignment horizontal="center"/>
    </xf>
    <xf numFmtId="0" fontId="3" fillId="11" borderId="10" xfId="0" applyFont="1" applyFill="1" applyBorder="1" applyAlignment="1" applyProtection="1">
      <alignment horizontal="center"/>
    </xf>
    <xf numFmtId="0" fontId="3" fillId="11" borderId="12" xfId="0" applyFont="1" applyFill="1" applyBorder="1" applyAlignment="1" applyProtection="1">
      <alignment horizontal="center"/>
    </xf>
    <xf numFmtId="0" fontId="0" fillId="4" borderId="3" xfId="0" applyFill="1" applyBorder="1" applyProtection="1"/>
    <xf numFmtId="164" fontId="0" fillId="5" borderId="3" xfId="0" applyNumberFormat="1" applyFill="1" applyBorder="1" applyProtection="1"/>
    <xf numFmtId="164" fontId="2" fillId="6" borderId="7" xfId="0" applyNumberFormat="1" applyFont="1" applyFill="1" applyBorder="1" applyProtection="1"/>
    <xf numFmtId="164" fontId="2" fillId="0" borderId="7" xfId="0" applyNumberFormat="1" applyFont="1" applyBorder="1" applyProtection="1"/>
    <xf numFmtId="0" fontId="0" fillId="12" borderId="3" xfId="0" applyFill="1" applyBorder="1" applyProtection="1"/>
    <xf numFmtId="164" fontId="0" fillId="0" borderId="0" xfId="0" applyNumberFormat="1" applyProtection="1"/>
    <xf numFmtId="0" fontId="0" fillId="4" borderId="4" xfId="0" applyFill="1" applyBorder="1" applyProtection="1"/>
    <xf numFmtId="10" fontId="0" fillId="5" borderId="4" xfId="2" applyNumberFormat="1" applyFont="1" applyFill="1" applyBorder="1" applyProtection="1"/>
    <xf numFmtId="0" fontId="0" fillId="6" borderId="3" xfId="0" applyFill="1" applyBorder="1" applyProtection="1"/>
    <xf numFmtId="164" fontId="0" fillId="0" borderId="4" xfId="0" applyNumberFormat="1" applyBorder="1" applyProtection="1"/>
    <xf numFmtId="0" fontId="2" fillId="12" borderId="5" xfId="0" applyFont="1" applyFill="1" applyBorder="1" applyProtection="1"/>
    <xf numFmtId="164" fontId="2" fillId="0" borderId="5" xfId="0" applyNumberFormat="1" applyFont="1" applyBorder="1" applyProtection="1"/>
    <xf numFmtId="164" fontId="0" fillId="6" borderId="4" xfId="0" applyNumberFormat="1" applyFill="1" applyBorder="1" applyProtection="1"/>
    <xf numFmtId="0" fontId="0" fillId="12" borderId="13" xfId="0" applyFill="1" applyBorder="1" applyProtection="1"/>
    <xf numFmtId="164" fontId="0" fillId="0" borderId="13" xfId="0" applyNumberFormat="1" applyBorder="1" applyProtection="1"/>
    <xf numFmtId="0" fontId="0" fillId="4" borderId="6" xfId="0" applyFill="1" applyBorder="1" applyProtection="1"/>
    <xf numFmtId="164" fontId="0" fillId="7" borderId="5" xfId="0" applyNumberFormat="1" applyFill="1" applyBorder="1" applyProtection="1"/>
    <xf numFmtId="164" fontId="2" fillId="6" borderId="5" xfId="0" applyNumberFormat="1" applyFont="1" applyFill="1" applyBorder="1" applyProtection="1"/>
    <xf numFmtId="164" fontId="2" fillId="12" borderId="5" xfId="0" applyNumberFormat="1" applyFont="1" applyFill="1" applyBorder="1" applyProtection="1"/>
    <xf numFmtId="10" fontId="2" fillId="0" borderId="5" xfId="3" applyNumberFormat="1" applyFont="1" applyBorder="1" applyProtection="1"/>
    <xf numFmtId="1" fontId="0" fillId="5" borderId="3" xfId="0" applyNumberFormat="1" applyFill="1" applyBorder="1" applyProtection="1"/>
    <xf numFmtId="164" fontId="0" fillId="6" borderId="3" xfId="0" applyNumberFormat="1" applyFill="1" applyBorder="1" applyProtection="1"/>
    <xf numFmtId="164" fontId="0" fillId="0" borderId="3" xfId="0" applyNumberFormat="1" applyBorder="1" applyProtection="1"/>
    <xf numFmtId="1" fontId="0" fillId="0" borderId="4" xfId="0" applyNumberFormat="1" applyBorder="1" applyProtection="1"/>
    <xf numFmtId="0" fontId="0" fillId="12" borderId="4" xfId="0" applyFill="1" applyBorder="1" applyProtection="1"/>
    <xf numFmtId="0" fontId="0" fillId="4" borderId="5" xfId="0" applyFill="1" applyBorder="1" applyProtection="1"/>
    <xf numFmtId="165" fontId="0" fillId="0" borderId="5" xfId="2" applyNumberFormat="1" applyFont="1" applyBorder="1" applyProtection="1"/>
    <xf numFmtId="0" fontId="0" fillId="0" borderId="3" xfId="0" applyBorder="1" applyProtection="1"/>
    <xf numFmtId="0" fontId="0" fillId="4" borderId="7" xfId="0" applyFill="1" applyBorder="1" applyProtection="1"/>
    <xf numFmtId="164" fontId="0" fillId="8" borderId="7" xfId="1" applyNumberFormat="1" applyFont="1" applyFill="1" applyBorder="1" applyProtection="1"/>
    <xf numFmtId="0" fontId="0" fillId="0" borderId="4" xfId="0" applyBorder="1" applyProtection="1"/>
    <xf numFmtId="0" fontId="0" fillId="4" borderId="8" xfId="0" applyFill="1" applyBorder="1" applyProtection="1"/>
    <xf numFmtId="164" fontId="0" fillId="5" borderId="8" xfId="2" applyNumberFormat="1" applyFont="1" applyFill="1" applyBorder="1" applyProtection="1"/>
    <xf numFmtId="0" fontId="2" fillId="0" borderId="5" xfId="0" applyFont="1" applyBorder="1" applyProtection="1"/>
    <xf numFmtId="164" fontId="0" fillId="8" borderId="5" xfId="0" applyNumberFormat="1" applyFill="1" applyBorder="1" applyProtection="1"/>
    <xf numFmtId="0" fontId="4" fillId="0" borderId="0" xfId="0" applyFont="1" applyProtection="1"/>
    <xf numFmtId="9" fontId="0" fillId="5" borderId="3" xfId="2" applyFont="1" applyFill="1" applyBorder="1" applyProtection="1"/>
    <xf numFmtId="164" fontId="0" fillId="0" borderId="4" xfId="2" applyNumberFormat="1" applyFont="1" applyBorder="1" applyProtection="1"/>
    <xf numFmtId="10" fontId="0" fillId="0" borderId="4" xfId="2" applyNumberFormat="1" applyFont="1" applyBorder="1" applyProtection="1"/>
    <xf numFmtId="2" fontId="0" fillId="0" borderId="0" xfId="0" applyNumberFormat="1" applyProtection="1"/>
    <xf numFmtId="0" fontId="3" fillId="9" borderId="10" xfId="0" applyFont="1" applyFill="1" applyBorder="1" applyAlignment="1" applyProtection="1">
      <alignment horizontal="center"/>
    </xf>
    <xf numFmtId="0" fontId="3" fillId="9" borderId="11" xfId="0" applyFont="1" applyFill="1" applyBorder="1" applyAlignment="1" applyProtection="1">
      <alignment horizontal="center"/>
    </xf>
    <xf numFmtId="0" fontId="3" fillId="9" borderId="12" xfId="0" applyFont="1" applyFill="1" applyBorder="1" applyAlignment="1" applyProtection="1">
      <alignment horizontal="center"/>
    </xf>
    <xf numFmtId="0" fontId="2" fillId="10" borderId="3" xfId="0" applyFont="1" applyFill="1" applyBorder="1" applyAlignment="1" applyProtection="1">
      <alignment horizontal="center"/>
    </xf>
    <xf numFmtId="2" fontId="2" fillId="10" borderId="3" xfId="0" applyNumberFormat="1" applyFont="1" applyFill="1" applyBorder="1" applyAlignment="1" applyProtection="1">
      <alignment horizontal="center"/>
    </xf>
    <xf numFmtId="164" fontId="2" fillId="10" borderId="3" xfId="0" applyNumberFormat="1" applyFont="1" applyFill="1" applyBorder="1" applyAlignment="1" applyProtection="1">
      <alignment horizontal="center"/>
    </xf>
    <xf numFmtId="0" fontId="0" fillId="0" borderId="14" xfId="0" applyBorder="1" applyProtection="1"/>
    <xf numFmtId="14" fontId="0" fillId="0" borderId="14" xfId="0" applyNumberFormat="1" applyBorder="1" applyProtection="1"/>
    <xf numFmtId="10" fontId="0" fillId="0" borderId="14" xfId="0" applyNumberFormat="1" applyBorder="1" applyProtection="1"/>
    <xf numFmtId="164" fontId="0" fillId="0" borderId="14" xfId="0" applyNumberFormat="1" applyBorder="1" applyProtection="1"/>
    <xf numFmtId="14" fontId="0" fillId="5" borderId="0" xfId="0" applyNumberFormat="1" applyFill="1" applyProtection="1"/>
    <xf numFmtId="10" fontId="0" fillId="0" borderId="0" xfId="3" applyNumberFormat="1" applyFont="1" applyBorder="1" applyProtection="1"/>
    <xf numFmtId="164" fontId="0" fillId="0" borderId="0" xfId="0" applyNumberFormat="1" applyAlignment="1" applyProtection="1">
      <alignment wrapText="1"/>
    </xf>
    <xf numFmtId="14" fontId="0" fillId="0" borderId="0" xfId="0" applyNumberFormat="1" applyProtection="1"/>
    <xf numFmtId="166" fontId="0" fillId="0" borderId="0" xfId="0" applyNumberFormat="1" applyProtection="1"/>
    <xf numFmtId="0" fontId="0" fillId="13" borderId="15" xfId="0" applyFill="1" applyBorder="1" applyProtection="1"/>
    <xf numFmtId="0" fontId="0" fillId="13" borderId="16" xfId="0" applyFill="1" applyBorder="1" applyProtection="1"/>
    <xf numFmtId="0" fontId="3" fillId="3" borderId="1" xfId="0" applyFont="1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  <xf numFmtId="164" fontId="0" fillId="0" borderId="3" xfId="1" applyNumberFormat="1" applyFont="1" applyBorder="1" applyProtection="1"/>
    <xf numFmtId="8" fontId="0" fillId="0" borderId="0" xfId="0" applyNumberFormat="1" applyProtection="1"/>
    <xf numFmtId="164" fontId="0" fillId="0" borderId="5" xfId="1" applyNumberFormat="1" applyFont="1" applyBorder="1" applyProtection="1"/>
    <xf numFmtId="0" fontId="0" fillId="0" borderId="9" xfId="0" applyBorder="1" applyProtection="1"/>
    <xf numFmtId="0" fontId="0" fillId="13" borderId="17" xfId="0" applyFill="1" applyBorder="1" applyProtection="1"/>
    <xf numFmtId="10" fontId="0" fillId="0" borderId="0" xfId="0" applyNumberFormat="1" applyProtection="1"/>
    <xf numFmtId="0" fontId="0" fillId="0" borderId="0" xfId="0" applyNumberFormat="1" applyProtection="1"/>
  </cellXfs>
  <cellStyles count="4">
    <cellStyle name="Currency 2" xfId="1" xr:uid="{8D2AF6D8-2911-42F9-974F-1D69C30DF69C}"/>
    <cellStyle name="Normal" xfId="0" builtinId="0"/>
    <cellStyle name="Percent" xfId="3" builtinId="5"/>
    <cellStyle name="Percent 2" xfId="2" xr:uid="{1950297F-4F32-4879-B17F-68811690BCAC}"/>
  </cellStyles>
  <dxfs count="23"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13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2D17D3-9FE2-42DA-B093-1E7E1F0EE0E8}"/>
            </a:ext>
          </a:extLst>
        </xdr:cNvPr>
        <xdr:cNvSpPr txBox="1"/>
      </xdr:nvSpPr>
      <xdr:spPr>
        <a:xfrm>
          <a:off x="12214861" y="2461260"/>
          <a:ext cx="5501639" cy="5562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highlighter yellow colored cells are required arguements for all of the formula calculations.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2074332</xdr:colOff>
      <xdr:row>17</xdr:row>
      <xdr:rowOff>0</xdr:rowOff>
    </xdr:from>
    <xdr:to>
      <xdr:col>7</xdr:col>
      <xdr:colOff>1456265</xdr:colOff>
      <xdr:row>20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C8F3B7-189A-406D-A460-D367D5C9264A}"/>
            </a:ext>
          </a:extLst>
        </xdr:cNvPr>
        <xdr:cNvSpPr txBox="1"/>
      </xdr:nvSpPr>
      <xdr:spPr>
        <a:xfrm>
          <a:off x="12217399" y="3268133"/>
          <a:ext cx="5579533" cy="56726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orange colored cells are optional arguements for all the formula calculations.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13</xdr:row>
      <xdr:rowOff>0</xdr:rowOff>
    </xdr:from>
    <xdr:to>
      <xdr:col>8</xdr:col>
      <xdr:colOff>0</xdr:colOff>
      <xdr:row>16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2AC124-9A26-4B4A-8150-F5CD1E34E26B}"/>
            </a:ext>
          </a:extLst>
        </xdr:cNvPr>
        <xdr:cNvSpPr txBox="1"/>
      </xdr:nvSpPr>
      <xdr:spPr>
        <a:xfrm>
          <a:off x="22227541" y="2491740"/>
          <a:ext cx="6012179" cy="58674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highlighter yellow colored cells are required arguements for all of the formula calculations.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D85ED6-E66B-45FE-BC94-1ACF74A65318}"/>
            </a:ext>
          </a:extLst>
        </xdr:cNvPr>
        <xdr:cNvSpPr txBox="1"/>
      </xdr:nvSpPr>
      <xdr:spPr>
        <a:xfrm>
          <a:off x="22227540" y="3253740"/>
          <a:ext cx="6012180" cy="5715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orange colored cells are optional arguements for all the formula calculations.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956732</xdr:colOff>
      <xdr:row>13</xdr:row>
      <xdr:rowOff>0</xdr:rowOff>
    </xdr:from>
    <xdr:to>
      <xdr:col>7</xdr:col>
      <xdr:colOff>2082799</xdr:colOff>
      <xdr:row>16</xdr:row>
      <xdr:rowOff>0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0D951722-A2F1-4D55-AB18-058DBE73E72B}"/>
            </a:ext>
          </a:extLst>
        </xdr:cNvPr>
        <xdr:cNvSpPr txBox="1"/>
      </xdr:nvSpPr>
      <xdr:spPr>
        <a:xfrm>
          <a:off x="12318999" y="2506133"/>
          <a:ext cx="6316133" cy="56726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highlighter yellow colored cells are required arguements for all of the formula calculations.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7" name="TextBox 2">
          <a:extLst>
            <a:ext uri="{FF2B5EF4-FFF2-40B4-BE49-F238E27FC236}">
              <a16:creationId xmlns:a16="http://schemas.microsoft.com/office/drawing/2014/main" id="{6DFB1DE6-4A6D-4ED4-A729-C7B80C14C2DB}"/>
            </a:ext>
            <a:ext uri="{147F2762-F138-4A5C-976F-8EAC2B608ADB}">
              <a16:predDERef xmlns:a16="http://schemas.microsoft.com/office/drawing/2014/main" pred="{0D951722-A2F1-4D55-AB18-058DBE73E72B}"/>
            </a:ext>
          </a:extLst>
        </xdr:cNvPr>
        <xdr:cNvSpPr txBox="1"/>
      </xdr:nvSpPr>
      <xdr:spPr>
        <a:xfrm>
          <a:off x="12319000" y="3268133"/>
          <a:ext cx="6316133" cy="56726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orange colored cells are optional arguements for all the formula calculations.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rry" id="{B372795D-D10C-4419-934E-C8875D505DA4}" userId="66e829ca99d5e7d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4" dT="2023-11-23T01:15:20.30" personId="{B372795D-D10C-4419-934E-C8875D505DA4}" id="{4582E397-2951-4E75-8BBC-4B17BF1C7E8F}">
    <text>No pre-payment penalties are included for paying off you mortgage early..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4" dT="2023-11-23T01:15:20.30" personId="{B372795D-D10C-4419-934E-C8875D505DA4}" id="{E6F19FB9-1B58-432A-B2E1-6F992FE4DB2D}">
    <text>No pre-payment penalties are included for paying off you mortgage early..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24" dT="2023-11-23T01:15:20.30" personId="{B372795D-D10C-4419-934E-C8875D505DA4}" id="{88576E8D-3627-40CF-AEC3-E408BCD04645}">
    <text>No pre-payment penalties are included for paying off you mortgage early..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1325-8327-4F64-BCF3-9D08C6851381}">
  <dimension ref="A1:N626"/>
  <sheetViews>
    <sheetView tabSelected="1" zoomScale="90" zoomScaleNormal="90" workbookViewId="0">
      <pane xSplit="1" ySplit="24" topLeftCell="B245" activePane="bottomRight" state="frozen"/>
      <selection pane="topRight" activeCell="B1" sqref="B1"/>
      <selection pane="bottomLeft" activeCell="A25" sqref="A25"/>
      <selection pane="bottomRight" activeCell="E15" sqref="E15"/>
    </sheetView>
  </sheetViews>
  <sheetFormatPr defaultRowHeight="14.4" x14ac:dyDescent="0.3"/>
  <cols>
    <col min="1" max="1" width="43" style="74" bestFit="1" customWidth="1"/>
    <col min="2" max="2" width="12" style="74" bestFit="1" customWidth="1"/>
    <col min="3" max="3" width="22.5546875" style="74" bestFit="1" customWidth="1"/>
    <col min="4" max="4" width="61.6640625" style="74" bestFit="1" customWidth="1"/>
    <col min="5" max="5" width="13.6640625" style="74" bestFit="1" customWidth="1"/>
    <col min="6" max="6" width="30.21875" style="74" bestFit="1" customWidth="1"/>
    <col min="7" max="7" width="60.109375" style="74" bestFit="1" customWidth="1"/>
    <col min="8" max="8" width="21.21875" style="74" bestFit="1" customWidth="1"/>
    <col min="9" max="9" width="10.44140625" style="74" bestFit="1" customWidth="1"/>
    <col min="10" max="10" width="21.109375" style="74" bestFit="1" customWidth="1"/>
    <col min="11" max="11" width="20.21875" style="74" bestFit="1" customWidth="1"/>
    <col min="12" max="12" width="27.88671875" style="74" bestFit="1" customWidth="1"/>
    <col min="13" max="13" width="13.109375" style="74" bestFit="1" customWidth="1"/>
    <col min="14" max="14" width="16.44140625" style="74" bestFit="1" customWidth="1"/>
    <col min="15" max="16384" width="8.88671875" style="74"/>
  </cols>
  <sheetData>
    <row r="1" spans="1:8" ht="16.2" thickBot="1" x14ac:dyDescent="0.35">
      <c r="A1" s="72" t="s">
        <v>0</v>
      </c>
      <c r="B1" s="73"/>
      <c r="D1" s="136" t="s">
        <v>1</v>
      </c>
      <c r="E1" s="137"/>
      <c r="G1" s="77" t="s">
        <v>40</v>
      </c>
      <c r="H1" s="78"/>
    </row>
    <row r="2" spans="1:8" ht="15" thickBot="1" x14ac:dyDescent="0.35">
      <c r="A2" s="79" t="s">
        <v>2</v>
      </c>
      <c r="B2" s="80">
        <v>200000</v>
      </c>
      <c r="D2" s="81" t="s">
        <v>53</v>
      </c>
      <c r="E2" s="82" cm="1">
        <f t="array" ref="E2">SUM(IF($E$26:$E$625&lt;&gt;"",$F$26:$F$625,""))</f>
        <v>27000</v>
      </c>
      <c r="F2" s="84"/>
      <c r="G2" s="83" t="s">
        <v>30</v>
      </c>
      <c r="H2" s="80">
        <v>60000</v>
      </c>
    </row>
    <row r="3" spans="1:8" ht="15" thickBot="1" x14ac:dyDescent="0.35">
      <c r="A3" s="85" t="s">
        <v>4</v>
      </c>
      <c r="B3" s="86">
        <v>0.1</v>
      </c>
      <c r="D3" s="87" t="s">
        <v>55</v>
      </c>
      <c r="E3" s="138">
        <f>$B$12</f>
        <v>388666.37741754169</v>
      </c>
      <c r="G3" s="89" t="s">
        <v>31</v>
      </c>
      <c r="H3" s="90">
        <f>$H$2/12</f>
        <v>5000</v>
      </c>
    </row>
    <row r="4" spans="1:8" x14ac:dyDescent="0.3">
      <c r="A4" s="85" t="s">
        <v>5</v>
      </c>
      <c r="B4" s="88">
        <f>B2*B3</f>
        <v>20000</v>
      </c>
      <c r="D4" s="91" t="s">
        <v>54</v>
      </c>
      <c r="E4" s="88">
        <f>SUMIF(C26:C625, "&lt;&gt;0",D26:D625)</f>
        <v>272440.59836396284</v>
      </c>
      <c r="G4" s="92" t="s">
        <v>32</v>
      </c>
      <c r="H4" s="93">
        <f>$B$10</f>
        <v>1579.6288261598379</v>
      </c>
    </row>
    <row r="5" spans="1:8" ht="15" thickBot="1" x14ac:dyDescent="0.35">
      <c r="A5" s="94" t="s">
        <v>6</v>
      </c>
      <c r="B5" s="95">
        <f>B2*(1-B3)</f>
        <v>180000</v>
      </c>
      <c r="D5" s="96" t="s">
        <v>47</v>
      </c>
      <c r="E5" s="90">
        <f>$E$3-$E$4</f>
        <v>116225.77905357885</v>
      </c>
      <c r="G5" s="97" t="s">
        <v>33</v>
      </c>
      <c r="H5" s="98">
        <f>$H$4/$H$3</f>
        <v>0.31592576523196758</v>
      </c>
    </row>
    <row r="6" spans="1:8" x14ac:dyDescent="0.3">
      <c r="A6" s="79" t="s">
        <v>43</v>
      </c>
      <c r="B6" s="99">
        <v>30</v>
      </c>
      <c r="C6" s="84"/>
      <c r="D6" s="100" t="s">
        <v>7</v>
      </c>
      <c r="E6" s="101">
        <f>$B$5</f>
        <v>180000</v>
      </c>
      <c r="G6" s="92" t="s">
        <v>34</v>
      </c>
      <c r="H6" s="80">
        <v>100</v>
      </c>
    </row>
    <row r="7" spans="1:8" x14ac:dyDescent="0.3">
      <c r="A7" s="85" t="s">
        <v>8</v>
      </c>
      <c r="B7" s="102">
        <f>B6*12</f>
        <v>360</v>
      </c>
      <c r="C7" s="84" t="s">
        <v>65</v>
      </c>
      <c r="D7" s="91" t="s">
        <v>56</v>
      </c>
      <c r="E7" s="88">
        <f>$B$11</f>
        <v>568666.37741754169</v>
      </c>
      <c r="G7" s="103" t="s">
        <v>41</v>
      </c>
      <c r="H7" s="88">
        <f>$H$6+$H$4</f>
        <v>1679.6288261598379</v>
      </c>
    </row>
    <row r="8" spans="1:8" ht="15" thickBot="1" x14ac:dyDescent="0.35">
      <c r="A8" s="85" t="s">
        <v>44</v>
      </c>
      <c r="B8" s="86">
        <v>0.1</v>
      </c>
      <c r="D8" s="96" t="s">
        <v>48</v>
      </c>
      <c r="E8" s="90">
        <f>$E$4+$E$6</f>
        <v>452440.59836396284</v>
      </c>
      <c r="G8" s="97" t="s">
        <v>35</v>
      </c>
      <c r="H8" s="98">
        <f>($H$6+$H$4)/$H$3</f>
        <v>0.3359257652319676</v>
      </c>
    </row>
    <row r="9" spans="1:8" ht="15" thickBot="1" x14ac:dyDescent="0.35">
      <c r="A9" s="104" t="s">
        <v>9</v>
      </c>
      <c r="B9" s="105">
        <f>$B$8/12</f>
        <v>8.3333333333333332E-3</v>
      </c>
      <c r="D9" s="100" t="s">
        <v>57</v>
      </c>
      <c r="E9" s="106">
        <f>$B$6*12</f>
        <v>360</v>
      </c>
      <c r="G9" s="92" t="s">
        <v>37</v>
      </c>
      <c r="H9" s="93">
        <f>$B$13</f>
        <v>500</v>
      </c>
    </row>
    <row r="10" spans="1:8" ht="15" thickBot="1" x14ac:dyDescent="0.35">
      <c r="A10" s="107" t="s">
        <v>10</v>
      </c>
      <c r="B10" s="108">
        <f>-PMT($B$9,$B$7,$B$5,0,0)</f>
        <v>1579.6288261598379</v>
      </c>
      <c r="C10" s="139"/>
      <c r="D10" s="91" t="s">
        <v>58</v>
      </c>
      <c r="E10" s="109" cm="1">
        <f t="array" ref="E10">COUNT(IF($E$26:$E$625&lt;&gt;"",1,""))</f>
        <v>270</v>
      </c>
      <c r="G10" s="97" t="s">
        <v>36</v>
      </c>
      <c r="H10" s="98">
        <f>($H$9+$H$6+$H$4)/$H$3</f>
        <v>0.43592576523196758</v>
      </c>
    </row>
    <row r="11" spans="1:8" ht="15" thickBot="1" x14ac:dyDescent="0.35">
      <c r="A11" s="79" t="s">
        <v>11</v>
      </c>
      <c r="B11" s="138">
        <f>$B$10*$B$7</f>
        <v>568666.37741754169</v>
      </c>
      <c r="D11" s="96" t="s">
        <v>49</v>
      </c>
      <c r="E11" s="112">
        <f>$E$9-$E$10</f>
        <v>90</v>
      </c>
      <c r="G11" s="92" t="s">
        <v>39</v>
      </c>
      <c r="H11" s="93">
        <f>$B$20-$B$14</f>
        <v>300</v>
      </c>
    </row>
    <row r="12" spans="1:8" ht="15" thickBot="1" x14ac:dyDescent="0.35">
      <c r="A12" s="104" t="s">
        <v>3</v>
      </c>
      <c r="B12" s="140">
        <f>$B$11-$B$5</f>
        <v>388666.37741754169</v>
      </c>
      <c r="D12" s="100" t="s">
        <v>59</v>
      </c>
      <c r="E12" s="101">
        <f>SUM('Fixed Mortgage Hidden'!$G$26:$G$625)</f>
        <v>180000</v>
      </c>
      <c r="G12" s="97" t="s">
        <v>38</v>
      </c>
      <c r="H12" s="98">
        <f>($H$11+$H$9+$H$6+$H$4)/$H$3</f>
        <v>0.49592576523196757</v>
      </c>
    </row>
    <row r="13" spans="1:8" x14ac:dyDescent="0.3">
      <c r="A13" s="110" t="s">
        <v>12</v>
      </c>
      <c r="B13" s="111">
        <v>500</v>
      </c>
      <c r="D13" s="100" t="s">
        <v>60</v>
      </c>
      <c r="E13" s="101">
        <f>SUM($H$26:$H$625)</f>
        <v>135000</v>
      </c>
    </row>
    <row r="14" spans="1:8" ht="15" thickBot="1" x14ac:dyDescent="0.35">
      <c r="A14" s="104" t="s">
        <v>13</v>
      </c>
      <c r="B14" s="113">
        <f>$B$10+$B$13</f>
        <v>2079.6288261598379</v>
      </c>
      <c r="D14" s="96" t="s">
        <v>50</v>
      </c>
      <c r="E14" s="90">
        <f>$E$12-$E$13</f>
        <v>45000</v>
      </c>
    </row>
    <row r="15" spans="1:8" x14ac:dyDescent="0.3">
      <c r="A15" s="79" t="s">
        <v>45</v>
      </c>
      <c r="B15" s="115">
        <v>0.2</v>
      </c>
      <c r="C15" s="141"/>
      <c r="D15" s="100" t="s">
        <v>61</v>
      </c>
      <c r="E15" s="101">
        <f>SUM('Fixed Mortgage Hidden'!$H$26:$H$625)</f>
        <v>41100</v>
      </c>
    </row>
    <row r="16" spans="1:8" x14ac:dyDescent="0.3">
      <c r="A16" s="85" t="s">
        <v>14</v>
      </c>
      <c r="B16" s="116">
        <f>$B$2*$B$15</f>
        <v>40000</v>
      </c>
      <c r="D16" s="100" t="s">
        <v>62</v>
      </c>
      <c r="E16" s="101">
        <f>SUM($I$26:$I$625)</f>
        <v>24000</v>
      </c>
    </row>
    <row r="17" spans="1:14" ht="15" thickBot="1" x14ac:dyDescent="0.35">
      <c r="A17" s="85" t="s">
        <v>46</v>
      </c>
      <c r="B17" s="86">
        <v>0.02</v>
      </c>
      <c r="D17" s="96" t="s">
        <v>51</v>
      </c>
      <c r="E17" s="90">
        <f>$E$15-$E$16</f>
        <v>17100</v>
      </c>
      <c r="G17" s="84"/>
    </row>
    <row r="18" spans="1:14" x14ac:dyDescent="0.3">
      <c r="A18" s="85" t="s">
        <v>16</v>
      </c>
      <c r="B18" s="117">
        <f>B17/12</f>
        <v>1.6666666666666668E-3</v>
      </c>
      <c r="D18" s="100" t="s">
        <v>63</v>
      </c>
      <c r="E18" s="101">
        <f>SUM('Fixed Mortgage Hidden'!$I$26:$I$625)</f>
        <v>789766.37741754134</v>
      </c>
      <c r="H18" s="84"/>
      <c r="I18" s="84"/>
    </row>
    <row r="19" spans="1:14" x14ac:dyDescent="0.3">
      <c r="A19" s="85" t="s">
        <v>17</v>
      </c>
      <c r="B19" s="116">
        <f>$B$5*$B$18</f>
        <v>300</v>
      </c>
      <c r="D19" s="91" t="s">
        <v>64</v>
      </c>
      <c r="E19" s="88">
        <f>SUM($J$26:$J$625)</f>
        <v>611440.59836396074</v>
      </c>
      <c r="F19" s="84"/>
    </row>
    <row r="20" spans="1:14" ht="15" thickBot="1" x14ac:dyDescent="0.35">
      <c r="A20" s="104" t="s">
        <v>18</v>
      </c>
      <c r="B20" s="113">
        <f>$B$14+$B$19</f>
        <v>2379.6288261598379</v>
      </c>
      <c r="C20" s="84"/>
      <c r="D20" s="96" t="s">
        <v>52</v>
      </c>
      <c r="E20" s="90">
        <f>$E$18-$E$19</f>
        <v>178325.7790535806</v>
      </c>
      <c r="F20" s="84"/>
    </row>
    <row r="21" spans="1:14" x14ac:dyDescent="0.3">
      <c r="B21" s="118"/>
      <c r="E21" s="84"/>
    </row>
    <row r="22" spans="1:14" ht="15" thickBot="1" x14ac:dyDescent="0.35">
      <c r="E22" s="84"/>
    </row>
    <row r="23" spans="1:14" ht="16.2" thickBot="1" x14ac:dyDescent="0.35">
      <c r="A23" s="119" t="s">
        <v>19</v>
      </c>
      <c r="B23" s="120"/>
      <c r="C23" s="120"/>
      <c r="D23" s="120"/>
      <c r="E23" s="120"/>
      <c r="F23" s="120"/>
      <c r="G23" s="120"/>
      <c r="H23" s="120"/>
      <c r="I23" s="120"/>
      <c r="J23" s="121"/>
    </row>
    <row r="24" spans="1:14" x14ac:dyDescent="0.3">
      <c r="A24" s="122" t="s">
        <v>20</v>
      </c>
      <c r="B24" s="123" t="s">
        <v>21</v>
      </c>
      <c r="C24" s="122" t="s">
        <v>22</v>
      </c>
      <c r="D24" s="122" t="s">
        <v>23</v>
      </c>
      <c r="E24" s="122" t="s">
        <v>24</v>
      </c>
      <c r="F24" s="124" t="s">
        <v>42</v>
      </c>
      <c r="G24" s="122" t="s">
        <v>25</v>
      </c>
      <c r="H24" s="122" t="s">
        <v>26</v>
      </c>
      <c r="I24" s="122" t="s">
        <v>27</v>
      </c>
      <c r="J24" s="122" t="s">
        <v>28</v>
      </c>
      <c r="K24" s="84"/>
    </row>
    <row r="25" spans="1:14" x14ac:dyDescent="0.3">
      <c r="A25" s="125">
        <v>0</v>
      </c>
      <c r="B25" s="126"/>
      <c r="C25" s="128"/>
      <c r="D25" s="128"/>
      <c r="E25" s="128"/>
      <c r="F25" s="128"/>
      <c r="G25" s="128">
        <f>$B$5</f>
        <v>180000</v>
      </c>
      <c r="H25" s="128"/>
      <c r="I25" s="128"/>
      <c r="J25" s="128"/>
      <c r="N25" s="84"/>
    </row>
    <row r="26" spans="1:14" x14ac:dyDescent="0.3">
      <c r="A26" s="74" cm="1">
        <f t="array" ref="A26:A385">_xlfn.SEQUENCE($B$7)</f>
        <v>1</v>
      </c>
      <c r="B26" s="129">
        <v>43831</v>
      </c>
      <c r="C26" s="84">
        <f>_xlfn.LET(
_xlpm.StartingPrincipalBalance,$G25,
_xlpm.IsPrincipalRemainingZeroCondition,ROUND($G25,2)=0,
_xlpm.IsPrincipalRemainingBlankCondition,$G25="",
_xlpm.IsPeriodBlankCondition,ISBLANK($A26),
_xlpm.Calculation,IF(_xlpm.IsPeriodBlankCondition,"",IF(_xlpm.IsPrincipalRemainingBlankCondition,"",IF(_xlpm.IsPrincipalRemainingZeroCondition,"",_xlpm.StartingPrincipalBalance))),
_xlpm.Calculation
)</f>
        <v>180000</v>
      </c>
      <c r="D26" s="84">
        <f>_xlfn.LET(
_xlpm.InterestCalculation,$G25*$B$9,
_xlpm.IsPrincipalRemainingZeroCondition,ROUND($G25,2)=0,
_xlpm.IsPrincipalRemainingBlankCondition,$G25="",
_xlpm.IsPeriodBlankCondition,ISBLANK($A26),
_xlpm.Calculation,IF(_xlpm.IsPeriodBlankCondition,"",IF(_xlpm.IsPrincipalRemainingBlankCondition,"",IF(_xlpm.IsPrincipalRemainingZeroCondition,"",_xlpm.InterestCalculation))),
_xlpm.Calculation
)</f>
        <v>1500</v>
      </c>
      <c r="E26" s="84">
        <f>_xlfn.LET(
_xlpm.PrincipalOwedCalculation,$B$10-$D26,
_xlpm.IsPrincipalLessThenOrEqualToMonthlyPaymentCondition,$G25&lt;=$B$10,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_xlpm.Calculation,IF(_xlpm.IsPeriodBlankCondition,"",IF(_xlpm.IsPrincipalRemainingBlankCondition,"",IF(_xlpm.IsPrincipalZeroCondition,"",IF(_xlpm.IsPrincipalLessThenOrEqualToMonthlyPaymentCondition,$G25,_xlpm.PrincipalOwedCalculation)))),
_xlpm.Calculation
)</f>
        <v>79.628826159837899</v>
      </c>
      <c r="F26" s="84">
        <v>100</v>
      </c>
      <c r="G26" s="84">
        <f>_xlfn.LET(
_xlpm.StartingBalanceGreaterThanPrincipalOwedPlusPrepaymentCondition,$C26&gt;=$E26+$F26,
_xlpm.IsPrincpalOwedPlusPrepaymentLessThanOrEqualToPrincipalRemainingCondition,ROUND($E26+$F26,2)&lt;=ROUND($G25,2),
_xlpm.IsCurrentPrincapalOwedAmtGreaterThanPrevPrincipalOwedCondition,$E25&gt;$G25,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_xlpm.Calculation,IF(_xlpm.IsPeriodBlankCondition,"",IF(_xlpm.IsPrincipalRemainingBlankCondition,"",IF(_xlpm.IsPrincipalZeroCondition,"",IF(_xlpm.StartingBalanceGreaterThanPrincipalOwedPlusPrepaymentCondition,$C26-$E26-$F26,0)))),
_xlpm.Calculation
)</f>
        <v>179820.37117384016</v>
      </c>
      <c r="H26" s="84">
        <f>_xlfn.LET(
_xlpm.PrincpalRemainingCalculation,$B$13,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_xlpm.Calculation,IF(_xlpm.IsPeriodBlankCondition,"",IF(_xlpm.IsPrincipalRemainingBlankCondition,"",IF(_xlpm.IsPrincipalZeroCondition,"",_xlpm.PrincpalRemainingCalculation))),
_xlpm.Calculation
)</f>
        <v>500</v>
      </c>
      <c r="I26" s="84">
        <f>_xlfn.LET(
_xlpm.IsPrincipalRemainingLessThanOrEqualToPMICutoffAmtCondition,$G25&lt;=$B$2*(1-$B$15),
_xlpm.PMIMonthlyPayment,$B$19,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J26" s="84">
        <f>_xlfn.LET(
_xlpm.PrePaymentActuallyPaid,IF($C26&gt;=$E26+$F26,$F26,$C26-$E26),
_xlpm.IfPMIOwedIsBlank,IF($I26 = "",0,$I26),
_xlpm.TotalMonthlyPaymentCalculation,$D26+$E26+$H26+_xlpm.IfPMIOwedIsBlank+_xlpm.PrePaymentActuallyPaid,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_xlpm.Calculation,IF(_xlpm.IsPeriodBlankCondition,"",IF(_xlpm.IsPrincipalRemainingBlankCondition,"",IF(_xlpm.IsPrincipalZeroCondition,"",_xlpm.TotalMonthlyPaymentCalculation))),
_xlpm.Calculation
)</f>
        <v>2479.6288261598379</v>
      </c>
      <c r="K26" s="84"/>
      <c r="L26" s="84"/>
      <c r="M26" s="84"/>
      <c r="N26" s="84"/>
    </row>
    <row r="27" spans="1:14" x14ac:dyDescent="0.3">
      <c r="A27" s="74">
        <v>2</v>
      </c>
      <c r="B27" s="132">
        <f t="shared" ref="B27:B90" si="0">IF(ISBLANK($A27),"",EDATE($B26,1))</f>
        <v>43862</v>
      </c>
      <c r="C27" s="84">
        <f t="shared" ref="C27:C90" si="1">_xlfn.LET(
_xlpm.StartingPrincipalBalance,$G26,
_xlpm.IsPrincipalRemainingZeroCondition,ROUND($G26,2)=0,
_xlpm.IsPrincipalRemainingBlankCondition,$G26="",
_xlpm.IsPeriodBlankCondition,ISBLANK($A27),
_xlpm.Calculation,IF(_xlpm.IsPeriodBlankCondition,"",IF(_xlpm.IsPrincipalRemainingBlankCondition,"",IF(_xlpm.IsPrincipalRemainingZeroCondition,"",_xlpm.StartingPrincipalBalance))),
_xlpm.Calculation
)</f>
        <v>179820.37117384016</v>
      </c>
      <c r="D27" s="84">
        <f t="shared" ref="D27:D90" si="2">_xlfn.LET(
_xlpm.InterestCalculation,$G26*$B$9,
_xlpm.IsPrincipalRemainingZeroCondition,ROUND($G26,2)=0,
_xlpm.IsPrincipalRemainingBlankCondition,$G26="",
_xlpm.IsPeriodBlankCondition,ISBLANK($A27),
_xlpm.Calculation,IF(_xlpm.IsPeriodBlankCondition,"",IF(_xlpm.IsPrincipalRemainingBlankCondition,"",IF(_xlpm.IsPrincipalRemainingZeroCondition,"",_xlpm.InterestCalculation))),
_xlpm.Calculation
)</f>
        <v>1498.5030931153347</v>
      </c>
      <c r="E27" s="84">
        <f t="shared" ref="E27:E35" si="3">_xlfn.LET(
_xlpm.PrincipalOwedCalculation,$B$10-$D27,
_xlpm.IsPrincipalLessThenOrEqualToMonthlyPaymentCondition,$G26&lt;=$B$10,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_xlpm.Calculation,IF(_xlpm.IsPeriodBlankCondition,"",IF(_xlpm.IsPrincipalRemainingBlankCondition,"",IF(_xlpm.IsPrincipalZeroCondition,"",IF(_xlpm.IsPrincipalLessThenOrEqualToMonthlyPaymentCondition,$G26,_xlpm.PrincipalOwedCalculation)))),
_xlpm.Calculation
)</f>
        <v>81.125733044503249</v>
      </c>
      <c r="F27" s="84">
        <v>100</v>
      </c>
      <c r="G27" s="84">
        <f t="shared" ref="G27:G90" si="4">_xlfn.LET(
_xlpm.StartingBalanceGreaterThanPrincipalOwedPlusPrepaymentCondition,$C27&gt;=$E27+$F27,
_xlpm.IsPrincpalOwedPlusPrepaymentLessThanOrEqualToPrincipalRemainingCondition,ROUND($E27+$F27,2)&lt;=ROUND($G26,2),
_xlpm.IsCurrentPrincapalOwedAmtGreaterThanPrevPrincipalOwedCondition,$E26&gt;$G26,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_xlpm.Calculation,IF(_xlpm.IsPeriodBlankCondition,"",IF(_xlpm.IsPrincipalRemainingBlankCondition,"",IF(_xlpm.IsPrincipalZeroCondition,"",IF(_xlpm.StartingBalanceGreaterThanPrincipalOwedPlusPrepaymentCondition,$C27-$E27-$F27,0)))),
_xlpm.Calculation
)</f>
        <v>179639.24544079567</v>
      </c>
      <c r="H27" s="84">
        <f t="shared" ref="H27:H90" si="5">_xlfn.LET(
_xlpm.PrincpalRemainingCalculation,$B$13,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_xlpm.Calculation,IF(_xlpm.IsPeriodBlankCondition,"",IF(_xlpm.IsPrincipalRemainingBlankCondition,"",IF(_xlpm.IsPrincipalZeroCondition,"",_xlpm.PrincpalRemainingCalculation))),
_xlpm.Calculation
)</f>
        <v>500</v>
      </c>
      <c r="I27" s="84">
        <f t="shared" ref="I27:I90" si="6">_xlfn.LET(
_xlpm.IsPrincipalRemainingLessThanOrEqualToPMICutoffAmtCondition,$G26&lt;=$B$2*(1-$B$15),
_xlpm.PMIMonthlyPayment,$B$19,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J27" s="84">
        <f t="shared" ref="J27:J90" si="7">_xlfn.LET(
_xlpm.PrePaymentActuallyPaid,IF($C27&gt;=$E27+$F27,$F27,$C27-$E27),
_xlpm.IfPMIOwedIsBlank,IF($I27 = "",0,$I27),
_xlpm.TotalMonthlyPaymentCalculation,$D27+$E27+$H27+_xlpm.IfPMIOwedIsBlank+_xlpm.PrePaymentActuallyPaid,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_xlpm.Calculation,IF(_xlpm.IsPeriodBlankCondition,"",IF(_xlpm.IsPrincipalRemainingBlankCondition,"",IF(_xlpm.IsPrincipalZeroCondition,"",_xlpm.TotalMonthlyPaymentCalculation))),
_xlpm.Calculation
)</f>
        <v>2479.6288261598379</v>
      </c>
      <c r="K27" s="84"/>
      <c r="L27" s="84"/>
      <c r="M27" s="84"/>
      <c r="N27" s="84"/>
    </row>
    <row r="28" spans="1:14" x14ac:dyDescent="0.3">
      <c r="A28" s="74">
        <v>3</v>
      </c>
      <c r="B28" s="132">
        <f t="shared" si="0"/>
        <v>43891</v>
      </c>
      <c r="C28" s="84">
        <f t="shared" si="1"/>
        <v>179639.24544079567</v>
      </c>
      <c r="D28" s="84">
        <f t="shared" si="2"/>
        <v>1496.9937120066306</v>
      </c>
      <c r="E28" s="84">
        <f t="shared" si="3"/>
        <v>82.635114153207269</v>
      </c>
      <c r="F28" s="84">
        <v>100</v>
      </c>
      <c r="G28" s="84">
        <f t="shared" si="4"/>
        <v>179456.61032664246</v>
      </c>
      <c r="H28" s="84">
        <f t="shared" si="5"/>
        <v>500</v>
      </c>
      <c r="I28" s="84">
        <f t="shared" si="6"/>
        <v>300</v>
      </c>
      <c r="J28" s="84">
        <f t="shared" si="7"/>
        <v>2479.6288261598379</v>
      </c>
      <c r="K28" s="84"/>
      <c r="L28" s="84"/>
      <c r="M28" s="84"/>
      <c r="N28" s="84"/>
    </row>
    <row r="29" spans="1:14" x14ac:dyDescent="0.3">
      <c r="A29" s="74">
        <v>4</v>
      </c>
      <c r="B29" s="132">
        <f t="shared" si="0"/>
        <v>43922</v>
      </c>
      <c r="C29" s="84">
        <f t="shared" si="1"/>
        <v>179456.61032664246</v>
      </c>
      <c r="D29" s="84">
        <f t="shared" si="2"/>
        <v>1495.4717527220205</v>
      </c>
      <c r="E29" s="84">
        <f t="shared" si="3"/>
        <v>84.157073437817417</v>
      </c>
      <c r="F29" s="84">
        <v>100</v>
      </c>
      <c r="G29" s="84">
        <f t="shared" si="4"/>
        <v>179272.45325320464</v>
      </c>
      <c r="H29" s="84">
        <f t="shared" si="5"/>
        <v>500</v>
      </c>
      <c r="I29" s="84">
        <f t="shared" si="6"/>
        <v>300</v>
      </c>
      <c r="J29" s="84">
        <f t="shared" si="7"/>
        <v>2479.6288261598379</v>
      </c>
      <c r="K29" s="84"/>
      <c r="L29" s="84"/>
      <c r="M29" s="84"/>
      <c r="N29" s="84"/>
    </row>
    <row r="30" spans="1:14" x14ac:dyDescent="0.3">
      <c r="A30" s="74">
        <v>5</v>
      </c>
      <c r="B30" s="132">
        <f t="shared" si="0"/>
        <v>43952</v>
      </c>
      <c r="C30" s="84">
        <f t="shared" si="1"/>
        <v>179272.45325320464</v>
      </c>
      <c r="D30" s="84">
        <f t="shared" si="2"/>
        <v>1493.9371104433719</v>
      </c>
      <c r="E30" s="84">
        <f t="shared" si="3"/>
        <v>85.691715716465978</v>
      </c>
      <c r="F30" s="84">
        <v>100</v>
      </c>
      <c r="G30" s="84">
        <f t="shared" si="4"/>
        <v>179086.76153748817</v>
      </c>
      <c r="H30" s="84">
        <f t="shared" si="5"/>
        <v>500</v>
      </c>
      <c r="I30" s="84">
        <f t="shared" si="6"/>
        <v>300</v>
      </c>
      <c r="J30" s="84">
        <f t="shared" si="7"/>
        <v>2479.6288261598379</v>
      </c>
      <c r="K30" s="84"/>
      <c r="L30" s="84"/>
      <c r="M30" s="84"/>
      <c r="N30" s="84"/>
    </row>
    <row r="31" spans="1:14" x14ac:dyDescent="0.3">
      <c r="A31" s="74">
        <v>6</v>
      </c>
      <c r="B31" s="132">
        <f t="shared" si="0"/>
        <v>43983</v>
      </c>
      <c r="C31" s="84">
        <f t="shared" si="1"/>
        <v>179086.76153748817</v>
      </c>
      <c r="D31" s="84">
        <f t="shared" si="2"/>
        <v>1492.389679479068</v>
      </c>
      <c r="E31" s="84">
        <f t="shared" si="3"/>
        <v>87.239146680769863</v>
      </c>
      <c r="F31" s="84">
        <v>100</v>
      </c>
      <c r="G31" s="84">
        <f t="shared" si="4"/>
        <v>178899.5223908074</v>
      </c>
      <c r="H31" s="84">
        <f t="shared" si="5"/>
        <v>500</v>
      </c>
      <c r="I31" s="84">
        <f t="shared" si="6"/>
        <v>300</v>
      </c>
      <c r="J31" s="84">
        <f t="shared" si="7"/>
        <v>2479.6288261598379</v>
      </c>
      <c r="K31" s="84"/>
      <c r="L31" s="84"/>
      <c r="M31" s="84"/>
      <c r="N31" s="84"/>
    </row>
    <row r="32" spans="1:14" x14ac:dyDescent="0.3">
      <c r="A32" s="74">
        <v>7</v>
      </c>
      <c r="B32" s="132">
        <f t="shared" si="0"/>
        <v>44013</v>
      </c>
      <c r="C32" s="84">
        <f t="shared" si="1"/>
        <v>178899.5223908074</v>
      </c>
      <c r="D32" s="84">
        <f t="shared" si="2"/>
        <v>1490.8293532567284</v>
      </c>
      <c r="E32" s="84">
        <f t="shared" si="3"/>
        <v>88.799472903109518</v>
      </c>
      <c r="F32" s="84">
        <v>100</v>
      </c>
      <c r="G32" s="84">
        <f t="shared" si="4"/>
        <v>178710.72291790429</v>
      </c>
      <c r="H32" s="84">
        <f t="shared" si="5"/>
        <v>500</v>
      </c>
      <c r="I32" s="84">
        <f t="shared" si="6"/>
        <v>300</v>
      </c>
      <c r="J32" s="84">
        <f t="shared" si="7"/>
        <v>2479.6288261598379</v>
      </c>
      <c r="K32" s="84"/>
      <c r="L32" s="84"/>
      <c r="M32" s="84"/>
      <c r="N32" s="84"/>
    </row>
    <row r="33" spans="1:14" x14ac:dyDescent="0.3">
      <c r="A33" s="74">
        <v>8</v>
      </c>
      <c r="B33" s="132">
        <f t="shared" si="0"/>
        <v>44044</v>
      </c>
      <c r="C33" s="84">
        <f t="shared" si="1"/>
        <v>178710.72291790429</v>
      </c>
      <c r="D33" s="84">
        <f t="shared" si="2"/>
        <v>1489.2560243158691</v>
      </c>
      <c r="E33" s="84">
        <f t="shared" si="3"/>
        <v>90.372801843968773</v>
      </c>
      <c r="F33" s="84">
        <v>100</v>
      </c>
      <c r="G33" s="84">
        <f t="shared" si="4"/>
        <v>178520.35011606032</v>
      </c>
      <c r="H33" s="84">
        <f t="shared" si="5"/>
        <v>500</v>
      </c>
      <c r="I33" s="84">
        <f t="shared" si="6"/>
        <v>300</v>
      </c>
      <c r="J33" s="84">
        <f t="shared" si="7"/>
        <v>2479.6288261598379</v>
      </c>
      <c r="K33" s="84"/>
      <c r="L33" s="84"/>
      <c r="M33" s="84"/>
      <c r="N33" s="84"/>
    </row>
    <row r="34" spans="1:14" x14ac:dyDescent="0.3">
      <c r="A34" s="74">
        <v>9</v>
      </c>
      <c r="B34" s="132">
        <f t="shared" si="0"/>
        <v>44075</v>
      </c>
      <c r="C34" s="84">
        <f t="shared" si="1"/>
        <v>178520.35011606032</v>
      </c>
      <c r="D34" s="84">
        <f t="shared" si="2"/>
        <v>1487.6695843005027</v>
      </c>
      <c r="E34" s="84">
        <f t="shared" si="3"/>
        <v>91.959241859335179</v>
      </c>
      <c r="F34" s="84">
        <v>100</v>
      </c>
      <c r="G34" s="84">
        <f t="shared" si="4"/>
        <v>178328.390874201</v>
      </c>
      <c r="H34" s="84">
        <f t="shared" si="5"/>
        <v>500</v>
      </c>
      <c r="I34" s="84">
        <f t="shared" si="6"/>
        <v>300</v>
      </c>
      <c r="J34" s="84">
        <f t="shared" si="7"/>
        <v>2479.6288261598379</v>
      </c>
      <c r="K34" s="84"/>
      <c r="L34" s="84"/>
      <c r="M34" s="84"/>
      <c r="N34" s="84"/>
    </row>
    <row r="35" spans="1:14" x14ac:dyDescent="0.3">
      <c r="A35" s="74">
        <v>10</v>
      </c>
      <c r="B35" s="132">
        <f t="shared" si="0"/>
        <v>44105</v>
      </c>
      <c r="C35" s="84">
        <f t="shared" si="1"/>
        <v>178328.390874201</v>
      </c>
      <c r="D35" s="84">
        <f t="shared" si="2"/>
        <v>1486.069923951675</v>
      </c>
      <c r="E35" s="84">
        <f t="shared" si="3"/>
        <v>93.558902208162863</v>
      </c>
      <c r="F35" s="84">
        <v>100</v>
      </c>
      <c r="G35" s="84">
        <f t="shared" si="4"/>
        <v>178134.83197199283</v>
      </c>
      <c r="H35" s="84">
        <f t="shared" si="5"/>
        <v>500</v>
      </c>
      <c r="I35" s="84">
        <f t="shared" si="6"/>
        <v>300</v>
      </c>
      <c r="J35" s="84">
        <f t="shared" si="7"/>
        <v>2479.6288261598379</v>
      </c>
      <c r="K35" s="84"/>
      <c r="L35" s="84"/>
      <c r="M35" s="84"/>
      <c r="N35" s="133"/>
    </row>
    <row r="36" spans="1:14" x14ac:dyDescent="0.3">
      <c r="A36" s="74">
        <v>11</v>
      </c>
      <c r="B36" s="132">
        <f t="shared" si="0"/>
        <v>44136</v>
      </c>
      <c r="C36" s="84">
        <f t="shared" si="1"/>
        <v>178134.83197199283</v>
      </c>
      <c r="D36" s="84">
        <f t="shared" si="2"/>
        <v>1484.4569330999402</v>
      </c>
      <c r="E36" s="84">
        <f>_xlfn.LET(
_xlpm.PrincipalOwedCalculation,$B$10-$D36,
_xlpm.IsPrincipalLessThenOrEqualToMonthlyPaymentCondition,$G35&lt;=$B$10,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_xlpm.Calculation,IF(_xlpm.IsPeriodBlankCondition,"",IF(_xlpm.IsPrincipalRemainingBlankCondition,"",IF(_xlpm.IsPrincipalZeroCondition,"",IF(_xlpm.IsPrincipalLessThenOrEqualToMonthlyPaymentCondition,$G35,_xlpm.PrincipalOwedCalculation)))),
_xlpm.Calculation
)</f>
        <v>95.171893059897684</v>
      </c>
      <c r="F36" s="84">
        <v>100</v>
      </c>
      <c r="G36" s="84">
        <f t="shared" si="4"/>
        <v>177939.66007893294</v>
      </c>
      <c r="H36" s="84">
        <f t="shared" si="5"/>
        <v>500</v>
      </c>
      <c r="I36" s="84">
        <f t="shared" si="6"/>
        <v>300</v>
      </c>
      <c r="J36" s="84">
        <f t="shared" si="7"/>
        <v>2479.6288261598379</v>
      </c>
      <c r="K36" s="84"/>
      <c r="L36" s="84"/>
      <c r="M36" s="133"/>
      <c r="N36" s="84"/>
    </row>
    <row r="37" spans="1:14" x14ac:dyDescent="0.3">
      <c r="A37" s="74">
        <v>12</v>
      </c>
      <c r="B37" s="132">
        <f t="shared" si="0"/>
        <v>44166</v>
      </c>
      <c r="C37" s="84">
        <f t="shared" si="1"/>
        <v>177939.66007893294</v>
      </c>
      <c r="D37" s="84">
        <f t="shared" si="2"/>
        <v>1482.8305006577746</v>
      </c>
      <c r="E37" s="84">
        <f t="shared" ref="E37:E100" si="8">_xlfn.LET(
_xlpm.PrincipalOwedCalculation,$B$10-$D37,
_xlpm.IsPrincipalLessThenOrEqualToMonthlyPaymentCondition,$G36&lt;=$B$10,
_xlpm.IsPrincipalZeroCondition,ROUND($G36,2) = 0,
_xlpm.IsPrincipalRemainingBlankCondition,$G36="",
_xlpm.IsPeriodBlankCondition,ISBLANK($A37),
_xlpm.Calculation,IF(_xlpm.IsPeriodBlankCondition,"",IF(_xlpm.IsPrincipalRemainingBlankCondition,"",IF(_xlpm.IsPrincipalZeroCondition,"",IF(_xlpm.IsPrincipalLessThenOrEqualToMonthlyPaymentCondition,$G36,_xlpm.PrincipalOwedCalculation)))),
_xlpm.Calculation
)</f>
        <v>96.798325502063335</v>
      </c>
      <c r="F37" s="84">
        <v>100</v>
      </c>
      <c r="G37" s="84">
        <f t="shared" si="4"/>
        <v>177742.86175343089</v>
      </c>
      <c r="H37" s="84">
        <f t="shared" si="5"/>
        <v>500</v>
      </c>
      <c r="I37" s="84">
        <f t="shared" si="6"/>
        <v>300</v>
      </c>
      <c r="J37" s="84">
        <f t="shared" si="7"/>
        <v>2479.6288261598379</v>
      </c>
      <c r="K37" s="84"/>
      <c r="L37" s="84"/>
      <c r="M37" s="84"/>
      <c r="N37" s="84"/>
    </row>
    <row r="38" spans="1:14" x14ac:dyDescent="0.3">
      <c r="A38" s="74">
        <v>13</v>
      </c>
      <c r="B38" s="132">
        <f t="shared" si="0"/>
        <v>44197</v>
      </c>
      <c r="C38" s="84">
        <f t="shared" si="1"/>
        <v>177742.86175343089</v>
      </c>
      <c r="D38" s="84">
        <f t="shared" si="2"/>
        <v>1481.1905146119241</v>
      </c>
      <c r="E38" s="84">
        <f t="shared" si="8"/>
        <v>98.438311547913827</v>
      </c>
      <c r="F38" s="84">
        <v>100</v>
      </c>
      <c r="G38" s="84">
        <f t="shared" si="4"/>
        <v>177544.42344188297</v>
      </c>
      <c r="H38" s="84">
        <f t="shared" si="5"/>
        <v>500</v>
      </c>
      <c r="I38" s="84">
        <f t="shared" si="6"/>
        <v>300</v>
      </c>
      <c r="J38" s="84">
        <f t="shared" si="7"/>
        <v>2479.6288261598379</v>
      </c>
      <c r="K38" s="84"/>
      <c r="L38" s="84"/>
      <c r="M38" s="84"/>
    </row>
    <row r="39" spans="1:14" x14ac:dyDescent="0.3">
      <c r="A39" s="74">
        <v>14</v>
      </c>
      <c r="B39" s="132">
        <f t="shared" si="0"/>
        <v>44228</v>
      </c>
      <c r="C39" s="84">
        <f t="shared" si="1"/>
        <v>177544.42344188297</v>
      </c>
      <c r="D39" s="84">
        <f t="shared" si="2"/>
        <v>1479.5368620156914</v>
      </c>
      <c r="E39" s="84">
        <f t="shared" si="8"/>
        <v>100.09196414414646</v>
      </c>
      <c r="F39" s="84">
        <v>100</v>
      </c>
      <c r="G39" s="84">
        <f t="shared" si="4"/>
        <v>177344.33147773883</v>
      </c>
      <c r="H39" s="84">
        <f t="shared" si="5"/>
        <v>500</v>
      </c>
      <c r="I39" s="84">
        <f t="shared" si="6"/>
        <v>300</v>
      </c>
      <c r="J39" s="84">
        <f t="shared" si="7"/>
        <v>2479.6288261598379</v>
      </c>
      <c r="K39" s="84"/>
      <c r="M39" s="84"/>
    </row>
    <row r="40" spans="1:14" x14ac:dyDescent="0.3">
      <c r="A40" s="74">
        <v>15</v>
      </c>
      <c r="B40" s="132">
        <f t="shared" si="0"/>
        <v>44256</v>
      </c>
      <c r="C40" s="84">
        <f t="shared" si="1"/>
        <v>177344.33147773883</v>
      </c>
      <c r="D40" s="84">
        <f t="shared" si="2"/>
        <v>1477.8694289811569</v>
      </c>
      <c r="E40" s="84">
        <f t="shared" si="8"/>
        <v>101.75939717868096</v>
      </c>
      <c r="F40" s="84">
        <v>100</v>
      </c>
      <c r="G40" s="84">
        <f t="shared" si="4"/>
        <v>177142.57208056014</v>
      </c>
      <c r="H40" s="84">
        <f t="shared" si="5"/>
        <v>500</v>
      </c>
      <c r="I40" s="84">
        <f t="shared" si="6"/>
        <v>300</v>
      </c>
      <c r="J40" s="84">
        <f t="shared" si="7"/>
        <v>2479.6288261598379</v>
      </c>
      <c r="K40" s="84"/>
      <c r="M40" s="84"/>
    </row>
    <row r="41" spans="1:14" x14ac:dyDescent="0.3">
      <c r="A41" s="74">
        <v>16</v>
      </c>
      <c r="B41" s="132">
        <f t="shared" si="0"/>
        <v>44287</v>
      </c>
      <c r="C41" s="84">
        <f t="shared" si="1"/>
        <v>177142.57208056014</v>
      </c>
      <c r="D41" s="84">
        <f t="shared" si="2"/>
        <v>1476.1881006713345</v>
      </c>
      <c r="E41" s="84">
        <f t="shared" si="8"/>
        <v>103.4407254885034</v>
      </c>
      <c r="F41" s="84">
        <v>100</v>
      </c>
      <c r="G41" s="84">
        <f t="shared" si="4"/>
        <v>176939.13135507164</v>
      </c>
      <c r="H41" s="84">
        <f t="shared" si="5"/>
        <v>500</v>
      </c>
      <c r="I41" s="84">
        <f t="shared" si="6"/>
        <v>300</v>
      </c>
      <c r="J41" s="84">
        <f t="shared" si="7"/>
        <v>2479.6288261598379</v>
      </c>
      <c r="K41" s="84"/>
      <c r="M41" s="84"/>
    </row>
    <row r="42" spans="1:14" x14ac:dyDescent="0.3">
      <c r="A42" s="74">
        <v>17</v>
      </c>
      <c r="B42" s="132">
        <f t="shared" si="0"/>
        <v>44317</v>
      </c>
      <c r="C42" s="84">
        <f t="shared" si="1"/>
        <v>176939.13135507164</v>
      </c>
      <c r="D42" s="84">
        <f t="shared" si="2"/>
        <v>1474.4927612922636</v>
      </c>
      <c r="E42" s="84">
        <f t="shared" si="8"/>
        <v>105.13606486757431</v>
      </c>
      <c r="F42" s="84">
        <v>100</v>
      </c>
      <c r="G42" s="84">
        <f t="shared" si="4"/>
        <v>176733.99529020407</v>
      </c>
      <c r="H42" s="84">
        <f t="shared" si="5"/>
        <v>500</v>
      </c>
      <c r="I42" s="84">
        <f t="shared" si="6"/>
        <v>300</v>
      </c>
      <c r="J42" s="84">
        <f t="shared" si="7"/>
        <v>2479.6288261598379</v>
      </c>
      <c r="K42" s="84"/>
      <c r="M42" s="84"/>
    </row>
    <row r="43" spans="1:14" x14ac:dyDescent="0.3">
      <c r="A43" s="74">
        <v>18</v>
      </c>
      <c r="B43" s="132">
        <f t="shared" si="0"/>
        <v>44348</v>
      </c>
      <c r="C43" s="84">
        <f t="shared" si="1"/>
        <v>176733.99529020407</v>
      </c>
      <c r="D43" s="84">
        <f t="shared" si="2"/>
        <v>1472.783294085034</v>
      </c>
      <c r="E43" s="84">
        <f t="shared" si="8"/>
        <v>106.84553207480394</v>
      </c>
      <c r="F43" s="84">
        <v>100</v>
      </c>
      <c r="G43" s="84">
        <f t="shared" si="4"/>
        <v>176527.14975812926</v>
      </c>
      <c r="H43" s="84">
        <f t="shared" si="5"/>
        <v>500</v>
      </c>
      <c r="I43" s="84">
        <f t="shared" si="6"/>
        <v>300</v>
      </c>
      <c r="J43" s="84">
        <f t="shared" si="7"/>
        <v>2479.6288261598379</v>
      </c>
      <c r="K43" s="84"/>
      <c r="M43" s="84"/>
    </row>
    <row r="44" spans="1:14" x14ac:dyDescent="0.3">
      <c r="A44" s="74">
        <v>19</v>
      </c>
      <c r="B44" s="132">
        <f t="shared" si="0"/>
        <v>44378</v>
      </c>
      <c r="C44" s="84">
        <f t="shared" si="1"/>
        <v>176527.14975812926</v>
      </c>
      <c r="D44" s="84">
        <f t="shared" si="2"/>
        <v>1471.0595813177438</v>
      </c>
      <c r="E44" s="84">
        <f t="shared" si="8"/>
        <v>108.56924484209412</v>
      </c>
      <c r="F44" s="84">
        <v>100</v>
      </c>
      <c r="G44" s="84">
        <f t="shared" si="4"/>
        <v>176318.58051328716</v>
      </c>
      <c r="H44" s="84">
        <f t="shared" si="5"/>
        <v>500</v>
      </c>
      <c r="I44" s="84">
        <f t="shared" si="6"/>
        <v>300</v>
      </c>
      <c r="J44" s="84">
        <f t="shared" si="7"/>
        <v>2479.6288261598379</v>
      </c>
      <c r="K44" s="84"/>
      <c r="M44" s="84"/>
    </row>
    <row r="45" spans="1:14" x14ac:dyDescent="0.3">
      <c r="A45" s="74">
        <v>20</v>
      </c>
      <c r="B45" s="132">
        <f t="shared" si="0"/>
        <v>44409</v>
      </c>
      <c r="C45" s="84">
        <f t="shared" si="1"/>
        <v>176318.58051328716</v>
      </c>
      <c r="D45" s="84">
        <f t="shared" si="2"/>
        <v>1469.3215042773929</v>
      </c>
      <c r="E45" s="84">
        <f t="shared" si="8"/>
        <v>110.30732188244497</v>
      </c>
      <c r="F45" s="84">
        <v>100</v>
      </c>
      <c r="G45" s="84">
        <f t="shared" si="4"/>
        <v>176108.2731914047</v>
      </c>
      <c r="H45" s="84">
        <f t="shared" si="5"/>
        <v>500</v>
      </c>
      <c r="I45" s="84">
        <f t="shared" si="6"/>
        <v>300</v>
      </c>
      <c r="J45" s="84">
        <f t="shared" si="7"/>
        <v>2479.6288261598379</v>
      </c>
      <c r="K45" s="84"/>
      <c r="M45" s="84"/>
    </row>
    <row r="46" spans="1:14" x14ac:dyDescent="0.3">
      <c r="A46" s="74">
        <v>21</v>
      </c>
      <c r="B46" s="132">
        <f t="shared" si="0"/>
        <v>44440</v>
      </c>
      <c r="C46" s="84">
        <f t="shared" si="1"/>
        <v>176108.2731914047</v>
      </c>
      <c r="D46" s="84">
        <f t="shared" si="2"/>
        <v>1467.568943261706</v>
      </c>
      <c r="E46" s="84">
        <f t="shared" si="8"/>
        <v>112.05988289813195</v>
      </c>
      <c r="F46" s="84">
        <v>100</v>
      </c>
      <c r="G46" s="84">
        <f t="shared" si="4"/>
        <v>175896.21330850656</v>
      </c>
      <c r="H46" s="84">
        <f t="shared" si="5"/>
        <v>500</v>
      </c>
      <c r="I46" s="84">
        <f t="shared" si="6"/>
        <v>300</v>
      </c>
      <c r="J46" s="84">
        <f t="shared" si="7"/>
        <v>2479.6288261598379</v>
      </c>
      <c r="K46" s="84"/>
      <c r="M46" s="84"/>
    </row>
    <row r="47" spans="1:14" x14ac:dyDescent="0.3">
      <c r="A47" s="74">
        <v>22</v>
      </c>
      <c r="B47" s="132">
        <f t="shared" si="0"/>
        <v>44470</v>
      </c>
      <c r="C47" s="84">
        <f t="shared" si="1"/>
        <v>175896.21330850656</v>
      </c>
      <c r="D47" s="84">
        <f t="shared" si="2"/>
        <v>1465.8017775708879</v>
      </c>
      <c r="E47" s="84">
        <f t="shared" si="8"/>
        <v>113.82704858894999</v>
      </c>
      <c r="F47" s="84">
        <v>100</v>
      </c>
      <c r="G47" s="84">
        <f t="shared" si="4"/>
        <v>175682.38625991761</v>
      </c>
      <c r="H47" s="84">
        <f t="shared" si="5"/>
        <v>500</v>
      </c>
      <c r="I47" s="84">
        <f t="shared" si="6"/>
        <v>300</v>
      </c>
      <c r="J47" s="84">
        <f t="shared" si="7"/>
        <v>2479.6288261598379</v>
      </c>
      <c r="K47" s="84"/>
      <c r="M47" s="84"/>
    </row>
    <row r="48" spans="1:14" x14ac:dyDescent="0.3">
      <c r="A48" s="74">
        <v>23</v>
      </c>
      <c r="B48" s="132">
        <f t="shared" si="0"/>
        <v>44501</v>
      </c>
      <c r="C48" s="84">
        <f t="shared" si="1"/>
        <v>175682.38625991761</v>
      </c>
      <c r="D48" s="84">
        <f t="shared" si="2"/>
        <v>1464.0198854993134</v>
      </c>
      <c r="E48" s="84">
        <f t="shared" si="8"/>
        <v>115.60894066052447</v>
      </c>
      <c r="F48" s="84">
        <v>100</v>
      </c>
      <c r="G48" s="84">
        <f t="shared" si="4"/>
        <v>175466.77731925709</v>
      </c>
      <c r="H48" s="84">
        <f t="shared" si="5"/>
        <v>500</v>
      </c>
      <c r="I48" s="84">
        <f t="shared" si="6"/>
        <v>300</v>
      </c>
      <c r="J48" s="84">
        <f t="shared" si="7"/>
        <v>2479.6288261598379</v>
      </c>
      <c r="K48" s="84"/>
      <c r="M48" s="84"/>
    </row>
    <row r="49" spans="1:13" x14ac:dyDescent="0.3">
      <c r="A49" s="74">
        <v>24</v>
      </c>
      <c r="B49" s="132">
        <f t="shared" si="0"/>
        <v>44531</v>
      </c>
      <c r="C49" s="84">
        <f t="shared" si="1"/>
        <v>175466.77731925709</v>
      </c>
      <c r="D49" s="84">
        <f t="shared" si="2"/>
        <v>1462.2231443271423</v>
      </c>
      <c r="E49" s="84">
        <f t="shared" si="8"/>
        <v>117.40568183269556</v>
      </c>
      <c r="F49" s="84">
        <v>100</v>
      </c>
      <c r="G49" s="84">
        <f t="shared" si="4"/>
        <v>175249.3716374244</v>
      </c>
      <c r="H49" s="84">
        <f t="shared" si="5"/>
        <v>500</v>
      </c>
      <c r="I49" s="84">
        <f t="shared" si="6"/>
        <v>300</v>
      </c>
      <c r="J49" s="84">
        <f t="shared" si="7"/>
        <v>2479.6288261598379</v>
      </c>
      <c r="K49" s="84"/>
      <c r="M49" s="84"/>
    </row>
    <row r="50" spans="1:13" x14ac:dyDescent="0.3">
      <c r="A50" s="74">
        <v>25</v>
      </c>
      <c r="B50" s="132">
        <f t="shared" si="0"/>
        <v>44562</v>
      </c>
      <c r="C50" s="84">
        <f t="shared" si="1"/>
        <v>175249.3716374244</v>
      </c>
      <c r="D50" s="84">
        <f t="shared" si="2"/>
        <v>1460.4114303118699</v>
      </c>
      <c r="E50" s="84">
        <f t="shared" si="8"/>
        <v>119.21739584796796</v>
      </c>
      <c r="F50" s="84">
        <v>100</v>
      </c>
      <c r="G50" s="84">
        <f t="shared" si="4"/>
        <v>175030.15424157644</v>
      </c>
      <c r="H50" s="84">
        <f t="shared" si="5"/>
        <v>500</v>
      </c>
      <c r="I50" s="84">
        <f t="shared" si="6"/>
        <v>300</v>
      </c>
      <c r="J50" s="84">
        <f t="shared" si="7"/>
        <v>2479.6288261598379</v>
      </c>
      <c r="K50" s="84"/>
      <c r="M50" s="84"/>
    </row>
    <row r="51" spans="1:13" x14ac:dyDescent="0.3">
      <c r="A51" s="74">
        <v>26</v>
      </c>
      <c r="B51" s="132">
        <f t="shared" si="0"/>
        <v>44593</v>
      </c>
      <c r="C51" s="84">
        <f t="shared" si="1"/>
        <v>175030.15424157644</v>
      </c>
      <c r="D51" s="84">
        <f t="shared" si="2"/>
        <v>1458.5846186798037</v>
      </c>
      <c r="E51" s="84">
        <f t="shared" si="8"/>
        <v>121.04420748003417</v>
      </c>
      <c r="F51" s="84">
        <v>100</v>
      </c>
      <c r="G51" s="84">
        <f t="shared" si="4"/>
        <v>174809.1100340964</v>
      </c>
      <c r="H51" s="84">
        <f t="shared" si="5"/>
        <v>500</v>
      </c>
      <c r="I51" s="84">
        <f t="shared" si="6"/>
        <v>300</v>
      </c>
      <c r="J51" s="84">
        <f t="shared" si="7"/>
        <v>2479.6288261598379</v>
      </c>
      <c r="K51" s="84"/>
      <c r="M51" s="84"/>
    </row>
    <row r="52" spans="1:13" x14ac:dyDescent="0.3">
      <c r="A52" s="74">
        <v>27</v>
      </c>
      <c r="B52" s="132">
        <f t="shared" si="0"/>
        <v>44621</v>
      </c>
      <c r="C52" s="84">
        <f t="shared" si="1"/>
        <v>174809.1100340964</v>
      </c>
      <c r="D52" s="84">
        <f t="shared" si="2"/>
        <v>1456.74258361747</v>
      </c>
      <c r="E52" s="84">
        <f t="shared" si="8"/>
        <v>122.88624254236788</v>
      </c>
      <c r="F52" s="84">
        <v>100</v>
      </c>
      <c r="G52" s="84">
        <f t="shared" si="4"/>
        <v>174586.22379155405</v>
      </c>
      <c r="H52" s="84">
        <f t="shared" si="5"/>
        <v>500</v>
      </c>
      <c r="I52" s="84">
        <f t="shared" si="6"/>
        <v>300</v>
      </c>
      <c r="J52" s="84">
        <f t="shared" si="7"/>
        <v>2479.6288261598379</v>
      </c>
      <c r="K52" s="84"/>
      <c r="M52" s="84"/>
    </row>
    <row r="53" spans="1:13" x14ac:dyDescent="0.3">
      <c r="A53" s="74">
        <v>28</v>
      </c>
      <c r="B53" s="132">
        <f t="shared" si="0"/>
        <v>44652</v>
      </c>
      <c r="C53" s="84">
        <f t="shared" si="1"/>
        <v>174586.22379155405</v>
      </c>
      <c r="D53" s="84">
        <f t="shared" si="2"/>
        <v>1454.8851982629503</v>
      </c>
      <c r="E53" s="84">
        <f t="shared" si="8"/>
        <v>124.74362789688757</v>
      </c>
      <c r="F53" s="84">
        <v>100</v>
      </c>
      <c r="G53" s="84">
        <f t="shared" si="4"/>
        <v>174361.48016365716</v>
      </c>
      <c r="H53" s="84">
        <f t="shared" si="5"/>
        <v>500</v>
      </c>
      <c r="I53" s="84">
        <f t="shared" si="6"/>
        <v>300</v>
      </c>
      <c r="J53" s="84">
        <f t="shared" si="7"/>
        <v>2479.6288261598379</v>
      </c>
      <c r="K53" s="84"/>
      <c r="M53" s="84"/>
    </row>
    <row r="54" spans="1:13" x14ac:dyDescent="0.3">
      <c r="A54" s="74">
        <v>29</v>
      </c>
      <c r="B54" s="132">
        <f t="shared" si="0"/>
        <v>44682</v>
      </c>
      <c r="C54" s="84">
        <f t="shared" si="1"/>
        <v>174361.48016365716</v>
      </c>
      <c r="D54" s="84">
        <f t="shared" si="2"/>
        <v>1453.0123346971429</v>
      </c>
      <c r="E54" s="84">
        <f t="shared" si="8"/>
        <v>126.61649146269497</v>
      </c>
      <c r="F54" s="84">
        <v>100</v>
      </c>
      <c r="G54" s="84">
        <f t="shared" si="4"/>
        <v>174134.86367219448</v>
      </c>
      <c r="H54" s="84">
        <f t="shared" si="5"/>
        <v>500</v>
      </c>
      <c r="I54" s="84">
        <f t="shared" si="6"/>
        <v>300</v>
      </c>
      <c r="J54" s="84">
        <f t="shared" si="7"/>
        <v>2479.6288261598379</v>
      </c>
      <c r="K54" s="84"/>
      <c r="M54" s="84"/>
    </row>
    <row r="55" spans="1:13" x14ac:dyDescent="0.3">
      <c r="A55" s="74">
        <v>30</v>
      </c>
      <c r="B55" s="132">
        <f t="shared" si="0"/>
        <v>44713</v>
      </c>
      <c r="C55" s="84">
        <f t="shared" si="1"/>
        <v>174134.86367219448</v>
      </c>
      <c r="D55" s="84">
        <f t="shared" si="2"/>
        <v>1451.123863934954</v>
      </c>
      <c r="E55" s="84">
        <f t="shared" si="8"/>
        <v>128.50496222488391</v>
      </c>
      <c r="F55" s="84">
        <v>100</v>
      </c>
      <c r="G55" s="84">
        <f t="shared" si="4"/>
        <v>173906.35870996959</v>
      </c>
      <c r="H55" s="84">
        <f t="shared" si="5"/>
        <v>500</v>
      </c>
      <c r="I55" s="84">
        <f t="shared" si="6"/>
        <v>300</v>
      </c>
      <c r="J55" s="84">
        <f t="shared" si="7"/>
        <v>2479.6288261598379</v>
      </c>
      <c r="K55" s="84"/>
      <c r="M55" s="84"/>
    </row>
    <row r="56" spans="1:13" x14ac:dyDescent="0.3">
      <c r="A56" s="74">
        <v>31</v>
      </c>
      <c r="B56" s="132">
        <f t="shared" si="0"/>
        <v>44743</v>
      </c>
      <c r="C56" s="84">
        <f t="shared" si="1"/>
        <v>173906.35870996959</v>
      </c>
      <c r="D56" s="84">
        <f t="shared" si="2"/>
        <v>1449.2196559164131</v>
      </c>
      <c r="E56" s="84">
        <f t="shared" si="8"/>
        <v>130.4091702434248</v>
      </c>
      <c r="F56" s="84">
        <v>100</v>
      </c>
      <c r="G56" s="84">
        <f t="shared" si="4"/>
        <v>173675.94953972616</v>
      </c>
      <c r="H56" s="84">
        <f t="shared" si="5"/>
        <v>500</v>
      </c>
      <c r="I56" s="84">
        <f t="shared" si="6"/>
        <v>300</v>
      </c>
      <c r="J56" s="84">
        <f t="shared" si="7"/>
        <v>2479.6288261598379</v>
      </c>
      <c r="K56" s="84"/>
      <c r="M56" s="84"/>
    </row>
    <row r="57" spans="1:13" x14ac:dyDescent="0.3">
      <c r="A57" s="74">
        <v>32</v>
      </c>
      <c r="B57" s="132">
        <f t="shared" si="0"/>
        <v>44774</v>
      </c>
      <c r="C57" s="84">
        <f t="shared" si="1"/>
        <v>173675.94953972616</v>
      </c>
      <c r="D57" s="84">
        <f t="shared" si="2"/>
        <v>1447.299579497718</v>
      </c>
      <c r="E57" s="84">
        <f t="shared" si="8"/>
        <v>132.32924666211989</v>
      </c>
      <c r="F57" s="84">
        <v>100</v>
      </c>
      <c r="G57" s="84">
        <f t="shared" si="4"/>
        <v>173443.62029306404</v>
      </c>
      <c r="H57" s="84">
        <f t="shared" si="5"/>
        <v>500</v>
      </c>
      <c r="I57" s="84">
        <f t="shared" si="6"/>
        <v>300</v>
      </c>
      <c r="J57" s="84">
        <f t="shared" si="7"/>
        <v>2479.6288261598379</v>
      </c>
      <c r="K57" s="84"/>
      <c r="M57" s="84"/>
    </row>
    <row r="58" spans="1:13" x14ac:dyDescent="0.3">
      <c r="A58" s="74">
        <v>33</v>
      </c>
      <c r="B58" s="132">
        <f t="shared" si="0"/>
        <v>44805</v>
      </c>
      <c r="C58" s="84">
        <f t="shared" si="1"/>
        <v>173443.62029306404</v>
      </c>
      <c r="D58" s="84">
        <f t="shared" si="2"/>
        <v>1445.3635024422003</v>
      </c>
      <c r="E58" s="84">
        <f t="shared" si="8"/>
        <v>134.26532371763756</v>
      </c>
      <c r="F58" s="84">
        <v>100</v>
      </c>
      <c r="G58" s="84">
        <f t="shared" si="4"/>
        <v>173209.3549693464</v>
      </c>
      <c r="H58" s="84">
        <f t="shared" si="5"/>
        <v>500</v>
      </c>
      <c r="I58" s="84">
        <f t="shared" si="6"/>
        <v>300</v>
      </c>
      <c r="J58" s="84">
        <f t="shared" si="7"/>
        <v>2479.6288261598379</v>
      </c>
      <c r="K58" s="84"/>
      <c r="M58" s="84"/>
    </row>
    <row r="59" spans="1:13" x14ac:dyDescent="0.3">
      <c r="A59" s="74">
        <v>34</v>
      </c>
      <c r="B59" s="132">
        <f t="shared" si="0"/>
        <v>44835</v>
      </c>
      <c r="C59" s="84">
        <f t="shared" si="1"/>
        <v>173209.3549693464</v>
      </c>
      <c r="D59" s="84">
        <f t="shared" si="2"/>
        <v>1443.41129141122</v>
      </c>
      <c r="E59" s="84">
        <f t="shared" si="8"/>
        <v>136.21753474861794</v>
      </c>
      <c r="F59" s="84">
        <v>100</v>
      </c>
      <c r="G59" s="84">
        <f t="shared" si="4"/>
        <v>172973.1374345978</v>
      </c>
      <c r="H59" s="84">
        <f t="shared" si="5"/>
        <v>500</v>
      </c>
      <c r="I59" s="84">
        <f t="shared" si="6"/>
        <v>300</v>
      </c>
      <c r="J59" s="84">
        <f t="shared" si="7"/>
        <v>2479.6288261598379</v>
      </c>
      <c r="K59" s="84"/>
      <c r="M59" s="84"/>
    </row>
    <row r="60" spans="1:13" x14ac:dyDescent="0.3">
      <c r="A60" s="74">
        <v>35</v>
      </c>
      <c r="B60" s="132">
        <f t="shared" si="0"/>
        <v>44866</v>
      </c>
      <c r="C60" s="84">
        <f t="shared" si="1"/>
        <v>172973.1374345978</v>
      </c>
      <c r="D60" s="84">
        <f t="shared" si="2"/>
        <v>1441.4428119549816</v>
      </c>
      <c r="E60" s="84">
        <f t="shared" si="8"/>
        <v>138.18601420485629</v>
      </c>
      <c r="F60" s="84">
        <v>100</v>
      </c>
      <c r="G60" s="84">
        <f t="shared" si="4"/>
        <v>172734.95142039293</v>
      </c>
      <c r="H60" s="84">
        <f t="shared" si="5"/>
        <v>500</v>
      </c>
      <c r="I60" s="84">
        <f t="shared" si="6"/>
        <v>300</v>
      </c>
      <c r="J60" s="84">
        <f t="shared" si="7"/>
        <v>2479.6288261598379</v>
      </c>
      <c r="K60" s="84"/>
      <c r="M60" s="84"/>
    </row>
    <row r="61" spans="1:13" x14ac:dyDescent="0.3">
      <c r="A61" s="74">
        <v>36</v>
      </c>
      <c r="B61" s="132">
        <f t="shared" si="0"/>
        <v>44896</v>
      </c>
      <c r="C61" s="84">
        <f t="shared" si="1"/>
        <v>172734.95142039293</v>
      </c>
      <c r="D61" s="84">
        <f t="shared" si="2"/>
        <v>1439.4579285032744</v>
      </c>
      <c r="E61" s="84">
        <f t="shared" si="8"/>
        <v>140.17089765656351</v>
      </c>
      <c r="F61" s="84">
        <v>100</v>
      </c>
      <c r="G61" s="84">
        <f t="shared" si="4"/>
        <v>172494.78052273637</v>
      </c>
      <c r="H61" s="84">
        <f t="shared" si="5"/>
        <v>500</v>
      </c>
      <c r="I61" s="84">
        <f t="shared" si="6"/>
        <v>300</v>
      </c>
      <c r="J61" s="84">
        <f t="shared" si="7"/>
        <v>2479.6288261598379</v>
      </c>
      <c r="K61" s="84"/>
      <c r="M61" s="84"/>
    </row>
    <row r="62" spans="1:13" x14ac:dyDescent="0.3">
      <c r="A62" s="74">
        <v>37</v>
      </c>
      <c r="B62" s="132">
        <f t="shared" si="0"/>
        <v>44927</v>
      </c>
      <c r="C62" s="84">
        <f t="shared" si="1"/>
        <v>172494.78052273637</v>
      </c>
      <c r="D62" s="84">
        <f t="shared" si="2"/>
        <v>1437.4565043561365</v>
      </c>
      <c r="E62" s="84">
        <f t="shared" si="8"/>
        <v>142.17232180370138</v>
      </c>
      <c r="F62" s="84">
        <v>100</v>
      </c>
      <c r="G62" s="84">
        <f t="shared" si="4"/>
        <v>172252.60820093268</v>
      </c>
      <c r="H62" s="84">
        <f t="shared" si="5"/>
        <v>500</v>
      </c>
      <c r="I62" s="84">
        <f t="shared" si="6"/>
        <v>300</v>
      </c>
      <c r="J62" s="84">
        <f t="shared" si="7"/>
        <v>2479.6288261598379</v>
      </c>
      <c r="K62" s="84"/>
      <c r="M62" s="84"/>
    </row>
    <row r="63" spans="1:13" x14ac:dyDescent="0.3">
      <c r="A63" s="74">
        <v>38</v>
      </c>
      <c r="B63" s="132">
        <f t="shared" si="0"/>
        <v>44958</v>
      </c>
      <c r="C63" s="84">
        <f t="shared" si="1"/>
        <v>172252.60820093268</v>
      </c>
      <c r="D63" s="84">
        <f t="shared" si="2"/>
        <v>1435.4384016744389</v>
      </c>
      <c r="E63" s="84">
        <f t="shared" si="8"/>
        <v>144.19042448539903</v>
      </c>
      <c r="F63" s="84">
        <v>100</v>
      </c>
      <c r="G63" s="84">
        <f t="shared" si="4"/>
        <v>172008.41777644728</v>
      </c>
      <c r="H63" s="84">
        <f t="shared" si="5"/>
        <v>500</v>
      </c>
      <c r="I63" s="84">
        <f t="shared" si="6"/>
        <v>300</v>
      </c>
      <c r="J63" s="84">
        <f t="shared" si="7"/>
        <v>2479.6288261598379</v>
      </c>
      <c r="K63" s="84"/>
      <c r="M63" s="84"/>
    </row>
    <row r="64" spans="1:13" x14ac:dyDescent="0.3">
      <c r="A64" s="74">
        <v>39</v>
      </c>
      <c r="B64" s="132">
        <f t="shared" si="0"/>
        <v>44986</v>
      </c>
      <c r="C64" s="84">
        <f t="shared" si="1"/>
        <v>172008.41777644728</v>
      </c>
      <c r="D64" s="84">
        <f t="shared" si="2"/>
        <v>1433.4034814703941</v>
      </c>
      <c r="E64" s="84">
        <f t="shared" si="8"/>
        <v>146.22534468944377</v>
      </c>
      <c r="F64" s="84">
        <v>100</v>
      </c>
      <c r="G64" s="84">
        <f t="shared" si="4"/>
        <v>171762.19243175784</v>
      </c>
      <c r="H64" s="84">
        <f t="shared" si="5"/>
        <v>500</v>
      </c>
      <c r="I64" s="84">
        <f t="shared" si="6"/>
        <v>300</v>
      </c>
      <c r="J64" s="84">
        <f t="shared" si="7"/>
        <v>2479.6288261598379</v>
      </c>
      <c r="K64" s="84"/>
      <c r="M64" s="84"/>
    </row>
    <row r="65" spans="1:13" x14ac:dyDescent="0.3">
      <c r="A65" s="74">
        <v>40</v>
      </c>
      <c r="B65" s="132">
        <f t="shared" si="0"/>
        <v>45017</v>
      </c>
      <c r="C65" s="84">
        <f t="shared" si="1"/>
        <v>171762.19243175784</v>
      </c>
      <c r="D65" s="84">
        <f t="shared" si="2"/>
        <v>1431.3516035979819</v>
      </c>
      <c r="E65" s="84">
        <f t="shared" si="8"/>
        <v>148.27722256185598</v>
      </c>
      <c r="F65" s="84">
        <v>100</v>
      </c>
      <c r="G65" s="84">
        <f t="shared" si="4"/>
        <v>171513.91520919598</v>
      </c>
      <c r="H65" s="84">
        <f t="shared" si="5"/>
        <v>500</v>
      </c>
      <c r="I65" s="84">
        <f t="shared" si="6"/>
        <v>300</v>
      </c>
      <c r="J65" s="84">
        <f t="shared" si="7"/>
        <v>2479.6288261598379</v>
      </c>
      <c r="K65" s="84"/>
      <c r="M65" s="84"/>
    </row>
    <row r="66" spans="1:13" x14ac:dyDescent="0.3">
      <c r="A66" s="74">
        <v>41</v>
      </c>
      <c r="B66" s="132">
        <f t="shared" si="0"/>
        <v>45047</v>
      </c>
      <c r="C66" s="84">
        <f t="shared" si="1"/>
        <v>171513.91520919598</v>
      </c>
      <c r="D66" s="84">
        <f t="shared" si="2"/>
        <v>1429.2826267432999</v>
      </c>
      <c r="E66" s="84">
        <f t="shared" si="8"/>
        <v>150.34619941653796</v>
      </c>
      <c r="F66" s="84">
        <v>100</v>
      </c>
      <c r="G66" s="84">
        <f t="shared" si="4"/>
        <v>171263.56900977946</v>
      </c>
      <c r="H66" s="84">
        <f t="shared" si="5"/>
        <v>500</v>
      </c>
      <c r="I66" s="84">
        <f t="shared" si="6"/>
        <v>300</v>
      </c>
      <c r="J66" s="84">
        <f t="shared" si="7"/>
        <v>2479.6288261598379</v>
      </c>
      <c r="K66" s="84"/>
      <c r="M66" s="84"/>
    </row>
    <row r="67" spans="1:13" x14ac:dyDescent="0.3">
      <c r="A67" s="74">
        <v>42</v>
      </c>
      <c r="B67" s="132">
        <f t="shared" si="0"/>
        <v>45078</v>
      </c>
      <c r="C67" s="84">
        <f t="shared" si="1"/>
        <v>171263.56900977946</v>
      </c>
      <c r="D67" s="84">
        <f t="shared" si="2"/>
        <v>1427.1964084148287</v>
      </c>
      <c r="E67" s="84">
        <f t="shared" si="8"/>
        <v>152.43241774500916</v>
      </c>
      <c r="F67" s="84">
        <v>100</v>
      </c>
      <c r="G67" s="84">
        <f t="shared" si="4"/>
        <v>171011.13659203445</v>
      </c>
      <c r="H67" s="84">
        <f t="shared" si="5"/>
        <v>500</v>
      </c>
      <c r="I67" s="84">
        <f t="shared" si="6"/>
        <v>300</v>
      </c>
      <c r="J67" s="84">
        <f t="shared" si="7"/>
        <v>2479.6288261598379</v>
      </c>
      <c r="K67" s="84"/>
      <c r="M67" s="84"/>
    </row>
    <row r="68" spans="1:13" x14ac:dyDescent="0.3">
      <c r="A68" s="74">
        <v>43</v>
      </c>
      <c r="B68" s="132">
        <f t="shared" si="0"/>
        <v>45108</v>
      </c>
      <c r="C68" s="84">
        <f t="shared" si="1"/>
        <v>171011.13659203445</v>
      </c>
      <c r="D68" s="84">
        <f t="shared" si="2"/>
        <v>1425.0928049336205</v>
      </c>
      <c r="E68" s="84">
        <f t="shared" si="8"/>
        <v>154.53602122621737</v>
      </c>
      <c r="F68" s="84">
        <v>100</v>
      </c>
      <c r="G68" s="84">
        <f t="shared" si="4"/>
        <v>170756.60057080822</v>
      </c>
      <c r="H68" s="84">
        <f t="shared" si="5"/>
        <v>500</v>
      </c>
      <c r="I68" s="84">
        <f t="shared" si="6"/>
        <v>300</v>
      </c>
      <c r="J68" s="84">
        <f t="shared" si="7"/>
        <v>2479.6288261598379</v>
      </c>
      <c r="K68" s="84"/>
      <c r="M68" s="84"/>
    </row>
    <row r="69" spans="1:13" x14ac:dyDescent="0.3">
      <c r="A69" s="74">
        <v>44</v>
      </c>
      <c r="B69" s="132">
        <f t="shared" si="0"/>
        <v>45139</v>
      </c>
      <c r="C69" s="84">
        <f t="shared" si="1"/>
        <v>170756.60057080822</v>
      </c>
      <c r="D69" s="84">
        <f t="shared" si="2"/>
        <v>1422.9716714234019</v>
      </c>
      <c r="E69" s="84">
        <f t="shared" si="8"/>
        <v>156.65715473643604</v>
      </c>
      <c r="F69" s="84">
        <v>100</v>
      </c>
      <c r="G69" s="84">
        <f t="shared" si="4"/>
        <v>170499.94341607179</v>
      </c>
      <c r="H69" s="84">
        <f t="shared" si="5"/>
        <v>500</v>
      </c>
      <c r="I69" s="84">
        <f t="shared" si="6"/>
        <v>300</v>
      </c>
      <c r="J69" s="84">
        <f t="shared" si="7"/>
        <v>2479.6288261598379</v>
      </c>
      <c r="K69" s="84"/>
      <c r="M69" s="84"/>
    </row>
    <row r="70" spans="1:13" x14ac:dyDescent="0.3">
      <c r="A70" s="74">
        <v>45</v>
      </c>
      <c r="B70" s="132">
        <f t="shared" si="0"/>
        <v>45170</v>
      </c>
      <c r="C70" s="84">
        <f t="shared" si="1"/>
        <v>170499.94341607179</v>
      </c>
      <c r="D70" s="84">
        <f t="shared" si="2"/>
        <v>1420.8328618005983</v>
      </c>
      <c r="E70" s="84">
        <f t="shared" si="8"/>
        <v>158.79596435923963</v>
      </c>
      <c r="F70" s="84">
        <v>100</v>
      </c>
      <c r="G70" s="84">
        <f t="shared" si="4"/>
        <v>170241.14745171255</v>
      </c>
      <c r="H70" s="84">
        <f t="shared" si="5"/>
        <v>500</v>
      </c>
      <c r="I70" s="84">
        <f t="shared" si="6"/>
        <v>300</v>
      </c>
      <c r="J70" s="84">
        <f t="shared" si="7"/>
        <v>2479.6288261598379</v>
      </c>
      <c r="K70" s="84"/>
      <c r="M70" s="84"/>
    </row>
    <row r="71" spans="1:13" x14ac:dyDescent="0.3">
      <c r="A71" s="74">
        <v>46</v>
      </c>
      <c r="B71" s="132">
        <f t="shared" si="0"/>
        <v>45200</v>
      </c>
      <c r="C71" s="84">
        <f t="shared" si="1"/>
        <v>170241.14745171255</v>
      </c>
      <c r="D71" s="84">
        <f t="shared" si="2"/>
        <v>1418.6762287642712</v>
      </c>
      <c r="E71" s="84">
        <f t="shared" si="8"/>
        <v>160.95259739556673</v>
      </c>
      <c r="F71" s="84">
        <v>100</v>
      </c>
      <c r="G71" s="84">
        <f t="shared" si="4"/>
        <v>169980.19485431697</v>
      </c>
      <c r="H71" s="84">
        <f t="shared" si="5"/>
        <v>500</v>
      </c>
      <c r="I71" s="84">
        <f t="shared" si="6"/>
        <v>300</v>
      </c>
      <c r="J71" s="84">
        <f t="shared" si="7"/>
        <v>2479.6288261598379</v>
      </c>
      <c r="K71" s="84"/>
      <c r="M71" s="84"/>
    </row>
    <row r="72" spans="1:13" x14ac:dyDescent="0.3">
      <c r="A72" s="74">
        <v>47</v>
      </c>
      <c r="B72" s="132">
        <f t="shared" si="0"/>
        <v>45231</v>
      </c>
      <c r="C72" s="84">
        <f t="shared" si="1"/>
        <v>169980.19485431697</v>
      </c>
      <c r="D72" s="84">
        <f t="shared" si="2"/>
        <v>1416.5016237859747</v>
      </c>
      <c r="E72" s="84">
        <f t="shared" si="8"/>
        <v>163.12720237386316</v>
      </c>
      <c r="F72" s="84">
        <v>100</v>
      </c>
      <c r="G72" s="84">
        <f t="shared" si="4"/>
        <v>169717.0676519431</v>
      </c>
      <c r="H72" s="84">
        <f t="shared" si="5"/>
        <v>500</v>
      </c>
      <c r="I72" s="84">
        <f t="shared" si="6"/>
        <v>300</v>
      </c>
      <c r="J72" s="84">
        <f t="shared" si="7"/>
        <v>2479.6288261598379</v>
      </c>
      <c r="K72" s="84"/>
      <c r="M72" s="84"/>
    </row>
    <row r="73" spans="1:13" x14ac:dyDescent="0.3">
      <c r="A73" s="74">
        <v>48</v>
      </c>
      <c r="B73" s="132">
        <f t="shared" si="0"/>
        <v>45261</v>
      </c>
      <c r="C73" s="84">
        <f t="shared" si="1"/>
        <v>169717.0676519431</v>
      </c>
      <c r="D73" s="84">
        <f t="shared" si="2"/>
        <v>1414.3088970995259</v>
      </c>
      <c r="E73" s="84">
        <f t="shared" si="8"/>
        <v>165.31992906031201</v>
      </c>
      <c r="F73" s="84">
        <v>100</v>
      </c>
      <c r="G73" s="84">
        <f t="shared" si="4"/>
        <v>169451.74772288278</v>
      </c>
      <c r="H73" s="84">
        <f t="shared" si="5"/>
        <v>500</v>
      </c>
      <c r="I73" s="84">
        <f t="shared" si="6"/>
        <v>300</v>
      </c>
      <c r="J73" s="84">
        <f t="shared" si="7"/>
        <v>2479.6288261598379</v>
      </c>
      <c r="K73" s="84"/>
      <c r="M73" s="84"/>
    </row>
    <row r="74" spans="1:13" x14ac:dyDescent="0.3">
      <c r="A74" s="74">
        <v>49</v>
      </c>
      <c r="B74" s="132">
        <f t="shared" si="0"/>
        <v>45292</v>
      </c>
      <c r="C74" s="84">
        <f t="shared" si="1"/>
        <v>169451.74772288278</v>
      </c>
      <c r="D74" s="84">
        <f t="shared" si="2"/>
        <v>1412.0978976906897</v>
      </c>
      <c r="E74" s="84">
        <f t="shared" si="8"/>
        <v>167.53092846914819</v>
      </c>
      <c r="F74" s="84">
        <v>100</v>
      </c>
      <c r="G74" s="84">
        <f t="shared" si="4"/>
        <v>169184.21679441363</v>
      </c>
      <c r="H74" s="84">
        <f t="shared" si="5"/>
        <v>500</v>
      </c>
      <c r="I74" s="84">
        <f t="shared" si="6"/>
        <v>300</v>
      </c>
      <c r="J74" s="84">
        <f t="shared" si="7"/>
        <v>2479.6288261598379</v>
      </c>
      <c r="K74" s="84"/>
      <c r="M74" s="84"/>
    </row>
    <row r="75" spans="1:13" x14ac:dyDescent="0.3">
      <c r="A75" s="74">
        <v>50</v>
      </c>
      <c r="B75" s="132">
        <f t="shared" si="0"/>
        <v>45323</v>
      </c>
      <c r="C75" s="84">
        <f t="shared" si="1"/>
        <v>169184.21679441363</v>
      </c>
      <c r="D75" s="84">
        <f t="shared" si="2"/>
        <v>1409.8684732867803</v>
      </c>
      <c r="E75" s="84">
        <f t="shared" si="8"/>
        <v>169.76035287305763</v>
      </c>
      <c r="F75" s="84">
        <v>100</v>
      </c>
      <c r="G75" s="84">
        <f t="shared" si="4"/>
        <v>168914.45644154056</v>
      </c>
      <c r="H75" s="84">
        <f t="shared" si="5"/>
        <v>500</v>
      </c>
      <c r="I75" s="84">
        <f t="shared" si="6"/>
        <v>300</v>
      </c>
      <c r="J75" s="84">
        <f t="shared" si="7"/>
        <v>2479.6288261598379</v>
      </c>
      <c r="K75" s="84"/>
      <c r="M75" s="84"/>
    </row>
    <row r="76" spans="1:13" x14ac:dyDescent="0.3">
      <c r="A76" s="74">
        <v>51</v>
      </c>
      <c r="B76" s="132">
        <f t="shared" si="0"/>
        <v>45352</v>
      </c>
      <c r="C76" s="84">
        <f t="shared" si="1"/>
        <v>168914.45644154056</v>
      </c>
      <c r="D76" s="84">
        <f t="shared" si="2"/>
        <v>1407.6204703461713</v>
      </c>
      <c r="E76" s="84">
        <f t="shared" si="8"/>
        <v>172.00835581366664</v>
      </c>
      <c r="F76" s="84">
        <v>100</v>
      </c>
      <c r="G76" s="84">
        <f t="shared" si="4"/>
        <v>168642.44808572691</v>
      </c>
      <c r="H76" s="84">
        <f t="shared" si="5"/>
        <v>500</v>
      </c>
      <c r="I76" s="84">
        <f t="shared" si="6"/>
        <v>300</v>
      </c>
      <c r="J76" s="84">
        <f t="shared" si="7"/>
        <v>2479.6288261598379</v>
      </c>
      <c r="K76" s="84"/>
      <c r="M76" s="84"/>
    </row>
    <row r="77" spans="1:13" x14ac:dyDescent="0.3">
      <c r="A77" s="74">
        <v>52</v>
      </c>
      <c r="B77" s="132">
        <f t="shared" si="0"/>
        <v>45383</v>
      </c>
      <c r="C77" s="84">
        <f t="shared" si="1"/>
        <v>168642.44808572691</v>
      </c>
      <c r="D77" s="84">
        <f t="shared" si="2"/>
        <v>1405.3537340477242</v>
      </c>
      <c r="E77" s="84">
        <f t="shared" si="8"/>
        <v>174.27509211211373</v>
      </c>
      <c r="F77" s="84">
        <v>100</v>
      </c>
      <c r="G77" s="84">
        <f t="shared" si="4"/>
        <v>168368.1729936148</v>
      </c>
      <c r="H77" s="84">
        <f t="shared" si="5"/>
        <v>500</v>
      </c>
      <c r="I77" s="84">
        <f t="shared" si="6"/>
        <v>300</v>
      </c>
      <c r="J77" s="84">
        <f t="shared" si="7"/>
        <v>2479.6288261598379</v>
      </c>
      <c r="K77" s="84"/>
      <c r="M77" s="84"/>
    </row>
    <row r="78" spans="1:13" x14ac:dyDescent="0.3">
      <c r="A78" s="74">
        <v>53</v>
      </c>
      <c r="B78" s="132">
        <f t="shared" si="0"/>
        <v>45413</v>
      </c>
      <c r="C78" s="84">
        <f t="shared" si="1"/>
        <v>168368.1729936148</v>
      </c>
      <c r="D78" s="84">
        <f t="shared" si="2"/>
        <v>1403.0681082801234</v>
      </c>
      <c r="E78" s="84">
        <f t="shared" si="8"/>
        <v>176.5607178797145</v>
      </c>
      <c r="F78" s="84">
        <v>100</v>
      </c>
      <c r="G78" s="84">
        <f t="shared" si="4"/>
        <v>168091.6122757351</v>
      </c>
      <c r="H78" s="84">
        <f t="shared" si="5"/>
        <v>500</v>
      </c>
      <c r="I78" s="84">
        <f t="shared" si="6"/>
        <v>300</v>
      </c>
      <c r="J78" s="84">
        <f t="shared" si="7"/>
        <v>2479.6288261598379</v>
      </c>
      <c r="K78" s="84"/>
      <c r="M78" s="84"/>
    </row>
    <row r="79" spans="1:13" x14ac:dyDescent="0.3">
      <c r="A79" s="74">
        <v>54</v>
      </c>
      <c r="B79" s="132">
        <f t="shared" si="0"/>
        <v>45444</v>
      </c>
      <c r="C79" s="84">
        <f t="shared" si="1"/>
        <v>168091.6122757351</v>
      </c>
      <c r="D79" s="84">
        <f t="shared" si="2"/>
        <v>1400.7634356311257</v>
      </c>
      <c r="E79" s="84">
        <f t="shared" si="8"/>
        <v>178.86539052871217</v>
      </c>
      <c r="F79" s="84">
        <v>100</v>
      </c>
      <c r="G79" s="84">
        <f t="shared" si="4"/>
        <v>167812.74688520638</v>
      </c>
      <c r="H79" s="84">
        <f t="shared" si="5"/>
        <v>500</v>
      </c>
      <c r="I79" s="84">
        <f t="shared" si="6"/>
        <v>300</v>
      </c>
      <c r="J79" s="84">
        <f t="shared" si="7"/>
        <v>2479.6288261598379</v>
      </c>
      <c r="K79" s="84"/>
      <c r="M79" s="84"/>
    </row>
    <row r="80" spans="1:13" x14ac:dyDescent="0.3">
      <c r="A80" s="74">
        <v>55</v>
      </c>
      <c r="B80" s="132">
        <f t="shared" si="0"/>
        <v>45474</v>
      </c>
      <c r="C80" s="84">
        <f t="shared" si="1"/>
        <v>167812.74688520638</v>
      </c>
      <c r="D80" s="84">
        <f t="shared" si="2"/>
        <v>1398.4395573767197</v>
      </c>
      <c r="E80" s="84">
        <f t="shared" si="8"/>
        <v>181.18926878311822</v>
      </c>
      <c r="F80" s="84">
        <v>100</v>
      </c>
      <c r="G80" s="84">
        <f t="shared" si="4"/>
        <v>167531.55761642326</v>
      </c>
      <c r="H80" s="84">
        <f t="shared" si="5"/>
        <v>500</v>
      </c>
      <c r="I80" s="84">
        <f t="shared" si="6"/>
        <v>300</v>
      </c>
      <c r="J80" s="84">
        <f t="shared" si="7"/>
        <v>2479.6288261598379</v>
      </c>
      <c r="K80" s="84"/>
      <c r="M80" s="84"/>
    </row>
    <row r="81" spans="1:13" x14ac:dyDescent="0.3">
      <c r="A81" s="74">
        <v>56</v>
      </c>
      <c r="B81" s="132">
        <f t="shared" si="0"/>
        <v>45505</v>
      </c>
      <c r="C81" s="84">
        <f t="shared" si="1"/>
        <v>167531.55761642326</v>
      </c>
      <c r="D81" s="84">
        <f t="shared" si="2"/>
        <v>1396.0963134701938</v>
      </c>
      <c r="E81" s="84">
        <f t="shared" si="8"/>
        <v>183.53251268964414</v>
      </c>
      <c r="F81" s="84">
        <v>100</v>
      </c>
      <c r="G81" s="84">
        <f t="shared" si="4"/>
        <v>167248.02510373361</v>
      </c>
      <c r="H81" s="84">
        <f t="shared" si="5"/>
        <v>500</v>
      </c>
      <c r="I81" s="84">
        <f t="shared" si="6"/>
        <v>300</v>
      </c>
      <c r="J81" s="84">
        <f t="shared" si="7"/>
        <v>2479.6288261598379</v>
      </c>
      <c r="K81" s="84"/>
      <c r="M81" s="84"/>
    </row>
    <row r="82" spans="1:13" x14ac:dyDescent="0.3">
      <c r="A82" s="74">
        <v>57</v>
      </c>
      <c r="B82" s="132">
        <f t="shared" si="0"/>
        <v>45536</v>
      </c>
      <c r="C82" s="84">
        <f t="shared" si="1"/>
        <v>167248.02510373361</v>
      </c>
      <c r="D82" s="84">
        <f t="shared" si="2"/>
        <v>1393.7335425311135</v>
      </c>
      <c r="E82" s="84">
        <f t="shared" si="8"/>
        <v>185.89528362872443</v>
      </c>
      <c r="F82" s="84">
        <v>100</v>
      </c>
      <c r="G82" s="84">
        <f t="shared" si="4"/>
        <v>166962.12982010489</v>
      </c>
      <c r="H82" s="84">
        <f t="shared" si="5"/>
        <v>500</v>
      </c>
      <c r="I82" s="84">
        <f t="shared" si="6"/>
        <v>300</v>
      </c>
      <c r="J82" s="84">
        <f t="shared" si="7"/>
        <v>2479.6288261598379</v>
      </c>
      <c r="K82" s="84"/>
      <c r="M82" s="84"/>
    </row>
    <row r="83" spans="1:13" x14ac:dyDescent="0.3">
      <c r="A83" s="74">
        <v>58</v>
      </c>
      <c r="B83" s="132">
        <f t="shared" si="0"/>
        <v>45566</v>
      </c>
      <c r="C83" s="84">
        <f t="shared" si="1"/>
        <v>166962.12982010489</v>
      </c>
      <c r="D83" s="84">
        <f t="shared" si="2"/>
        <v>1391.3510818342074</v>
      </c>
      <c r="E83" s="84">
        <f t="shared" si="8"/>
        <v>188.27774432563047</v>
      </c>
      <c r="F83" s="84">
        <v>100</v>
      </c>
      <c r="G83" s="84">
        <f t="shared" si="4"/>
        <v>166673.85207577926</v>
      </c>
      <c r="H83" s="84">
        <f t="shared" si="5"/>
        <v>500</v>
      </c>
      <c r="I83" s="84">
        <f t="shared" si="6"/>
        <v>300</v>
      </c>
      <c r="J83" s="84">
        <f t="shared" si="7"/>
        <v>2479.6288261598379</v>
      </c>
      <c r="K83" s="84"/>
      <c r="M83" s="84"/>
    </row>
    <row r="84" spans="1:13" x14ac:dyDescent="0.3">
      <c r="A84" s="74">
        <v>59</v>
      </c>
      <c r="B84" s="132">
        <f t="shared" si="0"/>
        <v>45597</v>
      </c>
      <c r="C84" s="84">
        <f t="shared" si="1"/>
        <v>166673.85207577926</v>
      </c>
      <c r="D84" s="84">
        <f t="shared" si="2"/>
        <v>1388.9487672981604</v>
      </c>
      <c r="E84" s="84">
        <f t="shared" si="8"/>
        <v>190.68005886167748</v>
      </c>
      <c r="F84" s="84">
        <v>100</v>
      </c>
      <c r="G84" s="84">
        <f t="shared" si="4"/>
        <v>166383.17201691758</v>
      </c>
      <c r="H84" s="84">
        <f t="shared" si="5"/>
        <v>500</v>
      </c>
      <c r="I84" s="84">
        <f t="shared" si="6"/>
        <v>300</v>
      </c>
      <c r="J84" s="84">
        <f t="shared" si="7"/>
        <v>2479.6288261598379</v>
      </c>
      <c r="K84" s="84"/>
      <c r="M84" s="84"/>
    </row>
    <row r="85" spans="1:13" x14ac:dyDescent="0.3">
      <c r="A85" s="74">
        <v>60</v>
      </c>
      <c r="B85" s="132">
        <f t="shared" si="0"/>
        <v>45627</v>
      </c>
      <c r="C85" s="84">
        <f t="shared" si="1"/>
        <v>166383.17201691758</v>
      </c>
      <c r="D85" s="84">
        <f t="shared" si="2"/>
        <v>1386.5264334743131</v>
      </c>
      <c r="E85" s="84">
        <f t="shared" si="8"/>
        <v>193.10239268552482</v>
      </c>
      <c r="F85" s="84">
        <v>100</v>
      </c>
      <c r="G85" s="84">
        <f t="shared" si="4"/>
        <v>166090.06962423207</v>
      </c>
      <c r="H85" s="84">
        <f t="shared" si="5"/>
        <v>500</v>
      </c>
      <c r="I85" s="84">
        <f t="shared" si="6"/>
        <v>300</v>
      </c>
      <c r="J85" s="84">
        <f t="shared" si="7"/>
        <v>2479.6288261598379</v>
      </c>
      <c r="K85" s="84"/>
      <c r="M85" s="84"/>
    </row>
    <row r="86" spans="1:13" x14ac:dyDescent="0.3">
      <c r="A86" s="74">
        <v>61</v>
      </c>
      <c r="B86" s="132">
        <f t="shared" si="0"/>
        <v>45658</v>
      </c>
      <c r="C86" s="84">
        <f t="shared" si="1"/>
        <v>166090.06962423207</v>
      </c>
      <c r="D86" s="84">
        <f t="shared" si="2"/>
        <v>1384.0839135352671</v>
      </c>
      <c r="E86" s="84">
        <f t="shared" si="8"/>
        <v>195.54491262457077</v>
      </c>
      <c r="F86" s="84">
        <v>100</v>
      </c>
      <c r="G86" s="84">
        <f t="shared" si="4"/>
        <v>165794.52471160749</v>
      </c>
      <c r="H86" s="84">
        <f t="shared" si="5"/>
        <v>500</v>
      </c>
      <c r="I86" s="84">
        <f t="shared" si="6"/>
        <v>300</v>
      </c>
      <c r="J86" s="84">
        <f t="shared" si="7"/>
        <v>2479.6288261598379</v>
      </c>
      <c r="K86" s="84"/>
      <c r="M86" s="84"/>
    </row>
    <row r="87" spans="1:13" x14ac:dyDescent="0.3">
      <c r="A87" s="74">
        <v>62</v>
      </c>
      <c r="B87" s="132">
        <f t="shared" si="0"/>
        <v>45689</v>
      </c>
      <c r="C87" s="84">
        <f t="shared" si="1"/>
        <v>165794.52471160749</v>
      </c>
      <c r="D87" s="84">
        <f t="shared" si="2"/>
        <v>1381.6210392633957</v>
      </c>
      <c r="E87" s="84">
        <f t="shared" si="8"/>
        <v>198.00778689644221</v>
      </c>
      <c r="F87" s="84">
        <v>100</v>
      </c>
      <c r="G87" s="84">
        <f t="shared" si="4"/>
        <v>165496.51692471106</v>
      </c>
      <c r="H87" s="84">
        <f t="shared" si="5"/>
        <v>500</v>
      </c>
      <c r="I87" s="84">
        <f t="shared" si="6"/>
        <v>300</v>
      </c>
      <c r="J87" s="84">
        <f t="shared" si="7"/>
        <v>2479.6288261598379</v>
      </c>
      <c r="K87" s="84"/>
      <c r="M87" s="84"/>
    </row>
    <row r="88" spans="1:13" x14ac:dyDescent="0.3">
      <c r="A88" s="74">
        <v>63</v>
      </c>
      <c r="B88" s="132">
        <f t="shared" si="0"/>
        <v>45717</v>
      </c>
      <c r="C88" s="84">
        <f t="shared" si="1"/>
        <v>165496.51692471106</v>
      </c>
      <c r="D88" s="84">
        <f t="shared" si="2"/>
        <v>1379.1376410392588</v>
      </c>
      <c r="E88" s="84">
        <f t="shared" si="8"/>
        <v>200.49118512057908</v>
      </c>
      <c r="F88" s="84">
        <v>100</v>
      </c>
      <c r="G88" s="84">
        <f t="shared" si="4"/>
        <v>165196.02573959049</v>
      </c>
      <c r="H88" s="84">
        <f t="shared" si="5"/>
        <v>500</v>
      </c>
      <c r="I88" s="84">
        <f t="shared" si="6"/>
        <v>300</v>
      </c>
      <c r="J88" s="84">
        <f t="shared" si="7"/>
        <v>2479.6288261598379</v>
      </c>
      <c r="K88" s="84"/>
      <c r="M88" s="84"/>
    </row>
    <row r="89" spans="1:13" x14ac:dyDescent="0.3">
      <c r="A89" s="74">
        <v>64</v>
      </c>
      <c r="B89" s="132">
        <f t="shared" si="0"/>
        <v>45748</v>
      </c>
      <c r="C89" s="84">
        <f t="shared" si="1"/>
        <v>165196.02573959049</v>
      </c>
      <c r="D89" s="84">
        <f t="shared" si="2"/>
        <v>1376.6335478299206</v>
      </c>
      <c r="E89" s="84">
        <f t="shared" si="8"/>
        <v>202.99527832991726</v>
      </c>
      <c r="F89" s="84">
        <v>100</v>
      </c>
      <c r="G89" s="84">
        <f t="shared" si="4"/>
        <v>164893.03046126058</v>
      </c>
      <c r="H89" s="84">
        <f t="shared" si="5"/>
        <v>500</v>
      </c>
      <c r="I89" s="84">
        <f t="shared" si="6"/>
        <v>300</v>
      </c>
      <c r="J89" s="84">
        <f t="shared" si="7"/>
        <v>2479.6288261598379</v>
      </c>
      <c r="M89" s="84"/>
    </row>
    <row r="90" spans="1:13" x14ac:dyDescent="0.3">
      <c r="A90" s="74">
        <v>65</v>
      </c>
      <c r="B90" s="132">
        <f t="shared" si="0"/>
        <v>45778</v>
      </c>
      <c r="C90" s="84">
        <f t="shared" si="1"/>
        <v>164893.03046126058</v>
      </c>
      <c r="D90" s="84">
        <f t="shared" si="2"/>
        <v>1374.1085871771716</v>
      </c>
      <c r="E90" s="84">
        <f t="shared" si="8"/>
        <v>205.52023898266634</v>
      </c>
      <c r="F90" s="84">
        <v>100</v>
      </c>
      <c r="G90" s="84">
        <f t="shared" si="4"/>
        <v>164587.51022227792</v>
      </c>
      <c r="H90" s="84">
        <f t="shared" si="5"/>
        <v>500</v>
      </c>
      <c r="I90" s="84">
        <f t="shared" si="6"/>
        <v>300</v>
      </c>
      <c r="J90" s="84">
        <f t="shared" si="7"/>
        <v>2479.6288261598379</v>
      </c>
      <c r="M90" s="84"/>
    </row>
    <row r="91" spans="1:13" x14ac:dyDescent="0.3">
      <c r="A91" s="74">
        <v>66</v>
      </c>
      <c r="B91" s="132">
        <f t="shared" ref="B91:B154" si="9">IF(ISBLANK($A91),"",EDATE($B90,1))</f>
        <v>45809</v>
      </c>
      <c r="C91" s="84">
        <f t="shared" ref="C91:C154" si="10">_xlfn.LET(
_xlpm.StartingPrincipalBalance,$G90,
_xlpm.IsPrincipalRemainingZeroCondition,ROUND($G90,2)=0,
_xlpm.IsPrincipalRemainingBlankCondition,$G90="",
_xlpm.IsPeriodBlankCondition,ISBLANK($A91),
_xlpm.Calculation,IF(_xlpm.IsPeriodBlankCondition,"",IF(_xlpm.IsPrincipalRemainingBlankCondition,"",IF(_xlpm.IsPrincipalRemainingZeroCondition,"",_xlpm.StartingPrincipalBalance))),
_xlpm.Calculation
)</f>
        <v>164587.51022227792</v>
      </c>
      <c r="D91" s="84">
        <f t="shared" ref="D91:D154" si="11">_xlfn.LET(
_xlpm.InterestCalculation,$G90*$B$9,
_xlpm.IsPrincipalRemainingZeroCondition,ROUND($G90,2)=0,
_xlpm.IsPrincipalRemainingBlankCondition,$G90="",
_xlpm.IsPeriodBlankCondition,ISBLANK($A91),
_xlpm.Calculation,IF(_xlpm.IsPeriodBlankCondition,"",IF(_xlpm.IsPrincipalRemainingBlankCondition,"",IF(_xlpm.IsPrincipalRemainingZeroCondition,"",_xlpm.InterestCalculation))),
_xlpm.Calculation
)</f>
        <v>1371.5625851856494</v>
      </c>
      <c r="E91" s="84">
        <f t="shared" si="8"/>
        <v>208.06624097418853</v>
      </c>
      <c r="F91" s="84">
        <v>100</v>
      </c>
      <c r="G91" s="84">
        <f t="shared" ref="G91:G154" si="12">_xlfn.LET(
_xlpm.StartingBalanceGreaterThanPrincipalOwedPlusPrepaymentCondition,$C91&gt;=$E91+$F91,
_xlpm.IsPrincpalOwedPlusPrepaymentLessThanOrEqualToPrincipalRemainingCondition,ROUND($E91+$F91,2)&lt;=ROUND($G90,2),
_xlpm.IsCurrentPrincapalOwedAmtGreaterThanPrevPrincipalOwedCondition,$E90&gt;$G90,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_xlpm.Calculation,IF(_xlpm.IsPeriodBlankCondition,"",IF(_xlpm.IsPrincipalRemainingBlankCondition,"",IF(_xlpm.IsPrincipalZeroCondition,"",IF(_xlpm.StartingBalanceGreaterThanPrincipalOwedPlusPrepaymentCondition,$C91-$E91-$F91,0)))),
_xlpm.Calculation
)</f>
        <v>164279.44398130375</v>
      </c>
      <c r="H91" s="84">
        <f t="shared" ref="H91:H154" si="13">_xlfn.LET(
_xlpm.PrincpalRemainingCalculation,$B$13,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_xlpm.Calculation,IF(_xlpm.IsPeriodBlankCondition,"",IF(_xlpm.IsPrincipalRemainingBlankCondition,"",IF(_xlpm.IsPrincipalZeroCondition,"",_xlpm.PrincpalRemainingCalculation))),
_xlpm.Calculation
)</f>
        <v>500</v>
      </c>
      <c r="I91" s="84">
        <f t="shared" ref="I91:I154" si="14">_xlfn.LET(
_xlpm.IsPrincipalRemainingLessThanOrEqualToPMICutoffAmtCondition,$G90&lt;=$B$2*(1-$B$15),
_xlpm.PMIMonthlyPayment,$B$19,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J91" s="84">
        <f t="shared" ref="J91:J154" si="15">_xlfn.LET(
_xlpm.PrePaymentActuallyPaid,IF($C91&gt;=$E91+$F91,$F91,$C91-$E91),
_xlpm.IfPMIOwedIsBlank,IF($I91 = "",0,$I91),
_xlpm.TotalMonthlyPaymentCalculation,$D91+$E91+$H91+_xlpm.IfPMIOwedIsBlank+_xlpm.PrePaymentActuallyPaid,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_xlpm.Calculation,IF(_xlpm.IsPeriodBlankCondition,"",IF(_xlpm.IsPrincipalRemainingBlankCondition,"",IF(_xlpm.IsPrincipalZeroCondition,"",_xlpm.TotalMonthlyPaymentCalculation))),
_xlpm.Calculation
)</f>
        <v>2479.6288261598379</v>
      </c>
      <c r="M91" s="84"/>
    </row>
    <row r="92" spans="1:13" x14ac:dyDescent="0.3">
      <c r="A92" s="74">
        <v>67</v>
      </c>
      <c r="B92" s="132">
        <f t="shared" si="9"/>
        <v>45839</v>
      </c>
      <c r="C92" s="84">
        <f t="shared" si="10"/>
        <v>164279.44398130375</v>
      </c>
      <c r="D92" s="84">
        <f t="shared" si="11"/>
        <v>1368.9953665108646</v>
      </c>
      <c r="E92" s="84">
        <f t="shared" si="8"/>
        <v>210.63345964897326</v>
      </c>
      <c r="F92" s="84">
        <v>100</v>
      </c>
      <c r="G92" s="84">
        <f t="shared" si="12"/>
        <v>163968.81052165478</v>
      </c>
      <c r="H92" s="84">
        <f t="shared" si="13"/>
        <v>500</v>
      </c>
      <c r="I92" s="84">
        <f t="shared" si="14"/>
        <v>300</v>
      </c>
      <c r="J92" s="84">
        <f t="shared" si="15"/>
        <v>2479.6288261598379</v>
      </c>
      <c r="M92" s="84"/>
    </row>
    <row r="93" spans="1:13" x14ac:dyDescent="0.3">
      <c r="A93" s="74">
        <v>68</v>
      </c>
      <c r="B93" s="132">
        <f t="shared" si="9"/>
        <v>45870</v>
      </c>
      <c r="C93" s="84">
        <f t="shared" si="10"/>
        <v>163968.81052165478</v>
      </c>
      <c r="D93" s="84">
        <f t="shared" si="11"/>
        <v>1366.4067543471233</v>
      </c>
      <c r="E93" s="84">
        <f t="shared" si="8"/>
        <v>213.2220718127146</v>
      </c>
      <c r="F93" s="84">
        <v>100</v>
      </c>
      <c r="G93" s="84">
        <f t="shared" si="12"/>
        <v>163655.58844984206</v>
      </c>
      <c r="H93" s="84">
        <f t="shared" si="13"/>
        <v>500</v>
      </c>
      <c r="I93" s="84">
        <f t="shared" si="14"/>
        <v>300</v>
      </c>
      <c r="J93" s="84">
        <f t="shared" si="15"/>
        <v>2479.6288261598379</v>
      </c>
      <c r="M93" s="84"/>
    </row>
    <row r="94" spans="1:13" x14ac:dyDescent="0.3">
      <c r="A94" s="74">
        <v>69</v>
      </c>
      <c r="B94" s="132">
        <f t="shared" si="9"/>
        <v>45901</v>
      </c>
      <c r="C94" s="84">
        <f t="shared" si="10"/>
        <v>163655.58844984206</v>
      </c>
      <c r="D94" s="84">
        <f t="shared" si="11"/>
        <v>1363.7965704153505</v>
      </c>
      <c r="E94" s="84">
        <f t="shared" si="8"/>
        <v>215.83225574448738</v>
      </c>
      <c r="F94" s="84">
        <v>100</v>
      </c>
      <c r="G94" s="84">
        <f t="shared" si="12"/>
        <v>163339.75619409757</v>
      </c>
      <c r="H94" s="84">
        <f t="shared" si="13"/>
        <v>500</v>
      </c>
      <c r="I94" s="84">
        <f t="shared" si="14"/>
        <v>300</v>
      </c>
      <c r="J94" s="84">
        <f t="shared" si="15"/>
        <v>2479.6288261598379</v>
      </c>
      <c r="M94" s="84"/>
    </row>
    <row r="95" spans="1:13" x14ac:dyDescent="0.3">
      <c r="A95" s="74">
        <v>70</v>
      </c>
      <c r="B95" s="132">
        <f t="shared" si="9"/>
        <v>45931</v>
      </c>
      <c r="C95" s="84">
        <f t="shared" si="10"/>
        <v>163339.75619409757</v>
      </c>
      <c r="D95" s="84">
        <f t="shared" si="11"/>
        <v>1361.164634950813</v>
      </c>
      <c r="E95" s="84">
        <f t="shared" si="8"/>
        <v>218.46419120902488</v>
      </c>
      <c r="F95" s="84">
        <v>100</v>
      </c>
      <c r="G95" s="84">
        <f t="shared" si="12"/>
        <v>163021.29200288854</v>
      </c>
      <c r="H95" s="84">
        <f t="shared" si="13"/>
        <v>500</v>
      </c>
      <c r="I95" s="84">
        <f t="shared" si="14"/>
        <v>300</v>
      </c>
      <c r="J95" s="84">
        <f t="shared" si="15"/>
        <v>2479.6288261598379</v>
      </c>
      <c r="M95" s="84"/>
    </row>
    <row r="96" spans="1:13" x14ac:dyDescent="0.3">
      <c r="A96" s="74">
        <v>71</v>
      </c>
      <c r="B96" s="132">
        <f t="shared" si="9"/>
        <v>45962</v>
      </c>
      <c r="C96" s="84">
        <f t="shared" si="10"/>
        <v>163021.29200288854</v>
      </c>
      <c r="D96" s="84">
        <f t="shared" si="11"/>
        <v>1358.5107666907379</v>
      </c>
      <c r="E96" s="84">
        <f t="shared" si="8"/>
        <v>221.11805946909999</v>
      </c>
      <c r="F96" s="84">
        <v>100</v>
      </c>
      <c r="G96" s="84">
        <f t="shared" si="12"/>
        <v>162700.17394341945</v>
      </c>
      <c r="H96" s="84">
        <f t="shared" si="13"/>
        <v>500</v>
      </c>
      <c r="I96" s="84">
        <f t="shared" si="14"/>
        <v>300</v>
      </c>
      <c r="J96" s="84">
        <f t="shared" si="15"/>
        <v>2479.6288261598379</v>
      </c>
      <c r="M96" s="84"/>
    </row>
    <row r="97" spans="1:13" x14ac:dyDescent="0.3">
      <c r="A97" s="74">
        <v>72</v>
      </c>
      <c r="B97" s="132">
        <f t="shared" si="9"/>
        <v>45992</v>
      </c>
      <c r="C97" s="84">
        <f t="shared" si="10"/>
        <v>162700.17394341945</v>
      </c>
      <c r="D97" s="84">
        <f t="shared" si="11"/>
        <v>1355.8347828618287</v>
      </c>
      <c r="E97" s="84">
        <f t="shared" si="8"/>
        <v>223.79404329800923</v>
      </c>
      <c r="F97" s="84">
        <v>100</v>
      </c>
      <c r="G97" s="84">
        <f t="shared" si="12"/>
        <v>162376.37990012145</v>
      </c>
      <c r="H97" s="84">
        <f t="shared" si="13"/>
        <v>500</v>
      </c>
      <c r="I97" s="84">
        <f t="shared" si="14"/>
        <v>300</v>
      </c>
      <c r="J97" s="84">
        <f t="shared" si="15"/>
        <v>2479.6288261598379</v>
      </c>
      <c r="M97" s="84"/>
    </row>
    <row r="98" spans="1:13" x14ac:dyDescent="0.3">
      <c r="A98" s="74">
        <v>73</v>
      </c>
      <c r="B98" s="132">
        <f t="shared" si="9"/>
        <v>46023</v>
      </c>
      <c r="C98" s="84">
        <f t="shared" si="10"/>
        <v>162376.37990012145</v>
      </c>
      <c r="D98" s="84">
        <f t="shared" si="11"/>
        <v>1353.1364991676787</v>
      </c>
      <c r="E98" s="84">
        <f t="shared" si="8"/>
        <v>226.49232699215918</v>
      </c>
      <c r="F98" s="84">
        <v>100</v>
      </c>
      <c r="G98" s="84">
        <f t="shared" si="12"/>
        <v>162049.88757312929</v>
      </c>
      <c r="H98" s="84">
        <f t="shared" si="13"/>
        <v>500</v>
      </c>
      <c r="I98" s="84">
        <f t="shared" si="14"/>
        <v>300</v>
      </c>
      <c r="J98" s="84">
        <f t="shared" si="15"/>
        <v>2479.6288261598379</v>
      </c>
      <c r="M98" s="84"/>
    </row>
    <row r="99" spans="1:13" x14ac:dyDescent="0.3">
      <c r="A99" s="74">
        <v>74</v>
      </c>
      <c r="B99" s="132">
        <f t="shared" si="9"/>
        <v>46054</v>
      </c>
      <c r="C99" s="84">
        <f t="shared" si="10"/>
        <v>162049.88757312929</v>
      </c>
      <c r="D99" s="84">
        <f t="shared" si="11"/>
        <v>1350.4157297760773</v>
      </c>
      <c r="E99" s="84">
        <f t="shared" si="8"/>
        <v>229.21309638376056</v>
      </c>
      <c r="F99" s="84">
        <v>100</v>
      </c>
      <c r="G99" s="84">
        <f t="shared" si="12"/>
        <v>161720.67447674554</v>
      </c>
      <c r="H99" s="84">
        <f t="shared" si="13"/>
        <v>500</v>
      </c>
      <c r="I99" s="84">
        <f t="shared" si="14"/>
        <v>300</v>
      </c>
      <c r="J99" s="84">
        <f t="shared" si="15"/>
        <v>2479.6288261598379</v>
      </c>
      <c r="M99" s="84"/>
    </row>
    <row r="100" spans="1:13" x14ac:dyDescent="0.3">
      <c r="A100" s="74">
        <v>75</v>
      </c>
      <c r="B100" s="132">
        <f t="shared" si="9"/>
        <v>46082</v>
      </c>
      <c r="C100" s="84">
        <f t="shared" si="10"/>
        <v>161720.67447674554</v>
      </c>
      <c r="D100" s="84">
        <f t="shared" si="11"/>
        <v>1347.6722873062129</v>
      </c>
      <c r="E100" s="84">
        <f t="shared" si="8"/>
        <v>231.95653885362503</v>
      </c>
      <c r="F100" s="84">
        <v>100</v>
      </c>
      <c r="G100" s="84">
        <f t="shared" si="12"/>
        <v>161388.71793789192</v>
      </c>
      <c r="H100" s="84">
        <f t="shared" si="13"/>
        <v>500</v>
      </c>
      <c r="I100" s="84">
        <f t="shared" si="14"/>
        <v>300</v>
      </c>
      <c r="J100" s="84">
        <f t="shared" si="15"/>
        <v>2479.6288261598379</v>
      </c>
      <c r="M100" s="84"/>
    </row>
    <row r="101" spans="1:13" x14ac:dyDescent="0.3">
      <c r="A101" s="74">
        <v>76</v>
      </c>
      <c r="B101" s="132">
        <f t="shared" si="9"/>
        <v>46113</v>
      </c>
      <c r="C101" s="84">
        <f t="shared" si="10"/>
        <v>161388.71793789192</v>
      </c>
      <c r="D101" s="84">
        <f t="shared" si="11"/>
        <v>1344.905982815766</v>
      </c>
      <c r="E101" s="84">
        <f t="shared" ref="E101:E164" si="16">_xlfn.LET(
_xlpm.PrincipalOwedCalculation,$B$10-$D101,
_xlpm.IsPrincipalLessThenOrEqualToMonthlyPaymentCondition,$G100&lt;=$B$10,
_xlpm.IsPrincipalZeroCondition,ROUND($G100,2) = 0,
_xlpm.IsPrincipalRemainingBlankCondition,$G100="",
_xlpm.IsPeriodBlankCondition,ISBLANK($A101),
_xlpm.Calculation,IF(_xlpm.IsPeriodBlankCondition,"",IF(_xlpm.IsPrincipalRemainingBlankCondition,"",IF(_xlpm.IsPrincipalZeroCondition,"",IF(_xlpm.IsPrincipalLessThenOrEqualToMonthlyPaymentCondition,$G100,_xlpm.PrincipalOwedCalculation)))),
_xlpm.Calculation
)</f>
        <v>234.72284334407186</v>
      </c>
      <c r="F101" s="84">
        <v>100</v>
      </c>
      <c r="G101" s="84">
        <f t="shared" si="12"/>
        <v>161053.99509454786</v>
      </c>
      <c r="H101" s="84">
        <f t="shared" si="13"/>
        <v>500</v>
      </c>
      <c r="I101" s="84">
        <f t="shared" si="14"/>
        <v>300</v>
      </c>
      <c r="J101" s="84">
        <f t="shared" si="15"/>
        <v>2479.6288261598379</v>
      </c>
      <c r="M101" s="84"/>
    </row>
    <row r="102" spans="1:13" x14ac:dyDescent="0.3">
      <c r="A102" s="74">
        <v>77</v>
      </c>
      <c r="B102" s="132">
        <f t="shared" si="9"/>
        <v>46143</v>
      </c>
      <c r="C102" s="84">
        <f t="shared" si="10"/>
        <v>161053.99509454786</v>
      </c>
      <c r="D102" s="84">
        <f t="shared" si="11"/>
        <v>1342.1166257878988</v>
      </c>
      <c r="E102" s="84">
        <f t="shared" si="16"/>
        <v>237.51220037193912</v>
      </c>
      <c r="F102" s="84">
        <v>100</v>
      </c>
      <c r="G102" s="84">
        <f t="shared" si="12"/>
        <v>160716.48289417592</v>
      </c>
      <c r="H102" s="84">
        <f t="shared" si="13"/>
        <v>500</v>
      </c>
      <c r="I102" s="84">
        <f t="shared" si="14"/>
        <v>300</v>
      </c>
      <c r="J102" s="84">
        <f t="shared" si="15"/>
        <v>2479.6288261598379</v>
      </c>
      <c r="M102" s="84"/>
    </row>
    <row r="103" spans="1:13" x14ac:dyDescent="0.3">
      <c r="A103" s="74">
        <v>78</v>
      </c>
      <c r="B103" s="132">
        <f t="shared" si="9"/>
        <v>46174</v>
      </c>
      <c r="C103" s="84">
        <f t="shared" si="10"/>
        <v>160716.48289417592</v>
      </c>
      <c r="D103" s="84">
        <f t="shared" si="11"/>
        <v>1339.3040241181327</v>
      </c>
      <c r="E103" s="84">
        <f t="shared" si="16"/>
        <v>240.3248020417052</v>
      </c>
      <c r="F103" s="84">
        <v>100</v>
      </c>
      <c r="G103" s="84">
        <f t="shared" si="12"/>
        <v>160376.15809213422</v>
      </c>
      <c r="H103" s="84">
        <f t="shared" si="13"/>
        <v>500</v>
      </c>
      <c r="I103" s="84">
        <f t="shared" si="14"/>
        <v>300</v>
      </c>
      <c r="J103" s="84">
        <f t="shared" si="15"/>
        <v>2479.6288261598379</v>
      </c>
      <c r="M103" s="84"/>
    </row>
    <row r="104" spans="1:13" x14ac:dyDescent="0.3">
      <c r="A104" s="74">
        <v>79</v>
      </c>
      <c r="B104" s="132">
        <f t="shared" si="9"/>
        <v>46204</v>
      </c>
      <c r="C104" s="84">
        <f t="shared" si="10"/>
        <v>160376.15809213422</v>
      </c>
      <c r="D104" s="84">
        <f t="shared" si="11"/>
        <v>1336.4679841011184</v>
      </c>
      <c r="E104" s="84">
        <f t="shared" si="16"/>
        <v>243.16084205871948</v>
      </c>
      <c r="F104" s="84">
        <v>100</v>
      </c>
      <c r="G104" s="84">
        <f t="shared" si="12"/>
        <v>160032.99725007551</v>
      </c>
      <c r="H104" s="84">
        <f t="shared" si="13"/>
        <v>500</v>
      </c>
      <c r="I104" s="84">
        <f t="shared" si="14"/>
        <v>300</v>
      </c>
      <c r="J104" s="84">
        <f t="shared" si="15"/>
        <v>2479.6288261598379</v>
      </c>
      <c r="M104" s="84"/>
    </row>
    <row r="105" spans="1:13" x14ac:dyDescent="0.3">
      <c r="A105" s="74">
        <v>80</v>
      </c>
      <c r="B105" s="132">
        <f t="shared" si="9"/>
        <v>46235</v>
      </c>
      <c r="C105" s="84">
        <f t="shared" si="10"/>
        <v>160032.99725007551</v>
      </c>
      <c r="D105" s="84">
        <f t="shared" si="11"/>
        <v>1333.6083104172958</v>
      </c>
      <c r="E105" s="84">
        <f t="shared" si="16"/>
        <v>246.0205157425421</v>
      </c>
      <c r="F105" s="84">
        <v>100</v>
      </c>
      <c r="G105" s="84">
        <f t="shared" si="12"/>
        <v>159686.97673433297</v>
      </c>
      <c r="H105" s="84">
        <f t="shared" si="13"/>
        <v>500</v>
      </c>
      <c r="I105" s="84">
        <f t="shared" si="14"/>
        <v>300</v>
      </c>
      <c r="J105" s="84">
        <f t="shared" si="15"/>
        <v>2479.6288261598379</v>
      </c>
      <c r="M105" s="84"/>
    </row>
    <row r="106" spans="1:13" x14ac:dyDescent="0.3">
      <c r="A106" s="74">
        <v>81</v>
      </c>
      <c r="B106" s="132">
        <f t="shared" si="9"/>
        <v>46266</v>
      </c>
      <c r="C106" s="84">
        <f t="shared" si="10"/>
        <v>159686.97673433297</v>
      </c>
      <c r="D106" s="84">
        <f t="shared" si="11"/>
        <v>1330.7248061194414</v>
      </c>
      <c r="E106" s="84">
        <f t="shared" si="16"/>
        <v>248.90402004039652</v>
      </c>
      <c r="F106" s="84">
        <v>100</v>
      </c>
      <c r="G106" s="84">
        <f t="shared" si="12"/>
        <v>159338.07271429259</v>
      </c>
      <c r="H106" s="84">
        <f t="shared" si="13"/>
        <v>500</v>
      </c>
      <c r="I106" s="84" t="str">
        <f t="shared" si="14"/>
        <v/>
      </c>
      <c r="J106" s="84">
        <f t="shared" si="15"/>
        <v>2179.6288261598379</v>
      </c>
      <c r="M106" s="84"/>
    </row>
    <row r="107" spans="1:13" x14ac:dyDescent="0.3">
      <c r="A107" s="74">
        <v>82</v>
      </c>
      <c r="B107" s="132">
        <f t="shared" si="9"/>
        <v>46296</v>
      </c>
      <c r="C107" s="84">
        <f t="shared" si="10"/>
        <v>159338.07271429259</v>
      </c>
      <c r="D107" s="84">
        <f t="shared" si="11"/>
        <v>1327.8172726191049</v>
      </c>
      <c r="E107" s="84">
        <f t="shared" si="16"/>
        <v>251.81155354073303</v>
      </c>
      <c r="F107" s="84">
        <v>100</v>
      </c>
      <c r="G107" s="84">
        <f t="shared" si="12"/>
        <v>158986.26116075186</v>
      </c>
      <c r="H107" s="84">
        <f t="shared" si="13"/>
        <v>500</v>
      </c>
      <c r="I107" s="84" t="str">
        <f t="shared" si="14"/>
        <v/>
      </c>
      <c r="J107" s="84">
        <f t="shared" si="15"/>
        <v>2179.6288261598379</v>
      </c>
      <c r="M107" s="84"/>
    </row>
    <row r="108" spans="1:13" x14ac:dyDescent="0.3">
      <c r="A108" s="74">
        <v>83</v>
      </c>
      <c r="B108" s="132">
        <f t="shared" si="9"/>
        <v>46327</v>
      </c>
      <c r="C108" s="84">
        <f t="shared" si="10"/>
        <v>158986.26116075186</v>
      </c>
      <c r="D108" s="84">
        <f t="shared" si="11"/>
        <v>1324.8855096729321</v>
      </c>
      <c r="E108" s="84">
        <f t="shared" si="16"/>
        <v>254.74331648690577</v>
      </c>
      <c r="F108" s="84">
        <v>100</v>
      </c>
      <c r="G108" s="84">
        <f t="shared" si="12"/>
        <v>158631.51784426495</v>
      </c>
      <c r="H108" s="84">
        <f t="shared" si="13"/>
        <v>500</v>
      </c>
      <c r="I108" s="84" t="str">
        <f t="shared" si="14"/>
        <v/>
      </c>
      <c r="J108" s="84">
        <f t="shared" si="15"/>
        <v>2179.6288261598379</v>
      </c>
      <c r="M108" s="84"/>
    </row>
    <row r="109" spans="1:13" x14ac:dyDescent="0.3">
      <c r="A109" s="74">
        <v>84</v>
      </c>
      <c r="B109" s="132">
        <f t="shared" si="9"/>
        <v>46357</v>
      </c>
      <c r="C109" s="84">
        <f t="shared" si="10"/>
        <v>158631.51784426495</v>
      </c>
      <c r="D109" s="84">
        <f t="shared" si="11"/>
        <v>1321.9293153688745</v>
      </c>
      <c r="E109" s="84">
        <f t="shared" si="16"/>
        <v>257.69951079096336</v>
      </c>
      <c r="F109" s="84">
        <v>100</v>
      </c>
      <c r="G109" s="84">
        <f t="shared" si="12"/>
        <v>158273.81833347399</v>
      </c>
      <c r="H109" s="84">
        <f t="shared" si="13"/>
        <v>500</v>
      </c>
      <c r="I109" s="84" t="str">
        <f t="shared" si="14"/>
        <v/>
      </c>
      <c r="J109" s="84">
        <f t="shared" si="15"/>
        <v>2179.6288261598379</v>
      </c>
      <c r="M109" s="84"/>
    </row>
    <row r="110" spans="1:13" x14ac:dyDescent="0.3">
      <c r="A110" s="74">
        <v>85</v>
      </c>
      <c r="B110" s="132">
        <f t="shared" si="9"/>
        <v>46388</v>
      </c>
      <c r="C110" s="84">
        <f t="shared" si="10"/>
        <v>158273.81833347399</v>
      </c>
      <c r="D110" s="84">
        <f t="shared" si="11"/>
        <v>1318.9484861122833</v>
      </c>
      <c r="E110" s="84">
        <f t="shared" si="16"/>
        <v>260.68034004755464</v>
      </c>
      <c r="F110" s="84">
        <v>100</v>
      </c>
      <c r="G110" s="84">
        <f t="shared" si="12"/>
        <v>157913.13799342644</v>
      </c>
      <c r="H110" s="84">
        <f t="shared" si="13"/>
        <v>500</v>
      </c>
      <c r="I110" s="84" t="str">
        <f t="shared" si="14"/>
        <v/>
      </c>
      <c r="J110" s="84">
        <f t="shared" si="15"/>
        <v>2179.6288261598379</v>
      </c>
      <c r="M110" s="84"/>
    </row>
    <row r="111" spans="1:13" x14ac:dyDescent="0.3">
      <c r="A111" s="74">
        <v>86</v>
      </c>
      <c r="B111" s="132">
        <f t="shared" si="9"/>
        <v>46419</v>
      </c>
      <c r="C111" s="84">
        <f t="shared" si="10"/>
        <v>157913.13799342644</v>
      </c>
      <c r="D111" s="84">
        <f t="shared" si="11"/>
        <v>1315.9428166118869</v>
      </c>
      <c r="E111" s="84">
        <f t="shared" si="16"/>
        <v>263.68600954795102</v>
      </c>
      <c r="F111" s="84">
        <v>100</v>
      </c>
      <c r="G111" s="84">
        <f t="shared" si="12"/>
        <v>157549.45198387848</v>
      </c>
      <c r="H111" s="84">
        <f t="shared" si="13"/>
        <v>500</v>
      </c>
      <c r="I111" s="84" t="str">
        <f t="shared" si="14"/>
        <v/>
      </c>
      <c r="J111" s="84">
        <f t="shared" si="15"/>
        <v>2179.6288261598379</v>
      </c>
      <c r="M111" s="84"/>
    </row>
    <row r="112" spans="1:13" x14ac:dyDescent="0.3">
      <c r="A112" s="74">
        <v>87</v>
      </c>
      <c r="B112" s="132">
        <f t="shared" si="9"/>
        <v>46447</v>
      </c>
      <c r="C112" s="84">
        <f t="shared" si="10"/>
        <v>157549.45198387848</v>
      </c>
      <c r="D112" s="84">
        <f t="shared" si="11"/>
        <v>1312.912099865654</v>
      </c>
      <c r="E112" s="84">
        <f t="shared" si="16"/>
        <v>266.7167262941839</v>
      </c>
      <c r="F112" s="84">
        <v>100</v>
      </c>
      <c r="G112" s="84">
        <f t="shared" si="12"/>
        <v>157182.73525758428</v>
      </c>
      <c r="H112" s="84">
        <f t="shared" si="13"/>
        <v>500</v>
      </c>
      <c r="I112" s="84" t="str">
        <f t="shared" si="14"/>
        <v/>
      </c>
      <c r="J112" s="84">
        <f t="shared" si="15"/>
        <v>2179.6288261598379</v>
      </c>
      <c r="M112" s="84"/>
    </row>
    <row r="113" spans="1:13" x14ac:dyDescent="0.3">
      <c r="A113" s="74">
        <v>88</v>
      </c>
      <c r="B113" s="132">
        <f t="shared" si="9"/>
        <v>46478</v>
      </c>
      <c r="C113" s="84">
        <f t="shared" si="10"/>
        <v>157182.73525758428</v>
      </c>
      <c r="D113" s="84">
        <f t="shared" si="11"/>
        <v>1309.8561271465358</v>
      </c>
      <c r="E113" s="84">
        <f t="shared" si="16"/>
        <v>269.77269901330214</v>
      </c>
      <c r="F113" s="84">
        <v>100</v>
      </c>
      <c r="G113" s="84">
        <f t="shared" si="12"/>
        <v>156812.96255857099</v>
      </c>
      <c r="H113" s="84">
        <f t="shared" si="13"/>
        <v>500</v>
      </c>
      <c r="I113" s="84" t="str">
        <f t="shared" si="14"/>
        <v/>
      </c>
      <c r="J113" s="84">
        <f t="shared" si="15"/>
        <v>2179.6288261598379</v>
      </c>
      <c r="M113" s="84"/>
    </row>
    <row r="114" spans="1:13" x14ac:dyDescent="0.3">
      <c r="A114" s="74">
        <v>89</v>
      </c>
      <c r="B114" s="132">
        <f t="shared" si="9"/>
        <v>46508</v>
      </c>
      <c r="C114" s="84">
        <f t="shared" si="10"/>
        <v>156812.96255857099</v>
      </c>
      <c r="D114" s="84">
        <f t="shared" si="11"/>
        <v>1306.7746879880915</v>
      </c>
      <c r="E114" s="84">
        <f t="shared" si="16"/>
        <v>272.8541381717464</v>
      </c>
      <c r="F114" s="84">
        <v>100</v>
      </c>
      <c r="G114" s="84">
        <f t="shared" si="12"/>
        <v>156440.10842039925</v>
      </c>
      <c r="H114" s="84">
        <f t="shared" si="13"/>
        <v>500</v>
      </c>
      <c r="I114" s="84" t="str">
        <f t="shared" si="14"/>
        <v/>
      </c>
      <c r="J114" s="84">
        <f t="shared" si="15"/>
        <v>2179.6288261598379</v>
      </c>
      <c r="M114" s="84"/>
    </row>
    <row r="115" spans="1:13" x14ac:dyDescent="0.3">
      <c r="A115" s="74">
        <v>90</v>
      </c>
      <c r="B115" s="132">
        <f t="shared" si="9"/>
        <v>46539</v>
      </c>
      <c r="C115" s="84">
        <f t="shared" si="10"/>
        <v>156440.10842039925</v>
      </c>
      <c r="D115" s="84">
        <f t="shared" si="11"/>
        <v>1303.6675701699937</v>
      </c>
      <c r="E115" s="84">
        <f t="shared" si="16"/>
        <v>275.96125598984418</v>
      </c>
      <c r="F115" s="84">
        <v>100</v>
      </c>
      <c r="G115" s="84">
        <f t="shared" si="12"/>
        <v>156064.1471644094</v>
      </c>
      <c r="H115" s="84">
        <f t="shared" si="13"/>
        <v>500</v>
      </c>
      <c r="I115" s="84" t="str">
        <f t="shared" si="14"/>
        <v/>
      </c>
      <c r="J115" s="84">
        <f t="shared" si="15"/>
        <v>2179.6288261598379</v>
      </c>
      <c r="M115" s="84"/>
    </row>
    <row r="116" spans="1:13" x14ac:dyDescent="0.3">
      <c r="A116" s="74">
        <v>91</v>
      </c>
      <c r="B116" s="132">
        <f t="shared" si="9"/>
        <v>46569</v>
      </c>
      <c r="C116" s="84">
        <f t="shared" si="10"/>
        <v>156064.1471644094</v>
      </c>
      <c r="D116" s="84">
        <f t="shared" si="11"/>
        <v>1300.5345597034116</v>
      </c>
      <c r="E116" s="84">
        <f t="shared" si="16"/>
        <v>279.09426645642634</v>
      </c>
      <c r="F116" s="84">
        <v>100</v>
      </c>
      <c r="G116" s="84">
        <f t="shared" si="12"/>
        <v>155685.05289795296</v>
      </c>
      <c r="H116" s="84">
        <f t="shared" si="13"/>
        <v>500</v>
      </c>
      <c r="I116" s="84" t="str">
        <f t="shared" si="14"/>
        <v/>
      </c>
      <c r="J116" s="84">
        <f t="shared" si="15"/>
        <v>2179.6288261598379</v>
      </c>
      <c r="M116" s="84"/>
    </row>
    <row r="117" spans="1:13" x14ac:dyDescent="0.3">
      <c r="A117" s="74">
        <v>92</v>
      </c>
      <c r="B117" s="132">
        <f t="shared" si="9"/>
        <v>46600</v>
      </c>
      <c r="C117" s="84">
        <f t="shared" si="10"/>
        <v>155685.05289795296</v>
      </c>
      <c r="D117" s="84">
        <f t="shared" si="11"/>
        <v>1297.3754408162747</v>
      </c>
      <c r="E117" s="84">
        <f t="shared" si="16"/>
        <v>282.2533853435632</v>
      </c>
      <c r="F117" s="84">
        <v>100</v>
      </c>
      <c r="G117" s="84">
        <f t="shared" si="12"/>
        <v>155302.7995126094</v>
      </c>
      <c r="H117" s="84">
        <f t="shared" si="13"/>
        <v>500</v>
      </c>
      <c r="I117" s="84" t="str">
        <f t="shared" si="14"/>
        <v/>
      </c>
      <c r="J117" s="84">
        <f t="shared" si="15"/>
        <v>2179.6288261598379</v>
      </c>
      <c r="M117" s="84"/>
    </row>
    <row r="118" spans="1:13" x14ac:dyDescent="0.3">
      <c r="A118" s="74">
        <v>93</v>
      </c>
      <c r="B118" s="132">
        <f t="shared" si="9"/>
        <v>46631</v>
      </c>
      <c r="C118" s="84">
        <f t="shared" si="10"/>
        <v>155302.7995126094</v>
      </c>
      <c r="D118" s="84">
        <f t="shared" si="11"/>
        <v>1294.1899959384116</v>
      </c>
      <c r="E118" s="84">
        <f t="shared" si="16"/>
        <v>285.43883022142631</v>
      </c>
      <c r="F118" s="84">
        <v>100</v>
      </c>
      <c r="G118" s="84">
        <f t="shared" si="12"/>
        <v>154917.36068238798</v>
      </c>
      <c r="H118" s="84">
        <f t="shared" si="13"/>
        <v>500</v>
      </c>
      <c r="I118" s="84" t="str">
        <f t="shared" si="14"/>
        <v/>
      </c>
      <c r="J118" s="84">
        <f t="shared" si="15"/>
        <v>2179.6288261598379</v>
      </c>
      <c r="M118" s="84"/>
    </row>
    <row r="119" spans="1:13" x14ac:dyDescent="0.3">
      <c r="A119" s="74">
        <v>94</v>
      </c>
      <c r="B119" s="132">
        <f t="shared" si="9"/>
        <v>46661</v>
      </c>
      <c r="C119" s="84">
        <f t="shared" si="10"/>
        <v>154917.36068238798</v>
      </c>
      <c r="D119" s="84">
        <f t="shared" si="11"/>
        <v>1290.9780056865666</v>
      </c>
      <c r="E119" s="84">
        <f t="shared" si="16"/>
        <v>288.65082047327132</v>
      </c>
      <c r="F119" s="84">
        <v>100</v>
      </c>
      <c r="G119" s="84">
        <f t="shared" si="12"/>
        <v>154528.70986191471</v>
      </c>
      <c r="H119" s="84">
        <f t="shared" si="13"/>
        <v>500</v>
      </c>
      <c r="I119" s="84" t="str">
        <f t="shared" si="14"/>
        <v/>
      </c>
      <c r="J119" s="84">
        <f t="shared" si="15"/>
        <v>2179.6288261598379</v>
      </c>
      <c r="M119" s="84"/>
    </row>
    <row r="120" spans="1:13" x14ac:dyDescent="0.3">
      <c r="A120" s="74">
        <v>95</v>
      </c>
      <c r="B120" s="132">
        <f t="shared" si="9"/>
        <v>46692</v>
      </c>
      <c r="C120" s="84">
        <f t="shared" si="10"/>
        <v>154528.70986191471</v>
      </c>
      <c r="D120" s="84">
        <f t="shared" si="11"/>
        <v>1287.7392488492892</v>
      </c>
      <c r="E120" s="84">
        <f t="shared" si="16"/>
        <v>291.8895773105487</v>
      </c>
      <c r="F120" s="84">
        <v>100</v>
      </c>
      <c r="G120" s="84">
        <f t="shared" si="12"/>
        <v>154136.82028460415</v>
      </c>
      <c r="H120" s="84">
        <f t="shared" si="13"/>
        <v>500</v>
      </c>
      <c r="I120" s="84" t="str">
        <f t="shared" si="14"/>
        <v/>
      </c>
      <c r="J120" s="84">
        <f t="shared" si="15"/>
        <v>2179.6288261598379</v>
      </c>
      <c r="M120" s="84"/>
    </row>
    <row r="121" spans="1:13" x14ac:dyDescent="0.3">
      <c r="A121" s="74">
        <v>96</v>
      </c>
      <c r="B121" s="132">
        <f t="shared" si="9"/>
        <v>46722</v>
      </c>
      <c r="C121" s="84">
        <f t="shared" si="10"/>
        <v>154136.82028460415</v>
      </c>
      <c r="D121" s="84">
        <f t="shared" si="11"/>
        <v>1284.4735023717012</v>
      </c>
      <c r="E121" s="84">
        <f t="shared" si="16"/>
        <v>295.15532378813668</v>
      </c>
      <c r="F121" s="84">
        <v>100</v>
      </c>
      <c r="G121" s="84">
        <f t="shared" si="12"/>
        <v>153741.66496081601</v>
      </c>
      <c r="H121" s="84">
        <f t="shared" si="13"/>
        <v>500</v>
      </c>
      <c r="I121" s="84" t="str">
        <f t="shared" si="14"/>
        <v/>
      </c>
      <c r="J121" s="84">
        <f t="shared" si="15"/>
        <v>2179.6288261598379</v>
      </c>
      <c r="M121" s="84"/>
    </row>
    <row r="122" spans="1:13" x14ac:dyDescent="0.3">
      <c r="A122" s="74">
        <v>97</v>
      </c>
      <c r="B122" s="132">
        <f t="shared" si="9"/>
        <v>46753</v>
      </c>
      <c r="C122" s="84">
        <f t="shared" si="10"/>
        <v>153741.66496081601</v>
      </c>
      <c r="D122" s="84">
        <f t="shared" si="11"/>
        <v>1281.1805413401335</v>
      </c>
      <c r="E122" s="84">
        <f t="shared" si="16"/>
        <v>298.44828481970444</v>
      </c>
      <c r="F122" s="84">
        <v>100</v>
      </c>
      <c r="G122" s="84">
        <f t="shared" si="12"/>
        <v>153343.21667599631</v>
      </c>
      <c r="H122" s="84">
        <f t="shared" si="13"/>
        <v>500</v>
      </c>
      <c r="I122" s="84" t="str">
        <f t="shared" si="14"/>
        <v/>
      </c>
      <c r="J122" s="84">
        <f t="shared" si="15"/>
        <v>2179.6288261598379</v>
      </c>
      <c r="M122" s="84"/>
    </row>
    <row r="123" spans="1:13" x14ac:dyDescent="0.3">
      <c r="A123" s="74">
        <v>98</v>
      </c>
      <c r="B123" s="132">
        <f t="shared" si="9"/>
        <v>46784</v>
      </c>
      <c r="C123" s="84">
        <f t="shared" si="10"/>
        <v>153343.21667599631</v>
      </c>
      <c r="D123" s="84">
        <f t="shared" si="11"/>
        <v>1277.860138966636</v>
      </c>
      <c r="E123" s="84">
        <f t="shared" si="16"/>
        <v>301.76868719320191</v>
      </c>
      <c r="F123" s="84">
        <v>100</v>
      </c>
      <c r="G123" s="84">
        <f t="shared" si="12"/>
        <v>152941.44798880312</v>
      </c>
      <c r="H123" s="84">
        <f t="shared" si="13"/>
        <v>500</v>
      </c>
      <c r="I123" s="84" t="str">
        <f t="shared" si="14"/>
        <v/>
      </c>
      <c r="J123" s="84">
        <f t="shared" si="15"/>
        <v>2179.6288261598379</v>
      </c>
      <c r="M123" s="84"/>
    </row>
    <row r="124" spans="1:13" x14ac:dyDescent="0.3">
      <c r="A124" s="74">
        <v>99</v>
      </c>
      <c r="B124" s="132">
        <f t="shared" si="9"/>
        <v>46813</v>
      </c>
      <c r="C124" s="84">
        <f t="shared" si="10"/>
        <v>152941.44798880312</v>
      </c>
      <c r="D124" s="84">
        <f t="shared" si="11"/>
        <v>1274.5120665733593</v>
      </c>
      <c r="E124" s="84">
        <f t="shared" si="16"/>
        <v>305.11675958647857</v>
      </c>
      <c r="F124" s="84">
        <v>100</v>
      </c>
      <c r="G124" s="84">
        <f t="shared" si="12"/>
        <v>152536.33122921665</v>
      </c>
      <c r="H124" s="84">
        <f t="shared" si="13"/>
        <v>500</v>
      </c>
      <c r="I124" s="84" t="str">
        <f t="shared" si="14"/>
        <v/>
      </c>
      <c r="J124" s="84">
        <f t="shared" si="15"/>
        <v>2179.6288261598379</v>
      </c>
      <c r="M124" s="84"/>
    </row>
    <row r="125" spans="1:13" x14ac:dyDescent="0.3">
      <c r="A125" s="74">
        <v>100</v>
      </c>
      <c r="B125" s="132">
        <f t="shared" si="9"/>
        <v>46844</v>
      </c>
      <c r="C125" s="84">
        <f t="shared" si="10"/>
        <v>152536.33122921665</v>
      </c>
      <c r="D125" s="84">
        <f t="shared" si="11"/>
        <v>1271.1360935768055</v>
      </c>
      <c r="E125" s="84">
        <f t="shared" si="16"/>
        <v>308.49273258303242</v>
      </c>
      <c r="F125" s="84">
        <v>100</v>
      </c>
      <c r="G125" s="84">
        <f t="shared" si="12"/>
        <v>152127.83849663363</v>
      </c>
      <c r="H125" s="84">
        <f t="shared" si="13"/>
        <v>500</v>
      </c>
      <c r="I125" s="84" t="str">
        <f t="shared" si="14"/>
        <v/>
      </c>
      <c r="J125" s="84">
        <f t="shared" si="15"/>
        <v>2179.6288261598379</v>
      </c>
      <c r="M125" s="84"/>
    </row>
    <row r="126" spans="1:13" x14ac:dyDescent="0.3">
      <c r="A126" s="74">
        <v>101</v>
      </c>
      <c r="B126" s="132">
        <f t="shared" si="9"/>
        <v>46874</v>
      </c>
      <c r="C126" s="84">
        <f t="shared" si="10"/>
        <v>152127.83849663363</v>
      </c>
      <c r="D126" s="84">
        <f t="shared" si="11"/>
        <v>1267.7319874719469</v>
      </c>
      <c r="E126" s="84">
        <f t="shared" si="16"/>
        <v>311.89683868789098</v>
      </c>
      <c r="F126" s="84">
        <v>100</v>
      </c>
      <c r="G126" s="84">
        <f t="shared" si="12"/>
        <v>151715.94165794575</v>
      </c>
      <c r="H126" s="84">
        <f t="shared" si="13"/>
        <v>500</v>
      </c>
      <c r="I126" s="84" t="str">
        <f t="shared" si="14"/>
        <v/>
      </c>
      <c r="J126" s="84">
        <f t="shared" si="15"/>
        <v>2179.6288261598379</v>
      </c>
      <c r="M126" s="84"/>
    </row>
    <row r="127" spans="1:13" x14ac:dyDescent="0.3">
      <c r="A127" s="74">
        <v>102</v>
      </c>
      <c r="B127" s="132">
        <f t="shared" si="9"/>
        <v>46905</v>
      </c>
      <c r="C127" s="84">
        <f t="shared" si="10"/>
        <v>151715.94165794575</v>
      </c>
      <c r="D127" s="84">
        <f t="shared" si="11"/>
        <v>1264.2995138162146</v>
      </c>
      <c r="E127" s="84">
        <f t="shared" si="16"/>
        <v>315.32931234362331</v>
      </c>
      <c r="F127" s="84">
        <v>100</v>
      </c>
      <c r="G127" s="84">
        <f t="shared" si="12"/>
        <v>151300.61234560213</v>
      </c>
      <c r="H127" s="84">
        <f t="shared" si="13"/>
        <v>500</v>
      </c>
      <c r="I127" s="84" t="str">
        <f t="shared" si="14"/>
        <v/>
      </c>
      <c r="J127" s="84">
        <f t="shared" si="15"/>
        <v>2179.6288261598379</v>
      </c>
      <c r="M127" s="84"/>
    </row>
    <row r="128" spans="1:13" x14ac:dyDescent="0.3">
      <c r="A128" s="74">
        <v>103</v>
      </c>
      <c r="B128" s="132">
        <f t="shared" si="9"/>
        <v>46935</v>
      </c>
      <c r="C128" s="84">
        <f t="shared" si="10"/>
        <v>151300.61234560213</v>
      </c>
      <c r="D128" s="84">
        <f t="shared" si="11"/>
        <v>1260.8384362133511</v>
      </c>
      <c r="E128" s="84">
        <f t="shared" si="16"/>
        <v>318.79038994648681</v>
      </c>
      <c r="F128" s="84">
        <v>100</v>
      </c>
      <c r="G128" s="84">
        <f t="shared" si="12"/>
        <v>150881.82195565564</v>
      </c>
      <c r="H128" s="84">
        <f t="shared" si="13"/>
        <v>500</v>
      </c>
      <c r="I128" s="84" t="str">
        <f t="shared" si="14"/>
        <v/>
      </c>
      <c r="J128" s="84">
        <f t="shared" si="15"/>
        <v>2179.6288261598379</v>
      </c>
      <c r="M128" s="84"/>
    </row>
    <row r="129" spans="1:13" x14ac:dyDescent="0.3">
      <c r="A129" s="74">
        <v>104</v>
      </c>
      <c r="B129" s="132">
        <f t="shared" si="9"/>
        <v>46966</v>
      </c>
      <c r="C129" s="84">
        <f t="shared" si="10"/>
        <v>150881.82195565564</v>
      </c>
      <c r="D129" s="84">
        <f t="shared" si="11"/>
        <v>1257.3485162971303</v>
      </c>
      <c r="E129" s="84">
        <f t="shared" si="16"/>
        <v>322.28030986270755</v>
      </c>
      <c r="F129" s="84">
        <v>100</v>
      </c>
      <c r="G129" s="84">
        <f t="shared" si="12"/>
        <v>150459.54164579292</v>
      </c>
      <c r="H129" s="84">
        <f t="shared" si="13"/>
        <v>500</v>
      </c>
      <c r="I129" s="84" t="str">
        <f t="shared" si="14"/>
        <v/>
      </c>
      <c r="J129" s="84">
        <f t="shared" si="15"/>
        <v>2179.6288261598379</v>
      </c>
      <c r="M129" s="84"/>
    </row>
    <row r="130" spans="1:13" x14ac:dyDescent="0.3">
      <c r="A130" s="74">
        <v>105</v>
      </c>
      <c r="B130" s="132">
        <f t="shared" si="9"/>
        <v>46997</v>
      </c>
      <c r="C130" s="84">
        <f t="shared" si="10"/>
        <v>150459.54164579292</v>
      </c>
      <c r="D130" s="84">
        <f t="shared" si="11"/>
        <v>1253.829513714941</v>
      </c>
      <c r="E130" s="84">
        <f t="shared" si="16"/>
        <v>325.79931244489694</v>
      </c>
      <c r="F130" s="84">
        <v>100</v>
      </c>
      <c r="G130" s="84">
        <f t="shared" si="12"/>
        <v>150033.74233334803</v>
      </c>
      <c r="H130" s="84">
        <f t="shared" si="13"/>
        <v>500</v>
      </c>
      <c r="I130" s="84" t="str">
        <f t="shared" si="14"/>
        <v/>
      </c>
      <c r="J130" s="84">
        <f t="shared" si="15"/>
        <v>2179.6288261598379</v>
      </c>
      <c r="M130" s="84"/>
    </row>
    <row r="131" spans="1:13" x14ac:dyDescent="0.3">
      <c r="A131" s="74">
        <v>106</v>
      </c>
      <c r="B131" s="132">
        <f t="shared" si="9"/>
        <v>47027</v>
      </c>
      <c r="C131" s="84">
        <f t="shared" si="10"/>
        <v>150033.74233334803</v>
      </c>
      <c r="D131" s="84">
        <f t="shared" si="11"/>
        <v>1250.2811861112336</v>
      </c>
      <c r="E131" s="84">
        <f t="shared" si="16"/>
        <v>329.34764004860426</v>
      </c>
      <c r="F131" s="84">
        <v>100</v>
      </c>
      <c r="G131" s="84">
        <f t="shared" si="12"/>
        <v>149604.39469329943</v>
      </c>
      <c r="H131" s="84">
        <f t="shared" si="13"/>
        <v>500</v>
      </c>
      <c r="I131" s="84" t="str">
        <f t="shared" si="14"/>
        <v/>
      </c>
      <c r="J131" s="84">
        <f t="shared" si="15"/>
        <v>2179.6288261598379</v>
      </c>
      <c r="M131" s="84"/>
    </row>
    <row r="132" spans="1:13" x14ac:dyDescent="0.3">
      <c r="A132" s="74">
        <v>107</v>
      </c>
      <c r="B132" s="132">
        <f t="shared" si="9"/>
        <v>47058</v>
      </c>
      <c r="C132" s="84">
        <f t="shared" si="10"/>
        <v>149604.39469329943</v>
      </c>
      <c r="D132" s="84">
        <f t="shared" si="11"/>
        <v>1246.7032891108286</v>
      </c>
      <c r="E132" s="84">
        <f t="shared" si="16"/>
        <v>332.92553704900934</v>
      </c>
      <c r="F132" s="84">
        <v>100</v>
      </c>
      <c r="G132" s="84">
        <f t="shared" si="12"/>
        <v>149171.46915625042</v>
      </c>
      <c r="H132" s="84">
        <f t="shared" si="13"/>
        <v>500</v>
      </c>
      <c r="I132" s="84" t="str">
        <f t="shared" si="14"/>
        <v/>
      </c>
      <c r="J132" s="84">
        <f t="shared" si="15"/>
        <v>2179.6288261598379</v>
      </c>
      <c r="M132" s="84"/>
    </row>
    <row r="133" spans="1:13" x14ac:dyDescent="0.3">
      <c r="A133" s="74">
        <v>108</v>
      </c>
      <c r="B133" s="132">
        <f t="shared" si="9"/>
        <v>47088</v>
      </c>
      <c r="C133" s="84">
        <f t="shared" si="10"/>
        <v>149171.46915625042</v>
      </c>
      <c r="D133" s="84">
        <f t="shared" si="11"/>
        <v>1243.0955763020868</v>
      </c>
      <c r="E133" s="84">
        <f t="shared" si="16"/>
        <v>336.53324985775112</v>
      </c>
      <c r="F133" s="84">
        <v>100</v>
      </c>
      <c r="G133" s="84">
        <f t="shared" si="12"/>
        <v>148734.93590639267</v>
      </c>
      <c r="H133" s="84">
        <f t="shared" si="13"/>
        <v>500</v>
      </c>
      <c r="I133" s="84" t="str">
        <f t="shared" si="14"/>
        <v/>
      </c>
      <c r="J133" s="84">
        <f t="shared" si="15"/>
        <v>2179.6288261598379</v>
      </c>
      <c r="M133" s="84"/>
    </row>
    <row r="134" spans="1:13" x14ac:dyDescent="0.3">
      <c r="A134" s="74">
        <v>109</v>
      </c>
      <c r="B134" s="132">
        <f t="shared" si="9"/>
        <v>47119</v>
      </c>
      <c r="C134" s="84">
        <f t="shared" si="10"/>
        <v>148734.93590639267</v>
      </c>
      <c r="D134" s="84">
        <f t="shared" si="11"/>
        <v>1239.4577992199388</v>
      </c>
      <c r="E134" s="84">
        <f t="shared" si="16"/>
        <v>340.17102693989909</v>
      </c>
      <c r="F134" s="84">
        <v>100</v>
      </c>
      <c r="G134" s="84">
        <f t="shared" si="12"/>
        <v>148294.76487945276</v>
      </c>
      <c r="H134" s="84">
        <f t="shared" si="13"/>
        <v>500</v>
      </c>
      <c r="I134" s="84" t="str">
        <f t="shared" si="14"/>
        <v/>
      </c>
      <c r="J134" s="84">
        <f t="shared" si="15"/>
        <v>2179.6288261598379</v>
      </c>
      <c r="M134" s="84"/>
    </row>
    <row r="135" spans="1:13" x14ac:dyDescent="0.3">
      <c r="A135" s="74">
        <v>110</v>
      </c>
      <c r="B135" s="132">
        <f t="shared" si="9"/>
        <v>47150</v>
      </c>
      <c r="C135" s="84">
        <f t="shared" si="10"/>
        <v>148294.76487945276</v>
      </c>
      <c r="D135" s="84">
        <f t="shared" si="11"/>
        <v>1235.7897073287729</v>
      </c>
      <c r="E135" s="84">
        <f t="shared" si="16"/>
        <v>343.83911883106498</v>
      </c>
      <c r="F135" s="84">
        <v>100</v>
      </c>
      <c r="G135" s="84">
        <f t="shared" si="12"/>
        <v>147850.9257606217</v>
      </c>
      <c r="H135" s="84">
        <f t="shared" si="13"/>
        <v>500</v>
      </c>
      <c r="I135" s="84" t="str">
        <f t="shared" si="14"/>
        <v/>
      </c>
      <c r="J135" s="84">
        <f t="shared" si="15"/>
        <v>2179.6288261598379</v>
      </c>
      <c r="M135" s="84"/>
    </row>
    <row r="136" spans="1:13" x14ac:dyDescent="0.3">
      <c r="A136" s="74">
        <v>111</v>
      </c>
      <c r="B136" s="132">
        <f t="shared" si="9"/>
        <v>47178</v>
      </c>
      <c r="C136" s="84">
        <f t="shared" si="10"/>
        <v>147850.9257606217</v>
      </c>
      <c r="D136" s="84">
        <f t="shared" si="11"/>
        <v>1232.0910480051807</v>
      </c>
      <c r="E136" s="84">
        <f t="shared" si="16"/>
        <v>347.53777815465719</v>
      </c>
      <c r="F136" s="84">
        <v>100</v>
      </c>
      <c r="G136" s="84">
        <f t="shared" si="12"/>
        <v>147403.38798246704</v>
      </c>
      <c r="H136" s="84">
        <f t="shared" si="13"/>
        <v>500</v>
      </c>
      <c r="I136" s="84" t="str">
        <f t="shared" si="14"/>
        <v/>
      </c>
      <c r="J136" s="84">
        <f t="shared" si="15"/>
        <v>2179.6288261598379</v>
      </c>
      <c r="M136" s="84"/>
    </row>
    <row r="137" spans="1:13" x14ac:dyDescent="0.3">
      <c r="A137" s="74">
        <v>112</v>
      </c>
      <c r="B137" s="132">
        <f t="shared" si="9"/>
        <v>47209</v>
      </c>
      <c r="C137" s="84">
        <f t="shared" si="10"/>
        <v>147403.38798246704</v>
      </c>
      <c r="D137" s="84">
        <f t="shared" si="11"/>
        <v>1228.3615665205587</v>
      </c>
      <c r="E137" s="84">
        <f t="shared" si="16"/>
        <v>351.26725963927925</v>
      </c>
      <c r="F137" s="84">
        <v>100</v>
      </c>
      <c r="G137" s="84">
        <f t="shared" si="12"/>
        <v>146952.12072282776</v>
      </c>
      <c r="H137" s="84">
        <f t="shared" si="13"/>
        <v>500</v>
      </c>
      <c r="I137" s="84" t="str">
        <f t="shared" si="14"/>
        <v/>
      </c>
      <c r="J137" s="84">
        <f t="shared" si="15"/>
        <v>2179.6288261598379</v>
      </c>
      <c r="M137" s="84"/>
    </row>
    <row r="138" spans="1:13" x14ac:dyDescent="0.3">
      <c r="A138" s="74">
        <v>113</v>
      </c>
      <c r="B138" s="132">
        <f t="shared" si="9"/>
        <v>47239</v>
      </c>
      <c r="C138" s="84">
        <f t="shared" si="10"/>
        <v>146952.12072282776</v>
      </c>
      <c r="D138" s="84">
        <f t="shared" si="11"/>
        <v>1224.6010060235647</v>
      </c>
      <c r="E138" s="84">
        <f t="shared" si="16"/>
        <v>355.02782013627325</v>
      </c>
      <c r="F138" s="84">
        <v>100</v>
      </c>
      <c r="G138" s="84">
        <f t="shared" si="12"/>
        <v>146497.09290269148</v>
      </c>
      <c r="H138" s="84">
        <f t="shared" si="13"/>
        <v>500</v>
      </c>
      <c r="I138" s="84" t="str">
        <f t="shared" si="14"/>
        <v/>
      </c>
      <c r="J138" s="84">
        <f t="shared" si="15"/>
        <v>2179.6288261598379</v>
      </c>
      <c r="M138" s="84"/>
    </row>
    <row r="139" spans="1:13" x14ac:dyDescent="0.3">
      <c r="A139" s="74">
        <v>114</v>
      </c>
      <c r="B139" s="132">
        <f t="shared" si="9"/>
        <v>47270</v>
      </c>
      <c r="C139" s="84">
        <f t="shared" si="10"/>
        <v>146497.09290269148</v>
      </c>
      <c r="D139" s="84">
        <f t="shared" si="11"/>
        <v>1220.809107522429</v>
      </c>
      <c r="E139" s="84">
        <f t="shared" si="16"/>
        <v>358.81971863740887</v>
      </c>
      <c r="F139" s="84">
        <v>100</v>
      </c>
      <c r="G139" s="84">
        <f t="shared" si="12"/>
        <v>146038.27318405407</v>
      </c>
      <c r="H139" s="84">
        <f t="shared" si="13"/>
        <v>500</v>
      </c>
      <c r="I139" s="84" t="str">
        <f t="shared" si="14"/>
        <v/>
      </c>
      <c r="J139" s="84">
        <f t="shared" si="15"/>
        <v>2179.6288261598379</v>
      </c>
      <c r="M139" s="84"/>
    </row>
    <row r="140" spans="1:13" x14ac:dyDescent="0.3">
      <c r="A140" s="74">
        <v>115</v>
      </c>
      <c r="B140" s="132">
        <f t="shared" si="9"/>
        <v>47300</v>
      </c>
      <c r="C140" s="84">
        <f t="shared" si="10"/>
        <v>146038.27318405407</v>
      </c>
      <c r="D140" s="84">
        <f t="shared" si="11"/>
        <v>1216.9856098671171</v>
      </c>
      <c r="E140" s="84">
        <f t="shared" si="16"/>
        <v>362.64321629272081</v>
      </c>
      <c r="F140" s="84">
        <v>100</v>
      </c>
      <c r="G140" s="84">
        <f t="shared" si="12"/>
        <v>145575.62996776134</v>
      </c>
      <c r="H140" s="84">
        <f t="shared" si="13"/>
        <v>500</v>
      </c>
      <c r="I140" s="84" t="str">
        <f t="shared" si="14"/>
        <v/>
      </c>
      <c r="J140" s="84">
        <f t="shared" si="15"/>
        <v>2179.6288261598379</v>
      </c>
      <c r="M140" s="84"/>
    </row>
    <row r="141" spans="1:13" x14ac:dyDescent="0.3">
      <c r="A141" s="74">
        <v>116</v>
      </c>
      <c r="B141" s="132">
        <f t="shared" si="9"/>
        <v>47331</v>
      </c>
      <c r="C141" s="84">
        <f t="shared" si="10"/>
        <v>145575.62996776134</v>
      </c>
      <c r="D141" s="84">
        <f t="shared" si="11"/>
        <v>1213.1302497313445</v>
      </c>
      <c r="E141" s="84">
        <f t="shared" si="16"/>
        <v>366.49857642849338</v>
      </c>
      <c r="F141" s="84">
        <v>100</v>
      </c>
      <c r="G141" s="84">
        <f t="shared" si="12"/>
        <v>145109.13139133286</v>
      </c>
      <c r="H141" s="84">
        <f t="shared" si="13"/>
        <v>500</v>
      </c>
      <c r="I141" s="84" t="str">
        <f t="shared" si="14"/>
        <v/>
      </c>
      <c r="J141" s="84">
        <f t="shared" si="15"/>
        <v>2179.6288261598379</v>
      </c>
      <c r="M141" s="84"/>
    </row>
    <row r="142" spans="1:13" x14ac:dyDescent="0.3">
      <c r="A142" s="74">
        <v>117</v>
      </c>
      <c r="B142" s="132">
        <f t="shared" si="9"/>
        <v>47362</v>
      </c>
      <c r="C142" s="84">
        <f t="shared" si="10"/>
        <v>145109.13139133286</v>
      </c>
      <c r="D142" s="84">
        <f t="shared" si="11"/>
        <v>1209.2427615944405</v>
      </c>
      <c r="E142" s="84">
        <f t="shared" si="16"/>
        <v>370.38606456539742</v>
      </c>
      <c r="F142" s="84">
        <v>100</v>
      </c>
      <c r="G142" s="84">
        <f t="shared" si="12"/>
        <v>144638.74532676747</v>
      </c>
      <c r="H142" s="84">
        <f t="shared" si="13"/>
        <v>500</v>
      </c>
      <c r="I142" s="84" t="str">
        <f t="shared" si="14"/>
        <v/>
      </c>
      <c r="J142" s="84">
        <f t="shared" si="15"/>
        <v>2179.6288261598379</v>
      </c>
      <c r="M142" s="84"/>
    </row>
    <row r="143" spans="1:13" x14ac:dyDescent="0.3">
      <c r="A143" s="74">
        <v>118</v>
      </c>
      <c r="B143" s="132">
        <f t="shared" si="9"/>
        <v>47392</v>
      </c>
      <c r="C143" s="84">
        <f t="shared" si="10"/>
        <v>144638.74532676747</v>
      </c>
      <c r="D143" s="84">
        <f t="shared" si="11"/>
        <v>1205.3228777230622</v>
      </c>
      <c r="E143" s="84">
        <f t="shared" si="16"/>
        <v>374.30594843677568</v>
      </c>
      <c r="F143" s="84">
        <v>100</v>
      </c>
      <c r="G143" s="84">
        <f t="shared" si="12"/>
        <v>144164.43937833069</v>
      </c>
      <c r="H143" s="84">
        <f t="shared" si="13"/>
        <v>500</v>
      </c>
      <c r="I143" s="84" t="str">
        <f t="shared" si="14"/>
        <v/>
      </c>
      <c r="J143" s="84">
        <f t="shared" si="15"/>
        <v>2179.6288261598379</v>
      </c>
      <c r="M143" s="84"/>
    </row>
    <row r="144" spans="1:13" x14ac:dyDescent="0.3">
      <c r="A144" s="74">
        <v>119</v>
      </c>
      <c r="B144" s="132">
        <f t="shared" si="9"/>
        <v>47423</v>
      </c>
      <c r="C144" s="84">
        <f t="shared" si="10"/>
        <v>144164.43937833069</v>
      </c>
      <c r="D144" s="84">
        <f t="shared" si="11"/>
        <v>1201.3703281527557</v>
      </c>
      <c r="E144" s="84">
        <f t="shared" si="16"/>
        <v>378.25849800708215</v>
      </c>
      <c r="F144" s="84">
        <v>100</v>
      </c>
      <c r="G144" s="84">
        <f t="shared" si="12"/>
        <v>143686.18088032361</v>
      </c>
      <c r="H144" s="84">
        <f t="shared" si="13"/>
        <v>500</v>
      </c>
      <c r="I144" s="84" t="str">
        <f t="shared" si="14"/>
        <v/>
      </c>
      <c r="J144" s="84">
        <f t="shared" si="15"/>
        <v>2179.6288261598379</v>
      </c>
      <c r="M144" s="84"/>
    </row>
    <row r="145" spans="1:13" x14ac:dyDescent="0.3">
      <c r="A145" s="74">
        <v>120</v>
      </c>
      <c r="B145" s="132">
        <f t="shared" si="9"/>
        <v>47453</v>
      </c>
      <c r="C145" s="84">
        <f t="shared" si="10"/>
        <v>143686.18088032361</v>
      </c>
      <c r="D145" s="84">
        <f t="shared" si="11"/>
        <v>1197.3848406693633</v>
      </c>
      <c r="E145" s="84">
        <f t="shared" si="16"/>
        <v>382.24398549047464</v>
      </c>
      <c r="F145" s="84">
        <v>100</v>
      </c>
      <c r="G145" s="84">
        <f t="shared" si="12"/>
        <v>143203.93689483314</v>
      </c>
      <c r="H145" s="84">
        <f t="shared" si="13"/>
        <v>500</v>
      </c>
      <c r="I145" s="84" t="str">
        <f t="shared" si="14"/>
        <v/>
      </c>
      <c r="J145" s="84">
        <f t="shared" si="15"/>
        <v>2179.6288261598379</v>
      </c>
      <c r="M145" s="84"/>
    </row>
    <row r="146" spans="1:13" x14ac:dyDescent="0.3">
      <c r="A146" s="74">
        <v>121</v>
      </c>
      <c r="B146" s="132">
        <f t="shared" si="9"/>
        <v>47484</v>
      </c>
      <c r="C146" s="84">
        <f t="shared" si="10"/>
        <v>143203.93689483314</v>
      </c>
      <c r="D146" s="84">
        <f t="shared" si="11"/>
        <v>1193.3661407902762</v>
      </c>
      <c r="E146" s="84">
        <f t="shared" si="16"/>
        <v>386.26268536956172</v>
      </c>
      <c r="F146" s="84">
        <v>100</v>
      </c>
      <c r="G146" s="84">
        <f t="shared" si="12"/>
        <v>142717.67420946358</v>
      </c>
      <c r="H146" s="84">
        <f t="shared" si="13"/>
        <v>500</v>
      </c>
      <c r="I146" s="84" t="str">
        <f t="shared" si="14"/>
        <v/>
      </c>
      <c r="J146" s="84">
        <f t="shared" si="15"/>
        <v>2179.6288261598379</v>
      </c>
      <c r="M146" s="84"/>
    </row>
    <row r="147" spans="1:13" x14ac:dyDescent="0.3">
      <c r="A147" s="74">
        <v>122</v>
      </c>
      <c r="B147" s="132">
        <f t="shared" si="9"/>
        <v>47515</v>
      </c>
      <c r="C147" s="84">
        <f t="shared" si="10"/>
        <v>142717.67420946358</v>
      </c>
      <c r="D147" s="84">
        <f t="shared" si="11"/>
        <v>1189.3139517455299</v>
      </c>
      <c r="E147" s="84">
        <f t="shared" si="16"/>
        <v>390.31487441430795</v>
      </c>
      <c r="F147" s="84">
        <v>100</v>
      </c>
      <c r="G147" s="84">
        <f t="shared" si="12"/>
        <v>142227.35933504929</v>
      </c>
      <c r="H147" s="84">
        <f t="shared" si="13"/>
        <v>500</v>
      </c>
      <c r="I147" s="84" t="str">
        <f t="shared" si="14"/>
        <v/>
      </c>
      <c r="J147" s="84">
        <f t="shared" si="15"/>
        <v>2179.6288261598379</v>
      </c>
      <c r="M147" s="84"/>
    </row>
    <row r="148" spans="1:13" x14ac:dyDescent="0.3">
      <c r="A148" s="74">
        <v>123</v>
      </c>
      <c r="B148" s="132">
        <f t="shared" si="9"/>
        <v>47543</v>
      </c>
      <c r="C148" s="84">
        <f t="shared" si="10"/>
        <v>142227.35933504929</v>
      </c>
      <c r="D148" s="84">
        <f t="shared" si="11"/>
        <v>1185.227994458744</v>
      </c>
      <c r="E148" s="84">
        <f t="shared" si="16"/>
        <v>394.40083170109392</v>
      </c>
      <c r="F148" s="84">
        <v>100</v>
      </c>
      <c r="G148" s="84">
        <f t="shared" si="12"/>
        <v>141732.9585033482</v>
      </c>
      <c r="H148" s="84">
        <f t="shared" si="13"/>
        <v>500</v>
      </c>
      <c r="I148" s="84" t="str">
        <f t="shared" si="14"/>
        <v/>
      </c>
      <c r="J148" s="84">
        <f t="shared" si="15"/>
        <v>2179.6288261598379</v>
      </c>
      <c r="M148" s="84"/>
    </row>
    <row r="149" spans="1:13" x14ac:dyDescent="0.3">
      <c r="A149" s="74">
        <v>124</v>
      </c>
      <c r="B149" s="132">
        <f t="shared" si="9"/>
        <v>47574</v>
      </c>
      <c r="C149" s="84">
        <f t="shared" si="10"/>
        <v>141732.9585033482</v>
      </c>
      <c r="D149" s="84">
        <f t="shared" si="11"/>
        <v>1181.1079875279017</v>
      </c>
      <c r="E149" s="84">
        <f t="shared" si="16"/>
        <v>398.52083863193616</v>
      </c>
      <c r="F149" s="84">
        <v>100</v>
      </c>
      <c r="G149" s="84">
        <f t="shared" si="12"/>
        <v>141234.43766471627</v>
      </c>
      <c r="H149" s="84">
        <f t="shared" si="13"/>
        <v>500</v>
      </c>
      <c r="I149" s="84" t="str">
        <f t="shared" si="14"/>
        <v/>
      </c>
      <c r="J149" s="84">
        <f t="shared" si="15"/>
        <v>2179.6288261598379</v>
      </c>
      <c r="M149" s="84"/>
    </row>
    <row r="150" spans="1:13" x14ac:dyDescent="0.3">
      <c r="A150" s="74">
        <v>125</v>
      </c>
      <c r="B150" s="132">
        <f t="shared" si="9"/>
        <v>47604</v>
      </c>
      <c r="C150" s="84">
        <f t="shared" si="10"/>
        <v>141234.43766471627</v>
      </c>
      <c r="D150" s="84">
        <f t="shared" si="11"/>
        <v>1176.953647205969</v>
      </c>
      <c r="E150" s="84">
        <f t="shared" si="16"/>
        <v>402.67517895386891</v>
      </c>
      <c r="F150" s="84">
        <v>100</v>
      </c>
      <c r="G150" s="84">
        <f t="shared" si="12"/>
        <v>140731.76248576239</v>
      </c>
      <c r="H150" s="84">
        <f t="shared" si="13"/>
        <v>500</v>
      </c>
      <c r="I150" s="84" t="str">
        <f t="shared" si="14"/>
        <v/>
      </c>
      <c r="J150" s="84">
        <f t="shared" si="15"/>
        <v>2179.6288261598379</v>
      </c>
      <c r="M150" s="84"/>
    </row>
    <row r="151" spans="1:13" x14ac:dyDescent="0.3">
      <c r="A151" s="74">
        <v>126</v>
      </c>
      <c r="B151" s="132">
        <f t="shared" si="9"/>
        <v>47635</v>
      </c>
      <c r="C151" s="84">
        <f t="shared" si="10"/>
        <v>140731.76248576239</v>
      </c>
      <c r="D151" s="84">
        <f t="shared" si="11"/>
        <v>1172.7646873813533</v>
      </c>
      <c r="E151" s="84">
        <f t="shared" si="16"/>
        <v>406.86413877848463</v>
      </c>
      <c r="F151" s="84">
        <v>100</v>
      </c>
      <c r="G151" s="84">
        <f t="shared" si="12"/>
        <v>140224.89834698391</v>
      </c>
      <c r="H151" s="84">
        <f t="shared" si="13"/>
        <v>500</v>
      </c>
      <c r="I151" s="84" t="str">
        <f t="shared" si="14"/>
        <v/>
      </c>
      <c r="J151" s="84">
        <f t="shared" si="15"/>
        <v>2179.6288261598379</v>
      </c>
      <c r="M151" s="84"/>
    </row>
    <row r="152" spans="1:13" x14ac:dyDescent="0.3">
      <c r="A152" s="74">
        <v>127</v>
      </c>
      <c r="B152" s="132">
        <f t="shared" si="9"/>
        <v>47665</v>
      </c>
      <c r="C152" s="84">
        <f t="shared" si="10"/>
        <v>140224.89834698391</v>
      </c>
      <c r="D152" s="84">
        <f t="shared" si="11"/>
        <v>1168.5408195581992</v>
      </c>
      <c r="E152" s="84">
        <f t="shared" si="16"/>
        <v>411.08800660163865</v>
      </c>
      <c r="F152" s="84">
        <v>100</v>
      </c>
      <c r="G152" s="84">
        <f t="shared" si="12"/>
        <v>139713.81034038228</v>
      </c>
      <c r="H152" s="84">
        <f t="shared" si="13"/>
        <v>500</v>
      </c>
      <c r="I152" s="84" t="str">
        <f t="shared" si="14"/>
        <v/>
      </c>
      <c r="J152" s="84">
        <f t="shared" si="15"/>
        <v>2179.6288261598379</v>
      </c>
      <c r="M152" s="84"/>
    </row>
    <row r="153" spans="1:13" x14ac:dyDescent="0.3">
      <c r="A153" s="74">
        <v>128</v>
      </c>
      <c r="B153" s="132">
        <f t="shared" si="9"/>
        <v>47696</v>
      </c>
      <c r="C153" s="84">
        <f t="shared" si="10"/>
        <v>139713.81034038228</v>
      </c>
      <c r="D153" s="84">
        <f t="shared" si="11"/>
        <v>1164.281752836519</v>
      </c>
      <c r="E153" s="84">
        <f t="shared" si="16"/>
        <v>415.34707332331891</v>
      </c>
      <c r="F153" s="84">
        <v>100</v>
      </c>
      <c r="G153" s="84">
        <f t="shared" si="12"/>
        <v>139198.46326705895</v>
      </c>
      <c r="H153" s="84">
        <f t="shared" si="13"/>
        <v>500</v>
      </c>
      <c r="I153" s="84" t="str">
        <f t="shared" si="14"/>
        <v/>
      </c>
      <c r="J153" s="84">
        <f t="shared" si="15"/>
        <v>2179.6288261598379</v>
      </c>
      <c r="M153" s="84"/>
    </row>
    <row r="154" spans="1:13" x14ac:dyDescent="0.3">
      <c r="A154" s="74">
        <v>129</v>
      </c>
      <c r="B154" s="132">
        <f t="shared" si="9"/>
        <v>47727</v>
      </c>
      <c r="C154" s="84">
        <f t="shared" si="10"/>
        <v>139198.46326705895</v>
      </c>
      <c r="D154" s="84">
        <f t="shared" si="11"/>
        <v>1159.9871938921578</v>
      </c>
      <c r="E154" s="84">
        <f t="shared" si="16"/>
        <v>419.64163226768005</v>
      </c>
      <c r="F154" s="84">
        <v>100</v>
      </c>
      <c r="G154" s="84">
        <f t="shared" si="12"/>
        <v>138678.82163479127</v>
      </c>
      <c r="H154" s="84">
        <f t="shared" si="13"/>
        <v>500</v>
      </c>
      <c r="I154" s="84" t="str">
        <f t="shared" si="14"/>
        <v/>
      </c>
      <c r="J154" s="84">
        <f t="shared" si="15"/>
        <v>2179.6288261598379</v>
      </c>
      <c r="M154" s="84"/>
    </row>
    <row r="155" spans="1:13" x14ac:dyDescent="0.3">
      <c r="A155" s="74">
        <v>130</v>
      </c>
      <c r="B155" s="132">
        <f t="shared" ref="B155:B218" si="17">IF(ISBLANK($A155),"",EDATE($B154,1))</f>
        <v>47757</v>
      </c>
      <c r="C155" s="84">
        <f t="shared" ref="C155:C218" si="18">_xlfn.LET(
_xlpm.StartingPrincipalBalance,$G154,
_xlpm.IsPrincipalRemainingZeroCondition,ROUND($G154,2)=0,
_xlpm.IsPrincipalRemainingBlankCondition,$G154="",
_xlpm.IsPeriodBlankCondition,ISBLANK($A155),
_xlpm.Calculation,IF(_xlpm.IsPeriodBlankCondition,"",IF(_xlpm.IsPrincipalRemainingBlankCondition,"",IF(_xlpm.IsPrincipalRemainingZeroCondition,"",_xlpm.StartingPrincipalBalance))),
_xlpm.Calculation
)</f>
        <v>138678.82163479127</v>
      </c>
      <c r="D155" s="84">
        <f t="shared" ref="D155:D218" si="19">_xlfn.LET(
_xlpm.InterestCalculation,$G154*$B$9,
_xlpm.IsPrincipalRemainingZeroCondition,ROUND($G154,2)=0,
_xlpm.IsPrincipalRemainingBlankCondition,$G154="",
_xlpm.IsPeriodBlankCondition,ISBLANK($A155),
_xlpm.Calculation,IF(_xlpm.IsPeriodBlankCondition,"",IF(_xlpm.IsPrincipalRemainingBlankCondition,"",IF(_xlpm.IsPrincipalRemainingZeroCondition,"",_xlpm.InterestCalculation))),
_xlpm.Calculation
)</f>
        <v>1155.6568469565939</v>
      </c>
      <c r="E155" s="84">
        <f t="shared" si="16"/>
        <v>423.97197920324402</v>
      </c>
      <c r="F155" s="84">
        <v>100</v>
      </c>
      <c r="G155" s="84">
        <f t="shared" ref="G155:G218" si="20">_xlfn.LET(
_xlpm.StartingBalanceGreaterThanPrincipalOwedPlusPrepaymentCondition,$C155&gt;=$E155+$F155,
_xlpm.IsPrincpalOwedPlusPrepaymentLessThanOrEqualToPrincipalRemainingCondition,ROUND($E155+$F155,2)&lt;=ROUND($G154,2),
_xlpm.IsCurrentPrincapalOwedAmtGreaterThanPrevPrincipalOwedCondition,$E154&gt;$G154,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_xlpm.Calculation,IF(_xlpm.IsPeriodBlankCondition,"",IF(_xlpm.IsPrincipalRemainingBlankCondition,"",IF(_xlpm.IsPrincipalZeroCondition,"",IF(_xlpm.StartingBalanceGreaterThanPrincipalOwedPlusPrepaymentCondition,$C155-$E155-$F155,0)))),
_xlpm.Calculation
)</f>
        <v>138154.84965558801</v>
      </c>
      <c r="H155" s="84">
        <f t="shared" ref="H155:H218" si="21">_xlfn.LET(
_xlpm.PrincpalRemainingCalculation,$B$13,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_xlpm.Calculation,IF(_xlpm.IsPeriodBlankCondition,"",IF(_xlpm.IsPrincipalRemainingBlankCondition,"",IF(_xlpm.IsPrincipalZeroCondition,"",_xlpm.PrincpalRemainingCalculation))),
_xlpm.Calculation
)</f>
        <v>500</v>
      </c>
      <c r="I155" s="84" t="str">
        <f t="shared" ref="I155:I218" si="22">_xlfn.LET(
_xlpm.IsPrincipalRemainingLessThanOrEqualToPMICutoffAmtCondition,$G154&lt;=$B$2*(1-$B$15),
_xlpm.PMIMonthlyPayment,$B$19,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155" s="84">
        <f t="shared" ref="J155:J218" si="23">_xlfn.LET(
_xlpm.PrePaymentActuallyPaid,IF($C155&gt;=$E155+$F155,$F155,$C155-$E155),
_xlpm.IfPMIOwedIsBlank,IF($I155 = "",0,$I155),
_xlpm.TotalMonthlyPaymentCalculation,$D155+$E155+$H155+_xlpm.IfPMIOwedIsBlank+_xlpm.PrePaymentActuallyPaid,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_xlpm.Calculation,IF(_xlpm.IsPeriodBlankCondition,"",IF(_xlpm.IsPrincipalRemainingBlankCondition,"",IF(_xlpm.IsPrincipalZeroCondition,"",_xlpm.TotalMonthlyPaymentCalculation))),
_xlpm.Calculation
)</f>
        <v>2179.6288261598379</v>
      </c>
      <c r="M155" s="84"/>
    </row>
    <row r="156" spans="1:13" x14ac:dyDescent="0.3">
      <c r="A156" s="74">
        <v>131</v>
      </c>
      <c r="B156" s="132">
        <f t="shared" si="17"/>
        <v>47788</v>
      </c>
      <c r="C156" s="84">
        <f t="shared" si="18"/>
        <v>138154.84965558801</v>
      </c>
      <c r="D156" s="84">
        <f t="shared" si="19"/>
        <v>1151.2904137965668</v>
      </c>
      <c r="E156" s="84">
        <f t="shared" si="16"/>
        <v>428.33841236327112</v>
      </c>
      <c r="F156" s="84">
        <v>100</v>
      </c>
      <c r="G156" s="84">
        <f t="shared" si="20"/>
        <v>137626.51124322476</v>
      </c>
      <c r="H156" s="84">
        <f t="shared" si="21"/>
        <v>500</v>
      </c>
      <c r="I156" s="84" t="str">
        <f t="shared" si="22"/>
        <v/>
      </c>
      <c r="J156" s="84">
        <f t="shared" si="23"/>
        <v>2179.6288261598379</v>
      </c>
      <c r="M156" s="84"/>
    </row>
    <row r="157" spans="1:13" x14ac:dyDescent="0.3">
      <c r="A157" s="74">
        <v>132</v>
      </c>
      <c r="B157" s="132">
        <f t="shared" si="17"/>
        <v>47818</v>
      </c>
      <c r="C157" s="84">
        <f t="shared" si="18"/>
        <v>137626.51124322476</v>
      </c>
      <c r="D157" s="84">
        <f t="shared" si="19"/>
        <v>1146.8875936935397</v>
      </c>
      <c r="E157" s="84">
        <f t="shared" si="16"/>
        <v>432.74123246629824</v>
      </c>
      <c r="F157" s="84">
        <v>100</v>
      </c>
      <c r="G157" s="84">
        <f t="shared" si="20"/>
        <v>137093.77001075845</v>
      </c>
      <c r="H157" s="84">
        <f t="shared" si="21"/>
        <v>500</v>
      </c>
      <c r="I157" s="84" t="str">
        <f t="shared" si="22"/>
        <v/>
      </c>
      <c r="J157" s="84">
        <f t="shared" si="23"/>
        <v>2179.6288261598379</v>
      </c>
      <c r="M157" s="84"/>
    </row>
    <row r="158" spans="1:13" x14ac:dyDescent="0.3">
      <c r="A158" s="74">
        <v>133</v>
      </c>
      <c r="B158" s="132">
        <f t="shared" si="17"/>
        <v>47849</v>
      </c>
      <c r="C158" s="84">
        <f t="shared" si="18"/>
        <v>137093.77001075845</v>
      </c>
      <c r="D158" s="84">
        <f t="shared" si="19"/>
        <v>1142.4480834229871</v>
      </c>
      <c r="E158" s="84">
        <f t="shared" si="16"/>
        <v>437.18074273685079</v>
      </c>
      <c r="F158" s="84">
        <v>100</v>
      </c>
      <c r="G158" s="84">
        <f t="shared" si="20"/>
        <v>136556.58926802161</v>
      </c>
      <c r="H158" s="84">
        <f t="shared" si="21"/>
        <v>500</v>
      </c>
      <c r="I158" s="84" t="str">
        <f t="shared" si="22"/>
        <v/>
      </c>
      <c r="J158" s="84">
        <f t="shared" si="23"/>
        <v>2179.6288261598379</v>
      </c>
      <c r="M158" s="84"/>
    </row>
    <row r="159" spans="1:13" x14ac:dyDescent="0.3">
      <c r="A159" s="74">
        <v>134</v>
      </c>
      <c r="B159" s="132">
        <f t="shared" si="17"/>
        <v>47880</v>
      </c>
      <c r="C159" s="84">
        <f t="shared" si="18"/>
        <v>136556.58926802161</v>
      </c>
      <c r="D159" s="84">
        <f t="shared" si="19"/>
        <v>1137.9715772335135</v>
      </c>
      <c r="E159" s="84">
        <f t="shared" si="16"/>
        <v>441.65724892632443</v>
      </c>
      <c r="F159" s="84">
        <v>100</v>
      </c>
      <c r="G159" s="84">
        <f t="shared" si="20"/>
        <v>136014.93201909529</v>
      </c>
      <c r="H159" s="84">
        <f t="shared" si="21"/>
        <v>500</v>
      </c>
      <c r="I159" s="84" t="str">
        <f t="shared" si="22"/>
        <v/>
      </c>
      <c r="J159" s="84">
        <f t="shared" si="23"/>
        <v>2179.6288261598379</v>
      </c>
      <c r="M159" s="84"/>
    </row>
    <row r="160" spans="1:13" x14ac:dyDescent="0.3">
      <c r="A160" s="74">
        <v>135</v>
      </c>
      <c r="B160" s="132">
        <f t="shared" si="17"/>
        <v>47908</v>
      </c>
      <c r="C160" s="84">
        <f t="shared" si="18"/>
        <v>136014.93201909529</v>
      </c>
      <c r="D160" s="84">
        <f t="shared" si="19"/>
        <v>1133.4577668257941</v>
      </c>
      <c r="E160" s="84">
        <f t="shared" si="16"/>
        <v>446.17105933404378</v>
      </c>
      <c r="F160" s="84">
        <v>100</v>
      </c>
      <c r="G160" s="84">
        <f t="shared" si="20"/>
        <v>135468.76095976125</v>
      </c>
      <c r="H160" s="84">
        <f t="shared" si="21"/>
        <v>500</v>
      </c>
      <c r="I160" s="84" t="str">
        <f t="shared" si="22"/>
        <v/>
      </c>
      <c r="J160" s="84">
        <f t="shared" si="23"/>
        <v>2179.6288261598379</v>
      </c>
      <c r="M160" s="84"/>
    </row>
    <row r="161" spans="1:13" x14ac:dyDescent="0.3">
      <c r="A161" s="74">
        <v>136</v>
      </c>
      <c r="B161" s="132">
        <f t="shared" si="17"/>
        <v>47939</v>
      </c>
      <c r="C161" s="84">
        <f t="shared" si="18"/>
        <v>135468.76095976125</v>
      </c>
      <c r="D161" s="84">
        <f t="shared" si="19"/>
        <v>1128.9063413313438</v>
      </c>
      <c r="E161" s="84">
        <f t="shared" si="16"/>
        <v>450.72248482849409</v>
      </c>
      <c r="F161" s="84">
        <v>100</v>
      </c>
      <c r="G161" s="84">
        <f t="shared" si="20"/>
        <v>134918.03847493275</v>
      </c>
      <c r="H161" s="84">
        <f t="shared" si="21"/>
        <v>500</v>
      </c>
      <c r="I161" s="84" t="str">
        <f t="shared" si="22"/>
        <v/>
      </c>
      <c r="J161" s="84">
        <f t="shared" si="23"/>
        <v>2179.6288261598379</v>
      </c>
      <c r="M161" s="84"/>
    </row>
    <row r="162" spans="1:13" x14ac:dyDescent="0.3">
      <c r="A162" s="74">
        <v>137</v>
      </c>
      <c r="B162" s="132">
        <f t="shared" si="17"/>
        <v>47969</v>
      </c>
      <c r="C162" s="84">
        <f t="shared" si="18"/>
        <v>134918.03847493275</v>
      </c>
      <c r="D162" s="84">
        <f t="shared" si="19"/>
        <v>1124.3169872911062</v>
      </c>
      <c r="E162" s="84">
        <f t="shared" si="16"/>
        <v>455.31183886873168</v>
      </c>
      <c r="F162" s="84">
        <v>100</v>
      </c>
      <c r="G162" s="84">
        <f t="shared" si="20"/>
        <v>134362.72663606401</v>
      </c>
      <c r="H162" s="84">
        <f t="shared" si="21"/>
        <v>500</v>
      </c>
      <c r="I162" s="84" t="str">
        <f t="shared" si="22"/>
        <v/>
      </c>
      <c r="J162" s="84">
        <f t="shared" si="23"/>
        <v>2179.6288261598379</v>
      </c>
      <c r="M162" s="84"/>
    </row>
    <row r="163" spans="1:13" x14ac:dyDescent="0.3">
      <c r="A163" s="74">
        <v>138</v>
      </c>
      <c r="B163" s="132">
        <f t="shared" si="17"/>
        <v>48000</v>
      </c>
      <c r="C163" s="84">
        <f t="shared" si="18"/>
        <v>134362.72663606401</v>
      </c>
      <c r="D163" s="84">
        <f t="shared" si="19"/>
        <v>1119.6893886338667</v>
      </c>
      <c r="E163" s="84">
        <f t="shared" si="16"/>
        <v>459.93943752597124</v>
      </c>
      <c r="F163" s="84">
        <v>100</v>
      </c>
      <c r="G163" s="84">
        <f t="shared" si="20"/>
        <v>133802.78719853805</v>
      </c>
      <c r="H163" s="84">
        <f t="shared" si="21"/>
        <v>500</v>
      </c>
      <c r="I163" s="84" t="str">
        <f t="shared" si="22"/>
        <v/>
      </c>
      <c r="J163" s="84">
        <f t="shared" si="23"/>
        <v>2179.6288261598379</v>
      </c>
      <c r="M163" s="84"/>
    </row>
    <row r="164" spans="1:13" x14ac:dyDescent="0.3">
      <c r="A164" s="74">
        <v>139</v>
      </c>
      <c r="B164" s="132">
        <f t="shared" si="17"/>
        <v>48030</v>
      </c>
      <c r="C164" s="84">
        <f t="shared" si="18"/>
        <v>133802.78719853805</v>
      </c>
      <c r="D164" s="84">
        <f t="shared" si="19"/>
        <v>1115.0232266544838</v>
      </c>
      <c r="E164" s="84">
        <f t="shared" si="16"/>
        <v>464.60559950535412</v>
      </c>
      <c r="F164" s="84">
        <v>100</v>
      </c>
      <c r="G164" s="84">
        <f t="shared" si="20"/>
        <v>133238.18159903269</v>
      </c>
      <c r="H164" s="84">
        <f t="shared" si="21"/>
        <v>500</v>
      </c>
      <c r="I164" s="84" t="str">
        <f t="shared" si="22"/>
        <v/>
      </c>
      <c r="J164" s="84">
        <f t="shared" si="23"/>
        <v>2179.6288261598379</v>
      </c>
      <c r="M164" s="84"/>
    </row>
    <row r="165" spans="1:13" x14ac:dyDescent="0.3">
      <c r="A165" s="74">
        <v>140</v>
      </c>
      <c r="B165" s="132">
        <f t="shared" si="17"/>
        <v>48061</v>
      </c>
      <c r="C165" s="84">
        <f t="shared" si="18"/>
        <v>133238.18159903269</v>
      </c>
      <c r="D165" s="84">
        <f t="shared" si="19"/>
        <v>1110.3181799919391</v>
      </c>
      <c r="E165" s="84">
        <f t="shared" ref="E165:E228" si="24">_xlfn.LET(
_xlpm.PrincipalOwedCalculation,$B$10-$D165,
_xlpm.IsPrincipalLessThenOrEqualToMonthlyPaymentCondition,$G164&lt;=$B$10,
_xlpm.IsPrincipalZeroCondition,ROUND($G164,2) = 0,
_xlpm.IsPrincipalRemainingBlankCondition,$G164="",
_xlpm.IsPeriodBlankCondition,ISBLANK($A165),
_xlpm.Calculation,IF(_xlpm.IsPeriodBlankCondition,"",IF(_xlpm.IsPrincipalRemainingBlankCondition,"",IF(_xlpm.IsPrincipalZeroCondition,"",IF(_xlpm.IsPrincipalLessThenOrEqualToMonthlyPaymentCondition,$G164,_xlpm.PrincipalOwedCalculation)))),
_xlpm.Calculation
)</f>
        <v>469.31064616789877</v>
      </c>
      <c r="F165" s="84">
        <v>100</v>
      </c>
      <c r="G165" s="84">
        <f t="shared" si="20"/>
        <v>132668.87095286479</v>
      </c>
      <c r="H165" s="84">
        <f t="shared" si="21"/>
        <v>500</v>
      </c>
      <c r="I165" s="84" t="str">
        <f t="shared" si="22"/>
        <v/>
      </c>
      <c r="J165" s="84">
        <f t="shared" si="23"/>
        <v>2179.6288261598379</v>
      </c>
      <c r="M165" s="84"/>
    </row>
    <row r="166" spans="1:13" x14ac:dyDescent="0.3">
      <c r="A166" s="74">
        <v>141</v>
      </c>
      <c r="B166" s="132">
        <f t="shared" si="17"/>
        <v>48092</v>
      </c>
      <c r="C166" s="84">
        <f t="shared" si="18"/>
        <v>132668.87095286479</v>
      </c>
      <c r="D166" s="84">
        <f t="shared" si="19"/>
        <v>1105.5739246072067</v>
      </c>
      <c r="E166" s="84">
        <f t="shared" si="24"/>
        <v>474.05490155263124</v>
      </c>
      <c r="F166" s="84">
        <v>100</v>
      </c>
      <c r="G166" s="84">
        <f t="shared" si="20"/>
        <v>132094.81605131217</v>
      </c>
      <c r="H166" s="84">
        <f t="shared" si="21"/>
        <v>500</v>
      </c>
      <c r="I166" s="84" t="str">
        <f t="shared" si="22"/>
        <v/>
      </c>
      <c r="J166" s="84">
        <f t="shared" si="23"/>
        <v>2179.6288261598379</v>
      </c>
      <c r="M166" s="84"/>
    </row>
    <row r="167" spans="1:13" x14ac:dyDescent="0.3">
      <c r="A167" s="74">
        <v>142</v>
      </c>
      <c r="B167" s="132">
        <f t="shared" si="17"/>
        <v>48122</v>
      </c>
      <c r="C167" s="84">
        <f t="shared" si="18"/>
        <v>132094.81605131217</v>
      </c>
      <c r="D167" s="84">
        <f t="shared" si="19"/>
        <v>1100.7901337609346</v>
      </c>
      <c r="E167" s="84">
        <f t="shared" si="24"/>
        <v>478.83869239890328</v>
      </c>
      <c r="F167" s="84">
        <v>100</v>
      </c>
      <c r="G167" s="84">
        <f t="shared" si="20"/>
        <v>131515.97735891325</v>
      </c>
      <c r="H167" s="84">
        <f t="shared" si="21"/>
        <v>500</v>
      </c>
      <c r="I167" s="84" t="str">
        <f t="shared" si="22"/>
        <v/>
      </c>
      <c r="J167" s="84">
        <f t="shared" si="23"/>
        <v>2179.6288261598379</v>
      </c>
      <c r="M167" s="84"/>
    </row>
    <row r="168" spans="1:13" x14ac:dyDescent="0.3">
      <c r="A168" s="74">
        <v>143</v>
      </c>
      <c r="B168" s="132">
        <f t="shared" si="17"/>
        <v>48153</v>
      </c>
      <c r="C168" s="84">
        <f t="shared" si="18"/>
        <v>131515.97735891325</v>
      </c>
      <c r="D168" s="84">
        <f t="shared" si="19"/>
        <v>1095.9664779909438</v>
      </c>
      <c r="E168" s="84">
        <f t="shared" si="24"/>
        <v>483.66234816889414</v>
      </c>
      <c r="F168" s="84">
        <v>100</v>
      </c>
      <c r="G168" s="84">
        <f t="shared" si="20"/>
        <v>130932.31501074437</v>
      </c>
      <c r="H168" s="84">
        <f t="shared" si="21"/>
        <v>500</v>
      </c>
      <c r="I168" s="84" t="str">
        <f t="shared" si="22"/>
        <v/>
      </c>
      <c r="J168" s="84">
        <f t="shared" si="23"/>
        <v>2179.6288261598379</v>
      </c>
      <c r="M168" s="84"/>
    </row>
    <row r="169" spans="1:13" x14ac:dyDescent="0.3">
      <c r="A169" s="74">
        <v>144</v>
      </c>
      <c r="B169" s="132">
        <f t="shared" si="17"/>
        <v>48183</v>
      </c>
      <c r="C169" s="84">
        <f t="shared" si="18"/>
        <v>130932.31501074437</v>
      </c>
      <c r="D169" s="84">
        <f t="shared" si="19"/>
        <v>1091.1026250895363</v>
      </c>
      <c r="E169" s="84">
        <f t="shared" si="24"/>
        <v>488.52620107030157</v>
      </c>
      <c r="F169" s="84">
        <v>100</v>
      </c>
      <c r="G169" s="84">
        <f t="shared" si="20"/>
        <v>130343.78880967406</v>
      </c>
      <c r="H169" s="84">
        <f t="shared" si="21"/>
        <v>500</v>
      </c>
      <c r="I169" s="84" t="str">
        <f t="shared" si="22"/>
        <v/>
      </c>
      <c r="J169" s="84">
        <f t="shared" si="23"/>
        <v>2179.6288261598379</v>
      </c>
      <c r="M169" s="84"/>
    </row>
    <row r="170" spans="1:13" x14ac:dyDescent="0.3">
      <c r="A170" s="74">
        <v>145</v>
      </c>
      <c r="B170" s="132">
        <f t="shared" si="17"/>
        <v>48214</v>
      </c>
      <c r="C170" s="84">
        <f t="shared" si="18"/>
        <v>130343.78880967406</v>
      </c>
      <c r="D170" s="84">
        <f t="shared" si="19"/>
        <v>1086.1982400806171</v>
      </c>
      <c r="E170" s="84">
        <f t="shared" si="24"/>
        <v>493.4305860792208</v>
      </c>
      <c r="F170" s="84">
        <v>100</v>
      </c>
      <c r="G170" s="84">
        <f t="shared" si="20"/>
        <v>129750.35822359484</v>
      </c>
      <c r="H170" s="84">
        <f t="shared" si="21"/>
        <v>500</v>
      </c>
      <c r="I170" s="84" t="str">
        <f t="shared" si="22"/>
        <v/>
      </c>
      <c r="J170" s="84">
        <f t="shared" si="23"/>
        <v>2179.6288261598379</v>
      </c>
      <c r="M170" s="84"/>
    </row>
    <row r="171" spans="1:13" x14ac:dyDescent="0.3">
      <c r="A171" s="74">
        <v>146</v>
      </c>
      <c r="B171" s="132">
        <f t="shared" si="17"/>
        <v>48245</v>
      </c>
      <c r="C171" s="84">
        <f t="shared" si="18"/>
        <v>129750.35822359484</v>
      </c>
      <c r="D171" s="84">
        <f t="shared" si="19"/>
        <v>1081.2529851966237</v>
      </c>
      <c r="E171" s="84">
        <f t="shared" si="24"/>
        <v>498.37584096321416</v>
      </c>
      <c r="F171" s="84">
        <v>100</v>
      </c>
      <c r="G171" s="84">
        <f t="shared" si="20"/>
        <v>129151.98238263163</v>
      </c>
      <c r="H171" s="84">
        <f t="shared" si="21"/>
        <v>500</v>
      </c>
      <c r="I171" s="84" t="str">
        <f t="shared" si="22"/>
        <v/>
      </c>
      <c r="J171" s="84">
        <f t="shared" si="23"/>
        <v>2179.6288261598379</v>
      </c>
      <c r="M171" s="84"/>
    </row>
    <row r="172" spans="1:13" x14ac:dyDescent="0.3">
      <c r="A172" s="74">
        <v>147</v>
      </c>
      <c r="B172" s="132">
        <f t="shared" si="17"/>
        <v>48274</v>
      </c>
      <c r="C172" s="84">
        <f t="shared" si="18"/>
        <v>129151.98238263163</v>
      </c>
      <c r="D172" s="84">
        <f t="shared" si="19"/>
        <v>1076.2665198552636</v>
      </c>
      <c r="E172" s="84">
        <f t="shared" si="24"/>
        <v>503.3623063045743</v>
      </c>
      <c r="F172" s="84">
        <v>100</v>
      </c>
      <c r="G172" s="84">
        <f t="shared" si="20"/>
        <v>128548.62007632706</v>
      </c>
      <c r="H172" s="84">
        <f t="shared" si="21"/>
        <v>500</v>
      </c>
      <c r="I172" s="84" t="str">
        <f t="shared" si="22"/>
        <v/>
      </c>
      <c r="J172" s="84">
        <f t="shared" si="23"/>
        <v>2179.6288261598379</v>
      </c>
      <c r="M172" s="84"/>
    </row>
    <row r="173" spans="1:13" x14ac:dyDescent="0.3">
      <c r="A173" s="74">
        <v>148</v>
      </c>
      <c r="B173" s="132">
        <f t="shared" si="17"/>
        <v>48305</v>
      </c>
      <c r="C173" s="84">
        <f t="shared" si="18"/>
        <v>128548.62007632706</v>
      </c>
      <c r="D173" s="84">
        <f t="shared" si="19"/>
        <v>1071.2385006360589</v>
      </c>
      <c r="E173" s="84">
        <f t="shared" si="24"/>
        <v>508.39032552377898</v>
      </c>
      <c r="F173" s="84">
        <v>100</v>
      </c>
      <c r="G173" s="84">
        <f t="shared" si="20"/>
        <v>127940.22975080328</v>
      </c>
      <c r="H173" s="84">
        <f t="shared" si="21"/>
        <v>500</v>
      </c>
      <c r="I173" s="84" t="str">
        <f t="shared" si="22"/>
        <v/>
      </c>
      <c r="J173" s="84">
        <f t="shared" si="23"/>
        <v>2179.6288261598379</v>
      </c>
      <c r="M173" s="84"/>
    </row>
    <row r="174" spans="1:13" x14ac:dyDescent="0.3">
      <c r="A174" s="74">
        <v>149</v>
      </c>
      <c r="B174" s="132">
        <f t="shared" si="17"/>
        <v>48335</v>
      </c>
      <c r="C174" s="84">
        <f t="shared" si="18"/>
        <v>127940.22975080328</v>
      </c>
      <c r="D174" s="84">
        <f t="shared" si="19"/>
        <v>1066.1685812566939</v>
      </c>
      <c r="E174" s="84">
        <f t="shared" si="24"/>
        <v>513.46024490314403</v>
      </c>
      <c r="F174" s="84">
        <v>100</v>
      </c>
      <c r="G174" s="84">
        <f t="shared" si="20"/>
        <v>127326.76950590014</v>
      </c>
      <c r="H174" s="84">
        <f t="shared" si="21"/>
        <v>500</v>
      </c>
      <c r="I174" s="84" t="str">
        <f t="shared" si="22"/>
        <v/>
      </c>
      <c r="J174" s="84">
        <f t="shared" si="23"/>
        <v>2179.6288261598379</v>
      </c>
      <c r="M174" s="84"/>
    </row>
    <row r="175" spans="1:13" x14ac:dyDescent="0.3">
      <c r="A175" s="74">
        <v>150</v>
      </c>
      <c r="B175" s="132">
        <f t="shared" si="17"/>
        <v>48366</v>
      </c>
      <c r="C175" s="84">
        <f t="shared" si="18"/>
        <v>127326.76950590014</v>
      </c>
      <c r="D175" s="84">
        <f t="shared" si="19"/>
        <v>1061.0564125491678</v>
      </c>
      <c r="E175" s="84">
        <f t="shared" si="24"/>
        <v>518.57241361067008</v>
      </c>
      <c r="F175" s="84">
        <v>100</v>
      </c>
      <c r="G175" s="84">
        <f t="shared" si="20"/>
        <v>126708.19709228947</v>
      </c>
      <c r="H175" s="84">
        <f t="shared" si="21"/>
        <v>500</v>
      </c>
      <c r="I175" s="84" t="str">
        <f t="shared" si="22"/>
        <v/>
      </c>
      <c r="J175" s="84">
        <f t="shared" si="23"/>
        <v>2179.6288261598379</v>
      </c>
      <c r="M175" s="84"/>
    </row>
    <row r="176" spans="1:13" x14ac:dyDescent="0.3">
      <c r="A176" s="74">
        <v>151</v>
      </c>
      <c r="B176" s="132">
        <f t="shared" si="17"/>
        <v>48396</v>
      </c>
      <c r="C176" s="84">
        <f t="shared" si="18"/>
        <v>126708.19709228947</v>
      </c>
      <c r="D176" s="84">
        <f t="shared" si="19"/>
        <v>1055.9016424357455</v>
      </c>
      <c r="E176" s="84">
        <f t="shared" si="24"/>
        <v>523.72718372409236</v>
      </c>
      <c r="F176" s="84">
        <v>100</v>
      </c>
      <c r="G176" s="84">
        <f t="shared" si="20"/>
        <v>126084.46990856537</v>
      </c>
      <c r="H176" s="84">
        <f t="shared" si="21"/>
        <v>500</v>
      </c>
      <c r="I176" s="84" t="str">
        <f t="shared" si="22"/>
        <v/>
      </c>
      <c r="J176" s="84">
        <f t="shared" si="23"/>
        <v>2179.6288261598379</v>
      </c>
      <c r="M176" s="84"/>
    </row>
    <row r="177" spans="1:13" x14ac:dyDescent="0.3">
      <c r="A177" s="74">
        <v>152</v>
      </c>
      <c r="B177" s="132">
        <f t="shared" si="17"/>
        <v>48427</v>
      </c>
      <c r="C177" s="84">
        <f t="shared" si="18"/>
        <v>126084.46990856537</v>
      </c>
      <c r="D177" s="84">
        <f t="shared" si="19"/>
        <v>1050.7039159047115</v>
      </c>
      <c r="E177" s="84">
        <f t="shared" si="24"/>
        <v>528.92491025512641</v>
      </c>
      <c r="F177" s="84">
        <v>100</v>
      </c>
      <c r="G177" s="84">
        <f t="shared" si="20"/>
        <v>125455.54499831024</v>
      </c>
      <c r="H177" s="84">
        <f t="shared" si="21"/>
        <v>500</v>
      </c>
      <c r="I177" s="84" t="str">
        <f t="shared" si="22"/>
        <v/>
      </c>
      <c r="J177" s="84">
        <f t="shared" si="23"/>
        <v>2179.6288261598379</v>
      </c>
      <c r="M177" s="84"/>
    </row>
    <row r="178" spans="1:13" x14ac:dyDescent="0.3">
      <c r="A178" s="74">
        <v>153</v>
      </c>
      <c r="B178" s="132">
        <f t="shared" si="17"/>
        <v>48458</v>
      </c>
      <c r="C178" s="84">
        <f t="shared" si="18"/>
        <v>125455.54499831024</v>
      </c>
      <c r="D178" s="84">
        <f t="shared" si="19"/>
        <v>1045.4628749859187</v>
      </c>
      <c r="E178" s="84">
        <f t="shared" si="24"/>
        <v>534.16595117391921</v>
      </c>
      <c r="F178" s="84">
        <v>100</v>
      </c>
      <c r="G178" s="84">
        <f t="shared" si="20"/>
        <v>124821.37904713633</v>
      </c>
      <c r="H178" s="84">
        <f t="shared" si="21"/>
        <v>500</v>
      </c>
      <c r="I178" s="84" t="str">
        <f t="shared" si="22"/>
        <v/>
      </c>
      <c r="J178" s="84">
        <f t="shared" si="23"/>
        <v>2179.6288261598379</v>
      </c>
      <c r="M178" s="84"/>
    </row>
    <row r="179" spans="1:13" x14ac:dyDescent="0.3">
      <c r="A179" s="74">
        <v>154</v>
      </c>
      <c r="B179" s="132">
        <f t="shared" si="17"/>
        <v>48488</v>
      </c>
      <c r="C179" s="84">
        <f t="shared" si="18"/>
        <v>124821.37904713633</v>
      </c>
      <c r="D179" s="84">
        <f t="shared" si="19"/>
        <v>1040.1781587261362</v>
      </c>
      <c r="E179" s="84">
        <f t="shared" si="24"/>
        <v>539.45066743370171</v>
      </c>
      <c r="F179" s="84">
        <v>100</v>
      </c>
      <c r="G179" s="84">
        <f t="shared" si="20"/>
        <v>124181.92837970263</v>
      </c>
      <c r="H179" s="84">
        <f t="shared" si="21"/>
        <v>500</v>
      </c>
      <c r="I179" s="84" t="str">
        <f t="shared" si="22"/>
        <v/>
      </c>
      <c r="J179" s="84">
        <f t="shared" si="23"/>
        <v>2179.6288261598379</v>
      </c>
      <c r="M179" s="84"/>
    </row>
    <row r="180" spans="1:13" x14ac:dyDescent="0.3">
      <c r="A180" s="74">
        <v>155</v>
      </c>
      <c r="B180" s="132">
        <f t="shared" si="17"/>
        <v>48519</v>
      </c>
      <c r="C180" s="84">
        <f t="shared" si="18"/>
        <v>124181.92837970263</v>
      </c>
      <c r="D180" s="84">
        <f t="shared" si="19"/>
        <v>1034.8494031641885</v>
      </c>
      <c r="E180" s="84">
        <f t="shared" si="24"/>
        <v>544.77942299564938</v>
      </c>
      <c r="F180" s="84">
        <v>100</v>
      </c>
      <c r="G180" s="84">
        <f t="shared" si="20"/>
        <v>123537.14895670698</v>
      </c>
      <c r="H180" s="84">
        <f t="shared" si="21"/>
        <v>500</v>
      </c>
      <c r="I180" s="84" t="str">
        <f t="shared" si="22"/>
        <v/>
      </c>
      <c r="J180" s="84">
        <f t="shared" si="23"/>
        <v>2179.6288261598379</v>
      </c>
      <c r="M180" s="84"/>
    </row>
    <row r="181" spans="1:13" x14ac:dyDescent="0.3">
      <c r="A181" s="74">
        <v>156</v>
      </c>
      <c r="B181" s="132">
        <f t="shared" si="17"/>
        <v>48549</v>
      </c>
      <c r="C181" s="84">
        <f t="shared" si="18"/>
        <v>123537.14895670698</v>
      </c>
      <c r="D181" s="84">
        <f t="shared" si="19"/>
        <v>1029.4762413058916</v>
      </c>
      <c r="E181" s="84">
        <f t="shared" si="24"/>
        <v>550.15258485394634</v>
      </c>
      <c r="F181" s="84">
        <v>100</v>
      </c>
      <c r="G181" s="84">
        <f t="shared" si="20"/>
        <v>122886.99637185303</v>
      </c>
      <c r="H181" s="84">
        <f t="shared" si="21"/>
        <v>500</v>
      </c>
      <c r="I181" s="84" t="str">
        <f t="shared" si="22"/>
        <v/>
      </c>
      <c r="J181" s="84">
        <f t="shared" si="23"/>
        <v>2179.6288261598379</v>
      </c>
      <c r="M181" s="84"/>
    </row>
    <row r="182" spans="1:13" x14ac:dyDescent="0.3">
      <c r="A182" s="74">
        <v>157</v>
      </c>
      <c r="B182" s="132">
        <f t="shared" si="17"/>
        <v>48580</v>
      </c>
      <c r="C182" s="84">
        <f t="shared" si="18"/>
        <v>122886.99637185303</v>
      </c>
      <c r="D182" s="84">
        <f t="shared" si="19"/>
        <v>1024.0583030987752</v>
      </c>
      <c r="E182" s="84">
        <f t="shared" si="24"/>
        <v>555.57052306106266</v>
      </c>
      <c r="F182" s="84">
        <v>100</v>
      </c>
      <c r="G182" s="84">
        <f t="shared" si="20"/>
        <v>122231.42584879197</v>
      </c>
      <c r="H182" s="84">
        <f t="shared" si="21"/>
        <v>500</v>
      </c>
      <c r="I182" s="84" t="str">
        <f t="shared" si="22"/>
        <v/>
      </c>
      <c r="J182" s="84">
        <f t="shared" si="23"/>
        <v>2179.6288261598379</v>
      </c>
      <c r="M182" s="84"/>
    </row>
    <row r="183" spans="1:13" x14ac:dyDescent="0.3">
      <c r="A183" s="74">
        <v>158</v>
      </c>
      <c r="B183" s="132">
        <f t="shared" si="17"/>
        <v>48611</v>
      </c>
      <c r="C183" s="84">
        <f t="shared" si="18"/>
        <v>122231.42584879197</v>
      </c>
      <c r="D183" s="84">
        <f t="shared" si="19"/>
        <v>1018.5952154065998</v>
      </c>
      <c r="E183" s="84">
        <f t="shared" si="24"/>
        <v>561.03361075323812</v>
      </c>
      <c r="F183" s="84">
        <v>100</v>
      </c>
      <c r="G183" s="84">
        <f t="shared" si="20"/>
        <v>121570.39223803874</v>
      </c>
      <c r="H183" s="84">
        <f t="shared" si="21"/>
        <v>500</v>
      </c>
      <c r="I183" s="84" t="str">
        <f t="shared" si="22"/>
        <v/>
      </c>
      <c r="J183" s="84">
        <f t="shared" si="23"/>
        <v>2179.6288261598379</v>
      </c>
      <c r="M183" s="84"/>
    </row>
    <row r="184" spans="1:13" x14ac:dyDescent="0.3">
      <c r="A184" s="74">
        <v>159</v>
      </c>
      <c r="B184" s="132">
        <f t="shared" si="17"/>
        <v>48639</v>
      </c>
      <c r="C184" s="84">
        <f t="shared" si="18"/>
        <v>121570.39223803874</v>
      </c>
      <c r="D184" s="84">
        <f t="shared" si="19"/>
        <v>1013.0866019836561</v>
      </c>
      <c r="E184" s="84">
        <f t="shared" si="24"/>
        <v>566.54222417618178</v>
      </c>
      <c r="F184" s="84">
        <v>100</v>
      </c>
      <c r="G184" s="84">
        <f t="shared" si="20"/>
        <v>120903.85001386255</v>
      </c>
      <c r="H184" s="84">
        <f t="shared" si="21"/>
        <v>500</v>
      </c>
      <c r="I184" s="84" t="str">
        <f t="shared" si="22"/>
        <v/>
      </c>
      <c r="J184" s="84">
        <f t="shared" si="23"/>
        <v>2179.6288261598379</v>
      </c>
      <c r="M184" s="84"/>
    </row>
    <row r="185" spans="1:13" x14ac:dyDescent="0.3">
      <c r="A185" s="74">
        <v>160</v>
      </c>
      <c r="B185" s="132">
        <f t="shared" si="17"/>
        <v>48670</v>
      </c>
      <c r="C185" s="84">
        <f t="shared" si="18"/>
        <v>120903.85001386255</v>
      </c>
      <c r="D185" s="84">
        <f t="shared" si="19"/>
        <v>1007.5320834488546</v>
      </c>
      <c r="E185" s="84">
        <f t="shared" si="24"/>
        <v>572.09674271098334</v>
      </c>
      <c r="F185" s="84">
        <v>100</v>
      </c>
      <c r="G185" s="84">
        <f t="shared" si="20"/>
        <v>120231.75327115157</v>
      </c>
      <c r="H185" s="84">
        <f t="shared" si="21"/>
        <v>500</v>
      </c>
      <c r="I185" s="84" t="str">
        <f t="shared" si="22"/>
        <v/>
      </c>
      <c r="J185" s="84">
        <f t="shared" si="23"/>
        <v>2179.6288261598379</v>
      </c>
      <c r="M185" s="84"/>
    </row>
    <row r="186" spans="1:13" x14ac:dyDescent="0.3">
      <c r="A186" s="74">
        <v>161</v>
      </c>
      <c r="B186" s="132">
        <f t="shared" si="17"/>
        <v>48700</v>
      </c>
      <c r="C186" s="84">
        <f t="shared" si="18"/>
        <v>120231.75327115157</v>
      </c>
      <c r="D186" s="84">
        <f t="shared" si="19"/>
        <v>1001.9312772595964</v>
      </c>
      <c r="E186" s="84">
        <f t="shared" si="24"/>
        <v>577.69754890024149</v>
      </c>
      <c r="F186" s="84">
        <v>100</v>
      </c>
      <c r="G186" s="84">
        <f t="shared" si="20"/>
        <v>119554.05572225133</v>
      </c>
      <c r="H186" s="84">
        <f t="shared" si="21"/>
        <v>500</v>
      </c>
      <c r="I186" s="84" t="str">
        <f t="shared" si="22"/>
        <v/>
      </c>
      <c r="J186" s="84">
        <f t="shared" si="23"/>
        <v>2179.6288261598379</v>
      </c>
      <c r="M186" s="84"/>
    </row>
    <row r="187" spans="1:13" x14ac:dyDescent="0.3">
      <c r="A187" s="74">
        <v>162</v>
      </c>
      <c r="B187" s="132">
        <f t="shared" si="17"/>
        <v>48731</v>
      </c>
      <c r="C187" s="84">
        <f t="shared" si="18"/>
        <v>119554.05572225133</v>
      </c>
      <c r="D187" s="84">
        <f t="shared" si="19"/>
        <v>996.28379768542777</v>
      </c>
      <c r="E187" s="84">
        <f t="shared" si="24"/>
        <v>583.34502847441013</v>
      </c>
      <c r="F187" s="84">
        <v>100</v>
      </c>
      <c r="G187" s="84">
        <f t="shared" si="20"/>
        <v>118870.71069377693</v>
      </c>
      <c r="H187" s="84">
        <f t="shared" si="21"/>
        <v>500</v>
      </c>
      <c r="I187" s="84" t="str">
        <f t="shared" si="22"/>
        <v/>
      </c>
      <c r="J187" s="84">
        <f t="shared" si="23"/>
        <v>2179.6288261598379</v>
      </c>
      <c r="M187" s="84"/>
    </row>
    <row r="188" spans="1:13" x14ac:dyDescent="0.3">
      <c r="A188" s="74">
        <v>163</v>
      </c>
      <c r="B188" s="132">
        <f t="shared" si="17"/>
        <v>48761</v>
      </c>
      <c r="C188" s="84">
        <f t="shared" si="18"/>
        <v>118870.71069377693</v>
      </c>
      <c r="D188" s="84">
        <f t="shared" si="19"/>
        <v>990.58925578147444</v>
      </c>
      <c r="E188" s="84">
        <f t="shared" si="24"/>
        <v>589.03957037836346</v>
      </c>
      <c r="F188" s="84">
        <v>100</v>
      </c>
      <c r="G188" s="84">
        <f t="shared" si="20"/>
        <v>118181.67112339857</v>
      </c>
      <c r="H188" s="84">
        <f t="shared" si="21"/>
        <v>500</v>
      </c>
      <c r="I188" s="84" t="str">
        <f t="shared" si="22"/>
        <v/>
      </c>
      <c r="J188" s="84">
        <f t="shared" si="23"/>
        <v>2179.6288261598379</v>
      </c>
      <c r="M188" s="84"/>
    </row>
    <row r="189" spans="1:13" x14ac:dyDescent="0.3">
      <c r="A189" s="74">
        <v>164</v>
      </c>
      <c r="B189" s="132">
        <f t="shared" si="17"/>
        <v>48792</v>
      </c>
      <c r="C189" s="84">
        <f t="shared" si="18"/>
        <v>118181.67112339857</v>
      </c>
      <c r="D189" s="84">
        <f t="shared" si="19"/>
        <v>984.84725936165478</v>
      </c>
      <c r="E189" s="84">
        <f t="shared" si="24"/>
        <v>594.78156679818312</v>
      </c>
      <c r="F189" s="84">
        <v>100</v>
      </c>
      <c r="G189" s="84">
        <f t="shared" si="20"/>
        <v>117486.88955660039</v>
      </c>
      <c r="H189" s="84">
        <f t="shared" si="21"/>
        <v>500</v>
      </c>
      <c r="I189" s="84" t="str">
        <f t="shared" si="22"/>
        <v/>
      </c>
      <c r="J189" s="84">
        <f t="shared" si="23"/>
        <v>2179.6288261598379</v>
      </c>
      <c r="M189" s="84"/>
    </row>
    <row r="190" spans="1:13" x14ac:dyDescent="0.3">
      <c r="A190" s="74">
        <v>165</v>
      </c>
      <c r="B190" s="132">
        <f t="shared" si="17"/>
        <v>48823</v>
      </c>
      <c r="C190" s="84">
        <f t="shared" si="18"/>
        <v>117486.88955660039</v>
      </c>
      <c r="D190" s="84">
        <f t="shared" si="19"/>
        <v>979.05741297166992</v>
      </c>
      <c r="E190" s="84">
        <f t="shared" si="24"/>
        <v>600.57141318816798</v>
      </c>
      <c r="F190" s="84">
        <v>100</v>
      </c>
      <c r="G190" s="84">
        <f t="shared" si="20"/>
        <v>116786.31814341222</v>
      </c>
      <c r="H190" s="84">
        <f t="shared" si="21"/>
        <v>500</v>
      </c>
      <c r="I190" s="84" t="str">
        <f t="shared" si="22"/>
        <v/>
      </c>
      <c r="J190" s="84">
        <f t="shared" si="23"/>
        <v>2179.6288261598379</v>
      </c>
      <c r="M190" s="84"/>
    </row>
    <row r="191" spans="1:13" x14ac:dyDescent="0.3">
      <c r="A191" s="74">
        <v>166</v>
      </c>
      <c r="B191" s="132">
        <f t="shared" si="17"/>
        <v>48853</v>
      </c>
      <c r="C191" s="84">
        <f t="shared" si="18"/>
        <v>116786.31814341222</v>
      </c>
      <c r="D191" s="84">
        <f t="shared" si="19"/>
        <v>973.21931786176856</v>
      </c>
      <c r="E191" s="84">
        <f t="shared" si="24"/>
        <v>606.40950829806934</v>
      </c>
      <c r="F191" s="84">
        <v>100</v>
      </c>
      <c r="G191" s="84">
        <f t="shared" si="20"/>
        <v>116079.90863511416</v>
      </c>
      <c r="H191" s="84">
        <f t="shared" si="21"/>
        <v>500</v>
      </c>
      <c r="I191" s="84" t="str">
        <f t="shared" si="22"/>
        <v/>
      </c>
      <c r="J191" s="84">
        <f t="shared" si="23"/>
        <v>2179.6288261598379</v>
      </c>
      <c r="M191" s="84"/>
    </row>
    <row r="192" spans="1:13" x14ac:dyDescent="0.3">
      <c r="A192" s="74">
        <v>167</v>
      </c>
      <c r="B192" s="132">
        <f t="shared" si="17"/>
        <v>48884</v>
      </c>
      <c r="C192" s="84">
        <f t="shared" si="18"/>
        <v>116079.90863511416</v>
      </c>
      <c r="D192" s="84">
        <f t="shared" si="19"/>
        <v>967.33257195928468</v>
      </c>
      <c r="E192" s="84">
        <f t="shared" si="24"/>
        <v>612.29625420055322</v>
      </c>
      <c r="F192" s="84">
        <v>100</v>
      </c>
      <c r="G192" s="84">
        <f t="shared" si="20"/>
        <v>115367.6123809136</v>
      </c>
      <c r="H192" s="84">
        <f t="shared" si="21"/>
        <v>500</v>
      </c>
      <c r="I192" s="84" t="str">
        <f t="shared" si="22"/>
        <v/>
      </c>
      <c r="J192" s="84">
        <f t="shared" si="23"/>
        <v>2179.6288261598379</v>
      </c>
      <c r="M192" s="84"/>
    </row>
    <row r="193" spans="1:13" x14ac:dyDescent="0.3">
      <c r="A193" s="74">
        <v>168</v>
      </c>
      <c r="B193" s="132">
        <f t="shared" si="17"/>
        <v>48914</v>
      </c>
      <c r="C193" s="84">
        <f t="shared" si="18"/>
        <v>115367.6123809136</v>
      </c>
      <c r="D193" s="84">
        <f t="shared" si="19"/>
        <v>961.39676984094672</v>
      </c>
      <c r="E193" s="84">
        <f t="shared" si="24"/>
        <v>618.23205631889118</v>
      </c>
      <c r="F193" s="84">
        <v>100</v>
      </c>
      <c r="G193" s="84">
        <f t="shared" si="20"/>
        <v>114649.38032459472</v>
      </c>
      <c r="H193" s="84">
        <f t="shared" si="21"/>
        <v>500</v>
      </c>
      <c r="I193" s="84" t="str">
        <f t="shared" si="22"/>
        <v/>
      </c>
      <c r="J193" s="84">
        <f t="shared" si="23"/>
        <v>2179.6288261598379</v>
      </c>
      <c r="M193" s="84"/>
    </row>
    <row r="194" spans="1:13" x14ac:dyDescent="0.3">
      <c r="A194" s="74">
        <v>169</v>
      </c>
      <c r="B194" s="132">
        <f t="shared" si="17"/>
        <v>48945</v>
      </c>
      <c r="C194" s="84">
        <f t="shared" si="18"/>
        <v>114649.38032459472</v>
      </c>
      <c r="D194" s="84">
        <f t="shared" si="19"/>
        <v>955.41150270495598</v>
      </c>
      <c r="E194" s="84">
        <f t="shared" si="24"/>
        <v>624.21732345488192</v>
      </c>
      <c r="F194" s="84">
        <v>100</v>
      </c>
      <c r="G194" s="84">
        <f t="shared" si="20"/>
        <v>113925.16300113984</v>
      </c>
      <c r="H194" s="84">
        <f t="shared" si="21"/>
        <v>500</v>
      </c>
      <c r="I194" s="84" t="str">
        <f t="shared" si="22"/>
        <v/>
      </c>
      <c r="J194" s="84">
        <f t="shared" si="23"/>
        <v>2179.6288261598379</v>
      </c>
      <c r="M194" s="84"/>
    </row>
    <row r="195" spans="1:13" x14ac:dyDescent="0.3">
      <c r="A195" s="74">
        <v>170</v>
      </c>
      <c r="B195" s="132">
        <f t="shared" si="17"/>
        <v>48976</v>
      </c>
      <c r="C195" s="84">
        <f t="shared" si="18"/>
        <v>113925.16300113984</v>
      </c>
      <c r="D195" s="84">
        <f t="shared" si="19"/>
        <v>949.37635834283196</v>
      </c>
      <c r="E195" s="84">
        <f t="shared" si="24"/>
        <v>630.25246781700594</v>
      </c>
      <c r="F195" s="84">
        <v>100</v>
      </c>
      <c r="G195" s="84">
        <f t="shared" si="20"/>
        <v>113194.91053332284</v>
      </c>
      <c r="H195" s="84">
        <f t="shared" si="21"/>
        <v>500</v>
      </c>
      <c r="I195" s="84" t="str">
        <f t="shared" si="22"/>
        <v/>
      </c>
      <c r="J195" s="84">
        <f t="shared" si="23"/>
        <v>2179.6288261598379</v>
      </c>
      <c r="M195" s="84"/>
    </row>
    <row r="196" spans="1:13" x14ac:dyDescent="0.3">
      <c r="A196" s="74">
        <v>171</v>
      </c>
      <c r="B196" s="132">
        <f t="shared" si="17"/>
        <v>49004</v>
      </c>
      <c r="C196" s="84">
        <f t="shared" si="18"/>
        <v>113194.91053332284</v>
      </c>
      <c r="D196" s="84">
        <f t="shared" si="19"/>
        <v>943.29092111102364</v>
      </c>
      <c r="E196" s="84">
        <f t="shared" si="24"/>
        <v>636.33790504881426</v>
      </c>
      <c r="F196" s="84">
        <v>100</v>
      </c>
      <c r="G196" s="84">
        <f t="shared" si="20"/>
        <v>112458.57262827402</v>
      </c>
      <c r="H196" s="84">
        <f t="shared" si="21"/>
        <v>500</v>
      </c>
      <c r="I196" s="84" t="str">
        <f t="shared" si="22"/>
        <v/>
      </c>
      <c r="J196" s="84">
        <f t="shared" si="23"/>
        <v>2179.6288261598379</v>
      </c>
      <c r="M196" s="84"/>
    </row>
    <row r="197" spans="1:13" x14ac:dyDescent="0.3">
      <c r="A197" s="74">
        <v>172</v>
      </c>
      <c r="B197" s="132">
        <f t="shared" si="17"/>
        <v>49035</v>
      </c>
      <c r="C197" s="84">
        <f t="shared" si="18"/>
        <v>112458.57262827402</v>
      </c>
      <c r="D197" s="84">
        <f t="shared" si="19"/>
        <v>937.15477190228353</v>
      </c>
      <c r="E197" s="84">
        <f t="shared" si="24"/>
        <v>642.47405425755437</v>
      </c>
      <c r="F197" s="84">
        <v>100</v>
      </c>
      <c r="G197" s="84">
        <f t="shared" si="20"/>
        <v>111716.09857401646</v>
      </c>
      <c r="H197" s="84">
        <f t="shared" si="21"/>
        <v>500</v>
      </c>
      <c r="I197" s="84" t="str">
        <f t="shared" si="22"/>
        <v/>
      </c>
      <c r="J197" s="84">
        <f t="shared" si="23"/>
        <v>2179.6288261598379</v>
      </c>
      <c r="M197" s="84"/>
    </row>
    <row r="198" spans="1:13" x14ac:dyDescent="0.3">
      <c r="A198" s="74">
        <v>173</v>
      </c>
      <c r="B198" s="132">
        <f t="shared" si="17"/>
        <v>49065</v>
      </c>
      <c r="C198" s="84">
        <f t="shared" si="18"/>
        <v>111716.09857401646</v>
      </c>
      <c r="D198" s="84">
        <f t="shared" si="19"/>
        <v>930.96748811680379</v>
      </c>
      <c r="E198" s="84">
        <f t="shared" si="24"/>
        <v>648.66133804303411</v>
      </c>
      <c r="F198" s="84">
        <v>100</v>
      </c>
      <c r="G198" s="84">
        <f t="shared" si="20"/>
        <v>110967.43723597343</v>
      </c>
      <c r="H198" s="84">
        <f t="shared" si="21"/>
        <v>500</v>
      </c>
      <c r="I198" s="84" t="str">
        <f t="shared" si="22"/>
        <v/>
      </c>
      <c r="J198" s="84">
        <f t="shared" si="23"/>
        <v>2179.6288261598379</v>
      </c>
      <c r="M198" s="84"/>
    </row>
    <row r="199" spans="1:13" x14ac:dyDescent="0.3">
      <c r="A199" s="74">
        <v>174</v>
      </c>
      <c r="B199" s="132">
        <f t="shared" si="17"/>
        <v>49096</v>
      </c>
      <c r="C199" s="84">
        <f t="shared" si="18"/>
        <v>110967.43723597343</v>
      </c>
      <c r="D199" s="84">
        <f t="shared" si="19"/>
        <v>924.72864363311191</v>
      </c>
      <c r="E199" s="84">
        <f t="shared" si="24"/>
        <v>654.90018252672598</v>
      </c>
      <c r="F199" s="84">
        <v>100</v>
      </c>
      <c r="G199" s="84">
        <f t="shared" si="20"/>
        <v>110212.53705344669</v>
      </c>
      <c r="H199" s="84">
        <f t="shared" si="21"/>
        <v>500</v>
      </c>
      <c r="I199" s="84" t="str">
        <f t="shared" si="22"/>
        <v/>
      </c>
      <c r="J199" s="84">
        <f t="shared" si="23"/>
        <v>2179.6288261598379</v>
      </c>
      <c r="M199" s="84"/>
    </row>
    <row r="200" spans="1:13" x14ac:dyDescent="0.3">
      <c r="A200" s="74">
        <v>175</v>
      </c>
      <c r="B200" s="132">
        <f t="shared" si="17"/>
        <v>49126</v>
      </c>
      <c r="C200" s="84">
        <f t="shared" si="18"/>
        <v>110212.53705344669</v>
      </c>
      <c r="D200" s="84">
        <f t="shared" si="19"/>
        <v>918.43780877872246</v>
      </c>
      <c r="E200" s="84">
        <f t="shared" si="24"/>
        <v>661.19101738111544</v>
      </c>
      <c r="F200" s="84">
        <v>100</v>
      </c>
      <c r="G200" s="84">
        <f t="shared" si="20"/>
        <v>109451.34603606557</v>
      </c>
      <c r="H200" s="84">
        <f t="shared" si="21"/>
        <v>500</v>
      </c>
      <c r="I200" s="84" t="str">
        <f t="shared" si="22"/>
        <v/>
      </c>
      <c r="J200" s="84">
        <f t="shared" si="23"/>
        <v>2179.6288261598379</v>
      </c>
      <c r="M200" s="84"/>
    </row>
    <row r="201" spans="1:13" x14ac:dyDescent="0.3">
      <c r="A201" s="74">
        <v>176</v>
      </c>
      <c r="B201" s="132">
        <f t="shared" si="17"/>
        <v>49157</v>
      </c>
      <c r="C201" s="84">
        <f t="shared" si="18"/>
        <v>109451.34603606557</v>
      </c>
      <c r="D201" s="84">
        <f t="shared" si="19"/>
        <v>912.09455030054642</v>
      </c>
      <c r="E201" s="84">
        <f t="shared" si="24"/>
        <v>667.53427585929148</v>
      </c>
      <c r="F201" s="84">
        <v>100</v>
      </c>
      <c r="G201" s="84">
        <f t="shared" si="20"/>
        <v>108683.81176020628</v>
      </c>
      <c r="H201" s="84">
        <f t="shared" si="21"/>
        <v>500</v>
      </c>
      <c r="I201" s="84" t="str">
        <f t="shared" si="22"/>
        <v/>
      </c>
      <c r="J201" s="84">
        <f t="shared" si="23"/>
        <v>2179.6288261598379</v>
      </c>
      <c r="M201" s="84"/>
    </row>
    <row r="202" spans="1:13" x14ac:dyDescent="0.3">
      <c r="A202" s="74">
        <v>177</v>
      </c>
      <c r="B202" s="132">
        <f t="shared" si="17"/>
        <v>49188</v>
      </c>
      <c r="C202" s="84">
        <f t="shared" si="18"/>
        <v>108683.81176020628</v>
      </c>
      <c r="D202" s="84">
        <f t="shared" si="19"/>
        <v>905.69843133505231</v>
      </c>
      <c r="E202" s="84">
        <f t="shared" si="24"/>
        <v>673.93039482478559</v>
      </c>
      <c r="F202" s="84">
        <v>100</v>
      </c>
      <c r="G202" s="84">
        <f t="shared" si="20"/>
        <v>107909.8813653815</v>
      </c>
      <c r="H202" s="84">
        <f t="shared" si="21"/>
        <v>500</v>
      </c>
      <c r="I202" s="84" t="str">
        <f t="shared" si="22"/>
        <v/>
      </c>
      <c r="J202" s="84">
        <f t="shared" si="23"/>
        <v>2179.6288261598379</v>
      </c>
      <c r="M202" s="84"/>
    </row>
    <row r="203" spans="1:13" x14ac:dyDescent="0.3">
      <c r="A203" s="74">
        <v>178</v>
      </c>
      <c r="B203" s="132">
        <f t="shared" si="17"/>
        <v>49218</v>
      </c>
      <c r="C203" s="84">
        <f t="shared" si="18"/>
        <v>107909.8813653815</v>
      </c>
      <c r="D203" s="84">
        <f t="shared" si="19"/>
        <v>899.24901137817915</v>
      </c>
      <c r="E203" s="84">
        <f t="shared" si="24"/>
        <v>680.37981478165875</v>
      </c>
      <c r="F203" s="84">
        <v>100</v>
      </c>
      <c r="G203" s="84">
        <f t="shared" si="20"/>
        <v>107129.50155059985</v>
      </c>
      <c r="H203" s="84">
        <f t="shared" si="21"/>
        <v>500</v>
      </c>
      <c r="I203" s="84" t="str">
        <f t="shared" si="22"/>
        <v/>
      </c>
      <c r="J203" s="84">
        <f t="shared" si="23"/>
        <v>2179.6288261598379</v>
      </c>
      <c r="M203" s="84"/>
    </row>
    <row r="204" spans="1:13" x14ac:dyDescent="0.3">
      <c r="A204" s="74">
        <v>179</v>
      </c>
      <c r="B204" s="132">
        <f t="shared" si="17"/>
        <v>49249</v>
      </c>
      <c r="C204" s="84">
        <f t="shared" si="18"/>
        <v>107129.50155059985</v>
      </c>
      <c r="D204" s="84">
        <f t="shared" si="19"/>
        <v>892.7458462549987</v>
      </c>
      <c r="E204" s="84">
        <f t="shared" si="24"/>
        <v>686.8829799048392</v>
      </c>
      <c r="F204" s="84">
        <v>100</v>
      </c>
      <c r="G204" s="84">
        <f t="shared" si="20"/>
        <v>106342.61857069501</v>
      </c>
      <c r="H204" s="84">
        <f t="shared" si="21"/>
        <v>500</v>
      </c>
      <c r="I204" s="84" t="str">
        <f t="shared" si="22"/>
        <v/>
      </c>
      <c r="J204" s="84">
        <f t="shared" si="23"/>
        <v>2179.6288261598379</v>
      </c>
      <c r="M204" s="84"/>
    </row>
    <row r="205" spans="1:13" x14ac:dyDescent="0.3">
      <c r="A205" s="74">
        <v>180</v>
      </c>
      <c r="B205" s="132">
        <f t="shared" si="17"/>
        <v>49279</v>
      </c>
      <c r="C205" s="84">
        <f t="shared" si="18"/>
        <v>106342.61857069501</v>
      </c>
      <c r="D205" s="84">
        <f t="shared" si="19"/>
        <v>886.18848808912503</v>
      </c>
      <c r="E205" s="84">
        <f t="shared" si="24"/>
        <v>693.44033807071287</v>
      </c>
      <c r="F205" s="84">
        <v>100</v>
      </c>
      <c r="G205" s="84">
        <f t="shared" si="20"/>
        <v>105549.1782326243</v>
      </c>
      <c r="H205" s="84">
        <f t="shared" si="21"/>
        <v>500</v>
      </c>
      <c r="I205" s="84" t="str">
        <f t="shared" si="22"/>
        <v/>
      </c>
      <c r="J205" s="84">
        <f t="shared" si="23"/>
        <v>2179.6288261598379</v>
      </c>
      <c r="M205" s="84"/>
    </row>
    <row r="206" spans="1:13" x14ac:dyDescent="0.3">
      <c r="A206" s="74">
        <v>181</v>
      </c>
      <c r="B206" s="132">
        <f t="shared" si="17"/>
        <v>49310</v>
      </c>
      <c r="C206" s="84">
        <f t="shared" si="18"/>
        <v>105549.1782326243</v>
      </c>
      <c r="D206" s="84">
        <f t="shared" si="19"/>
        <v>879.57648527186916</v>
      </c>
      <c r="E206" s="84">
        <f t="shared" si="24"/>
        <v>700.05234088796874</v>
      </c>
      <c r="F206" s="84">
        <v>100</v>
      </c>
      <c r="G206" s="84">
        <f t="shared" si="20"/>
        <v>104749.12589173633</v>
      </c>
      <c r="H206" s="84">
        <f t="shared" si="21"/>
        <v>500</v>
      </c>
      <c r="I206" s="84" t="str">
        <f t="shared" si="22"/>
        <v/>
      </c>
      <c r="J206" s="84">
        <f t="shared" si="23"/>
        <v>2179.6288261598379</v>
      </c>
      <c r="M206" s="84"/>
    </row>
    <row r="207" spans="1:13" x14ac:dyDescent="0.3">
      <c r="A207" s="74">
        <v>182</v>
      </c>
      <c r="B207" s="132">
        <f t="shared" si="17"/>
        <v>49341</v>
      </c>
      <c r="C207" s="84">
        <f t="shared" si="18"/>
        <v>104749.12589173633</v>
      </c>
      <c r="D207" s="84">
        <f t="shared" si="19"/>
        <v>872.90938243113612</v>
      </c>
      <c r="E207" s="84">
        <f t="shared" si="24"/>
        <v>706.71944372870178</v>
      </c>
      <c r="F207" s="84">
        <v>100</v>
      </c>
      <c r="G207" s="84">
        <f t="shared" si="20"/>
        <v>103942.40644800763</v>
      </c>
      <c r="H207" s="84">
        <f t="shared" si="21"/>
        <v>500</v>
      </c>
      <c r="I207" s="84" t="str">
        <f t="shared" si="22"/>
        <v/>
      </c>
      <c r="J207" s="84">
        <f t="shared" si="23"/>
        <v>2179.6288261598379</v>
      </c>
      <c r="M207" s="84"/>
    </row>
    <row r="208" spans="1:13" x14ac:dyDescent="0.3">
      <c r="A208" s="74">
        <v>183</v>
      </c>
      <c r="B208" s="132">
        <f t="shared" si="17"/>
        <v>49369</v>
      </c>
      <c r="C208" s="84">
        <f t="shared" si="18"/>
        <v>103942.40644800763</v>
      </c>
      <c r="D208" s="84">
        <f t="shared" si="19"/>
        <v>866.18672040006356</v>
      </c>
      <c r="E208" s="84">
        <f t="shared" si="24"/>
        <v>713.44210575977434</v>
      </c>
      <c r="F208" s="84">
        <v>100</v>
      </c>
      <c r="G208" s="84">
        <f t="shared" si="20"/>
        <v>103128.96434224785</v>
      </c>
      <c r="H208" s="84">
        <f t="shared" si="21"/>
        <v>500</v>
      </c>
      <c r="I208" s="84" t="str">
        <f t="shared" si="22"/>
        <v/>
      </c>
      <c r="J208" s="84">
        <f t="shared" si="23"/>
        <v>2179.6288261598379</v>
      </c>
      <c r="M208" s="84"/>
    </row>
    <row r="209" spans="1:13" x14ac:dyDescent="0.3">
      <c r="A209" s="74">
        <v>184</v>
      </c>
      <c r="B209" s="132">
        <f t="shared" si="17"/>
        <v>49400</v>
      </c>
      <c r="C209" s="84">
        <f t="shared" si="18"/>
        <v>103128.96434224785</v>
      </c>
      <c r="D209" s="84">
        <f t="shared" si="19"/>
        <v>859.40803618539883</v>
      </c>
      <c r="E209" s="84">
        <f t="shared" si="24"/>
        <v>720.22078997443907</v>
      </c>
      <c r="F209" s="84">
        <v>100</v>
      </c>
      <c r="G209" s="84">
        <f t="shared" si="20"/>
        <v>102308.74355227342</v>
      </c>
      <c r="H209" s="84">
        <f t="shared" si="21"/>
        <v>500</v>
      </c>
      <c r="I209" s="84" t="str">
        <f t="shared" si="22"/>
        <v/>
      </c>
      <c r="J209" s="84">
        <f t="shared" si="23"/>
        <v>2179.6288261598379</v>
      </c>
      <c r="M209" s="84"/>
    </row>
    <row r="210" spans="1:13" x14ac:dyDescent="0.3">
      <c r="A210" s="74">
        <v>185</v>
      </c>
      <c r="B210" s="132">
        <f t="shared" si="17"/>
        <v>49430</v>
      </c>
      <c r="C210" s="84">
        <f t="shared" si="18"/>
        <v>102308.74355227342</v>
      </c>
      <c r="D210" s="84">
        <f t="shared" si="19"/>
        <v>852.57286293561174</v>
      </c>
      <c r="E210" s="84">
        <f t="shared" si="24"/>
        <v>727.05596322422616</v>
      </c>
      <c r="F210" s="84">
        <v>100</v>
      </c>
      <c r="G210" s="84">
        <f t="shared" si="20"/>
        <v>101481.68758904919</v>
      </c>
      <c r="H210" s="84">
        <f t="shared" si="21"/>
        <v>500</v>
      </c>
      <c r="I210" s="84" t="str">
        <f t="shared" si="22"/>
        <v/>
      </c>
      <c r="J210" s="84">
        <f t="shared" si="23"/>
        <v>2179.6288261598379</v>
      </c>
      <c r="M210" s="84"/>
    </row>
    <row r="211" spans="1:13" x14ac:dyDescent="0.3">
      <c r="A211" s="74">
        <v>186</v>
      </c>
      <c r="B211" s="132">
        <f t="shared" si="17"/>
        <v>49461</v>
      </c>
      <c r="C211" s="84">
        <f t="shared" si="18"/>
        <v>101481.68758904919</v>
      </c>
      <c r="D211" s="84">
        <f t="shared" si="19"/>
        <v>845.68072990874327</v>
      </c>
      <c r="E211" s="84">
        <f t="shared" si="24"/>
        <v>733.94809625109463</v>
      </c>
      <c r="F211" s="84">
        <v>100</v>
      </c>
      <c r="G211" s="84">
        <f t="shared" si="20"/>
        <v>100647.73949279809</v>
      </c>
      <c r="H211" s="84">
        <f t="shared" si="21"/>
        <v>500</v>
      </c>
      <c r="I211" s="84" t="str">
        <f t="shared" si="22"/>
        <v/>
      </c>
      <c r="J211" s="84">
        <f t="shared" si="23"/>
        <v>2179.6288261598379</v>
      </c>
      <c r="M211" s="84"/>
    </row>
    <row r="212" spans="1:13" x14ac:dyDescent="0.3">
      <c r="A212" s="74">
        <v>187</v>
      </c>
      <c r="B212" s="132">
        <f t="shared" si="17"/>
        <v>49491</v>
      </c>
      <c r="C212" s="84">
        <f t="shared" si="18"/>
        <v>100647.73949279809</v>
      </c>
      <c r="D212" s="84">
        <f t="shared" si="19"/>
        <v>838.73116243998413</v>
      </c>
      <c r="E212" s="84">
        <f t="shared" si="24"/>
        <v>740.89766371985377</v>
      </c>
      <c r="F212" s="84">
        <v>100</v>
      </c>
      <c r="G212" s="84">
        <f t="shared" si="20"/>
        <v>99806.841829078243</v>
      </c>
      <c r="H212" s="84">
        <f t="shared" si="21"/>
        <v>500</v>
      </c>
      <c r="I212" s="84" t="str">
        <f t="shared" si="22"/>
        <v/>
      </c>
      <c r="J212" s="84">
        <f t="shared" si="23"/>
        <v>2179.6288261598379</v>
      </c>
      <c r="M212" s="84"/>
    </row>
    <row r="213" spans="1:13" x14ac:dyDescent="0.3">
      <c r="A213" s="74">
        <v>188</v>
      </c>
      <c r="B213" s="132">
        <f t="shared" si="17"/>
        <v>49522</v>
      </c>
      <c r="C213" s="84">
        <f t="shared" si="18"/>
        <v>99806.841829078243</v>
      </c>
      <c r="D213" s="84">
        <f t="shared" si="19"/>
        <v>831.72368190898533</v>
      </c>
      <c r="E213" s="84">
        <f t="shared" si="24"/>
        <v>747.90514425085257</v>
      </c>
      <c r="F213" s="84">
        <v>100</v>
      </c>
      <c r="G213" s="84">
        <f t="shared" si="20"/>
        <v>98958.936684827393</v>
      </c>
      <c r="H213" s="84">
        <f t="shared" si="21"/>
        <v>500</v>
      </c>
      <c r="I213" s="84" t="str">
        <f t="shared" si="22"/>
        <v/>
      </c>
      <c r="J213" s="84">
        <f t="shared" si="23"/>
        <v>2179.6288261598379</v>
      </c>
      <c r="M213" s="84"/>
    </row>
    <row r="214" spans="1:13" x14ac:dyDescent="0.3">
      <c r="A214" s="74">
        <v>189</v>
      </c>
      <c r="B214" s="132">
        <f t="shared" si="17"/>
        <v>49553</v>
      </c>
      <c r="C214" s="84">
        <f t="shared" si="18"/>
        <v>98958.936684827393</v>
      </c>
      <c r="D214" s="84">
        <f t="shared" si="19"/>
        <v>824.65780570689492</v>
      </c>
      <c r="E214" s="84">
        <f t="shared" si="24"/>
        <v>754.97102045294298</v>
      </c>
      <c r="F214" s="84">
        <v>100</v>
      </c>
      <c r="G214" s="84">
        <f t="shared" si="20"/>
        <v>98103.965664374453</v>
      </c>
      <c r="H214" s="84">
        <f t="shared" si="21"/>
        <v>500</v>
      </c>
      <c r="I214" s="84" t="str">
        <f t="shared" si="22"/>
        <v/>
      </c>
      <c r="J214" s="84">
        <f t="shared" si="23"/>
        <v>2179.6288261598379</v>
      </c>
      <c r="M214" s="84"/>
    </row>
    <row r="215" spans="1:13" x14ac:dyDescent="0.3">
      <c r="A215" s="74">
        <v>190</v>
      </c>
      <c r="B215" s="132">
        <f t="shared" si="17"/>
        <v>49583</v>
      </c>
      <c r="C215" s="84">
        <f t="shared" si="18"/>
        <v>98103.965664374453</v>
      </c>
      <c r="D215" s="84">
        <f t="shared" si="19"/>
        <v>817.53304720312042</v>
      </c>
      <c r="E215" s="84">
        <f t="shared" si="24"/>
        <v>762.09577895671748</v>
      </c>
      <c r="F215" s="84">
        <v>100</v>
      </c>
      <c r="G215" s="84">
        <f t="shared" si="20"/>
        <v>97241.869885417735</v>
      </c>
      <c r="H215" s="84">
        <f t="shared" si="21"/>
        <v>500</v>
      </c>
      <c r="I215" s="84" t="str">
        <f t="shared" si="22"/>
        <v/>
      </c>
      <c r="J215" s="84">
        <f t="shared" si="23"/>
        <v>2179.6288261598379</v>
      </c>
      <c r="M215" s="84"/>
    </row>
    <row r="216" spans="1:13" x14ac:dyDescent="0.3">
      <c r="A216" s="74">
        <v>191</v>
      </c>
      <c r="B216" s="132">
        <f t="shared" si="17"/>
        <v>49614</v>
      </c>
      <c r="C216" s="84">
        <f t="shared" si="18"/>
        <v>97241.869885417735</v>
      </c>
      <c r="D216" s="84">
        <f t="shared" si="19"/>
        <v>810.34891571181447</v>
      </c>
      <c r="E216" s="84">
        <f t="shared" si="24"/>
        <v>769.27991044802343</v>
      </c>
      <c r="F216" s="84">
        <v>100</v>
      </c>
      <c r="G216" s="84">
        <f t="shared" si="20"/>
        <v>96372.589974969713</v>
      </c>
      <c r="H216" s="84">
        <f t="shared" si="21"/>
        <v>500</v>
      </c>
      <c r="I216" s="84" t="str">
        <f t="shared" si="22"/>
        <v/>
      </c>
      <c r="J216" s="84">
        <f t="shared" si="23"/>
        <v>2179.6288261598379</v>
      </c>
      <c r="M216" s="84"/>
    </row>
    <row r="217" spans="1:13" x14ac:dyDescent="0.3">
      <c r="A217" s="74">
        <v>192</v>
      </c>
      <c r="B217" s="132">
        <f t="shared" si="17"/>
        <v>49644</v>
      </c>
      <c r="C217" s="84">
        <f t="shared" si="18"/>
        <v>96372.589974969713</v>
      </c>
      <c r="D217" s="84">
        <f t="shared" si="19"/>
        <v>803.10491645808088</v>
      </c>
      <c r="E217" s="84">
        <f t="shared" si="24"/>
        <v>776.52390970175702</v>
      </c>
      <c r="F217" s="84">
        <v>100</v>
      </c>
      <c r="G217" s="84">
        <f t="shared" si="20"/>
        <v>95496.066065267951</v>
      </c>
      <c r="H217" s="84">
        <f t="shared" si="21"/>
        <v>500</v>
      </c>
      <c r="I217" s="84" t="str">
        <f t="shared" si="22"/>
        <v/>
      </c>
      <c r="J217" s="84">
        <f t="shared" si="23"/>
        <v>2179.6288261598379</v>
      </c>
      <c r="M217" s="84"/>
    </row>
    <row r="218" spans="1:13" x14ac:dyDescent="0.3">
      <c r="A218" s="74">
        <v>193</v>
      </c>
      <c r="B218" s="132">
        <f t="shared" si="17"/>
        <v>49675</v>
      </c>
      <c r="C218" s="84">
        <f t="shared" si="18"/>
        <v>95496.066065267951</v>
      </c>
      <c r="D218" s="84">
        <f t="shared" si="19"/>
        <v>795.80055054389959</v>
      </c>
      <c r="E218" s="84">
        <f t="shared" si="24"/>
        <v>783.82827561593831</v>
      </c>
      <c r="F218" s="84">
        <v>100</v>
      </c>
      <c r="G218" s="84">
        <f t="shared" si="20"/>
        <v>94612.237789652019</v>
      </c>
      <c r="H218" s="84">
        <f t="shared" si="21"/>
        <v>500</v>
      </c>
      <c r="I218" s="84" t="str">
        <f t="shared" si="22"/>
        <v/>
      </c>
      <c r="J218" s="84">
        <f t="shared" si="23"/>
        <v>2179.6288261598379</v>
      </c>
      <c r="M218" s="84"/>
    </row>
    <row r="219" spans="1:13" x14ac:dyDescent="0.3">
      <c r="A219" s="74">
        <v>194</v>
      </c>
      <c r="B219" s="132">
        <f t="shared" ref="B219:B282" si="25">IF(ISBLANK($A219),"",EDATE($B218,1))</f>
        <v>49706</v>
      </c>
      <c r="C219" s="84">
        <f t="shared" ref="C219:C282" si="26">_xlfn.LET(
_xlpm.StartingPrincipalBalance,$G218,
_xlpm.IsPrincipalRemainingZeroCondition,ROUND($G218,2)=0,
_xlpm.IsPrincipalRemainingBlankCondition,$G218="",
_xlpm.IsPeriodBlankCondition,ISBLANK($A219),
_xlpm.Calculation,IF(_xlpm.IsPeriodBlankCondition,"",IF(_xlpm.IsPrincipalRemainingBlankCondition,"",IF(_xlpm.IsPrincipalRemainingZeroCondition,"",_xlpm.StartingPrincipalBalance))),
_xlpm.Calculation
)</f>
        <v>94612.237789652019</v>
      </c>
      <c r="D219" s="84">
        <f t="shared" ref="D219:D282" si="27">_xlfn.LET(
_xlpm.InterestCalculation,$G218*$B$9,
_xlpm.IsPrincipalRemainingZeroCondition,ROUND($G218,2)=0,
_xlpm.IsPrincipalRemainingBlankCondition,$G218="",
_xlpm.IsPeriodBlankCondition,ISBLANK($A219),
_xlpm.Calculation,IF(_xlpm.IsPeriodBlankCondition,"",IF(_xlpm.IsPrincipalRemainingBlankCondition,"",IF(_xlpm.IsPrincipalRemainingZeroCondition,"",_xlpm.InterestCalculation))),
_xlpm.Calculation
)</f>
        <v>788.43531491376677</v>
      </c>
      <c r="E219" s="84">
        <f t="shared" si="24"/>
        <v>791.19351124607113</v>
      </c>
      <c r="F219" s="84">
        <v>100</v>
      </c>
      <c r="G219" s="84">
        <f t="shared" ref="G219:G282" si="28">_xlfn.LET(
_xlpm.StartingBalanceGreaterThanPrincipalOwedPlusPrepaymentCondition,$C219&gt;=$E219+$F219,
_xlpm.IsPrincpalOwedPlusPrepaymentLessThanOrEqualToPrincipalRemainingCondition,ROUND($E219+$F219,2)&lt;=ROUND($G218,2),
_xlpm.IsCurrentPrincapalOwedAmtGreaterThanPrevPrincipalOwedCondition,$E218&gt;$G218,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_xlpm.Calculation,IF(_xlpm.IsPeriodBlankCondition,"",IF(_xlpm.IsPrincipalRemainingBlankCondition,"",IF(_xlpm.IsPrincipalZeroCondition,"",IF(_xlpm.StartingBalanceGreaterThanPrincipalOwedPlusPrepaymentCondition,$C219-$E219-$F219,0)))),
_xlpm.Calculation
)</f>
        <v>93721.044278405941</v>
      </c>
      <c r="H219" s="84">
        <f t="shared" ref="H219:H282" si="29">_xlfn.LET(
_xlpm.PrincpalRemainingCalculation,$B$13,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_xlpm.Calculation,IF(_xlpm.IsPeriodBlankCondition,"",IF(_xlpm.IsPrincipalRemainingBlankCondition,"",IF(_xlpm.IsPrincipalZeroCondition,"",_xlpm.PrincpalRemainingCalculation))),
_xlpm.Calculation
)</f>
        <v>500</v>
      </c>
      <c r="I219" s="84" t="str">
        <f t="shared" ref="I219:I282" si="30">_xlfn.LET(
_xlpm.IsPrincipalRemainingLessThanOrEqualToPMICutoffAmtCondition,$G218&lt;=$B$2*(1-$B$15),
_xlpm.PMIMonthlyPayment,$B$19,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19" s="84">
        <f t="shared" ref="J219:J282" si="31">_xlfn.LET(
_xlpm.PrePaymentActuallyPaid,IF($C219&gt;=$E219+$F219,$F219,$C219-$E219),
_xlpm.IfPMIOwedIsBlank,IF($I219 = "",0,$I219),
_xlpm.TotalMonthlyPaymentCalculation,$D219+$E219+$H219+_xlpm.IfPMIOwedIsBlank+_xlpm.PrePaymentActuallyPaid,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_xlpm.Calculation,IF(_xlpm.IsPeriodBlankCondition,"",IF(_xlpm.IsPrincipalRemainingBlankCondition,"",IF(_xlpm.IsPrincipalZeroCondition,"",_xlpm.TotalMonthlyPaymentCalculation))),
_xlpm.Calculation
)</f>
        <v>2179.6288261598379</v>
      </c>
      <c r="M219" s="84"/>
    </row>
    <row r="220" spans="1:13" x14ac:dyDescent="0.3">
      <c r="A220" s="74">
        <v>195</v>
      </c>
      <c r="B220" s="132">
        <f t="shared" si="25"/>
        <v>49735</v>
      </c>
      <c r="C220" s="84">
        <f t="shared" si="26"/>
        <v>93721.044278405941</v>
      </c>
      <c r="D220" s="84">
        <f t="shared" si="27"/>
        <v>781.00870232004945</v>
      </c>
      <c r="E220" s="84">
        <f t="shared" si="24"/>
        <v>798.62012383978845</v>
      </c>
      <c r="F220" s="84">
        <v>100</v>
      </c>
      <c r="G220" s="84">
        <f t="shared" si="28"/>
        <v>92822.42415456615</v>
      </c>
      <c r="H220" s="84">
        <f t="shared" si="29"/>
        <v>500</v>
      </c>
      <c r="I220" s="84" t="str">
        <f t="shared" si="30"/>
        <v/>
      </c>
      <c r="J220" s="84">
        <f t="shared" si="31"/>
        <v>2179.6288261598379</v>
      </c>
      <c r="M220" s="84"/>
    </row>
    <row r="221" spans="1:13" x14ac:dyDescent="0.3">
      <c r="A221" s="74">
        <v>196</v>
      </c>
      <c r="B221" s="132">
        <f t="shared" si="25"/>
        <v>49766</v>
      </c>
      <c r="C221" s="84">
        <f t="shared" si="26"/>
        <v>92822.42415456615</v>
      </c>
      <c r="D221" s="84">
        <f t="shared" si="27"/>
        <v>773.52020128805123</v>
      </c>
      <c r="E221" s="84">
        <f t="shared" si="24"/>
        <v>806.10862487178667</v>
      </c>
      <c r="F221" s="84">
        <v>100</v>
      </c>
      <c r="G221" s="84">
        <f t="shared" si="28"/>
        <v>91916.315529694359</v>
      </c>
      <c r="H221" s="84">
        <f t="shared" si="29"/>
        <v>500</v>
      </c>
      <c r="I221" s="84" t="str">
        <f t="shared" si="30"/>
        <v/>
      </c>
      <c r="J221" s="84">
        <f t="shared" si="31"/>
        <v>2179.6288261598379</v>
      </c>
      <c r="M221" s="84"/>
    </row>
    <row r="222" spans="1:13" x14ac:dyDescent="0.3">
      <c r="A222" s="74">
        <v>197</v>
      </c>
      <c r="B222" s="132">
        <f t="shared" si="25"/>
        <v>49796</v>
      </c>
      <c r="C222" s="84">
        <f t="shared" si="26"/>
        <v>91916.315529694359</v>
      </c>
      <c r="D222" s="84">
        <f t="shared" si="27"/>
        <v>765.96929608078631</v>
      </c>
      <c r="E222" s="84">
        <f t="shared" si="24"/>
        <v>813.65953007905159</v>
      </c>
      <c r="F222" s="84">
        <v>100</v>
      </c>
      <c r="G222" s="84">
        <f t="shared" si="28"/>
        <v>91002.655999615308</v>
      </c>
      <c r="H222" s="84">
        <f t="shared" si="29"/>
        <v>500</v>
      </c>
      <c r="I222" s="84" t="str">
        <f t="shared" si="30"/>
        <v/>
      </c>
      <c r="J222" s="84">
        <f t="shared" si="31"/>
        <v>2179.6288261598379</v>
      </c>
      <c r="M222" s="84"/>
    </row>
    <row r="223" spans="1:13" x14ac:dyDescent="0.3">
      <c r="A223" s="74">
        <v>198</v>
      </c>
      <c r="B223" s="132">
        <f t="shared" si="25"/>
        <v>49827</v>
      </c>
      <c r="C223" s="84">
        <f t="shared" si="26"/>
        <v>91002.655999615308</v>
      </c>
      <c r="D223" s="84">
        <f t="shared" si="27"/>
        <v>758.3554666634609</v>
      </c>
      <c r="E223" s="84">
        <f t="shared" si="24"/>
        <v>821.273359496377</v>
      </c>
      <c r="F223" s="84">
        <v>100</v>
      </c>
      <c r="G223" s="84">
        <f t="shared" si="28"/>
        <v>90081.382640118929</v>
      </c>
      <c r="H223" s="84">
        <f t="shared" si="29"/>
        <v>500</v>
      </c>
      <c r="I223" s="84" t="str">
        <f t="shared" si="30"/>
        <v/>
      </c>
      <c r="J223" s="84">
        <f t="shared" si="31"/>
        <v>2179.6288261598379</v>
      </c>
      <c r="M223" s="84"/>
    </row>
    <row r="224" spans="1:13" x14ac:dyDescent="0.3">
      <c r="A224" s="74">
        <v>199</v>
      </c>
      <c r="B224" s="132">
        <f t="shared" si="25"/>
        <v>49857</v>
      </c>
      <c r="C224" s="84">
        <f t="shared" si="26"/>
        <v>90081.382640118929</v>
      </c>
      <c r="D224" s="84">
        <f t="shared" si="27"/>
        <v>750.67818866765776</v>
      </c>
      <c r="E224" s="84">
        <f t="shared" si="24"/>
        <v>828.95063749218014</v>
      </c>
      <c r="F224" s="84">
        <v>100</v>
      </c>
      <c r="G224" s="84">
        <f t="shared" si="28"/>
        <v>89152.432002626752</v>
      </c>
      <c r="H224" s="84">
        <f t="shared" si="29"/>
        <v>500</v>
      </c>
      <c r="I224" s="84" t="str">
        <f t="shared" si="30"/>
        <v/>
      </c>
      <c r="J224" s="84">
        <f t="shared" si="31"/>
        <v>2179.6288261598379</v>
      </c>
      <c r="M224" s="84"/>
    </row>
    <row r="225" spans="1:13" x14ac:dyDescent="0.3">
      <c r="A225" s="74">
        <v>200</v>
      </c>
      <c r="B225" s="132">
        <f t="shared" si="25"/>
        <v>49888</v>
      </c>
      <c r="C225" s="84">
        <f t="shared" si="26"/>
        <v>89152.432002626752</v>
      </c>
      <c r="D225" s="84">
        <f t="shared" si="27"/>
        <v>742.93693335522289</v>
      </c>
      <c r="E225" s="84">
        <f t="shared" si="24"/>
        <v>836.69189280461501</v>
      </c>
      <c r="F225" s="84">
        <v>100</v>
      </c>
      <c r="G225" s="84">
        <f t="shared" si="28"/>
        <v>88215.740109822131</v>
      </c>
      <c r="H225" s="84">
        <f t="shared" si="29"/>
        <v>500</v>
      </c>
      <c r="I225" s="84" t="str">
        <f t="shared" si="30"/>
        <v/>
      </c>
      <c r="J225" s="84">
        <f t="shared" si="31"/>
        <v>2179.6288261598379</v>
      </c>
      <c r="M225" s="84"/>
    </row>
    <row r="226" spans="1:13" x14ac:dyDescent="0.3">
      <c r="A226" s="74">
        <v>201</v>
      </c>
      <c r="B226" s="132">
        <f t="shared" si="25"/>
        <v>49919</v>
      </c>
      <c r="C226" s="84">
        <f t="shared" si="26"/>
        <v>88215.740109822131</v>
      </c>
      <c r="D226" s="84">
        <f t="shared" si="27"/>
        <v>735.13116758185106</v>
      </c>
      <c r="E226" s="84">
        <f t="shared" si="24"/>
        <v>844.49765857798684</v>
      </c>
      <c r="F226" s="84">
        <v>100</v>
      </c>
      <c r="G226" s="84">
        <f t="shared" si="28"/>
        <v>87271.24245124415</v>
      </c>
      <c r="H226" s="84">
        <f t="shared" si="29"/>
        <v>500</v>
      </c>
      <c r="I226" s="84" t="str">
        <f t="shared" si="30"/>
        <v/>
      </c>
      <c r="J226" s="84">
        <f t="shared" si="31"/>
        <v>2179.6288261598379</v>
      </c>
      <c r="M226" s="84"/>
    </row>
    <row r="227" spans="1:13" x14ac:dyDescent="0.3">
      <c r="A227" s="74">
        <v>202</v>
      </c>
      <c r="B227" s="132">
        <f t="shared" si="25"/>
        <v>49949</v>
      </c>
      <c r="C227" s="84">
        <f t="shared" si="26"/>
        <v>87271.24245124415</v>
      </c>
      <c r="D227" s="84">
        <f t="shared" si="27"/>
        <v>727.26035376036793</v>
      </c>
      <c r="E227" s="84">
        <f t="shared" si="24"/>
        <v>852.36847239946997</v>
      </c>
      <c r="F227" s="84">
        <v>100</v>
      </c>
      <c r="G227" s="84">
        <f t="shared" si="28"/>
        <v>86318.873978844684</v>
      </c>
      <c r="H227" s="84">
        <f t="shared" si="29"/>
        <v>500</v>
      </c>
      <c r="I227" s="84" t="str">
        <f t="shared" si="30"/>
        <v/>
      </c>
      <c r="J227" s="84">
        <f t="shared" si="31"/>
        <v>2179.6288261598379</v>
      </c>
      <c r="M227" s="84"/>
    </row>
    <row r="228" spans="1:13" x14ac:dyDescent="0.3">
      <c r="A228" s="74">
        <v>203</v>
      </c>
      <c r="B228" s="132">
        <f t="shared" si="25"/>
        <v>49980</v>
      </c>
      <c r="C228" s="84">
        <f t="shared" si="26"/>
        <v>86318.873978844684</v>
      </c>
      <c r="D228" s="84">
        <f t="shared" si="27"/>
        <v>719.32394982370568</v>
      </c>
      <c r="E228" s="84">
        <f t="shared" si="24"/>
        <v>860.30487633613222</v>
      </c>
      <c r="F228" s="84">
        <v>100</v>
      </c>
      <c r="G228" s="84">
        <f t="shared" si="28"/>
        <v>85358.569102508554</v>
      </c>
      <c r="H228" s="84">
        <f t="shared" si="29"/>
        <v>500</v>
      </c>
      <c r="I228" s="84" t="str">
        <f t="shared" si="30"/>
        <v/>
      </c>
      <c r="J228" s="84">
        <f t="shared" si="31"/>
        <v>2179.6288261598379</v>
      </c>
      <c r="M228" s="84"/>
    </row>
    <row r="229" spans="1:13" x14ac:dyDescent="0.3">
      <c r="A229" s="74">
        <v>204</v>
      </c>
      <c r="B229" s="132">
        <f t="shared" si="25"/>
        <v>50010</v>
      </c>
      <c r="C229" s="84">
        <f t="shared" si="26"/>
        <v>85358.569102508554</v>
      </c>
      <c r="D229" s="84">
        <f t="shared" si="27"/>
        <v>711.32140918757125</v>
      </c>
      <c r="E229" s="84">
        <f t="shared" ref="E229:E292" si="32">_xlfn.LET(
_xlpm.PrincipalOwedCalculation,$B$10-$D229,
_xlpm.IsPrincipalLessThenOrEqualToMonthlyPaymentCondition,$G228&lt;=$B$10,
_xlpm.IsPrincipalZeroCondition,ROUND($G228,2) = 0,
_xlpm.IsPrincipalRemainingBlankCondition,$G228="",
_xlpm.IsPeriodBlankCondition,ISBLANK($A229),
_xlpm.Calculation,IF(_xlpm.IsPeriodBlankCondition,"",IF(_xlpm.IsPrincipalRemainingBlankCondition,"",IF(_xlpm.IsPrincipalZeroCondition,"",IF(_xlpm.IsPrincipalLessThenOrEqualToMonthlyPaymentCondition,$G228,_xlpm.PrincipalOwedCalculation)))),
_xlpm.Calculation
)</f>
        <v>868.30741697226665</v>
      </c>
      <c r="F229" s="84">
        <v>100</v>
      </c>
      <c r="G229" s="84">
        <f t="shared" si="28"/>
        <v>84390.261685536287</v>
      </c>
      <c r="H229" s="84">
        <f t="shared" si="29"/>
        <v>500</v>
      </c>
      <c r="I229" s="84" t="str">
        <f t="shared" si="30"/>
        <v/>
      </c>
      <c r="J229" s="84">
        <f t="shared" si="31"/>
        <v>2179.6288261598379</v>
      </c>
      <c r="M229" s="84"/>
    </row>
    <row r="230" spans="1:13" x14ac:dyDescent="0.3">
      <c r="A230" s="74">
        <v>205</v>
      </c>
      <c r="B230" s="132">
        <f t="shared" si="25"/>
        <v>50041</v>
      </c>
      <c r="C230" s="84">
        <f t="shared" si="26"/>
        <v>84390.261685536287</v>
      </c>
      <c r="D230" s="84">
        <f t="shared" si="27"/>
        <v>703.25218071280233</v>
      </c>
      <c r="E230" s="84">
        <f t="shared" si="32"/>
        <v>876.37664544703557</v>
      </c>
      <c r="F230" s="84">
        <v>100</v>
      </c>
      <c r="G230" s="84">
        <f t="shared" si="28"/>
        <v>83413.885040089255</v>
      </c>
      <c r="H230" s="84">
        <f t="shared" si="29"/>
        <v>500</v>
      </c>
      <c r="I230" s="84" t="str">
        <f t="shared" si="30"/>
        <v/>
      </c>
      <c r="J230" s="84">
        <f t="shared" si="31"/>
        <v>2179.6288261598379</v>
      </c>
      <c r="M230" s="84"/>
    </row>
    <row r="231" spans="1:13" x14ac:dyDescent="0.3">
      <c r="A231" s="74">
        <v>206</v>
      </c>
      <c r="B231" s="132">
        <f t="shared" si="25"/>
        <v>50072</v>
      </c>
      <c r="C231" s="84">
        <f t="shared" si="26"/>
        <v>83413.885040089255</v>
      </c>
      <c r="D231" s="84">
        <f t="shared" si="27"/>
        <v>695.11570866741044</v>
      </c>
      <c r="E231" s="84">
        <f t="shared" si="32"/>
        <v>884.51311749242745</v>
      </c>
      <c r="F231" s="84">
        <v>100</v>
      </c>
      <c r="G231" s="84">
        <f t="shared" si="28"/>
        <v>82429.371922596823</v>
      </c>
      <c r="H231" s="84">
        <f t="shared" si="29"/>
        <v>500</v>
      </c>
      <c r="I231" s="84" t="str">
        <f t="shared" si="30"/>
        <v/>
      </c>
      <c r="J231" s="84">
        <f t="shared" si="31"/>
        <v>2179.6288261598379</v>
      </c>
      <c r="M231" s="84"/>
    </row>
    <row r="232" spans="1:13" x14ac:dyDescent="0.3">
      <c r="A232" s="74">
        <v>207</v>
      </c>
      <c r="B232" s="132">
        <f t="shared" si="25"/>
        <v>50100</v>
      </c>
      <c r="C232" s="84">
        <f t="shared" si="26"/>
        <v>82429.371922596823</v>
      </c>
      <c r="D232" s="84">
        <f t="shared" si="27"/>
        <v>686.91143268830683</v>
      </c>
      <c r="E232" s="84">
        <f t="shared" si="32"/>
        <v>892.71739347153107</v>
      </c>
      <c r="F232" s="84">
        <v>100</v>
      </c>
      <c r="G232" s="84">
        <f t="shared" si="28"/>
        <v>81436.654529125299</v>
      </c>
      <c r="H232" s="84">
        <f t="shared" si="29"/>
        <v>500</v>
      </c>
      <c r="I232" s="84" t="str">
        <f t="shared" si="30"/>
        <v/>
      </c>
      <c r="J232" s="84">
        <f t="shared" si="31"/>
        <v>2179.6288261598379</v>
      </c>
      <c r="M232" s="84"/>
    </row>
    <row r="233" spans="1:13" x14ac:dyDescent="0.3">
      <c r="A233" s="74">
        <v>208</v>
      </c>
      <c r="B233" s="132">
        <f t="shared" si="25"/>
        <v>50131</v>
      </c>
      <c r="C233" s="84">
        <f t="shared" si="26"/>
        <v>81436.654529125299</v>
      </c>
      <c r="D233" s="84">
        <f t="shared" si="27"/>
        <v>678.63878774271086</v>
      </c>
      <c r="E233" s="84">
        <f t="shared" si="32"/>
        <v>900.99003841712704</v>
      </c>
      <c r="F233" s="84">
        <v>100</v>
      </c>
      <c r="G233" s="84">
        <f t="shared" si="28"/>
        <v>80435.664490708165</v>
      </c>
      <c r="H233" s="84">
        <f t="shared" si="29"/>
        <v>500</v>
      </c>
      <c r="I233" s="84" t="str">
        <f t="shared" si="30"/>
        <v/>
      </c>
      <c r="J233" s="84">
        <f t="shared" si="31"/>
        <v>2179.6288261598379</v>
      </c>
      <c r="M233" s="84"/>
    </row>
    <row r="234" spans="1:13" x14ac:dyDescent="0.3">
      <c r="A234" s="74">
        <v>209</v>
      </c>
      <c r="B234" s="132">
        <f t="shared" si="25"/>
        <v>50161</v>
      </c>
      <c r="C234" s="84">
        <f t="shared" si="26"/>
        <v>80435.664490708165</v>
      </c>
      <c r="D234" s="84">
        <f t="shared" si="27"/>
        <v>670.2972040892347</v>
      </c>
      <c r="E234" s="84">
        <f t="shared" si="32"/>
        <v>909.3316220706032</v>
      </c>
      <c r="F234" s="84">
        <v>100</v>
      </c>
      <c r="G234" s="84">
        <f t="shared" si="28"/>
        <v>79426.332868637561</v>
      </c>
      <c r="H234" s="84">
        <f t="shared" si="29"/>
        <v>500</v>
      </c>
      <c r="I234" s="84" t="str">
        <f t="shared" si="30"/>
        <v/>
      </c>
      <c r="J234" s="84">
        <f t="shared" si="31"/>
        <v>2179.6288261598379</v>
      </c>
      <c r="M234" s="84"/>
    </row>
    <row r="235" spans="1:13" x14ac:dyDescent="0.3">
      <c r="A235" s="74">
        <v>210</v>
      </c>
      <c r="B235" s="132">
        <f t="shared" si="25"/>
        <v>50192</v>
      </c>
      <c r="C235" s="84">
        <f t="shared" si="26"/>
        <v>79426.332868637561</v>
      </c>
      <c r="D235" s="84">
        <f t="shared" si="27"/>
        <v>661.88610723864633</v>
      </c>
      <c r="E235" s="84">
        <f t="shared" si="32"/>
        <v>917.74271892119157</v>
      </c>
      <c r="F235" s="84">
        <v>100</v>
      </c>
      <c r="G235" s="84">
        <f t="shared" si="28"/>
        <v>78408.590149716372</v>
      </c>
      <c r="H235" s="84">
        <f t="shared" si="29"/>
        <v>500</v>
      </c>
      <c r="I235" s="84" t="str">
        <f t="shared" si="30"/>
        <v/>
      </c>
      <c r="J235" s="84">
        <f t="shared" si="31"/>
        <v>2179.6288261598379</v>
      </c>
      <c r="M235" s="84"/>
    </row>
    <row r="236" spans="1:13" x14ac:dyDescent="0.3">
      <c r="A236" s="74">
        <v>211</v>
      </c>
      <c r="B236" s="132">
        <f t="shared" si="25"/>
        <v>50222</v>
      </c>
      <c r="C236" s="84">
        <f t="shared" si="26"/>
        <v>78408.590149716372</v>
      </c>
      <c r="D236" s="84">
        <f t="shared" si="27"/>
        <v>653.40491791430304</v>
      </c>
      <c r="E236" s="84">
        <f t="shared" si="32"/>
        <v>926.22390824553486</v>
      </c>
      <c r="F236" s="84">
        <v>100</v>
      </c>
      <c r="G236" s="84">
        <f t="shared" si="28"/>
        <v>77382.366241470838</v>
      </c>
      <c r="H236" s="84">
        <f t="shared" si="29"/>
        <v>500</v>
      </c>
      <c r="I236" s="84" t="str">
        <f t="shared" si="30"/>
        <v/>
      </c>
      <c r="J236" s="84">
        <f t="shared" si="31"/>
        <v>2179.6288261598379</v>
      </c>
      <c r="M236" s="84"/>
    </row>
    <row r="237" spans="1:13" x14ac:dyDescent="0.3">
      <c r="A237" s="74">
        <v>212</v>
      </c>
      <c r="B237" s="132">
        <f t="shared" si="25"/>
        <v>50253</v>
      </c>
      <c r="C237" s="84">
        <f t="shared" si="26"/>
        <v>77382.366241470838</v>
      </c>
      <c r="D237" s="84">
        <f t="shared" si="27"/>
        <v>644.85305201225697</v>
      </c>
      <c r="E237" s="84">
        <f t="shared" si="32"/>
        <v>934.77577414758093</v>
      </c>
      <c r="F237" s="84">
        <v>100</v>
      </c>
      <c r="G237" s="84">
        <f t="shared" si="28"/>
        <v>76347.590467323258</v>
      </c>
      <c r="H237" s="84">
        <f t="shared" si="29"/>
        <v>500</v>
      </c>
      <c r="I237" s="84" t="str">
        <f t="shared" si="30"/>
        <v/>
      </c>
      <c r="J237" s="84">
        <f t="shared" si="31"/>
        <v>2179.6288261598379</v>
      </c>
      <c r="M237" s="84"/>
    </row>
    <row r="238" spans="1:13" x14ac:dyDescent="0.3">
      <c r="A238" s="74">
        <v>213</v>
      </c>
      <c r="B238" s="132">
        <f t="shared" si="25"/>
        <v>50284</v>
      </c>
      <c r="C238" s="84">
        <f t="shared" si="26"/>
        <v>76347.590467323258</v>
      </c>
      <c r="D238" s="84">
        <f t="shared" si="27"/>
        <v>636.22992056102714</v>
      </c>
      <c r="E238" s="84">
        <f t="shared" si="32"/>
        <v>943.39890559881076</v>
      </c>
      <c r="F238" s="84">
        <v>100</v>
      </c>
      <c r="G238" s="84">
        <f t="shared" si="28"/>
        <v>75304.191561724452</v>
      </c>
      <c r="H238" s="84">
        <f t="shared" si="29"/>
        <v>500</v>
      </c>
      <c r="I238" s="84" t="str">
        <f t="shared" si="30"/>
        <v/>
      </c>
      <c r="J238" s="84">
        <f t="shared" si="31"/>
        <v>2179.6288261598379</v>
      </c>
      <c r="M238" s="84"/>
    </row>
    <row r="239" spans="1:13" x14ac:dyDescent="0.3">
      <c r="A239" s="74">
        <v>214</v>
      </c>
      <c r="B239" s="132">
        <f t="shared" si="25"/>
        <v>50314</v>
      </c>
      <c r="C239" s="84">
        <f t="shared" si="26"/>
        <v>75304.191561724452</v>
      </c>
      <c r="D239" s="84">
        <f t="shared" si="27"/>
        <v>627.53492968103706</v>
      </c>
      <c r="E239" s="84">
        <f t="shared" si="32"/>
        <v>952.09389647880084</v>
      </c>
      <c r="F239" s="84">
        <v>100</v>
      </c>
      <c r="G239" s="84">
        <f t="shared" si="28"/>
        <v>74252.097665245645</v>
      </c>
      <c r="H239" s="84">
        <f t="shared" si="29"/>
        <v>500</v>
      </c>
      <c r="I239" s="84" t="str">
        <f t="shared" si="30"/>
        <v/>
      </c>
      <c r="J239" s="84">
        <f t="shared" si="31"/>
        <v>2179.6288261598379</v>
      </c>
      <c r="M239" s="84"/>
    </row>
    <row r="240" spans="1:13" x14ac:dyDescent="0.3">
      <c r="A240" s="74">
        <v>215</v>
      </c>
      <c r="B240" s="132">
        <f t="shared" si="25"/>
        <v>50345</v>
      </c>
      <c r="C240" s="84">
        <f t="shared" si="26"/>
        <v>74252.097665245645</v>
      </c>
      <c r="D240" s="84">
        <f t="shared" si="27"/>
        <v>618.76748054371365</v>
      </c>
      <c r="E240" s="84">
        <f t="shared" si="32"/>
        <v>960.86134561612425</v>
      </c>
      <c r="F240" s="84">
        <v>100</v>
      </c>
      <c r="G240" s="84">
        <f t="shared" si="28"/>
        <v>73191.236319629519</v>
      </c>
      <c r="H240" s="84">
        <f t="shared" si="29"/>
        <v>500</v>
      </c>
      <c r="I240" s="84" t="str">
        <f t="shared" si="30"/>
        <v/>
      </c>
      <c r="J240" s="84">
        <f t="shared" si="31"/>
        <v>2179.6288261598379</v>
      </c>
      <c r="M240" s="84"/>
    </row>
    <row r="241" spans="1:13" x14ac:dyDescent="0.3">
      <c r="A241" s="74">
        <v>216</v>
      </c>
      <c r="B241" s="132">
        <f t="shared" si="25"/>
        <v>50375</v>
      </c>
      <c r="C241" s="84">
        <f t="shared" si="26"/>
        <v>73191.236319629519</v>
      </c>
      <c r="D241" s="84">
        <f t="shared" si="27"/>
        <v>609.92696933024604</v>
      </c>
      <c r="E241" s="84">
        <f t="shared" si="32"/>
        <v>969.70185682959186</v>
      </c>
      <c r="F241" s="84">
        <v>100</v>
      </c>
      <c r="G241" s="84">
        <f t="shared" si="28"/>
        <v>72121.534462799929</v>
      </c>
      <c r="H241" s="84">
        <f t="shared" si="29"/>
        <v>500</v>
      </c>
      <c r="I241" s="84" t="str">
        <f t="shared" si="30"/>
        <v/>
      </c>
      <c r="J241" s="84">
        <f t="shared" si="31"/>
        <v>2179.6288261598379</v>
      </c>
      <c r="M241" s="84"/>
    </row>
    <row r="242" spans="1:13" x14ac:dyDescent="0.3">
      <c r="A242" s="74">
        <v>217</v>
      </c>
      <c r="B242" s="132">
        <f t="shared" si="25"/>
        <v>50406</v>
      </c>
      <c r="C242" s="84">
        <f t="shared" si="26"/>
        <v>72121.534462799929</v>
      </c>
      <c r="D242" s="84">
        <f t="shared" si="27"/>
        <v>601.01278718999936</v>
      </c>
      <c r="E242" s="84">
        <f t="shared" si="32"/>
        <v>978.61603896983854</v>
      </c>
      <c r="F242" s="84">
        <v>100</v>
      </c>
      <c r="G242" s="84">
        <f t="shared" si="28"/>
        <v>71042.918423830095</v>
      </c>
      <c r="H242" s="84">
        <f t="shared" si="29"/>
        <v>500</v>
      </c>
      <c r="I242" s="84" t="str">
        <f t="shared" si="30"/>
        <v/>
      </c>
      <c r="J242" s="84">
        <f t="shared" si="31"/>
        <v>2179.6288261598379</v>
      </c>
      <c r="M242" s="84"/>
    </row>
    <row r="243" spans="1:13" x14ac:dyDescent="0.3">
      <c r="A243" s="74">
        <v>218</v>
      </c>
      <c r="B243" s="132">
        <f t="shared" si="25"/>
        <v>50437</v>
      </c>
      <c r="C243" s="84">
        <f t="shared" si="26"/>
        <v>71042.918423830095</v>
      </c>
      <c r="D243" s="84">
        <f t="shared" si="27"/>
        <v>592.02432019858406</v>
      </c>
      <c r="E243" s="84">
        <f t="shared" si="32"/>
        <v>987.60450596125384</v>
      </c>
      <c r="F243" s="84">
        <v>100</v>
      </c>
      <c r="G243" s="84">
        <f t="shared" si="28"/>
        <v>69955.313917868843</v>
      </c>
      <c r="H243" s="84">
        <f t="shared" si="29"/>
        <v>500</v>
      </c>
      <c r="I243" s="84" t="str">
        <f t="shared" si="30"/>
        <v/>
      </c>
      <c r="J243" s="84">
        <f t="shared" si="31"/>
        <v>2179.6288261598379</v>
      </c>
      <c r="M243" s="84"/>
    </row>
    <row r="244" spans="1:13" x14ac:dyDescent="0.3">
      <c r="A244" s="74">
        <v>219</v>
      </c>
      <c r="B244" s="132">
        <f t="shared" si="25"/>
        <v>50465</v>
      </c>
      <c r="C244" s="84">
        <f t="shared" si="26"/>
        <v>69955.313917868843</v>
      </c>
      <c r="D244" s="84">
        <f t="shared" si="27"/>
        <v>582.96094931557366</v>
      </c>
      <c r="E244" s="84">
        <f t="shared" si="32"/>
        <v>996.66787684426424</v>
      </c>
      <c r="F244" s="84">
        <v>100</v>
      </c>
      <c r="G244" s="84">
        <f t="shared" si="28"/>
        <v>68858.646041024578</v>
      </c>
      <c r="H244" s="84">
        <f t="shared" si="29"/>
        <v>500</v>
      </c>
      <c r="I244" s="84" t="str">
        <f t="shared" si="30"/>
        <v/>
      </c>
      <c r="J244" s="84">
        <f t="shared" si="31"/>
        <v>2179.6288261598379</v>
      </c>
      <c r="M244" s="84"/>
    </row>
    <row r="245" spans="1:13" x14ac:dyDescent="0.3">
      <c r="A245" s="74">
        <v>220</v>
      </c>
      <c r="B245" s="132">
        <f t="shared" si="25"/>
        <v>50496</v>
      </c>
      <c r="C245" s="84">
        <f t="shared" si="26"/>
        <v>68858.646041024578</v>
      </c>
      <c r="D245" s="84">
        <f t="shared" si="27"/>
        <v>573.82205034187143</v>
      </c>
      <c r="E245" s="84">
        <f t="shared" si="32"/>
        <v>1005.8067758179665</v>
      </c>
      <c r="F245" s="84">
        <v>100</v>
      </c>
      <c r="G245" s="84">
        <f t="shared" si="28"/>
        <v>67752.83926520661</v>
      </c>
      <c r="H245" s="84">
        <f t="shared" si="29"/>
        <v>500</v>
      </c>
      <c r="I245" s="84" t="str">
        <f t="shared" si="30"/>
        <v/>
      </c>
      <c r="J245" s="84">
        <f t="shared" si="31"/>
        <v>2179.6288261598379</v>
      </c>
      <c r="M245" s="84"/>
    </row>
    <row r="246" spans="1:13" x14ac:dyDescent="0.3">
      <c r="A246" s="74">
        <v>221</v>
      </c>
      <c r="B246" s="132">
        <f t="shared" si="25"/>
        <v>50526</v>
      </c>
      <c r="C246" s="84">
        <f t="shared" si="26"/>
        <v>67752.83926520661</v>
      </c>
      <c r="D246" s="84">
        <f t="shared" si="27"/>
        <v>564.60699387672173</v>
      </c>
      <c r="E246" s="84">
        <f t="shared" si="32"/>
        <v>1015.0218322831162</v>
      </c>
      <c r="F246" s="84">
        <v>100</v>
      </c>
      <c r="G246" s="84">
        <f t="shared" si="28"/>
        <v>66637.81743292349</v>
      </c>
      <c r="H246" s="84">
        <f t="shared" si="29"/>
        <v>500</v>
      </c>
      <c r="I246" s="84" t="str">
        <f t="shared" si="30"/>
        <v/>
      </c>
      <c r="J246" s="84">
        <f t="shared" si="31"/>
        <v>2179.6288261598379</v>
      </c>
      <c r="M246" s="84"/>
    </row>
    <row r="247" spans="1:13" x14ac:dyDescent="0.3">
      <c r="A247" s="74">
        <v>222</v>
      </c>
      <c r="B247" s="132">
        <f t="shared" si="25"/>
        <v>50557</v>
      </c>
      <c r="C247" s="84">
        <f t="shared" si="26"/>
        <v>66637.81743292349</v>
      </c>
      <c r="D247" s="84">
        <f t="shared" si="27"/>
        <v>555.31514527436241</v>
      </c>
      <c r="E247" s="84">
        <f t="shared" si="32"/>
        <v>1024.3136808854756</v>
      </c>
      <c r="F247" s="84">
        <v>100</v>
      </c>
      <c r="G247" s="84">
        <f t="shared" si="28"/>
        <v>65513.503752038014</v>
      </c>
      <c r="H247" s="84">
        <f t="shared" si="29"/>
        <v>500</v>
      </c>
      <c r="I247" s="84" t="str">
        <f t="shared" si="30"/>
        <v/>
      </c>
      <c r="J247" s="84">
        <f t="shared" si="31"/>
        <v>2179.6288261598379</v>
      </c>
      <c r="M247" s="84"/>
    </row>
    <row r="248" spans="1:13" x14ac:dyDescent="0.3">
      <c r="A248" s="74">
        <v>223</v>
      </c>
      <c r="B248" s="132">
        <f t="shared" si="25"/>
        <v>50587</v>
      </c>
      <c r="C248" s="84">
        <f t="shared" si="26"/>
        <v>65513.503752038014</v>
      </c>
      <c r="D248" s="84">
        <f t="shared" si="27"/>
        <v>545.94586460031678</v>
      </c>
      <c r="E248" s="84">
        <f t="shared" si="32"/>
        <v>1033.6829615595211</v>
      </c>
      <c r="F248" s="84">
        <v>100</v>
      </c>
      <c r="G248" s="84">
        <f t="shared" si="28"/>
        <v>64379.820790478494</v>
      </c>
      <c r="H248" s="84">
        <f t="shared" si="29"/>
        <v>500</v>
      </c>
      <c r="I248" s="84" t="str">
        <f t="shared" si="30"/>
        <v/>
      </c>
      <c r="J248" s="84">
        <f t="shared" si="31"/>
        <v>2179.6288261598379</v>
      </c>
      <c r="M248" s="84"/>
    </row>
    <row r="249" spans="1:13" x14ac:dyDescent="0.3">
      <c r="A249" s="74">
        <v>224</v>
      </c>
      <c r="B249" s="132">
        <f t="shared" si="25"/>
        <v>50618</v>
      </c>
      <c r="C249" s="84">
        <f t="shared" si="26"/>
        <v>64379.820790478494</v>
      </c>
      <c r="D249" s="84">
        <f t="shared" si="27"/>
        <v>536.49850658732078</v>
      </c>
      <c r="E249" s="84">
        <f t="shared" si="32"/>
        <v>1043.1303195725172</v>
      </c>
      <c r="F249" s="84">
        <v>100</v>
      </c>
      <c r="G249" s="84">
        <f t="shared" si="28"/>
        <v>63236.690470905975</v>
      </c>
      <c r="H249" s="84">
        <f t="shared" si="29"/>
        <v>500</v>
      </c>
      <c r="I249" s="84" t="str">
        <f t="shared" si="30"/>
        <v/>
      </c>
      <c r="J249" s="84">
        <f t="shared" si="31"/>
        <v>2179.6288261598379</v>
      </c>
      <c r="K249" s="84"/>
      <c r="M249" s="84"/>
    </row>
    <row r="250" spans="1:13" x14ac:dyDescent="0.3">
      <c r="A250" s="74">
        <v>225</v>
      </c>
      <c r="B250" s="132">
        <f t="shared" si="25"/>
        <v>50649</v>
      </c>
      <c r="C250" s="84">
        <f t="shared" si="26"/>
        <v>63236.690470905975</v>
      </c>
      <c r="D250" s="84">
        <f t="shared" si="27"/>
        <v>526.97242059088308</v>
      </c>
      <c r="E250" s="84">
        <f t="shared" si="32"/>
        <v>1052.6564055689548</v>
      </c>
      <c r="F250" s="84">
        <v>100</v>
      </c>
      <c r="G250" s="84">
        <f t="shared" si="28"/>
        <v>62084.034065337022</v>
      </c>
      <c r="H250" s="84">
        <f t="shared" si="29"/>
        <v>500</v>
      </c>
      <c r="I250" s="84" t="str">
        <f t="shared" si="30"/>
        <v/>
      </c>
      <c r="J250" s="84">
        <f t="shared" si="31"/>
        <v>2179.6288261598379</v>
      </c>
      <c r="M250" s="84"/>
    </row>
    <row r="251" spans="1:13" x14ac:dyDescent="0.3">
      <c r="A251" s="74">
        <v>226</v>
      </c>
      <c r="B251" s="132">
        <f t="shared" si="25"/>
        <v>50679</v>
      </c>
      <c r="C251" s="84">
        <f t="shared" si="26"/>
        <v>62084.034065337022</v>
      </c>
      <c r="D251" s="84">
        <f t="shared" si="27"/>
        <v>517.36695054447523</v>
      </c>
      <c r="E251" s="84">
        <f t="shared" si="32"/>
        <v>1062.2618756153627</v>
      </c>
      <c r="F251" s="84">
        <v>100</v>
      </c>
      <c r="G251" s="84">
        <f t="shared" si="28"/>
        <v>60921.772189721662</v>
      </c>
      <c r="H251" s="84">
        <f t="shared" si="29"/>
        <v>500</v>
      </c>
      <c r="I251" s="84" t="str">
        <f t="shared" si="30"/>
        <v/>
      </c>
      <c r="J251" s="84">
        <f t="shared" si="31"/>
        <v>2179.6288261598379</v>
      </c>
      <c r="M251" s="84"/>
    </row>
    <row r="252" spans="1:13" x14ac:dyDescent="0.3">
      <c r="A252" s="74">
        <v>227</v>
      </c>
      <c r="B252" s="132">
        <f t="shared" si="25"/>
        <v>50710</v>
      </c>
      <c r="C252" s="84">
        <f t="shared" si="26"/>
        <v>60921.772189721662</v>
      </c>
      <c r="D252" s="84">
        <f t="shared" si="27"/>
        <v>507.68143491434716</v>
      </c>
      <c r="E252" s="84">
        <f t="shared" si="32"/>
        <v>1071.9473912454907</v>
      </c>
      <c r="F252" s="84">
        <v>100</v>
      </c>
      <c r="G252" s="84">
        <f t="shared" si="28"/>
        <v>59749.824798476169</v>
      </c>
      <c r="H252" s="84">
        <f t="shared" si="29"/>
        <v>500</v>
      </c>
      <c r="I252" s="84" t="str">
        <f t="shared" si="30"/>
        <v/>
      </c>
      <c r="J252" s="84">
        <f t="shared" si="31"/>
        <v>2179.6288261598379</v>
      </c>
      <c r="M252" s="84"/>
    </row>
    <row r="253" spans="1:13" x14ac:dyDescent="0.3">
      <c r="A253" s="74">
        <v>228</v>
      </c>
      <c r="B253" s="132">
        <f t="shared" si="25"/>
        <v>50740</v>
      </c>
      <c r="C253" s="84">
        <f t="shared" si="26"/>
        <v>59749.824798476169</v>
      </c>
      <c r="D253" s="84">
        <f t="shared" si="27"/>
        <v>497.91520665396808</v>
      </c>
      <c r="E253" s="84">
        <f t="shared" si="32"/>
        <v>1081.7136195058697</v>
      </c>
      <c r="F253" s="84">
        <v>100</v>
      </c>
      <c r="G253" s="84">
        <f t="shared" si="28"/>
        <v>58568.111178970299</v>
      </c>
      <c r="H253" s="84">
        <f t="shared" si="29"/>
        <v>500</v>
      </c>
      <c r="I253" s="84" t="str">
        <f t="shared" si="30"/>
        <v/>
      </c>
      <c r="J253" s="84">
        <f t="shared" si="31"/>
        <v>2179.6288261598379</v>
      </c>
      <c r="M253" s="84"/>
    </row>
    <row r="254" spans="1:13" x14ac:dyDescent="0.3">
      <c r="A254" s="74">
        <v>229</v>
      </c>
      <c r="B254" s="132">
        <f t="shared" si="25"/>
        <v>50771</v>
      </c>
      <c r="C254" s="84">
        <f t="shared" si="26"/>
        <v>58568.111178970299</v>
      </c>
      <c r="D254" s="84">
        <f t="shared" si="27"/>
        <v>488.0675931580858</v>
      </c>
      <c r="E254" s="84">
        <f t="shared" si="32"/>
        <v>1091.561233001752</v>
      </c>
      <c r="F254" s="84">
        <v>100</v>
      </c>
      <c r="G254" s="84">
        <f t="shared" si="28"/>
        <v>57376.549945968545</v>
      </c>
      <c r="H254" s="84">
        <f t="shared" si="29"/>
        <v>500</v>
      </c>
      <c r="I254" s="84" t="str">
        <f t="shared" si="30"/>
        <v/>
      </c>
      <c r="J254" s="84">
        <f t="shared" si="31"/>
        <v>2179.6288261598379</v>
      </c>
      <c r="M254" s="84"/>
    </row>
    <row r="255" spans="1:13" x14ac:dyDescent="0.3">
      <c r="A255" s="74">
        <v>230</v>
      </c>
      <c r="B255" s="132">
        <f t="shared" si="25"/>
        <v>50802</v>
      </c>
      <c r="C255" s="84">
        <f t="shared" si="26"/>
        <v>57376.549945968545</v>
      </c>
      <c r="D255" s="84">
        <f t="shared" si="27"/>
        <v>478.13791621640456</v>
      </c>
      <c r="E255" s="84">
        <f t="shared" si="32"/>
        <v>1101.4909099434333</v>
      </c>
      <c r="F255" s="84">
        <v>100</v>
      </c>
      <c r="G255" s="84">
        <f t="shared" si="28"/>
        <v>56175.059036025115</v>
      </c>
      <c r="H255" s="84">
        <f t="shared" si="29"/>
        <v>500</v>
      </c>
      <c r="I255" s="84" t="str">
        <f t="shared" si="30"/>
        <v/>
      </c>
      <c r="J255" s="84">
        <f t="shared" si="31"/>
        <v>2179.6288261598379</v>
      </c>
      <c r="M255" s="84"/>
    </row>
    <row r="256" spans="1:13" x14ac:dyDescent="0.3">
      <c r="A256" s="74">
        <v>231</v>
      </c>
      <c r="B256" s="132">
        <f t="shared" si="25"/>
        <v>50830</v>
      </c>
      <c r="C256" s="84">
        <f t="shared" si="26"/>
        <v>56175.059036025115</v>
      </c>
      <c r="D256" s="84">
        <f t="shared" si="27"/>
        <v>468.12549196687593</v>
      </c>
      <c r="E256" s="84">
        <f t="shared" si="32"/>
        <v>1111.503334192962</v>
      </c>
      <c r="F256" s="84">
        <v>100</v>
      </c>
      <c r="G256" s="84">
        <f t="shared" si="28"/>
        <v>54963.555701832156</v>
      </c>
      <c r="H256" s="84">
        <f t="shared" si="29"/>
        <v>500</v>
      </c>
      <c r="I256" s="84" t="str">
        <f t="shared" si="30"/>
        <v/>
      </c>
      <c r="J256" s="84">
        <f t="shared" si="31"/>
        <v>2179.6288261598379</v>
      </c>
      <c r="M256" s="84"/>
    </row>
    <row r="257" spans="1:13" x14ac:dyDescent="0.3">
      <c r="A257" s="74">
        <v>232</v>
      </c>
      <c r="B257" s="132">
        <f t="shared" si="25"/>
        <v>50861</v>
      </c>
      <c r="C257" s="84">
        <f t="shared" si="26"/>
        <v>54963.555701832156</v>
      </c>
      <c r="D257" s="84">
        <f t="shared" si="27"/>
        <v>458.0296308486013</v>
      </c>
      <c r="E257" s="84">
        <f t="shared" si="32"/>
        <v>1121.5991953112366</v>
      </c>
      <c r="F257" s="84">
        <v>100</v>
      </c>
      <c r="G257" s="84">
        <f t="shared" si="28"/>
        <v>53741.956506520917</v>
      </c>
      <c r="H257" s="84">
        <f t="shared" si="29"/>
        <v>500</v>
      </c>
      <c r="I257" s="84" t="str">
        <f t="shared" si="30"/>
        <v/>
      </c>
      <c r="J257" s="84">
        <f t="shared" si="31"/>
        <v>2179.6288261598379</v>
      </c>
      <c r="M257" s="84"/>
    </row>
    <row r="258" spans="1:13" x14ac:dyDescent="0.3">
      <c r="A258" s="74">
        <v>233</v>
      </c>
      <c r="B258" s="132">
        <f t="shared" si="25"/>
        <v>50891</v>
      </c>
      <c r="C258" s="84">
        <f t="shared" si="26"/>
        <v>53741.956506520917</v>
      </c>
      <c r="D258" s="84">
        <f t="shared" si="27"/>
        <v>447.84963755434097</v>
      </c>
      <c r="E258" s="84">
        <f t="shared" si="32"/>
        <v>1131.779188605497</v>
      </c>
      <c r="F258" s="84">
        <v>100</v>
      </c>
      <c r="G258" s="84">
        <f t="shared" si="28"/>
        <v>52510.177317915419</v>
      </c>
      <c r="H258" s="84">
        <f t="shared" si="29"/>
        <v>500</v>
      </c>
      <c r="I258" s="84" t="str">
        <f t="shared" si="30"/>
        <v/>
      </c>
      <c r="J258" s="84">
        <f t="shared" si="31"/>
        <v>2179.6288261598379</v>
      </c>
      <c r="M258" s="84"/>
    </row>
    <row r="259" spans="1:13" x14ac:dyDescent="0.3">
      <c r="A259" s="74">
        <v>234</v>
      </c>
      <c r="B259" s="132">
        <f t="shared" si="25"/>
        <v>50922</v>
      </c>
      <c r="C259" s="84">
        <f t="shared" si="26"/>
        <v>52510.177317915419</v>
      </c>
      <c r="D259" s="84">
        <f t="shared" si="27"/>
        <v>437.58481098262848</v>
      </c>
      <c r="E259" s="84">
        <f t="shared" si="32"/>
        <v>1142.0440151772095</v>
      </c>
      <c r="F259" s="84">
        <v>100</v>
      </c>
      <c r="G259" s="84">
        <f t="shared" si="28"/>
        <v>51268.133302738206</v>
      </c>
      <c r="H259" s="84">
        <f t="shared" si="29"/>
        <v>500</v>
      </c>
      <c r="I259" s="84" t="str">
        <f t="shared" si="30"/>
        <v/>
      </c>
      <c r="J259" s="84">
        <f t="shared" si="31"/>
        <v>2179.6288261598379</v>
      </c>
      <c r="M259" s="84"/>
    </row>
    <row r="260" spans="1:13" x14ac:dyDescent="0.3">
      <c r="A260" s="74">
        <v>235</v>
      </c>
      <c r="B260" s="132">
        <f t="shared" si="25"/>
        <v>50952</v>
      </c>
      <c r="C260" s="84">
        <f t="shared" si="26"/>
        <v>51268.133302738206</v>
      </c>
      <c r="D260" s="84">
        <f t="shared" si="27"/>
        <v>427.23444418948503</v>
      </c>
      <c r="E260" s="84">
        <f t="shared" si="32"/>
        <v>1152.3943819703529</v>
      </c>
      <c r="F260" s="84">
        <v>100</v>
      </c>
      <c r="G260" s="84">
        <f t="shared" si="28"/>
        <v>50015.73892076785</v>
      </c>
      <c r="H260" s="84">
        <f t="shared" si="29"/>
        <v>500</v>
      </c>
      <c r="I260" s="84" t="str">
        <f t="shared" si="30"/>
        <v/>
      </c>
      <c r="J260" s="84">
        <f t="shared" si="31"/>
        <v>2179.6288261598379</v>
      </c>
      <c r="M260" s="84"/>
    </row>
    <row r="261" spans="1:13" x14ac:dyDescent="0.3">
      <c r="A261" s="74">
        <v>236</v>
      </c>
      <c r="B261" s="132">
        <f t="shared" si="25"/>
        <v>50983</v>
      </c>
      <c r="C261" s="84">
        <f t="shared" si="26"/>
        <v>50015.73892076785</v>
      </c>
      <c r="D261" s="84">
        <f t="shared" si="27"/>
        <v>416.79782433973207</v>
      </c>
      <c r="E261" s="84">
        <f t="shared" si="32"/>
        <v>1162.8310018201059</v>
      </c>
      <c r="F261" s="84">
        <v>100</v>
      </c>
      <c r="G261" s="84">
        <f t="shared" si="28"/>
        <v>48752.907918947742</v>
      </c>
      <c r="H261" s="84">
        <f t="shared" si="29"/>
        <v>500</v>
      </c>
      <c r="I261" s="84" t="str">
        <f t="shared" si="30"/>
        <v/>
      </c>
      <c r="J261" s="84">
        <f t="shared" si="31"/>
        <v>2179.6288261598379</v>
      </c>
      <c r="M261" s="84"/>
    </row>
    <row r="262" spans="1:13" x14ac:dyDescent="0.3">
      <c r="A262" s="74">
        <v>237</v>
      </c>
      <c r="B262" s="132">
        <f t="shared" si="25"/>
        <v>51014</v>
      </c>
      <c r="C262" s="84">
        <f t="shared" si="26"/>
        <v>48752.907918947742</v>
      </c>
      <c r="D262" s="84">
        <f t="shared" si="27"/>
        <v>406.27423265789787</v>
      </c>
      <c r="E262" s="84">
        <f t="shared" si="32"/>
        <v>1173.3545935019401</v>
      </c>
      <c r="F262" s="84">
        <v>100</v>
      </c>
      <c r="G262" s="84">
        <f t="shared" si="28"/>
        <v>47479.553325445799</v>
      </c>
      <c r="H262" s="84">
        <f t="shared" si="29"/>
        <v>500</v>
      </c>
      <c r="I262" s="84" t="str">
        <f t="shared" si="30"/>
        <v/>
      </c>
      <c r="J262" s="84">
        <f t="shared" si="31"/>
        <v>2179.6288261598379</v>
      </c>
      <c r="M262" s="84"/>
    </row>
    <row r="263" spans="1:13" x14ac:dyDescent="0.3">
      <c r="A263" s="74">
        <v>238</v>
      </c>
      <c r="B263" s="132">
        <f t="shared" si="25"/>
        <v>51044</v>
      </c>
      <c r="C263" s="84">
        <f t="shared" si="26"/>
        <v>47479.553325445799</v>
      </c>
      <c r="D263" s="84">
        <f t="shared" si="27"/>
        <v>395.662944378715</v>
      </c>
      <c r="E263" s="84">
        <f t="shared" si="32"/>
        <v>1183.9658817811228</v>
      </c>
      <c r="F263" s="84">
        <v>100</v>
      </c>
      <c r="G263" s="84">
        <f t="shared" si="28"/>
        <v>46195.587443664677</v>
      </c>
      <c r="H263" s="84">
        <f t="shared" si="29"/>
        <v>500</v>
      </c>
      <c r="I263" s="84" t="str">
        <f t="shared" si="30"/>
        <v/>
      </c>
      <c r="J263" s="84">
        <f t="shared" si="31"/>
        <v>2179.6288261598379</v>
      </c>
      <c r="M263" s="84"/>
    </row>
    <row r="264" spans="1:13" x14ac:dyDescent="0.3">
      <c r="A264" s="74">
        <v>239</v>
      </c>
      <c r="B264" s="132">
        <f t="shared" si="25"/>
        <v>51075</v>
      </c>
      <c r="C264" s="84">
        <f t="shared" si="26"/>
        <v>46195.587443664677</v>
      </c>
      <c r="D264" s="84">
        <f t="shared" si="27"/>
        <v>384.96322869720564</v>
      </c>
      <c r="E264" s="84">
        <f t="shared" si="32"/>
        <v>1194.6655974626324</v>
      </c>
      <c r="F264" s="84">
        <v>100</v>
      </c>
      <c r="G264" s="84">
        <f t="shared" si="28"/>
        <v>44900.921846202044</v>
      </c>
      <c r="H264" s="84">
        <f t="shared" si="29"/>
        <v>500</v>
      </c>
      <c r="I264" s="84" t="str">
        <f t="shared" si="30"/>
        <v/>
      </c>
      <c r="J264" s="84">
        <f t="shared" si="31"/>
        <v>2179.6288261598379</v>
      </c>
      <c r="M264" s="84"/>
    </row>
    <row r="265" spans="1:13" x14ac:dyDescent="0.3">
      <c r="A265" s="74">
        <v>240</v>
      </c>
      <c r="B265" s="132">
        <f t="shared" si="25"/>
        <v>51105</v>
      </c>
      <c r="C265" s="84">
        <f t="shared" si="26"/>
        <v>44900.921846202044</v>
      </c>
      <c r="D265" s="84">
        <f t="shared" si="27"/>
        <v>374.17434871835036</v>
      </c>
      <c r="E265" s="84">
        <f t="shared" si="32"/>
        <v>1205.4544774414876</v>
      </c>
      <c r="F265" s="84">
        <v>100</v>
      </c>
      <c r="G265" s="84">
        <f t="shared" si="28"/>
        <v>43595.467368760554</v>
      </c>
      <c r="H265" s="84">
        <f t="shared" si="29"/>
        <v>500</v>
      </c>
      <c r="I265" s="84" t="str">
        <f t="shared" si="30"/>
        <v/>
      </c>
      <c r="J265" s="84">
        <f t="shared" si="31"/>
        <v>2179.6288261598379</v>
      </c>
      <c r="M265" s="84"/>
    </row>
    <row r="266" spans="1:13" x14ac:dyDescent="0.3">
      <c r="A266" s="74">
        <v>241</v>
      </c>
      <c r="B266" s="132">
        <f t="shared" si="25"/>
        <v>51136</v>
      </c>
      <c r="C266" s="84">
        <f t="shared" si="26"/>
        <v>43595.467368760554</v>
      </c>
      <c r="D266" s="84">
        <f t="shared" si="27"/>
        <v>363.29556140633792</v>
      </c>
      <c r="E266" s="84">
        <f t="shared" si="32"/>
        <v>1216.3332647534999</v>
      </c>
      <c r="F266" s="84">
        <v>100</v>
      </c>
      <c r="G266" s="84">
        <f t="shared" si="28"/>
        <v>42279.134104007055</v>
      </c>
      <c r="H266" s="84">
        <f t="shared" si="29"/>
        <v>500</v>
      </c>
      <c r="I266" s="84" t="str">
        <f t="shared" si="30"/>
        <v/>
      </c>
      <c r="J266" s="84">
        <f t="shared" si="31"/>
        <v>2179.6288261598379</v>
      </c>
      <c r="M266" s="84"/>
    </row>
    <row r="267" spans="1:13" x14ac:dyDescent="0.3">
      <c r="A267" s="74">
        <v>242</v>
      </c>
      <c r="B267" s="132">
        <f t="shared" si="25"/>
        <v>51167</v>
      </c>
      <c r="C267" s="84">
        <f t="shared" si="26"/>
        <v>42279.134104007055</v>
      </c>
      <c r="D267" s="84">
        <f t="shared" si="27"/>
        <v>352.32611753339211</v>
      </c>
      <c r="E267" s="84">
        <f t="shared" si="32"/>
        <v>1227.3027086264458</v>
      </c>
      <c r="F267" s="84">
        <v>100</v>
      </c>
      <c r="G267" s="84">
        <f t="shared" si="28"/>
        <v>40951.831395380606</v>
      </c>
      <c r="H267" s="84">
        <f t="shared" si="29"/>
        <v>500</v>
      </c>
      <c r="I267" s="84" t="str">
        <f t="shared" si="30"/>
        <v/>
      </c>
      <c r="J267" s="84">
        <f t="shared" si="31"/>
        <v>2179.6288261598379</v>
      </c>
      <c r="M267" s="84"/>
    </row>
    <row r="268" spans="1:13" x14ac:dyDescent="0.3">
      <c r="A268" s="74">
        <v>243</v>
      </c>
      <c r="B268" s="132">
        <f t="shared" si="25"/>
        <v>51196</v>
      </c>
      <c r="C268" s="84">
        <f t="shared" si="26"/>
        <v>40951.831395380606</v>
      </c>
      <c r="D268" s="84">
        <f t="shared" si="27"/>
        <v>341.26526162817174</v>
      </c>
      <c r="E268" s="84">
        <f t="shared" si="32"/>
        <v>1238.3635645316663</v>
      </c>
      <c r="F268" s="84">
        <v>100</v>
      </c>
      <c r="G268" s="84">
        <f t="shared" si="28"/>
        <v>39613.467830848938</v>
      </c>
      <c r="H268" s="84">
        <f t="shared" si="29"/>
        <v>500</v>
      </c>
      <c r="I268" s="84" t="str">
        <f t="shared" si="30"/>
        <v/>
      </c>
      <c r="J268" s="84">
        <f t="shared" si="31"/>
        <v>2179.6288261598379</v>
      </c>
      <c r="M268" s="84"/>
    </row>
    <row r="269" spans="1:13" x14ac:dyDescent="0.3">
      <c r="A269" s="74">
        <v>244</v>
      </c>
      <c r="B269" s="132">
        <f t="shared" si="25"/>
        <v>51227</v>
      </c>
      <c r="C269" s="84">
        <f t="shared" si="26"/>
        <v>39613.467830848938</v>
      </c>
      <c r="D269" s="84">
        <f t="shared" si="27"/>
        <v>330.11223192374115</v>
      </c>
      <c r="E269" s="84">
        <f t="shared" si="32"/>
        <v>1249.5165942360968</v>
      </c>
      <c r="F269" s="84">
        <v>100</v>
      </c>
      <c r="G269" s="84">
        <f t="shared" si="28"/>
        <v>38263.95123661284</v>
      </c>
      <c r="H269" s="84">
        <f t="shared" si="29"/>
        <v>500</v>
      </c>
      <c r="I269" s="84" t="str">
        <f t="shared" si="30"/>
        <v/>
      </c>
      <c r="J269" s="84">
        <f t="shared" si="31"/>
        <v>2179.6288261598379</v>
      </c>
      <c r="M269" s="84"/>
    </row>
    <row r="270" spans="1:13" x14ac:dyDescent="0.3">
      <c r="A270" s="74">
        <v>245</v>
      </c>
      <c r="B270" s="132">
        <f t="shared" si="25"/>
        <v>51257</v>
      </c>
      <c r="C270" s="84">
        <f t="shared" si="26"/>
        <v>38263.95123661284</v>
      </c>
      <c r="D270" s="84">
        <f t="shared" si="27"/>
        <v>318.86626030510701</v>
      </c>
      <c r="E270" s="84">
        <f t="shared" si="32"/>
        <v>1260.7625658547308</v>
      </c>
      <c r="F270" s="84">
        <v>100</v>
      </c>
      <c r="G270" s="84">
        <f t="shared" si="28"/>
        <v>36903.188670758107</v>
      </c>
      <c r="H270" s="84">
        <f t="shared" si="29"/>
        <v>500</v>
      </c>
      <c r="I270" s="84" t="str">
        <f t="shared" si="30"/>
        <v/>
      </c>
      <c r="J270" s="84">
        <f t="shared" si="31"/>
        <v>2179.6288261598379</v>
      </c>
      <c r="M270" s="84"/>
    </row>
    <row r="271" spans="1:13" x14ac:dyDescent="0.3">
      <c r="A271" s="74">
        <v>246</v>
      </c>
      <c r="B271" s="132">
        <f t="shared" si="25"/>
        <v>51288</v>
      </c>
      <c r="C271" s="84">
        <f t="shared" si="26"/>
        <v>36903.188670758107</v>
      </c>
      <c r="D271" s="84">
        <f t="shared" si="27"/>
        <v>307.52657225631754</v>
      </c>
      <c r="E271" s="84">
        <f t="shared" si="32"/>
        <v>1272.1022539035202</v>
      </c>
      <c r="F271" s="84">
        <v>100</v>
      </c>
      <c r="G271" s="84">
        <f t="shared" si="28"/>
        <v>35531.086416854589</v>
      </c>
      <c r="H271" s="84">
        <f t="shared" si="29"/>
        <v>500</v>
      </c>
      <c r="I271" s="84" t="str">
        <f t="shared" si="30"/>
        <v/>
      </c>
      <c r="J271" s="84">
        <f t="shared" si="31"/>
        <v>2179.6288261598379</v>
      </c>
      <c r="M271" s="84"/>
    </row>
    <row r="272" spans="1:13" x14ac:dyDescent="0.3">
      <c r="A272" s="74">
        <v>247</v>
      </c>
      <c r="B272" s="132">
        <f t="shared" si="25"/>
        <v>51318</v>
      </c>
      <c r="C272" s="84">
        <f t="shared" si="26"/>
        <v>35531.086416854589</v>
      </c>
      <c r="D272" s="84">
        <f t="shared" si="27"/>
        <v>296.09238680712156</v>
      </c>
      <c r="E272" s="84">
        <f t="shared" si="32"/>
        <v>1283.5364393527163</v>
      </c>
      <c r="F272" s="84">
        <v>100</v>
      </c>
      <c r="G272" s="84">
        <f t="shared" si="28"/>
        <v>34147.549977501869</v>
      </c>
      <c r="H272" s="84">
        <f t="shared" si="29"/>
        <v>500</v>
      </c>
      <c r="I272" s="84" t="str">
        <f t="shared" si="30"/>
        <v/>
      </c>
      <c r="J272" s="84">
        <f t="shared" si="31"/>
        <v>2179.6288261598379</v>
      </c>
      <c r="M272" s="84"/>
    </row>
    <row r="273" spans="1:13" x14ac:dyDescent="0.3">
      <c r="A273" s="74">
        <v>248</v>
      </c>
      <c r="B273" s="132">
        <f t="shared" si="25"/>
        <v>51349</v>
      </c>
      <c r="C273" s="84">
        <f t="shared" si="26"/>
        <v>34147.549977501869</v>
      </c>
      <c r="D273" s="84">
        <f t="shared" si="27"/>
        <v>284.56291647918226</v>
      </c>
      <c r="E273" s="84">
        <f t="shared" si="32"/>
        <v>1295.0659096806557</v>
      </c>
      <c r="F273" s="84">
        <v>100</v>
      </c>
      <c r="G273" s="84">
        <f t="shared" si="28"/>
        <v>32752.484067821213</v>
      </c>
      <c r="H273" s="84">
        <f t="shared" si="29"/>
        <v>500</v>
      </c>
      <c r="I273" s="84" t="str">
        <f t="shared" si="30"/>
        <v/>
      </c>
      <c r="J273" s="84">
        <f t="shared" si="31"/>
        <v>2179.6288261598379</v>
      </c>
      <c r="M273" s="84"/>
    </row>
    <row r="274" spans="1:13" x14ac:dyDescent="0.3">
      <c r="A274" s="74">
        <v>249</v>
      </c>
      <c r="B274" s="132">
        <f t="shared" si="25"/>
        <v>51380</v>
      </c>
      <c r="C274" s="84">
        <f t="shared" si="26"/>
        <v>32752.484067821213</v>
      </c>
      <c r="D274" s="84">
        <f t="shared" si="27"/>
        <v>272.93736723184344</v>
      </c>
      <c r="E274" s="84">
        <f t="shared" si="32"/>
        <v>1306.6914589279945</v>
      </c>
      <c r="F274" s="84">
        <v>100</v>
      </c>
      <c r="G274" s="84">
        <f t="shared" si="28"/>
        <v>31345.792608893218</v>
      </c>
      <c r="H274" s="84">
        <f t="shared" si="29"/>
        <v>500</v>
      </c>
      <c r="I274" s="84" t="str">
        <f t="shared" si="30"/>
        <v/>
      </c>
      <c r="J274" s="84">
        <f t="shared" si="31"/>
        <v>2179.6288261598379</v>
      </c>
      <c r="M274" s="84"/>
    </row>
    <row r="275" spans="1:13" x14ac:dyDescent="0.3">
      <c r="A275" s="74">
        <v>250</v>
      </c>
      <c r="B275" s="132">
        <f t="shared" si="25"/>
        <v>51410</v>
      </c>
      <c r="C275" s="84">
        <f t="shared" si="26"/>
        <v>31345.792608893218</v>
      </c>
      <c r="D275" s="84">
        <f t="shared" si="27"/>
        <v>261.21493840744347</v>
      </c>
      <c r="E275" s="84">
        <f t="shared" si="32"/>
        <v>1318.4138877523944</v>
      </c>
      <c r="F275" s="84">
        <v>100</v>
      </c>
      <c r="G275" s="84">
        <f t="shared" si="28"/>
        <v>29927.378721140823</v>
      </c>
      <c r="H275" s="84">
        <f t="shared" si="29"/>
        <v>500</v>
      </c>
      <c r="I275" s="84" t="str">
        <f t="shared" si="30"/>
        <v/>
      </c>
      <c r="J275" s="84">
        <f t="shared" si="31"/>
        <v>2179.6288261598379</v>
      </c>
      <c r="M275" s="84"/>
    </row>
    <row r="276" spans="1:13" x14ac:dyDescent="0.3">
      <c r="A276" s="74">
        <v>251</v>
      </c>
      <c r="B276" s="132">
        <f t="shared" si="25"/>
        <v>51441</v>
      </c>
      <c r="C276" s="84">
        <f t="shared" si="26"/>
        <v>29927.378721140823</v>
      </c>
      <c r="D276" s="84">
        <f t="shared" si="27"/>
        <v>249.39482267617353</v>
      </c>
      <c r="E276" s="84">
        <f t="shared" si="32"/>
        <v>1330.2340034836643</v>
      </c>
      <c r="F276" s="84">
        <v>100</v>
      </c>
      <c r="G276" s="84">
        <f t="shared" si="28"/>
        <v>28497.14471765716</v>
      </c>
      <c r="H276" s="84">
        <f t="shared" si="29"/>
        <v>500</v>
      </c>
      <c r="I276" s="84" t="str">
        <f t="shared" si="30"/>
        <v/>
      </c>
      <c r="J276" s="84">
        <f t="shared" si="31"/>
        <v>2179.6288261598379</v>
      </c>
      <c r="M276" s="84"/>
    </row>
    <row r="277" spans="1:13" x14ac:dyDescent="0.3">
      <c r="A277" s="74">
        <v>252</v>
      </c>
      <c r="B277" s="132">
        <f t="shared" si="25"/>
        <v>51471</v>
      </c>
      <c r="C277" s="84">
        <f t="shared" si="26"/>
        <v>28497.14471765716</v>
      </c>
      <c r="D277" s="84">
        <f t="shared" si="27"/>
        <v>237.47620598047632</v>
      </c>
      <c r="E277" s="84">
        <f t="shared" si="32"/>
        <v>1342.1526201793615</v>
      </c>
      <c r="F277" s="84">
        <v>100</v>
      </c>
      <c r="G277" s="84">
        <f t="shared" si="28"/>
        <v>27054.9920974778</v>
      </c>
      <c r="H277" s="84">
        <f t="shared" si="29"/>
        <v>500</v>
      </c>
      <c r="I277" s="84" t="str">
        <f t="shared" si="30"/>
        <v/>
      </c>
      <c r="J277" s="84">
        <f t="shared" si="31"/>
        <v>2179.6288261598379</v>
      </c>
      <c r="M277" s="84"/>
    </row>
    <row r="278" spans="1:13" x14ac:dyDescent="0.3">
      <c r="A278" s="74">
        <v>253</v>
      </c>
      <c r="B278" s="132">
        <f t="shared" si="25"/>
        <v>51502</v>
      </c>
      <c r="C278" s="84">
        <f t="shared" si="26"/>
        <v>27054.9920974778</v>
      </c>
      <c r="D278" s="84">
        <f t="shared" si="27"/>
        <v>225.45826747898167</v>
      </c>
      <c r="E278" s="84">
        <f t="shared" si="32"/>
        <v>1354.1705586808562</v>
      </c>
      <c r="F278" s="84">
        <v>100</v>
      </c>
      <c r="G278" s="84">
        <f t="shared" si="28"/>
        <v>25600.821538796943</v>
      </c>
      <c r="H278" s="84">
        <f t="shared" si="29"/>
        <v>500</v>
      </c>
      <c r="I278" s="84" t="str">
        <f t="shared" si="30"/>
        <v/>
      </c>
      <c r="J278" s="84">
        <f t="shared" si="31"/>
        <v>2179.6288261598379</v>
      </c>
      <c r="M278" s="84"/>
    </row>
    <row r="279" spans="1:13" x14ac:dyDescent="0.3">
      <c r="A279" s="74">
        <v>254</v>
      </c>
      <c r="B279" s="132">
        <f t="shared" si="25"/>
        <v>51533</v>
      </c>
      <c r="C279" s="84">
        <f t="shared" si="26"/>
        <v>25600.821538796943</v>
      </c>
      <c r="D279" s="84">
        <f t="shared" si="27"/>
        <v>213.34017948997453</v>
      </c>
      <c r="E279" s="84">
        <f t="shared" si="32"/>
        <v>1366.2886466698633</v>
      </c>
      <c r="F279" s="84">
        <v>100</v>
      </c>
      <c r="G279" s="84">
        <f t="shared" si="28"/>
        <v>24134.532892127081</v>
      </c>
      <c r="H279" s="84">
        <f t="shared" si="29"/>
        <v>500</v>
      </c>
      <c r="I279" s="84" t="str">
        <f t="shared" si="30"/>
        <v/>
      </c>
      <c r="J279" s="84">
        <f t="shared" si="31"/>
        <v>2179.6288261598379</v>
      </c>
      <c r="M279" s="84"/>
    </row>
    <row r="280" spans="1:13" x14ac:dyDescent="0.3">
      <c r="A280" s="74">
        <v>255</v>
      </c>
      <c r="B280" s="132">
        <f t="shared" si="25"/>
        <v>51561</v>
      </c>
      <c r="C280" s="84">
        <f t="shared" si="26"/>
        <v>24134.532892127081</v>
      </c>
      <c r="D280" s="84">
        <f t="shared" si="27"/>
        <v>201.12110743439234</v>
      </c>
      <c r="E280" s="84">
        <f t="shared" si="32"/>
        <v>1378.5077187254456</v>
      </c>
      <c r="F280" s="84">
        <v>100</v>
      </c>
      <c r="G280" s="84">
        <f t="shared" si="28"/>
        <v>22656.025173401635</v>
      </c>
      <c r="H280" s="84">
        <f t="shared" si="29"/>
        <v>500</v>
      </c>
      <c r="I280" s="84" t="str">
        <f t="shared" si="30"/>
        <v/>
      </c>
      <c r="J280" s="84">
        <f t="shared" si="31"/>
        <v>2179.6288261598379</v>
      </c>
      <c r="M280" s="84"/>
    </row>
    <row r="281" spans="1:13" x14ac:dyDescent="0.3">
      <c r="A281" s="74">
        <v>256</v>
      </c>
      <c r="B281" s="132">
        <f t="shared" si="25"/>
        <v>51592</v>
      </c>
      <c r="C281" s="84">
        <f t="shared" si="26"/>
        <v>22656.025173401635</v>
      </c>
      <c r="D281" s="84">
        <f t="shared" si="27"/>
        <v>188.80020977834695</v>
      </c>
      <c r="E281" s="84">
        <f t="shared" si="32"/>
        <v>1390.828616381491</v>
      </c>
      <c r="F281" s="84">
        <v>100</v>
      </c>
      <c r="G281" s="84">
        <f t="shared" si="28"/>
        <v>21165.196557020143</v>
      </c>
      <c r="H281" s="84">
        <f t="shared" si="29"/>
        <v>500</v>
      </c>
      <c r="I281" s="84" t="str">
        <f t="shared" si="30"/>
        <v/>
      </c>
      <c r="J281" s="84">
        <f t="shared" si="31"/>
        <v>2179.6288261598379</v>
      </c>
      <c r="M281" s="84"/>
    </row>
    <row r="282" spans="1:13" x14ac:dyDescent="0.3">
      <c r="A282" s="74">
        <v>257</v>
      </c>
      <c r="B282" s="132">
        <f t="shared" si="25"/>
        <v>51622</v>
      </c>
      <c r="C282" s="84">
        <f t="shared" si="26"/>
        <v>21165.196557020143</v>
      </c>
      <c r="D282" s="84">
        <f t="shared" si="27"/>
        <v>176.37663797516785</v>
      </c>
      <c r="E282" s="84">
        <f t="shared" si="32"/>
        <v>1403.2521881846701</v>
      </c>
      <c r="F282" s="84">
        <v>100</v>
      </c>
      <c r="G282" s="84">
        <f t="shared" si="28"/>
        <v>19661.944368835473</v>
      </c>
      <c r="H282" s="84">
        <f t="shared" si="29"/>
        <v>500</v>
      </c>
      <c r="I282" s="84" t="str">
        <f t="shared" si="30"/>
        <v/>
      </c>
      <c r="J282" s="84">
        <f t="shared" si="31"/>
        <v>2179.6288261598379</v>
      </c>
      <c r="M282" s="84"/>
    </row>
    <row r="283" spans="1:13" x14ac:dyDescent="0.3">
      <c r="A283" s="74">
        <v>258</v>
      </c>
      <c r="B283" s="132">
        <f t="shared" ref="B283:B346" si="33">IF(ISBLANK($A283),"",EDATE($B282,1))</f>
        <v>51653</v>
      </c>
      <c r="C283" s="84">
        <f t="shared" ref="C283:C346" si="34">_xlfn.LET(
_xlpm.StartingPrincipalBalance,$G282,
_xlpm.IsPrincipalRemainingZeroCondition,ROUND($G282,2)=0,
_xlpm.IsPrincipalRemainingBlankCondition,$G282="",
_xlpm.IsPeriodBlankCondition,ISBLANK($A283),
_xlpm.Calculation,IF(_xlpm.IsPeriodBlankCondition,"",IF(_xlpm.IsPrincipalRemainingBlankCondition,"",IF(_xlpm.IsPrincipalRemainingZeroCondition,"",_xlpm.StartingPrincipalBalance))),
_xlpm.Calculation
)</f>
        <v>19661.944368835473</v>
      </c>
      <c r="D283" s="84">
        <f t="shared" ref="D283:D346" si="35">_xlfn.LET(
_xlpm.InterestCalculation,$G282*$B$9,
_xlpm.IsPrincipalRemainingZeroCondition,ROUND($G282,2)=0,
_xlpm.IsPrincipalRemainingBlankCondition,$G282="",
_xlpm.IsPeriodBlankCondition,ISBLANK($A283),
_xlpm.Calculation,IF(_xlpm.IsPeriodBlankCondition,"",IF(_xlpm.IsPrincipalRemainingBlankCondition,"",IF(_xlpm.IsPrincipalRemainingZeroCondition,"",_xlpm.InterestCalculation))),
_xlpm.Calculation
)</f>
        <v>163.84953640696227</v>
      </c>
      <c r="E283" s="84">
        <f t="shared" si="32"/>
        <v>1415.7792897528757</v>
      </c>
      <c r="F283" s="84">
        <v>100</v>
      </c>
      <c r="G283" s="84">
        <f t="shared" ref="G283:G346" si="36">_xlfn.LET(
_xlpm.StartingBalanceGreaterThanPrincipalOwedPlusPrepaymentCondition,$C283&gt;=$E283+$F283,
_xlpm.IsPrincpalOwedPlusPrepaymentLessThanOrEqualToPrincipalRemainingCondition,ROUND($E283+$F283,2)&lt;=ROUND($G282,2),
_xlpm.IsCurrentPrincapalOwedAmtGreaterThanPrevPrincipalOwedCondition,$E282&gt;$G282,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_xlpm.Calculation,IF(_xlpm.IsPeriodBlankCondition,"",IF(_xlpm.IsPrincipalRemainingBlankCondition,"",IF(_xlpm.IsPrincipalZeroCondition,"",IF(_xlpm.StartingBalanceGreaterThanPrincipalOwedPlusPrepaymentCondition,$C283-$E283-$F283,0)))),
_xlpm.Calculation
)</f>
        <v>18146.165079082599</v>
      </c>
      <c r="H283" s="84">
        <f t="shared" ref="H283:H346" si="37">_xlfn.LET(
_xlpm.PrincpalRemainingCalculation,$B$13,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_xlpm.Calculation,IF(_xlpm.IsPeriodBlankCondition,"",IF(_xlpm.IsPrincipalRemainingBlankCondition,"",IF(_xlpm.IsPrincipalZeroCondition,"",_xlpm.PrincpalRemainingCalculation))),
_xlpm.Calculation
)</f>
        <v>500</v>
      </c>
      <c r="I283" s="84" t="str">
        <f t="shared" ref="I283:I346" si="38">_xlfn.LET(
_xlpm.IsPrincipalRemainingLessThanOrEqualToPMICutoffAmtCondition,$G282&lt;=$B$2*(1-$B$15),
_xlpm.PMIMonthlyPayment,$B$19,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83" s="84">
        <f t="shared" ref="J283:J346" si="39">_xlfn.LET(
_xlpm.PrePaymentActuallyPaid,IF($C283&gt;=$E283+$F283,$F283,$C283-$E283),
_xlpm.IfPMIOwedIsBlank,IF($I283 = "",0,$I283),
_xlpm.TotalMonthlyPaymentCalculation,$D283+$E283+$H283+_xlpm.IfPMIOwedIsBlank+_xlpm.PrePaymentActuallyPaid,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_xlpm.Calculation,IF(_xlpm.IsPeriodBlankCondition,"",IF(_xlpm.IsPrincipalRemainingBlankCondition,"",IF(_xlpm.IsPrincipalZeroCondition,"",_xlpm.TotalMonthlyPaymentCalculation))),
_xlpm.Calculation
)</f>
        <v>2179.6288261598379</v>
      </c>
      <c r="M283" s="84"/>
    </row>
    <row r="284" spans="1:13" x14ac:dyDescent="0.3">
      <c r="A284" s="74">
        <v>259</v>
      </c>
      <c r="B284" s="132">
        <f t="shared" si="33"/>
        <v>51683</v>
      </c>
      <c r="C284" s="84">
        <f t="shared" si="34"/>
        <v>18146.165079082599</v>
      </c>
      <c r="D284" s="84">
        <f t="shared" si="35"/>
        <v>151.21804232568832</v>
      </c>
      <c r="E284" s="84">
        <f t="shared" si="32"/>
        <v>1428.4107838341497</v>
      </c>
      <c r="F284" s="84">
        <v>100</v>
      </c>
      <c r="G284" s="84">
        <f t="shared" si="36"/>
        <v>16617.754295248451</v>
      </c>
      <c r="H284" s="84">
        <f t="shared" si="37"/>
        <v>500</v>
      </c>
      <c r="I284" s="84" t="str">
        <f t="shared" si="38"/>
        <v/>
      </c>
      <c r="J284" s="84">
        <f t="shared" si="39"/>
        <v>2179.6288261598379</v>
      </c>
      <c r="M284" s="84"/>
    </row>
    <row r="285" spans="1:13" x14ac:dyDescent="0.3">
      <c r="A285" s="74">
        <v>260</v>
      </c>
      <c r="B285" s="132">
        <f t="shared" si="33"/>
        <v>51714</v>
      </c>
      <c r="C285" s="84">
        <f t="shared" si="34"/>
        <v>16617.754295248451</v>
      </c>
      <c r="D285" s="84">
        <f t="shared" si="35"/>
        <v>138.4812857937371</v>
      </c>
      <c r="E285" s="84">
        <f t="shared" si="32"/>
        <v>1441.1475403661009</v>
      </c>
      <c r="F285" s="84">
        <v>100</v>
      </c>
      <c r="G285" s="84">
        <f t="shared" si="36"/>
        <v>15076.60675488235</v>
      </c>
      <c r="H285" s="84">
        <f t="shared" si="37"/>
        <v>500</v>
      </c>
      <c r="I285" s="84" t="str">
        <f t="shared" si="38"/>
        <v/>
      </c>
      <c r="J285" s="84">
        <f t="shared" si="39"/>
        <v>2179.6288261598379</v>
      </c>
      <c r="M285" s="84"/>
    </row>
    <row r="286" spans="1:13" x14ac:dyDescent="0.3">
      <c r="A286" s="74">
        <v>261</v>
      </c>
      <c r="B286" s="132">
        <f t="shared" si="33"/>
        <v>51745</v>
      </c>
      <c r="C286" s="84">
        <f t="shared" si="34"/>
        <v>15076.60675488235</v>
      </c>
      <c r="D286" s="84">
        <f t="shared" si="35"/>
        <v>125.63838962401958</v>
      </c>
      <c r="E286" s="84">
        <f t="shared" si="32"/>
        <v>1453.9904365358184</v>
      </c>
      <c r="F286" s="84">
        <v>100</v>
      </c>
      <c r="G286" s="84">
        <f t="shared" si="36"/>
        <v>13522.616318346532</v>
      </c>
      <c r="H286" s="84">
        <f t="shared" si="37"/>
        <v>500</v>
      </c>
      <c r="I286" s="84" t="str">
        <f t="shared" si="38"/>
        <v/>
      </c>
      <c r="J286" s="84">
        <f t="shared" si="39"/>
        <v>2179.6288261598379</v>
      </c>
      <c r="M286" s="84"/>
    </row>
    <row r="287" spans="1:13" x14ac:dyDescent="0.3">
      <c r="A287" s="74">
        <v>262</v>
      </c>
      <c r="B287" s="132">
        <f t="shared" si="33"/>
        <v>51775</v>
      </c>
      <c r="C287" s="84">
        <f t="shared" si="34"/>
        <v>13522.616318346532</v>
      </c>
      <c r="D287" s="84">
        <f t="shared" si="35"/>
        <v>112.68846931955443</v>
      </c>
      <c r="E287" s="84">
        <f t="shared" si="32"/>
        <v>1466.9403568402836</v>
      </c>
      <c r="F287" s="84">
        <v>100</v>
      </c>
      <c r="G287" s="84">
        <f t="shared" si="36"/>
        <v>11955.675961506249</v>
      </c>
      <c r="H287" s="84">
        <f t="shared" si="37"/>
        <v>500</v>
      </c>
      <c r="I287" s="84" t="str">
        <f t="shared" si="38"/>
        <v/>
      </c>
      <c r="J287" s="84">
        <f t="shared" si="39"/>
        <v>2179.6288261598379</v>
      </c>
      <c r="M287" s="84"/>
    </row>
    <row r="288" spans="1:13" x14ac:dyDescent="0.3">
      <c r="A288" s="74">
        <v>263</v>
      </c>
      <c r="B288" s="132">
        <f t="shared" si="33"/>
        <v>51806</v>
      </c>
      <c r="C288" s="84">
        <f t="shared" si="34"/>
        <v>11955.675961506249</v>
      </c>
      <c r="D288" s="84">
        <f t="shared" si="35"/>
        <v>99.630633012552082</v>
      </c>
      <c r="E288" s="84">
        <f t="shared" si="32"/>
        <v>1479.9981931472857</v>
      </c>
      <c r="F288" s="84">
        <v>100</v>
      </c>
      <c r="G288" s="84">
        <f t="shared" si="36"/>
        <v>10375.677768358964</v>
      </c>
      <c r="H288" s="84">
        <f t="shared" si="37"/>
        <v>500</v>
      </c>
      <c r="I288" s="84" t="str">
        <f t="shared" si="38"/>
        <v/>
      </c>
      <c r="J288" s="84">
        <f t="shared" si="39"/>
        <v>2179.6288261598379</v>
      </c>
      <c r="M288" s="84"/>
    </row>
    <row r="289" spans="1:13" x14ac:dyDescent="0.3">
      <c r="A289" s="74">
        <v>264</v>
      </c>
      <c r="B289" s="132">
        <f t="shared" si="33"/>
        <v>51836</v>
      </c>
      <c r="C289" s="84">
        <f t="shared" si="34"/>
        <v>10375.677768358964</v>
      </c>
      <c r="D289" s="84">
        <f t="shared" si="35"/>
        <v>86.463981402991365</v>
      </c>
      <c r="E289" s="84">
        <f t="shared" si="32"/>
        <v>1493.1648447568466</v>
      </c>
      <c r="F289" s="84">
        <v>100</v>
      </c>
      <c r="G289" s="84">
        <f t="shared" si="36"/>
        <v>8782.5129236021185</v>
      </c>
      <c r="H289" s="84">
        <f t="shared" si="37"/>
        <v>500</v>
      </c>
      <c r="I289" s="84" t="str">
        <f t="shared" si="38"/>
        <v/>
      </c>
      <c r="J289" s="84">
        <f t="shared" si="39"/>
        <v>2179.6288261598379</v>
      </c>
      <c r="M289" s="84"/>
    </row>
    <row r="290" spans="1:13" x14ac:dyDescent="0.3">
      <c r="A290" s="74">
        <v>265</v>
      </c>
      <c r="B290" s="132">
        <f t="shared" si="33"/>
        <v>51867</v>
      </c>
      <c r="C290" s="84">
        <f t="shared" si="34"/>
        <v>8782.5129236021185</v>
      </c>
      <c r="D290" s="84">
        <f t="shared" si="35"/>
        <v>73.187607696684324</v>
      </c>
      <c r="E290" s="84">
        <f t="shared" si="32"/>
        <v>1506.4412184631535</v>
      </c>
      <c r="F290" s="84">
        <v>100</v>
      </c>
      <c r="G290" s="84">
        <f t="shared" si="36"/>
        <v>7176.0717051389647</v>
      </c>
      <c r="H290" s="84">
        <f t="shared" si="37"/>
        <v>500</v>
      </c>
      <c r="I290" s="84" t="str">
        <f t="shared" si="38"/>
        <v/>
      </c>
      <c r="J290" s="84">
        <f t="shared" si="39"/>
        <v>2179.6288261598379</v>
      </c>
      <c r="M290" s="84"/>
    </row>
    <row r="291" spans="1:13" x14ac:dyDescent="0.3">
      <c r="A291" s="74">
        <v>266</v>
      </c>
      <c r="B291" s="132">
        <f t="shared" si="33"/>
        <v>51898</v>
      </c>
      <c r="C291" s="84">
        <f t="shared" si="34"/>
        <v>7176.0717051389647</v>
      </c>
      <c r="D291" s="84">
        <f t="shared" si="35"/>
        <v>59.800597542824704</v>
      </c>
      <c r="E291" s="84">
        <f t="shared" si="32"/>
        <v>1519.8282286170131</v>
      </c>
      <c r="F291" s="84">
        <v>100</v>
      </c>
      <c r="G291" s="84">
        <f t="shared" si="36"/>
        <v>5556.2434765219514</v>
      </c>
      <c r="H291" s="84">
        <f t="shared" si="37"/>
        <v>500</v>
      </c>
      <c r="I291" s="84" t="str">
        <f t="shared" si="38"/>
        <v/>
      </c>
      <c r="J291" s="84">
        <f t="shared" si="39"/>
        <v>2179.6288261598379</v>
      </c>
      <c r="M291" s="84"/>
    </row>
    <row r="292" spans="1:13" x14ac:dyDescent="0.3">
      <c r="A292" s="74">
        <v>267</v>
      </c>
      <c r="B292" s="132">
        <f t="shared" si="33"/>
        <v>51926</v>
      </c>
      <c r="C292" s="84">
        <f t="shared" si="34"/>
        <v>5556.2434765219514</v>
      </c>
      <c r="D292" s="84">
        <f t="shared" si="35"/>
        <v>46.302028971016263</v>
      </c>
      <c r="E292" s="84">
        <f t="shared" si="32"/>
        <v>1533.3267971888217</v>
      </c>
      <c r="F292" s="84">
        <v>100</v>
      </c>
      <c r="G292" s="84">
        <f t="shared" si="36"/>
        <v>3922.9166793331297</v>
      </c>
      <c r="H292" s="84">
        <f t="shared" si="37"/>
        <v>500</v>
      </c>
      <c r="I292" s="84" t="str">
        <f t="shared" si="38"/>
        <v/>
      </c>
      <c r="J292" s="84">
        <f t="shared" si="39"/>
        <v>2179.6288261598379</v>
      </c>
      <c r="M292" s="84"/>
    </row>
    <row r="293" spans="1:13" x14ac:dyDescent="0.3">
      <c r="A293" s="74">
        <v>268</v>
      </c>
      <c r="B293" s="132">
        <f t="shared" si="33"/>
        <v>51957</v>
      </c>
      <c r="C293" s="84">
        <f t="shared" si="34"/>
        <v>3922.9166793331297</v>
      </c>
      <c r="D293" s="84">
        <f t="shared" si="35"/>
        <v>32.69097232777608</v>
      </c>
      <c r="E293" s="84">
        <f t="shared" ref="E293:E356" si="40">_xlfn.LET(
_xlpm.PrincipalOwedCalculation,$B$10-$D293,
_xlpm.IsPrincipalLessThenOrEqualToMonthlyPaymentCondition,$G292&lt;=$B$10,
_xlpm.IsPrincipalZeroCondition,ROUND($G292,2) = 0,
_xlpm.IsPrincipalRemainingBlankCondition,$G292="",
_xlpm.IsPeriodBlankCondition,ISBLANK($A293),
_xlpm.Calculation,IF(_xlpm.IsPeriodBlankCondition,"",IF(_xlpm.IsPrincipalRemainingBlankCondition,"",IF(_xlpm.IsPrincipalZeroCondition,"",IF(_xlpm.IsPrincipalLessThenOrEqualToMonthlyPaymentCondition,$G292,_xlpm.PrincipalOwedCalculation)))),
_xlpm.Calculation
)</f>
        <v>1546.9378538320618</v>
      </c>
      <c r="F293" s="84">
        <v>100</v>
      </c>
      <c r="G293" s="84">
        <f t="shared" si="36"/>
        <v>2275.9788255010681</v>
      </c>
      <c r="H293" s="84">
        <f t="shared" si="37"/>
        <v>500</v>
      </c>
      <c r="I293" s="84" t="str">
        <f t="shared" si="38"/>
        <v/>
      </c>
      <c r="J293" s="84">
        <f t="shared" si="39"/>
        <v>2179.6288261598379</v>
      </c>
      <c r="M293" s="84"/>
    </row>
    <row r="294" spans="1:13" x14ac:dyDescent="0.3">
      <c r="A294" s="74">
        <v>269</v>
      </c>
      <c r="B294" s="132">
        <f t="shared" si="33"/>
        <v>51987</v>
      </c>
      <c r="C294" s="84">
        <f t="shared" si="34"/>
        <v>2275.9788255010681</v>
      </c>
      <c r="D294" s="84">
        <f t="shared" si="35"/>
        <v>18.966490212508901</v>
      </c>
      <c r="E294" s="84">
        <f t="shared" si="40"/>
        <v>1560.662335947329</v>
      </c>
      <c r="F294" s="84">
        <v>100</v>
      </c>
      <c r="G294" s="84">
        <f t="shared" si="36"/>
        <v>615.31648955373907</v>
      </c>
      <c r="H294" s="84">
        <f t="shared" si="37"/>
        <v>500</v>
      </c>
      <c r="I294" s="84" t="str">
        <f t="shared" si="38"/>
        <v/>
      </c>
      <c r="J294" s="84">
        <f t="shared" si="39"/>
        <v>2179.6288261598379</v>
      </c>
      <c r="M294" s="84"/>
    </row>
    <row r="295" spans="1:13" x14ac:dyDescent="0.3">
      <c r="A295" s="74">
        <v>270</v>
      </c>
      <c r="B295" s="132">
        <f t="shared" si="33"/>
        <v>52018</v>
      </c>
      <c r="C295" s="84">
        <f t="shared" si="34"/>
        <v>615.31648955373907</v>
      </c>
      <c r="D295" s="84">
        <f t="shared" si="35"/>
        <v>5.1276374129478253</v>
      </c>
      <c r="E295" s="84">
        <f t="shared" si="40"/>
        <v>615.31648955373907</v>
      </c>
      <c r="F295" s="84">
        <v>100</v>
      </c>
      <c r="G295" s="84">
        <f t="shared" si="36"/>
        <v>0</v>
      </c>
      <c r="H295" s="84">
        <f t="shared" si="37"/>
        <v>500</v>
      </c>
      <c r="I295" s="84" t="str">
        <f t="shared" si="38"/>
        <v/>
      </c>
      <c r="J295" s="84">
        <f t="shared" si="39"/>
        <v>1120.4441269666868</v>
      </c>
      <c r="M295" s="84"/>
    </row>
    <row r="296" spans="1:13" x14ac:dyDescent="0.3">
      <c r="A296" s="74">
        <v>271</v>
      </c>
      <c r="B296" s="132">
        <f t="shared" si="33"/>
        <v>52048</v>
      </c>
      <c r="C296" s="84" t="str">
        <f t="shared" si="34"/>
        <v/>
      </c>
      <c r="D296" s="84" t="str">
        <f t="shared" si="35"/>
        <v/>
      </c>
      <c r="E296" s="84" t="str">
        <f t="shared" si="40"/>
        <v/>
      </c>
      <c r="F296" s="84">
        <v>100</v>
      </c>
      <c r="G296" s="84" t="str">
        <f t="shared" si="36"/>
        <v/>
      </c>
      <c r="H296" s="84" t="str">
        <f t="shared" si="37"/>
        <v/>
      </c>
      <c r="I296" s="84" t="str">
        <f t="shared" si="38"/>
        <v/>
      </c>
      <c r="J296" s="84" t="str">
        <f t="shared" si="39"/>
        <v/>
      </c>
      <c r="M296" s="84"/>
    </row>
    <row r="297" spans="1:13" x14ac:dyDescent="0.3">
      <c r="A297" s="74">
        <v>272</v>
      </c>
      <c r="B297" s="132">
        <f t="shared" si="33"/>
        <v>52079</v>
      </c>
      <c r="C297" s="84" t="str">
        <f t="shared" si="34"/>
        <v/>
      </c>
      <c r="D297" s="84" t="str">
        <f t="shared" si="35"/>
        <v/>
      </c>
      <c r="E297" s="84" t="str">
        <f t="shared" si="40"/>
        <v/>
      </c>
      <c r="F297" s="84">
        <v>100</v>
      </c>
      <c r="G297" s="84" t="str">
        <f t="shared" si="36"/>
        <v/>
      </c>
      <c r="H297" s="84" t="str">
        <f t="shared" si="37"/>
        <v/>
      </c>
      <c r="I297" s="84" t="str">
        <f t="shared" si="38"/>
        <v/>
      </c>
      <c r="J297" s="84" t="str">
        <f t="shared" si="39"/>
        <v/>
      </c>
      <c r="M297" s="84"/>
    </row>
    <row r="298" spans="1:13" x14ac:dyDescent="0.3">
      <c r="A298" s="74">
        <v>273</v>
      </c>
      <c r="B298" s="132">
        <f t="shared" si="33"/>
        <v>52110</v>
      </c>
      <c r="C298" s="84" t="str">
        <f t="shared" si="34"/>
        <v/>
      </c>
      <c r="D298" s="84" t="str">
        <f t="shared" si="35"/>
        <v/>
      </c>
      <c r="E298" s="84" t="str">
        <f t="shared" si="40"/>
        <v/>
      </c>
      <c r="F298" s="84">
        <v>100</v>
      </c>
      <c r="G298" s="84" t="str">
        <f t="shared" si="36"/>
        <v/>
      </c>
      <c r="H298" s="84" t="str">
        <f t="shared" si="37"/>
        <v/>
      </c>
      <c r="I298" s="84" t="str">
        <f t="shared" si="38"/>
        <v/>
      </c>
      <c r="J298" s="84" t="str">
        <f t="shared" si="39"/>
        <v/>
      </c>
      <c r="M298" s="84"/>
    </row>
    <row r="299" spans="1:13" x14ac:dyDescent="0.3">
      <c r="A299" s="74">
        <v>274</v>
      </c>
      <c r="B299" s="132">
        <f t="shared" si="33"/>
        <v>52140</v>
      </c>
      <c r="C299" s="84" t="str">
        <f t="shared" si="34"/>
        <v/>
      </c>
      <c r="D299" s="84" t="str">
        <f t="shared" si="35"/>
        <v/>
      </c>
      <c r="E299" s="84" t="str">
        <f t="shared" si="40"/>
        <v/>
      </c>
      <c r="F299" s="84">
        <v>100</v>
      </c>
      <c r="G299" s="84" t="str">
        <f t="shared" si="36"/>
        <v/>
      </c>
      <c r="H299" s="84" t="str">
        <f t="shared" si="37"/>
        <v/>
      </c>
      <c r="I299" s="84" t="str">
        <f t="shared" si="38"/>
        <v/>
      </c>
      <c r="J299" s="84" t="str">
        <f t="shared" si="39"/>
        <v/>
      </c>
      <c r="M299" s="84"/>
    </row>
    <row r="300" spans="1:13" x14ac:dyDescent="0.3">
      <c r="A300" s="74">
        <v>275</v>
      </c>
      <c r="B300" s="132">
        <f t="shared" si="33"/>
        <v>52171</v>
      </c>
      <c r="C300" s="84" t="str">
        <f t="shared" si="34"/>
        <v/>
      </c>
      <c r="D300" s="84" t="str">
        <f t="shared" si="35"/>
        <v/>
      </c>
      <c r="E300" s="84" t="str">
        <f t="shared" si="40"/>
        <v/>
      </c>
      <c r="F300" s="84">
        <v>100</v>
      </c>
      <c r="G300" s="84" t="str">
        <f t="shared" si="36"/>
        <v/>
      </c>
      <c r="H300" s="84" t="str">
        <f t="shared" si="37"/>
        <v/>
      </c>
      <c r="I300" s="84" t="str">
        <f t="shared" si="38"/>
        <v/>
      </c>
      <c r="J300" s="84" t="str">
        <f t="shared" si="39"/>
        <v/>
      </c>
      <c r="M300" s="84"/>
    </row>
    <row r="301" spans="1:13" x14ac:dyDescent="0.3">
      <c r="A301" s="74">
        <v>276</v>
      </c>
      <c r="B301" s="132">
        <f t="shared" si="33"/>
        <v>52201</v>
      </c>
      <c r="C301" s="84" t="str">
        <f t="shared" si="34"/>
        <v/>
      </c>
      <c r="D301" s="84" t="str">
        <f t="shared" si="35"/>
        <v/>
      </c>
      <c r="E301" s="84" t="str">
        <f t="shared" si="40"/>
        <v/>
      </c>
      <c r="F301" s="84">
        <v>100</v>
      </c>
      <c r="G301" s="84" t="str">
        <f t="shared" si="36"/>
        <v/>
      </c>
      <c r="H301" s="84" t="str">
        <f t="shared" si="37"/>
        <v/>
      </c>
      <c r="I301" s="84" t="str">
        <f t="shared" si="38"/>
        <v/>
      </c>
      <c r="J301" s="84" t="str">
        <f t="shared" si="39"/>
        <v/>
      </c>
      <c r="M301" s="84"/>
    </row>
    <row r="302" spans="1:13" x14ac:dyDescent="0.3">
      <c r="A302" s="74">
        <v>277</v>
      </c>
      <c r="B302" s="132">
        <f t="shared" si="33"/>
        <v>52232</v>
      </c>
      <c r="C302" s="84" t="str">
        <f t="shared" si="34"/>
        <v/>
      </c>
      <c r="D302" s="84" t="str">
        <f t="shared" si="35"/>
        <v/>
      </c>
      <c r="E302" s="84" t="str">
        <f t="shared" si="40"/>
        <v/>
      </c>
      <c r="F302" s="84">
        <v>100</v>
      </c>
      <c r="G302" s="84" t="str">
        <f t="shared" si="36"/>
        <v/>
      </c>
      <c r="H302" s="84" t="str">
        <f t="shared" si="37"/>
        <v/>
      </c>
      <c r="I302" s="84" t="str">
        <f t="shared" si="38"/>
        <v/>
      </c>
      <c r="J302" s="84" t="str">
        <f t="shared" si="39"/>
        <v/>
      </c>
      <c r="M302" s="84"/>
    </row>
    <row r="303" spans="1:13" x14ac:dyDescent="0.3">
      <c r="A303" s="74">
        <v>278</v>
      </c>
      <c r="B303" s="132">
        <f t="shared" si="33"/>
        <v>52263</v>
      </c>
      <c r="C303" s="84" t="str">
        <f t="shared" si="34"/>
        <v/>
      </c>
      <c r="D303" s="84" t="str">
        <f t="shared" si="35"/>
        <v/>
      </c>
      <c r="E303" s="84" t="str">
        <f t="shared" si="40"/>
        <v/>
      </c>
      <c r="F303" s="84">
        <v>100</v>
      </c>
      <c r="G303" s="84" t="str">
        <f t="shared" si="36"/>
        <v/>
      </c>
      <c r="H303" s="84" t="str">
        <f t="shared" si="37"/>
        <v/>
      </c>
      <c r="I303" s="84" t="str">
        <f t="shared" si="38"/>
        <v/>
      </c>
      <c r="J303" s="84" t="str">
        <f t="shared" si="39"/>
        <v/>
      </c>
      <c r="M303" s="84"/>
    </row>
    <row r="304" spans="1:13" x14ac:dyDescent="0.3">
      <c r="A304" s="74">
        <v>279</v>
      </c>
      <c r="B304" s="132">
        <f t="shared" si="33"/>
        <v>52291</v>
      </c>
      <c r="C304" s="84" t="str">
        <f t="shared" si="34"/>
        <v/>
      </c>
      <c r="D304" s="84" t="str">
        <f t="shared" si="35"/>
        <v/>
      </c>
      <c r="E304" s="84" t="str">
        <f t="shared" si="40"/>
        <v/>
      </c>
      <c r="F304" s="84">
        <v>100</v>
      </c>
      <c r="G304" s="84" t="str">
        <f t="shared" si="36"/>
        <v/>
      </c>
      <c r="H304" s="84" t="str">
        <f t="shared" si="37"/>
        <v/>
      </c>
      <c r="I304" s="84" t="str">
        <f t="shared" si="38"/>
        <v/>
      </c>
      <c r="J304" s="84" t="str">
        <f t="shared" si="39"/>
        <v/>
      </c>
      <c r="M304" s="84"/>
    </row>
    <row r="305" spans="1:13" x14ac:dyDescent="0.3">
      <c r="A305" s="74">
        <v>280</v>
      </c>
      <c r="B305" s="132">
        <f t="shared" si="33"/>
        <v>52322</v>
      </c>
      <c r="C305" s="84" t="str">
        <f t="shared" si="34"/>
        <v/>
      </c>
      <c r="D305" s="84" t="str">
        <f t="shared" si="35"/>
        <v/>
      </c>
      <c r="E305" s="84" t="str">
        <f t="shared" si="40"/>
        <v/>
      </c>
      <c r="F305" s="84">
        <v>100</v>
      </c>
      <c r="G305" s="84" t="str">
        <f t="shared" si="36"/>
        <v/>
      </c>
      <c r="H305" s="84" t="str">
        <f t="shared" si="37"/>
        <v/>
      </c>
      <c r="I305" s="84" t="str">
        <f t="shared" si="38"/>
        <v/>
      </c>
      <c r="J305" s="84" t="str">
        <f t="shared" si="39"/>
        <v/>
      </c>
      <c r="M305" s="84"/>
    </row>
    <row r="306" spans="1:13" x14ac:dyDescent="0.3">
      <c r="A306" s="74">
        <v>281</v>
      </c>
      <c r="B306" s="132">
        <f t="shared" si="33"/>
        <v>52352</v>
      </c>
      <c r="C306" s="84" t="str">
        <f t="shared" si="34"/>
        <v/>
      </c>
      <c r="D306" s="84" t="str">
        <f t="shared" si="35"/>
        <v/>
      </c>
      <c r="E306" s="84" t="str">
        <f t="shared" si="40"/>
        <v/>
      </c>
      <c r="F306" s="84">
        <v>100</v>
      </c>
      <c r="G306" s="84" t="str">
        <f t="shared" si="36"/>
        <v/>
      </c>
      <c r="H306" s="84" t="str">
        <f t="shared" si="37"/>
        <v/>
      </c>
      <c r="I306" s="84" t="str">
        <f t="shared" si="38"/>
        <v/>
      </c>
      <c r="J306" s="84" t="str">
        <f t="shared" si="39"/>
        <v/>
      </c>
      <c r="M306" s="84"/>
    </row>
    <row r="307" spans="1:13" x14ac:dyDescent="0.3">
      <c r="A307" s="74">
        <v>282</v>
      </c>
      <c r="B307" s="132">
        <f t="shared" si="33"/>
        <v>52383</v>
      </c>
      <c r="C307" s="84" t="str">
        <f t="shared" si="34"/>
        <v/>
      </c>
      <c r="D307" s="84" t="str">
        <f t="shared" si="35"/>
        <v/>
      </c>
      <c r="E307" s="84" t="str">
        <f t="shared" si="40"/>
        <v/>
      </c>
      <c r="F307" s="84">
        <v>100</v>
      </c>
      <c r="G307" s="84" t="str">
        <f t="shared" si="36"/>
        <v/>
      </c>
      <c r="H307" s="84" t="str">
        <f t="shared" si="37"/>
        <v/>
      </c>
      <c r="I307" s="84" t="str">
        <f t="shared" si="38"/>
        <v/>
      </c>
      <c r="J307" s="84" t="str">
        <f t="shared" si="39"/>
        <v/>
      </c>
      <c r="M307" s="84"/>
    </row>
    <row r="308" spans="1:13" x14ac:dyDescent="0.3">
      <c r="A308" s="74">
        <v>283</v>
      </c>
      <c r="B308" s="132">
        <f t="shared" si="33"/>
        <v>52413</v>
      </c>
      <c r="C308" s="84" t="str">
        <f t="shared" si="34"/>
        <v/>
      </c>
      <c r="D308" s="84" t="str">
        <f t="shared" si="35"/>
        <v/>
      </c>
      <c r="E308" s="84" t="str">
        <f t="shared" si="40"/>
        <v/>
      </c>
      <c r="F308" s="84">
        <v>100</v>
      </c>
      <c r="G308" s="84" t="str">
        <f t="shared" si="36"/>
        <v/>
      </c>
      <c r="H308" s="84" t="str">
        <f t="shared" si="37"/>
        <v/>
      </c>
      <c r="I308" s="84" t="str">
        <f t="shared" si="38"/>
        <v/>
      </c>
      <c r="J308" s="84" t="str">
        <f t="shared" si="39"/>
        <v/>
      </c>
      <c r="M308" s="84"/>
    </row>
    <row r="309" spans="1:13" x14ac:dyDescent="0.3">
      <c r="A309" s="74">
        <v>284</v>
      </c>
      <c r="B309" s="132">
        <f t="shared" si="33"/>
        <v>52444</v>
      </c>
      <c r="C309" s="84" t="str">
        <f t="shared" si="34"/>
        <v/>
      </c>
      <c r="D309" s="84" t="str">
        <f t="shared" si="35"/>
        <v/>
      </c>
      <c r="E309" s="84" t="str">
        <f t="shared" si="40"/>
        <v/>
      </c>
      <c r="F309" s="84">
        <v>100</v>
      </c>
      <c r="G309" s="84" t="str">
        <f t="shared" si="36"/>
        <v/>
      </c>
      <c r="H309" s="84" t="str">
        <f t="shared" si="37"/>
        <v/>
      </c>
      <c r="I309" s="84" t="str">
        <f t="shared" si="38"/>
        <v/>
      </c>
      <c r="J309" s="84" t="str">
        <f t="shared" si="39"/>
        <v/>
      </c>
      <c r="M309" s="84"/>
    </row>
    <row r="310" spans="1:13" x14ac:dyDescent="0.3">
      <c r="A310" s="74">
        <v>285</v>
      </c>
      <c r="B310" s="132">
        <f t="shared" si="33"/>
        <v>52475</v>
      </c>
      <c r="C310" s="84" t="str">
        <f t="shared" si="34"/>
        <v/>
      </c>
      <c r="D310" s="84" t="str">
        <f t="shared" si="35"/>
        <v/>
      </c>
      <c r="E310" s="84" t="str">
        <f t="shared" si="40"/>
        <v/>
      </c>
      <c r="F310" s="84">
        <v>100</v>
      </c>
      <c r="G310" s="84" t="str">
        <f t="shared" si="36"/>
        <v/>
      </c>
      <c r="H310" s="84" t="str">
        <f t="shared" si="37"/>
        <v/>
      </c>
      <c r="I310" s="84" t="str">
        <f t="shared" si="38"/>
        <v/>
      </c>
      <c r="J310" s="84" t="str">
        <f t="shared" si="39"/>
        <v/>
      </c>
      <c r="M310" s="84"/>
    </row>
    <row r="311" spans="1:13" x14ac:dyDescent="0.3">
      <c r="A311" s="74">
        <v>286</v>
      </c>
      <c r="B311" s="132">
        <f t="shared" si="33"/>
        <v>52505</v>
      </c>
      <c r="C311" s="84" t="str">
        <f t="shared" si="34"/>
        <v/>
      </c>
      <c r="D311" s="84" t="str">
        <f t="shared" si="35"/>
        <v/>
      </c>
      <c r="E311" s="84" t="str">
        <f t="shared" si="40"/>
        <v/>
      </c>
      <c r="F311" s="84">
        <v>100</v>
      </c>
      <c r="G311" s="84" t="str">
        <f t="shared" si="36"/>
        <v/>
      </c>
      <c r="H311" s="84" t="str">
        <f t="shared" si="37"/>
        <v/>
      </c>
      <c r="I311" s="84" t="str">
        <f t="shared" si="38"/>
        <v/>
      </c>
      <c r="J311" s="84" t="str">
        <f t="shared" si="39"/>
        <v/>
      </c>
      <c r="M311" s="84"/>
    </row>
    <row r="312" spans="1:13" x14ac:dyDescent="0.3">
      <c r="A312" s="74">
        <v>287</v>
      </c>
      <c r="B312" s="132">
        <f t="shared" si="33"/>
        <v>52536</v>
      </c>
      <c r="C312" s="84" t="str">
        <f t="shared" si="34"/>
        <v/>
      </c>
      <c r="D312" s="84" t="str">
        <f t="shared" si="35"/>
        <v/>
      </c>
      <c r="E312" s="84" t="str">
        <f t="shared" si="40"/>
        <v/>
      </c>
      <c r="F312" s="84">
        <v>100</v>
      </c>
      <c r="G312" s="84" t="str">
        <f t="shared" si="36"/>
        <v/>
      </c>
      <c r="H312" s="84" t="str">
        <f t="shared" si="37"/>
        <v/>
      </c>
      <c r="I312" s="84" t="str">
        <f t="shared" si="38"/>
        <v/>
      </c>
      <c r="J312" s="84" t="str">
        <f t="shared" si="39"/>
        <v/>
      </c>
      <c r="M312" s="84"/>
    </row>
    <row r="313" spans="1:13" x14ac:dyDescent="0.3">
      <c r="A313" s="74">
        <v>288</v>
      </c>
      <c r="B313" s="132">
        <f t="shared" si="33"/>
        <v>52566</v>
      </c>
      <c r="C313" s="84" t="str">
        <f t="shared" si="34"/>
        <v/>
      </c>
      <c r="D313" s="84" t="str">
        <f t="shared" si="35"/>
        <v/>
      </c>
      <c r="E313" s="84" t="str">
        <f t="shared" si="40"/>
        <v/>
      </c>
      <c r="F313" s="84">
        <v>100</v>
      </c>
      <c r="G313" s="84" t="str">
        <f t="shared" si="36"/>
        <v/>
      </c>
      <c r="H313" s="84" t="str">
        <f t="shared" si="37"/>
        <v/>
      </c>
      <c r="I313" s="84" t="str">
        <f t="shared" si="38"/>
        <v/>
      </c>
      <c r="J313" s="84" t="str">
        <f t="shared" si="39"/>
        <v/>
      </c>
      <c r="M313" s="84"/>
    </row>
    <row r="314" spans="1:13" x14ac:dyDescent="0.3">
      <c r="A314" s="74">
        <v>289</v>
      </c>
      <c r="B314" s="132">
        <f t="shared" si="33"/>
        <v>52597</v>
      </c>
      <c r="C314" s="84" t="str">
        <f t="shared" si="34"/>
        <v/>
      </c>
      <c r="D314" s="84" t="str">
        <f t="shared" si="35"/>
        <v/>
      </c>
      <c r="E314" s="84" t="str">
        <f t="shared" si="40"/>
        <v/>
      </c>
      <c r="F314" s="84">
        <v>100</v>
      </c>
      <c r="G314" s="84" t="str">
        <f t="shared" si="36"/>
        <v/>
      </c>
      <c r="H314" s="84" t="str">
        <f t="shared" si="37"/>
        <v/>
      </c>
      <c r="I314" s="84" t="str">
        <f t="shared" si="38"/>
        <v/>
      </c>
      <c r="J314" s="84" t="str">
        <f t="shared" si="39"/>
        <v/>
      </c>
      <c r="M314" s="84"/>
    </row>
    <row r="315" spans="1:13" x14ac:dyDescent="0.3">
      <c r="A315" s="74">
        <v>290</v>
      </c>
      <c r="B315" s="132">
        <f t="shared" si="33"/>
        <v>52628</v>
      </c>
      <c r="C315" s="84" t="str">
        <f t="shared" si="34"/>
        <v/>
      </c>
      <c r="D315" s="84" t="str">
        <f t="shared" si="35"/>
        <v/>
      </c>
      <c r="E315" s="84" t="str">
        <f t="shared" si="40"/>
        <v/>
      </c>
      <c r="F315" s="84">
        <v>100</v>
      </c>
      <c r="G315" s="84" t="str">
        <f t="shared" si="36"/>
        <v/>
      </c>
      <c r="H315" s="84" t="str">
        <f t="shared" si="37"/>
        <v/>
      </c>
      <c r="I315" s="84" t="str">
        <f t="shared" si="38"/>
        <v/>
      </c>
      <c r="J315" s="84" t="str">
        <f t="shared" si="39"/>
        <v/>
      </c>
      <c r="M315" s="84"/>
    </row>
    <row r="316" spans="1:13" x14ac:dyDescent="0.3">
      <c r="A316" s="74">
        <v>291</v>
      </c>
      <c r="B316" s="132">
        <f t="shared" si="33"/>
        <v>52657</v>
      </c>
      <c r="C316" s="84" t="str">
        <f t="shared" si="34"/>
        <v/>
      </c>
      <c r="D316" s="84" t="str">
        <f t="shared" si="35"/>
        <v/>
      </c>
      <c r="E316" s="84" t="str">
        <f t="shared" si="40"/>
        <v/>
      </c>
      <c r="F316" s="84">
        <v>100</v>
      </c>
      <c r="G316" s="84" t="str">
        <f t="shared" si="36"/>
        <v/>
      </c>
      <c r="H316" s="84" t="str">
        <f t="shared" si="37"/>
        <v/>
      </c>
      <c r="I316" s="84" t="str">
        <f t="shared" si="38"/>
        <v/>
      </c>
      <c r="J316" s="84" t="str">
        <f t="shared" si="39"/>
        <v/>
      </c>
      <c r="M316" s="84"/>
    </row>
    <row r="317" spans="1:13" x14ac:dyDescent="0.3">
      <c r="A317" s="74">
        <v>292</v>
      </c>
      <c r="B317" s="132">
        <f t="shared" si="33"/>
        <v>52688</v>
      </c>
      <c r="C317" s="84" t="str">
        <f t="shared" si="34"/>
        <v/>
      </c>
      <c r="D317" s="84" t="str">
        <f t="shared" si="35"/>
        <v/>
      </c>
      <c r="E317" s="84" t="str">
        <f t="shared" si="40"/>
        <v/>
      </c>
      <c r="F317" s="84">
        <v>100</v>
      </c>
      <c r="G317" s="84" t="str">
        <f t="shared" si="36"/>
        <v/>
      </c>
      <c r="H317" s="84" t="str">
        <f t="shared" si="37"/>
        <v/>
      </c>
      <c r="I317" s="84" t="str">
        <f t="shared" si="38"/>
        <v/>
      </c>
      <c r="J317" s="84" t="str">
        <f t="shared" si="39"/>
        <v/>
      </c>
      <c r="M317" s="84"/>
    </row>
    <row r="318" spans="1:13" x14ac:dyDescent="0.3">
      <c r="A318" s="74">
        <v>293</v>
      </c>
      <c r="B318" s="132">
        <f t="shared" si="33"/>
        <v>52718</v>
      </c>
      <c r="C318" s="84" t="str">
        <f t="shared" si="34"/>
        <v/>
      </c>
      <c r="D318" s="84" t="str">
        <f t="shared" si="35"/>
        <v/>
      </c>
      <c r="E318" s="84" t="str">
        <f t="shared" si="40"/>
        <v/>
      </c>
      <c r="F318" s="84">
        <v>100</v>
      </c>
      <c r="G318" s="84" t="str">
        <f t="shared" si="36"/>
        <v/>
      </c>
      <c r="H318" s="84" t="str">
        <f t="shared" si="37"/>
        <v/>
      </c>
      <c r="I318" s="84" t="str">
        <f t="shared" si="38"/>
        <v/>
      </c>
      <c r="J318" s="84" t="str">
        <f t="shared" si="39"/>
        <v/>
      </c>
      <c r="M318" s="84"/>
    </row>
    <row r="319" spans="1:13" x14ac:dyDescent="0.3">
      <c r="A319" s="74">
        <v>294</v>
      </c>
      <c r="B319" s="132">
        <f t="shared" si="33"/>
        <v>52749</v>
      </c>
      <c r="C319" s="84" t="str">
        <f t="shared" si="34"/>
        <v/>
      </c>
      <c r="D319" s="84" t="str">
        <f t="shared" si="35"/>
        <v/>
      </c>
      <c r="E319" s="84" t="str">
        <f t="shared" si="40"/>
        <v/>
      </c>
      <c r="F319" s="84">
        <v>100</v>
      </c>
      <c r="G319" s="84" t="str">
        <f t="shared" si="36"/>
        <v/>
      </c>
      <c r="H319" s="84" t="str">
        <f t="shared" si="37"/>
        <v/>
      </c>
      <c r="I319" s="84" t="str">
        <f t="shared" si="38"/>
        <v/>
      </c>
      <c r="J319" s="84" t="str">
        <f t="shared" si="39"/>
        <v/>
      </c>
      <c r="M319" s="84"/>
    </row>
    <row r="320" spans="1:13" x14ac:dyDescent="0.3">
      <c r="A320" s="74">
        <v>295</v>
      </c>
      <c r="B320" s="132">
        <f t="shared" si="33"/>
        <v>52779</v>
      </c>
      <c r="C320" s="84" t="str">
        <f t="shared" si="34"/>
        <v/>
      </c>
      <c r="D320" s="84" t="str">
        <f t="shared" si="35"/>
        <v/>
      </c>
      <c r="E320" s="84" t="str">
        <f t="shared" si="40"/>
        <v/>
      </c>
      <c r="F320" s="84">
        <v>100</v>
      </c>
      <c r="G320" s="84" t="str">
        <f t="shared" si="36"/>
        <v/>
      </c>
      <c r="H320" s="84" t="str">
        <f t="shared" si="37"/>
        <v/>
      </c>
      <c r="I320" s="84" t="str">
        <f t="shared" si="38"/>
        <v/>
      </c>
      <c r="J320" s="84" t="str">
        <f t="shared" si="39"/>
        <v/>
      </c>
      <c r="M320" s="84"/>
    </row>
    <row r="321" spans="1:13" x14ac:dyDescent="0.3">
      <c r="A321" s="74">
        <v>296</v>
      </c>
      <c r="B321" s="132">
        <f t="shared" si="33"/>
        <v>52810</v>
      </c>
      <c r="C321" s="84" t="str">
        <f t="shared" si="34"/>
        <v/>
      </c>
      <c r="D321" s="84" t="str">
        <f t="shared" si="35"/>
        <v/>
      </c>
      <c r="E321" s="84" t="str">
        <f t="shared" si="40"/>
        <v/>
      </c>
      <c r="F321" s="84">
        <v>100</v>
      </c>
      <c r="G321" s="84" t="str">
        <f t="shared" si="36"/>
        <v/>
      </c>
      <c r="H321" s="84" t="str">
        <f t="shared" si="37"/>
        <v/>
      </c>
      <c r="I321" s="84" t="str">
        <f t="shared" si="38"/>
        <v/>
      </c>
      <c r="J321" s="84" t="str">
        <f t="shared" si="39"/>
        <v/>
      </c>
      <c r="M321" s="84"/>
    </row>
    <row r="322" spans="1:13" x14ac:dyDescent="0.3">
      <c r="A322" s="74">
        <v>297</v>
      </c>
      <c r="B322" s="132">
        <f t="shared" si="33"/>
        <v>52841</v>
      </c>
      <c r="C322" s="84" t="str">
        <f t="shared" si="34"/>
        <v/>
      </c>
      <c r="D322" s="84" t="str">
        <f t="shared" si="35"/>
        <v/>
      </c>
      <c r="E322" s="84" t="str">
        <f t="shared" si="40"/>
        <v/>
      </c>
      <c r="F322" s="84">
        <v>100</v>
      </c>
      <c r="G322" s="84" t="str">
        <f t="shared" si="36"/>
        <v/>
      </c>
      <c r="H322" s="84" t="str">
        <f t="shared" si="37"/>
        <v/>
      </c>
      <c r="I322" s="84" t="str">
        <f t="shared" si="38"/>
        <v/>
      </c>
      <c r="J322" s="84" t="str">
        <f t="shared" si="39"/>
        <v/>
      </c>
      <c r="M322" s="84"/>
    </row>
    <row r="323" spans="1:13" x14ac:dyDescent="0.3">
      <c r="A323" s="74">
        <v>298</v>
      </c>
      <c r="B323" s="132">
        <f t="shared" si="33"/>
        <v>52871</v>
      </c>
      <c r="C323" s="84" t="str">
        <f t="shared" si="34"/>
        <v/>
      </c>
      <c r="D323" s="84" t="str">
        <f t="shared" si="35"/>
        <v/>
      </c>
      <c r="E323" s="84" t="str">
        <f t="shared" si="40"/>
        <v/>
      </c>
      <c r="F323" s="84">
        <v>100</v>
      </c>
      <c r="G323" s="84" t="str">
        <f t="shared" si="36"/>
        <v/>
      </c>
      <c r="H323" s="84" t="str">
        <f t="shared" si="37"/>
        <v/>
      </c>
      <c r="I323" s="84" t="str">
        <f t="shared" si="38"/>
        <v/>
      </c>
      <c r="J323" s="84" t="str">
        <f t="shared" si="39"/>
        <v/>
      </c>
      <c r="M323" s="84"/>
    </row>
    <row r="324" spans="1:13" x14ac:dyDescent="0.3">
      <c r="A324" s="74">
        <v>299</v>
      </c>
      <c r="B324" s="132">
        <f t="shared" si="33"/>
        <v>52902</v>
      </c>
      <c r="C324" s="84" t="str">
        <f t="shared" si="34"/>
        <v/>
      </c>
      <c r="D324" s="84" t="str">
        <f t="shared" si="35"/>
        <v/>
      </c>
      <c r="E324" s="84" t="str">
        <f t="shared" si="40"/>
        <v/>
      </c>
      <c r="F324" s="84">
        <v>100</v>
      </c>
      <c r="G324" s="84" t="str">
        <f t="shared" si="36"/>
        <v/>
      </c>
      <c r="H324" s="84" t="str">
        <f t="shared" si="37"/>
        <v/>
      </c>
      <c r="I324" s="84" t="str">
        <f t="shared" si="38"/>
        <v/>
      </c>
      <c r="J324" s="84" t="str">
        <f t="shared" si="39"/>
        <v/>
      </c>
      <c r="M324" s="84"/>
    </row>
    <row r="325" spans="1:13" x14ac:dyDescent="0.3">
      <c r="A325" s="74">
        <v>300</v>
      </c>
      <c r="B325" s="132">
        <f t="shared" si="33"/>
        <v>52932</v>
      </c>
      <c r="C325" s="84" t="str">
        <f t="shared" si="34"/>
        <v/>
      </c>
      <c r="D325" s="84" t="str">
        <f t="shared" si="35"/>
        <v/>
      </c>
      <c r="E325" s="84" t="str">
        <f t="shared" si="40"/>
        <v/>
      </c>
      <c r="F325" s="84">
        <v>100</v>
      </c>
      <c r="G325" s="84" t="str">
        <f t="shared" si="36"/>
        <v/>
      </c>
      <c r="H325" s="84" t="str">
        <f t="shared" si="37"/>
        <v/>
      </c>
      <c r="I325" s="84" t="str">
        <f t="shared" si="38"/>
        <v/>
      </c>
      <c r="J325" s="84" t="str">
        <f t="shared" si="39"/>
        <v/>
      </c>
      <c r="M325" s="84"/>
    </row>
    <row r="326" spans="1:13" x14ac:dyDescent="0.3">
      <c r="A326" s="74">
        <v>301</v>
      </c>
      <c r="B326" s="132">
        <f t="shared" si="33"/>
        <v>52963</v>
      </c>
      <c r="C326" s="84" t="str">
        <f t="shared" si="34"/>
        <v/>
      </c>
      <c r="D326" s="84" t="str">
        <f t="shared" si="35"/>
        <v/>
      </c>
      <c r="E326" s="84" t="str">
        <f t="shared" si="40"/>
        <v/>
      </c>
      <c r="F326" s="84">
        <v>100</v>
      </c>
      <c r="G326" s="84" t="str">
        <f t="shared" si="36"/>
        <v/>
      </c>
      <c r="H326" s="84" t="str">
        <f t="shared" si="37"/>
        <v/>
      </c>
      <c r="I326" s="84" t="str">
        <f t="shared" si="38"/>
        <v/>
      </c>
      <c r="J326" s="84" t="str">
        <f t="shared" si="39"/>
        <v/>
      </c>
      <c r="M326" s="84"/>
    </row>
    <row r="327" spans="1:13" x14ac:dyDescent="0.3">
      <c r="A327" s="74">
        <v>302</v>
      </c>
      <c r="B327" s="132">
        <f t="shared" si="33"/>
        <v>52994</v>
      </c>
      <c r="C327" s="84" t="str">
        <f t="shared" si="34"/>
        <v/>
      </c>
      <c r="D327" s="84" t="str">
        <f t="shared" si="35"/>
        <v/>
      </c>
      <c r="E327" s="84" t="str">
        <f t="shared" si="40"/>
        <v/>
      </c>
      <c r="F327" s="84">
        <v>100</v>
      </c>
      <c r="G327" s="84" t="str">
        <f t="shared" si="36"/>
        <v/>
      </c>
      <c r="H327" s="84" t="str">
        <f t="shared" si="37"/>
        <v/>
      </c>
      <c r="I327" s="84" t="str">
        <f t="shared" si="38"/>
        <v/>
      </c>
      <c r="J327" s="84" t="str">
        <f t="shared" si="39"/>
        <v/>
      </c>
      <c r="M327" s="84"/>
    </row>
    <row r="328" spans="1:13" x14ac:dyDescent="0.3">
      <c r="A328" s="74">
        <v>303</v>
      </c>
      <c r="B328" s="132">
        <f t="shared" si="33"/>
        <v>53022</v>
      </c>
      <c r="C328" s="84" t="str">
        <f t="shared" si="34"/>
        <v/>
      </c>
      <c r="D328" s="84" t="str">
        <f t="shared" si="35"/>
        <v/>
      </c>
      <c r="E328" s="84" t="str">
        <f t="shared" si="40"/>
        <v/>
      </c>
      <c r="F328" s="84">
        <v>100</v>
      </c>
      <c r="G328" s="84" t="str">
        <f t="shared" si="36"/>
        <v/>
      </c>
      <c r="H328" s="84" t="str">
        <f t="shared" si="37"/>
        <v/>
      </c>
      <c r="I328" s="84" t="str">
        <f t="shared" si="38"/>
        <v/>
      </c>
      <c r="J328" s="84" t="str">
        <f t="shared" si="39"/>
        <v/>
      </c>
      <c r="M328" s="84"/>
    </row>
    <row r="329" spans="1:13" x14ac:dyDescent="0.3">
      <c r="A329" s="74">
        <v>304</v>
      </c>
      <c r="B329" s="132">
        <f t="shared" si="33"/>
        <v>53053</v>
      </c>
      <c r="C329" s="84" t="str">
        <f t="shared" si="34"/>
        <v/>
      </c>
      <c r="D329" s="84" t="str">
        <f t="shared" si="35"/>
        <v/>
      </c>
      <c r="E329" s="84" t="str">
        <f t="shared" si="40"/>
        <v/>
      </c>
      <c r="F329" s="84">
        <v>100</v>
      </c>
      <c r="G329" s="84" t="str">
        <f t="shared" si="36"/>
        <v/>
      </c>
      <c r="H329" s="84" t="str">
        <f t="shared" si="37"/>
        <v/>
      </c>
      <c r="I329" s="84" t="str">
        <f t="shared" si="38"/>
        <v/>
      </c>
      <c r="J329" s="84" t="str">
        <f t="shared" si="39"/>
        <v/>
      </c>
      <c r="M329" s="84"/>
    </row>
    <row r="330" spans="1:13" x14ac:dyDescent="0.3">
      <c r="A330" s="74">
        <v>305</v>
      </c>
      <c r="B330" s="132">
        <f t="shared" si="33"/>
        <v>53083</v>
      </c>
      <c r="C330" s="84" t="str">
        <f t="shared" si="34"/>
        <v/>
      </c>
      <c r="D330" s="84" t="str">
        <f t="shared" si="35"/>
        <v/>
      </c>
      <c r="E330" s="84" t="str">
        <f t="shared" si="40"/>
        <v/>
      </c>
      <c r="F330" s="84">
        <v>100</v>
      </c>
      <c r="G330" s="84" t="str">
        <f t="shared" si="36"/>
        <v/>
      </c>
      <c r="H330" s="84" t="str">
        <f t="shared" si="37"/>
        <v/>
      </c>
      <c r="I330" s="84" t="str">
        <f t="shared" si="38"/>
        <v/>
      </c>
      <c r="J330" s="84" t="str">
        <f t="shared" si="39"/>
        <v/>
      </c>
      <c r="M330" s="84"/>
    </row>
    <row r="331" spans="1:13" x14ac:dyDescent="0.3">
      <c r="A331" s="74">
        <v>306</v>
      </c>
      <c r="B331" s="132">
        <f t="shared" si="33"/>
        <v>53114</v>
      </c>
      <c r="C331" s="84" t="str">
        <f t="shared" si="34"/>
        <v/>
      </c>
      <c r="D331" s="84" t="str">
        <f t="shared" si="35"/>
        <v/>
      </c>
      <c r="E331" s="84" t="str">
        <f t="shared" si="40"/>
        <v/>
      </c>
      <c r="F331" s="84">
        <v>100</v>
      </c>
      <c r="G331" s="84" t="str">
        <f t="shared" si="36"/>
        <v/>
      </c>
      <c r="H331" s="84" t="str">
        <f t="shared" si="37"/>
        <v/>
      </c>
      <c r="I331" s="84" t="str">
        <f t="shared" si="38"/>
        <v/>
      </c>
      <c r="J331" s="84" t="str">
        <f t="shared" si="39"/>
        <v/>
      </c>
      <c r="M331" s="84"/>
    </row>
    <row r="332" spans="1:13" x14ac:dyDescent="0.3">
      <c r="A332" s="74">
        <v>307</v>
      </c>
      <c r="B332" s="132">
        <f t="shared" si="33"/>
        <v>53144</v>
      </c>
      <c r="C332" s="84" t="str">
        <f t="shared" si="34"/>
        <v/>
      </c>
      <c r="D332" s="84" t="str">
        <f t="shared" si="35"/>
        <v/>
      </c>
      <c r="E332" s="84" t="str">
        <f t="shared" si="40"/>
        <v/>
      </c>
      <c r="F332" s="84">
        <v>100</v>
      </c>
      <c r="G332" s="84" t="str">
        <f t="shared" si="36"/>
        <v/>
      </c>
      <c r="H332" s="84" t="str">
        <f t="shared" si="37"/>
        <v/>
      </c>
      <c r="I332" s="84" t="str">
        <f t="shared" si="38"/>
        <v/>
      </c>
      <c r="J332" s="84" t="str">
        <f t="shared" si="39"/>
        <v/>
      </c>
      <c r="M332" s="84"/>
    </row>
    <row r="333" spans="1:13" x14ac:dyDescent="0.3">
      <c r="A333" s="74">
        <v>308</v>
      </c>
      <c r="B333" s="132">
        <f t="shared" si="33"/>
        <v>53175</v>
      </c>
      <c r="C333" s="84" t="str">
        <f t="shared" si="34"/>
        <v/>
      </c>
      <c r="D333" s="84" t="str">
        <f t="shared" si="35"/>
        <v/>
      </c>
      <c r="E333" s="84" t="str">
        <f t="shared" si="40"/>
        <v/>
      </c>
      <c r="F333" s="84">
        <v>100</v>
      </c>
      <c r="G333" s="84" t="str">
        <f t="shared" si="36"/>
        <v/>
      </c>
      <c r="H333" s="84" t="str">
        <f t="shared" si="37"/>
        <v/>
      </c>
      <c r="I333" s="84" t="str">
        <f t="shared" si="38"/>
        <v/>
      </c>
      <c r="J333" s="84" t="str">
        <f t="shared" si="39"/>
        <v/>
      </c>
      <c r="M333" s="84"/>
    </row>
    <row r="334" spans="1:13" x14ac:dyDescent="0.3">
      <c r="A334" s="74">
        <v>309</v>
      </c>
      <c r="B334" s="132">
        <f t="shared" si="33"/>
        <v>53206</v>
      </c>
      <c r="C334" s="84" t="str">
        <f t="shared" si="34"/>
        <v/>
      </c>
      <c r="D334" s="84" t="str">
        <f t="shared" si="35"/>
        <v/>
      </c>
      <c r="E334" s="84" t="str">
        <f t="shared" si="40"/>
        <v/>
      </c>
      <c r="F334" s="84">
        <v>100</v>
      </c>
      <c r="G334" s="84" t="str">
        <f t="shared" si="36"/>
        <v/>
      </c>
      <c r="H334" s="84" t="str">
        <f t="shared" si="37"/>
        <v/>
      </c>
      <c r="I334" s="84" t="str">
        <f t="shared" si="38"/>
        <v/>
      </c>
      <c r="J334" s="84" t="str">
        <f t="shared" si="39"/>
        <v/>
      </c>
      <c r="M334" s="84"/>
    </row>
    <row r="335" spans="1:13" x14ac:dyDescent="0.3">
      <c r="A335" s="74">
        <v>310</v>
      </c>
      <c r="B335" s="132">
        <f t="shared" si="33"/>
        <v>53236</v>
      </c>
      <c r="C335" s="84" t="str">
        <f t="shared" si="34"/>
        <v/>
      </c>
      <c r="D335" s="84" t="str">
        <f t="shared" si="35"/>
        <v/>
      </c>
      <c r="E335" s="84" t="str">
        <f t="shared" si="40"/>
        <v/>
      </c>
      <c r="F335" s="84">
        <v>100</v>
      </c>
      <c r="G335" s="84" t="str">
        <f t="shared" si="36"/>
        <v/>
      </c>
      <c r="H335" s="84" t="str">
        <f t="shared" si="37"/>
        <v/>
      </c>
      <c r="I335" s="84" t="str">
        <f t="shared" si="38"/>
        <v/>
      </c>
      <c r="J335" s="84" t="str">
        <f t="shared" si="39"/>
        <v/>
      </c>
      <c r="M335" s="84"/>
    </row>
    <row r="336" spans="1:13" x14ac:dyDescent="0.3">
      <c r="A336" s="74">
        <v>311</v>
      </c>
      <c r="B336" s="132">
        <f t="shared" si="33"/>
        <v>53267</v>
      </c>
      <c r="C336" s="84" t="str">
        <f t="shared" si="34"/>
        <v/>
      </c>
      <c r="D336" s="84" t="str">
        <f t="shared" si="35"/>
        <v/>
      </c>
      <c r="E336" s="84" t="str">
        <f t="shared" si="40"/>
        <v/>
      </c>
      <c r="F336" s="84">
        <v>100</v>
      </c>
      <c r="G336" s="84" t="str">
        <f t="shared" si="36"/>
        <v/>
      </c>
      <c r="H336" s="84" t="str">
        <f t="shared" si="37"/>
        <v/>
      </c>
      <c r="I336" s="84" t="str">
        <f t="shared" si="38"/>
        <v/>
      </c>
      <c r="J336" s="84" t="str">
        <f t="shared" si="39"/>
        <v/>
      </c>
      <c r="M336" s="84"/>
    </row>
    <row r="337" spans="1:13" x14ac:dyDescent="0.3">
      <c r="A337" s="74">
        <v>312</v>
      </c>
      <c r="B337" s="132">
        <f t="shared" si="33"/>
        <v>53297</v>
      </c>
      <c r="C337" s="84" t="str">
        <f t="shared" si="34"/>
        <v/>
      </c>
      <c r="D337" s="84" t="str">
        <f t="shared" si="35"/>
        <v/>
      </c>
      <c r="E337" s="84" t="str">
        <f t="shared" si="40"/>
        <v/>
      </c>
      <c r="F337" s="84">
        <v>100</v>
      </c>
      <c r="G337" s="84" t="str">
        <f t="shared" si="36"/>
        <v/>
      </c>
      <c r="H337" s="84" t="str">
        <f t="shared" si="37"/>
        <v/>
      </c>
      <c r="I337" s="84" t="str">
        <f t="shared" si="38"/>
        <v/>
      </c>
      <c r="J337" s="84" t="str">
        <f t="shared" si="39"/>
        <v/>
      </c>
      <c r="M337" s="84"/>
    </row>
    <row r="338" spans="1:13" x14ac:dyDescent="0.3">
      <c r="A338" s="74">
        <v>313</v>
      </c>
      <c r="B338" s="132">
        <f t="shared" si="33"/>
        <v>53328</v>
      </c>
      <c r="C338" s="84" t="str">
        <f t="shared" si="34"/>
        <v/>
      </c>
      <c r="D338" s="84" t="str">
        <f t="shared" si="35"/>
        <v/>
      </c>
      <c r="E338" s="84" t="str">
        <f t="shared" si="40"/>
        <v/>
      </c>
      <c r="F338" s="84">
        <v>100</v>
      </c>
      <c r="G338" s="84" t="str">
        <f t="shared" si="36"/>
        <v/>
      </c>
      <c r="H338" s="84" t="str">
        <f t="shared" si="37"/>
        <v/>
      </c>
      <c r="I338" s="84" t="str">
        <f t="shared" si="38"/>
        <v/>
      </c>
      <c r="J338" s="84" t="str">
        <f t="shared" si="39"/>
        <v/>
      </c>
      <c r="M338" s="84"/>
    </row>
    <row r="339" spans="1:13" x14ac:dyDescent="0.3">
      <c r="A339" s="74">
        <v>314</v>
      </c>
      <c r="B339" s="132">
        <f t="shared" si="33"/>
        <v>53359</v>
      </c>
      <c r="C339" s="84" t="str">
        <f t="shared" si="34"/>
        <v/>
      </c>
      <c r="D339" s="84" t="str">
        <f t="shared" si="35"/>
        <v/>
      </c>
      <c r="E339" s="84" t="str">
        <f t="shared" si="40"/>
        <v/>
      </c>
      <c r="F339" s="84">
        <v>100</v>
      </c>
      <c r="G339" s="84" t="str">
        <f t="shared" si="36"/>
        <v/>
      </c>
      <c r="H339" s="84" t="str">
        <f t="shared" si="37"/>
        <v/>
      </c>
      <c r="I339" s="84" t="str">
        <f t="shared" si="38"/>
        <v/>
      </c>
      <c r="J339" s="84" t="str">
        <f t="shared" si="39"/>
        <v/>
      </c>
      <c r="M339" s="84"/>
    </row>
    <row r="340" spans="1:13" x14ac:dyDescent="0.3">
      <c r="A340" s="74">
        <v>315</v>
      </c>
      <c r="B340" s="132">
        <f t="shared" si="33"/>
        <v>53387</v>
      </c>
      <c r="C340" s="84" t="str">
        <f t="shared" si="34"/>
        <v/>
      </c>
      <c r="D340" s="84" t="str">
        <f t="shared" si="35"/>
        <v/>
      </c>
      <c r="E340" s="84" t="str">
        <f t="shared" si="40"/>
        <v/>
      </c>
      <c r="F340" s="84">
        <v>100</v>
      </c>
      <c r="G340" s="84" t="str">
        <f t="shared" si="36"/>
        <v/>
      </c>
      <c r="H340" s="84" t="str">
        <f t="shared" si="37"/>
        <v/>
      </c>
      <c r="I340" s="84" t="str">
        <f t="shared" si="38"/>
        <v/>
      </c>
      <c r="J340" s="84" t="str">
        <f t="shared" si="39"/>
        <v/>
      </c>
      <c r="M340" s="84"/>
    </row>
    <row r="341" spans="1:13" x14ac:dyDescent="0.3">
      <c r="A341" s="74">
        <v>316</v>
      </c>
      <c r="B341" s="132">
        <f t="shared" si="33"/>
        <v>53418</v>
      </c>
      <c r="C341" s="84" t="str">
        <f t="shared" si="34"/>
        <v/>
      </c>
      <c r="D341" s="84" t="str">
        <f t="shared" si="35"/>
        <v/>
      </c>
      <c r="E341" s="84" t="str">
        <f t="shared" si="40"/>
        <v/>
      </c>
      <c r="F341" s="84">
        <v>100</v>
      </c>
      <c r="G341" s="84" t="str">
        <f t="shared" si="36"/>
        <v/>
      </c>
      <c r="H341" s="84" t="str">
        <f t="shared" si="37"/>
        <v/>
      </c>
      <c r="I341" s="84" t="str">
        <f t="shared" si="38"/>
        <v/>
      </c>
      <c r="J341" s="84" t="str">
        <f t="shared" si="39"/>
        <v/>
      </c>
      <c r="M341" s="84"/>
    </row>
    <row r="342" spans="1:13" x14ac:dyDescent="0.3">
      <c r="A342" s="74">
        <v>317</v>
      </c>
      <c r="B342" s="132">
        <f t="shared" si="33"/>
        <v>53448</v>
      </c>
      <c r="C342" s="84" t="str">
        <f t="shared" si="34"/>
        <v/>
      </c>
      <c r="D342" s="84" t="str">
        <f t="shared" si="35"/>
        <v/>
      </c>
      <c r="E342" s="84" t="str">
        <f t="shared" si="40"/>
        <v/>
      </c>
      <c r="F342" s="84">
        <v>100</v>
      </c>
      <c r="G342" s="84" t="str">
        <f t="shared" si="36"/>
        <v/>
      </c>
      <c r="H342" s="84" t="str">
        <f t="shared" si="37"/>
        <v/>
      </c>
      <c r="I342" s="84" t="str">
        <f t="shared" si="38"/>
        <v/>
      </c>
      <c r="J342" s="84" t="str">
        <f t="shared" si="39"/>
        <v/>
      </c>
      <c r="M342" s="84"/>
    </row>
    <row r="343" spans="1:13" x14ac:dyDescent="0.3">
      <c r="A343" s="74">
        <v>318</v>
      </c>
      <c r="B343" s="132">
        <f t="shared" si="33"/>
        <v>53479</v>
      </c>
      <c r="C343" s="84" t="str">
        <f t="shared" si="34"/>
        <v/>
      </c>
      <c r="D343" s="84" t="str">
        <f t="shared" si="35"/>
        <v/>
      </c>
      <c r="E343" s="84" t="str">
        <f t="shared" si="40"/>
        <v/>
      </c>
      <c r="F343" s="84">
        <v>100</v>
      </c>
      <c r="G343" s="84" t="str">
        <f t="shared" si="36"/>
        <v/>
      </c>
      <c r="H343" s="84" t="str">
        <f t="shared" si="37"/>
        <v/>
      </c>
      <c r="I343" s="84" t="str">
        <f t="shared" si="38"/>
        <v/>
      </c>
      <c r="J343" s="84" t="str">
        <f t="shared" si="39"/>
        <v/>
      </c>
      <c r="M343" s="84"/>
    </row>
    <row r="344" spans="1:13" x14ac:dyDescent="0.3">
      <c r="A344" s="74">
        <v>319</v>
      </c>
      <c r="B344" s="132">
        <f t="shared" si="33"/>
        <v>53509</v>
      </c>
      <c r="C344" s="84" t="str">
        <f t="shared" si="34"/>
        <v/>
      </c>
      <c r="D344" s="84" t="str">
        <f t="shared" si="35"/>
        <v/>
      </c>
      <c r="E344" s="84" t="str">
        <f t="shared" si="40"/>
        <v/>
      </c>
      <c r="F344" s="84">
        <v>100</v>
      </c>
      <c r="G344" s="84" t="str">
        <f t="shared" si="36"/>
        <v/>
      </c>
      <c r="H344" s="84" t="str">
        <f t="shared" si="37"/>
        <v/>
      </c>
      <c r="I344" s="84" t="str">
        <f t="shared" si="38"/>
        <v/>
      </c>
      <c r="J344" s="84" t="str">
        <f t="shared" si="39"/>
        <v/>
      </c>
      <c r="M344" s="84"/>
    </row>
    <row r="345" spans="1:13" x14ac:dyDescent="0.3">
      <c r="A345" s="74">
        <v>320</v>
      </c>
      <c r="B345" s="132">
        <f t="shared" si="33"/>
        <v>53540</v>
      </c>
      <c r="C345" s="84" t="str">
        <f t="shared" si="34"/>
        <v/>
      </c>
      <c r="D345" s="84" t="str">
        <f t="shared" si="35"/>
        <v/>
      </c>
      <c r="E345" s="84" t="str">
        <f t="shared" si="40"/>
        <v/>
      </c>
      <c r="F345" s="84">
        <v>100</v>
      </c>
      <c r="G345" s="84" t="str">
        <f t="shared" si="36"/>
        <v/>
      </c>
      <c r="H345" s="84" t="str">
        <f t="shared" si="37"/>
        <v/>
      </c>
      <c r="I345" s="84" t="str">
        <f t="shared" si="38"/>
        <v/>
      </c>
      <c r="J345" s="84" t="str">
        <f t="shared" si="39"/>
        <v/>
      </c>
      <c r="M345" s="84"/>
    </row>
    <row r="346" spans="1:13" x14ac:dyDescent="0.3">
      <c r="A346" s="74">
        <v>321</v>
      </c>
      <c r="B346" s="132">
        <f t="shared" si="33"/>
        <v>53571</v>
      </c>
      <c r="C346" s="84" t="str">
        <f t="shared" si="34"/>
        <v/>
      </c>
      <c r="D346" s="84" t="str">
        <f t="shared" si="35"/>
        <v/>
      </c>
      <c r="E346" s="84" t="str">
        <f t="shared" si="40"/>
        <v/>
      </c>
      <c r="F346" s="84">
        <v>100</v>
      </c>
      <c r="G346" s="84" t="str">
        <f t="shared" si="36"/>
        <v/>
      </c>
      <c r="H346" s="84" t="str">
        <f t="shared" si="37"/>
        <v/>
      </c>
      <c r="I346" s="84" t="str">
        <f t="shared" si="38"/>
        <v/>
      </c>
      <c r="J346" s="84" t="str">
        <f t="shared" si="39"/>
        <v/>
      </c>
      <c r="M346" s="84"/>
    </row>
    <row r="347" spans="1:13" x14ac:dyDescent="0.3">
      <c r="A347" s="74">
        <v>322</v>
      </c>
      <c r="B347" s="132">
        <f t="shared" ref="B347:B410" si="41">IF(ISBLANK($A347),"",EDATE($B346,1))</f>
        <v>53601</v>
      </c>
      <c r="C347" s="84" t="str">
        <f t="shared" ref="C347:C410" si="42">_xlfn.LET(
_xlpm.StartingPrincipalBalance,$G346,
_xlpm.IsPrincipalRemainingZeroCondition,ROUND($G346,2)=0,
_xlpm.IsPrincipalRemainingBlankCondition,$G346="",
_xlpm.IsPeriodBlankCondition,ISBLANK($A347),
_xlpm.Calculation,IF(_xlpm.IsPeriodBlankCondition,"",IF(_xlpm.IsPrincipalRemainingBlankCondition,"",IF(_xlpm.IsPrincipalRemainingZeroCondition,"",_xlpm.StartingPrincipalBalance))),
_xlpm.Calculation
)</f>
        <v/>
      </c>
      <c r="D347" s="84" t="str">
        <f t="shared" ref="D347:D410" si="43">_xlfn.LET(
_xlpm.InterestCalculation,$G346*$B$9,
_xlpm.IsPrincipalRemainingZeroCondition,ROUND($G346,2)=0,
_xlpm.IsPrincipalRemainingBlankCondition,$G346="",
_xlpm.IsPeriodBlankCondition,ISBLANK($A347),
_xlpm.Calculation,IF(_xlpm.IsPeriodBlankCondition,"",IF(_xlpm.IsPrincipalRemainingBlankCondition,"",IF(_xlpm.IsPrincipalRemainingZeroCondition,"",_xlpm.InterestCalculation))),
_xlpm.Calculation
)</f>
        <v/>
      </c>
      <c r="E347" s="84" t="str">
        <f t="shared" si="40"/>
        <v/>
      </c>
      <c r="F347" s="84">
        <v>100</v>
      </c>
      <c r="G347" s="84" t="str">
        <f t="shared" ref="G347:G410" si="44">_xlfn.LET(
_xlpm.StartingBalanceGreaterThanPrincipalOwedPlusPrepaymentCondition,$C347&gt;=$E347+$F347,
_xlpm.IsPrincpalOwedPlusPrepaymentLessThanOrEqualToPrincipalRemainingCondition,ROUND($E347+$F347,2)&lt;=ROUND($G346,2),
_xlpm.IsCurrentPrincapalOwedAmtGreaterThanPrevPrincipalOwedCondition,$E346&gt;$G346,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_xlpm.Calculation,IF(_xlpm.IsPeriodBlankCondition,"",IF(_xlpm.IsPrincipalRemainingBlankCondition,"",IF(_xlpm.IsPrincipalZeroCondition,"",IF(_xlpm.StartingBalanceGreaterThanPrincipalOwedPlusPrepaymentCondition,$C347-$E347-$F347,0)))),
_xlpm.Calculation
)</f>
        <v/>
      </c>
      <c r="H347" s="84" t="str">
        <f t="shared" ref="H347:H410" si="45">_xlfn.LET(
_xlpm.PrincpalRemainingCalculation,$B$13,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_xlpm.Calculation,IF(_xlpm.IsPeriodBlankCondition,"",IF(_xlpm.IsPrincipalRemainingBlankCondition,"",IF(_xlpm.IsPrincipalZeroCondition,"",_xlpm.PrincpalRemainingCalculation))),
_xlpm.Calculation
)</f>
        <v/>
      </c>
      <c r="I347" s="84" t="str">
        <f t="shared" ref="I347:I410" si="46">_xlfn.LET(
_xlpm.IsPrincipalRemainingLessThanOrEqualToPMICutoffAmtCondition,$G346&lt;=$B$2*(1-$B$15),
_xlpm.PMIMonthlyPayment,$B$19,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47" s="84" t="str">
        <f t="shared" ref="J347:J410" si="47">_xlfn.LET(
_xlpm.PrePaymentActuallyPaid,IF($C347&gt;=$E347+$F347,$F347,$C347-$E347),
_xlpm.IfPMIOwedIsBlank,IF($I347 = "",0,$I347),
_xlpm.TotalMonthlyPaymentCalculation,$D347+$E347+$H347+_xlpm.IfPMIOwedIsBlank+_xlpm.PrePaymentActuallyPaid,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_xlpm.Calculation,IF(_xlpm.IsPeriodBlankCondition,"",IF(_xlpm.IsPrincipalRemainingBlankCondition,"",IF(_xlpm.IsPrincipalZeroCondition,"",_xlpm.TotalMonthlyPaymentCalculation))),
_xlpm.Calculation
)</f>
        <v/>
      </c>
      <c r="M347" s="84"/>
    </row>
    <row r="348" spans="1:13" x14ac:dyDescent="0.3">
      <c r="A348" s="74">
        <v>323</v>
      </c>
      <c r="B348" s="132">
        <f t="shared" si="41"/>
        <v>53632</v>
      </c>
      <c r="C348" s="84" t="str">
        <f t="shared" si="42"/>
        <v/>
      </c>
      <c r="D348" s="84" t="str">
        <f t="shared" si="43"/>
        <v/>
      </c>
      <c r="E348" s="84" t="str">
        <f t="shared" si="40"/>
        <v/>
      </c>
      <c r="F348" s="84">
        <v>100</v>
      </c>
      <c r="G348" s="84" t="str">
        <f t="shared" si="44"/>
        <v/>
      </c>
      <c r="H348" s="84" t="str">
        <f t="shared" si="45"/>
        <v/>
      </c>
      <c r="I348" s="84" t="str">
        <f t="shared" si="46"/>
        <v/>
      </c>
      <c r="J348" s="84" t="str">
        <f t="shared" si="47"/>
        <v/>
      </c>
      <c r="M348" s="84"/>
    </row>
    <row r="349" spans="1:13" x14ac:dyDescent="0.3">
      <c r="A349" s="74">
        <v>324</v>
      </c>
      <c r="B349" s="132">
        <f t="shared" si="41"/>
        <v>53662</v>
      </c>
      <c r="C349" s="84" t="str">
        <f t="shared" si="42"/>
        <v/>
      </c>
      <c r="D349" s="84" t="str">
        <f t="shared" si="43"/>
        <v/>
      </c>
      <c r="E349" s="84" t="str">
        <f t="shared" si="40"/>
        <v/>
      </c>
      <c r="F349" s="84">
        <v>100</v>
      </c>
      <c r="G349" s="84" t="str">
        <f t="shared" si="44"/>
        <v/>
      </c>
      <c r="H349" s="84" t="str">
        <f t="shared" si="45"/>
        <v/>
      </c>
      <c r="I349" s="84" t="str">
        <f t="shared" si="46"/>
        <v/>
      </c>
      <c r="J349" s="84" t="str">
        <f t="shared" si="47"/>
        <v/>
      </c>
      <c r="M349" s="84"/>
    </row>
    <row r="350" spans="1:13" x14ac:dyDescent="0.3">
      <c r="A350" s="74">
        <v>325</v>
      </c>
      <c r="B350" s="132">
        <f t="shared" si="41"/>
        <v>53693</v>
      </c>
      <c r="C350" s="84" t="str">
        <f t="shared" si="42"/>
        <v/>
      </c>
      <c r="D350" s="84" t="str">
        <f t="shared" si="43"/>
        <v/>
      </c>
      <c r="E350" s="84" t="str">
        <f t="shared" si="40"/>
        <v/>
      </c>
      <c r="F350" s="84">
        <v>100</v>
      </c>
      <c r="G350" s="84" t="str">
        <f t="shared" si="44"/>
        <v/>
      </c>
      <c r="H350" s="84" t="str">
        <f t="shared" si="45"/>
        <v/>
      </c>
      <c r="I350" s="84" t="str">
        <f t="shared" si="46"/>
        <v/>
      </c>
      <c r="J350" s="84" t="str">
        <f t="shared" si="47"/>
        <v/>
      </c>
      <c r="M350" s="84"/>
    </row>
    <row r="351" spans="1:13" x14ac:dyDescent="0.3">
      <c r="A351" s="74">
        <v>326</v>
      </c>
      <c r="B351" s="132">
        <f t="shared" si="41"/>
        <v>53724</v>
      </c>
      <c r="C351" s="84" t="str">
        <f t="shared" si="42"/>
        <v/>
      </c>
      <c r="D351" s="84" t="str">
        <f t="shared" si="43"/>
        <v/>
      </c>
      <c r="E351" s="84" t="str">
        <f t="shared" si="40"/>
        <v/>
      </c>
      <c r="F351" s="84">
        <v>100</v>
      </c>
      <c r="G351" s="84" t="str">
        <f t="shared" si="44"/>
        <v/>
      </c>
      <c r="H351" s="84" t="str">
        <f t="shared" si="45"/>
        <v/>
      </c>
      <c r="I351" s="84" t="str">
        <f t="shared" si="46"/>
        <v/>
      </c>
      <c r="J351" s="84" t="str">
        <f t="shared" si="47"/>
        <v/>
      </c>
      <c r="M351" s="84"/>
    </row>
    <row r="352" spans="1:13" x14ac:dyDescent="0.3">
      <c r="A352" s="74">
        <v>327</v>
      </c>
      <c r="B352" s="132">
        <f t="shared" si="41"/>
        <v>53752</v>
      </c>
      <c r="C352" s="84" t="str">
        <f t="shared" si="42"/>
        <v/>
      </c>
      <c r="D352" s="84" t="str">
        <f t="shared" si="43"/>
        <v/>
      </c>
      <c r="E352" s="84" t="str">
        <f t="shared" si="40"/>
        <v/>
      </c>
      <c r="F352" s="84">
        <v>100</v>
      </c>
      <c r="G352" s="84" t="str">
        <f t="shared" si="44"/>
        <v/>
      </c>
      <c r="H352" s="84" t="str">
        <f t="shared" si="45"/>
        <v/>
      </c>
      <c r="I352" s="84" t="str">
        <f t="shared" si="46"/>
        <v/>
      </c>
      <c r="J352" s="84" t="str">
        <f t="shared" si="47"/>
        <v/>
      </c>
      <c r="M352" s="84"/>
    </row>
    <row r="353" spans="1:13" x14ac:dyDescent="0.3">
      <c r="A353" s="74">
        <v>328</v>
      </c>
      <c r="B353" s="132">
        <f t="shared" si="41"/>
        <v>53783</v>
      </c>
      <c r="C353" s="84" t="str">
        <f t="shared" si="42"/>
        <v/>
      </c>
      <c r="D353" s="84" t="str">
        <f t="shared" si="43"/>
        <v/>
      </c>
      <c r="E353" s="84" t="str">
        <f t="shared" si="40"/>
        <v/>
      </c>
      <c r="F353" s="84">
        <v>100</v>
      </c>
      <c r="G353" s="84" t="str">
        <f t="shared" si="44"/>
        <v/>
      </c>
      <c r="H353" s="84" t="str">
        <f t="shared" si="45"/>
        <v/>
      </c>
      <c r="I353" s="84" t="str">
        <f t="shared" si="46"/>
        <v/>
      </c>
      <c r="J353" s="84" t="str">
        <f t="shared" si="47"/>
        <v/>
      </c>
      <c r="M353" s="84"/>
    </row>
    <row r="354" spans="1:13" x14ac:dyDescent="0.3">
      <c r="A354" s="74">
        <v>329</v>
      </c>
      <c r="B354" s="132">
        <f t="shared" si="41"/>
        <v>53813</v>
      </c>
      <c r="C354" s="84" t="str">
        <f t="shared" si="42"/>
        <v/>
      </c>
      <c r="D354" s="84" t="str">
        <f t="shared" si="43"/>
        <v/>
      </c>
      <c r="E354" s="84" t="str">
        <f t="shared" si="40"/>
        <v/>
      </c>
      <c r="F354" s="84">
        <v>100</v>
      </c>
      <c r="G354" s="84" t="str">
        <f t="shared" si="44"/>
        <v/>
      </c>
      <c r="H354" s="84" t="str">
        <f t="shared" si="45"/>
        <v/>
      </c>
      <c r="I354" s="84" t="str">
        <f t="shared" si="46"/>
        <v/>
      </c>
      <c r="J354" s="84" t="str">
        <f t="shared" si="47"/>
        <v/>
      </c>
      <c r="M354" s="84"/>
    </row>
    <row r="355" spans="1:13" x14ac:dyDescent="0.3">
      <c r="A355" s="74">
        <v>330</v>
      </c>
      <c r="B355" s="132">
        <f t="shared" si="41"/>
        <v>53844</v>
      </c>
      <c r="C355" s="84" t="str">
        <f t="shared" si="42"/>
        <v/>
      </c>
      <c r="D355" s="84" t="str">
        <f t="shared" si="43"/>
        <v/>
      </c>
      <c r="E355" s="84" t="str">
        <f t="shared" si="40"/>
        <v/>
      </c>
      <c r="F355" s="84">
        <v>100</v>
      </c>
      <c r="G355" s="84" t="str">
        <f t="shared" si="44"/>
        <v/>
      </c>
      <c r="H355" s="84" t="str">
        <f t="shared" si="45"/>
        <v/>
      </c>
      <c r="I355" s="84" t="str">
        <f t="shared" si="46"/>
        <v/>
      </c>
      <c r="J355" s="84" t="str">
        <f t="shared" si="47"/>
        <v/>
      </c>
      <c r="M355" s="84"/>
    </row>
    <row r="356" spans="1:13" x14ac:dyDescent="0.3">
      <c r="A356" s="74">
        <v>331</v>
      </c>
      <c r="B356" s="132">
        <f t="shared" si="41"/>
        <v>53874</v>
      </c>
      <c r="C356" s="84" t="str">
        <f t="shared" si="42"/>
        <v/>
      </c>
      <c r="D356" s="84" t="str">
        <f t="shared" si="43"/>
        <v/>
      </c>
      <c r="E356" s="84" t="str">
        <f t="shared" si="40"/>
        <v/>
      </c>
      <c r="F356" s="84">
        <v>100</v>
      </c>
      <c r="G356" s="84" t="str">
        <f t="shared" si="44"/>
        <v/>
      </c>
      <c r="H356" s="84" t="str">
        <f t="shared" si="45"/>
        <v/>
      </c>
      <c r="I356" s="84" t="str">
        <f t="shared" si="46"/>
        <v/>
      </c>
      <c r="J356" s="84" t="str">
        <f t="shared" si="47"/>
        <v/>
      </c>
      <c r="M356" s="84"/>
    </row>
    <row r="357" spans="1:13" x14ac:dyDescent="0.3">
      <c r="A357" s="74">
        <v>332</v>
      </c>
      <c r="B357" s="132">
        <f t="shared" si="41"/>
        <v>53905</v>
      </c>
      <c r="C357" s="84" t="str">
        <f t="shared" si="42"/>
        <v/>
      </c>
      <c r="D357" s="84" t="str">
        <f t="shared" si="43"/>
        <v/>
      </c>
      <c r="E357" s="84" t="str">
        <f t="shared" ref="E357:E420" si="48">_xlfn.LET(
_xlpm.PrincipalOwedCalculation,$B$10-$D357,
_xlpm.IsPrincipalLessThenOrEqualToMonthlyPaymentCondition,$G356&lt;=$B$10,
_xlpm.IsPrincipalZeroCondition,ROUND($G356,2) = 0,
_xlpm.IsPrincipalRemainingBlankCondition,$G356="",
_xlpm.IsPeriodBlankCondition,ISBLANK($A357),
_xlpm.Calculation,IF(_xlpm.IsPeriodBlankCondition,"",IF(_xlpm.IsPrincipalRemainingBlankCondition,"",IF(_xlpm.IsPrincipalZeroCondition,"",IF(_xlpm.IsPrincipalLessThenOrEqualToMonthlyPaymentCondition,$G356,_xlpm.PrincipalOwedCalculation)))),
_xlpm.Calculation
)</f>
        <v/>
      </c>
      <c r="F357" s="84">
        <v>100</v>
      </c>
      <c r="G357" s="84" t="str">
        <f t="shared" si="44"/>
        <v/>
      </c>
      <c r="H357" s="84" t="str">
        <f t="shared" si="45"/>
        <v/>
      </c>
      <c r="I357" s="84" t="str">
        <f t="shared" si="46"/>
        <v/>
      </c>
      <c r="J357" s="84" t="str">
        <f t="shared" si="47"/>
        <v/>
      </c>
      <c r="M357" s="84"/>
    </row>
    <row r="358" spans="1:13" x14ac:dyDescent="0.3">
      <c r="A358" s="74">
        <v>333</v>
      </c>
      <c r="B358" s="132">
        <f t="shared" si="41"/>
        <v>53936</v>
      </c>
      <c r="C358" s="84" t="str">
        <f t="shared" si="42"/>
        <v/>
      </c>
      <c r="D358" s="84" t="str">
        <f t="shared" si="43"/>
        <v/>
      </c>
      <c r="E358" s="84" t="str">
        <f t="shared" si="48"/>
        <v/>
      </c>
      <c r="F358" s="84">
        <v>100</v>
      </c>
      <c r="G358" s="84" t="str">
        <f t="shared" si="44"/>
        <v/>
      </c>
      <c r="H358" s="84" t="str">
        <f t="shared" si="45"/>
        <v/>
      </c>
      <c r="I358" s="84" t="str">
        <f t="shared" si="46"/>
        <v/>
      </c>
      <c r="J358" s="84" t="str">
        <f t="shared" si="47"/>
        <v/>
      </c>
      <c r="M358" s="84"/>
    </row>
    <row r="359" spans="1:13" x14ac:dyDescent="0.3">
      <c r="A359" s="74">
        <v>334</v>
      </c>
      <c r="B359" s="132">
        <f t="shared" si="41"/>
        <v>53966</v>
      </c>
      <c r="C359" s="84" t="str">
        <f t="shared" si="42"/>
        <v/>
      </c>
      <c r="D359" s="84" t="str">
        <f t="shared" si="43"/>
        <v/>
      </c>
      <c r="E359" s="84" t="str">
        <f t="shared" si="48"/>
        <v/>
      </c>
      <c r="F359" s="84">
        <v>100</v>
      </c>
      <c r="G359" s="84" t="str">
        <f t="shared" si="44"/>
        <v/>
      </c>
      <c r="H359" s="84" t="str">
        <f t="shared" si="45"/>
        <v/>
      </c>
      <c r="I359" s="84" t="str">
        <f t="shared" si="46"/>
        <v/>
      </c>
      <c r="J359" s="84" t="str">
        <f t="shared" si="47"/>
        <v/>
      </c>
      <c r="M359" s="84"/>
    </row>
    <row r="360" spans="1:13" x14ac:dyDescent="0.3">
      <c r="A360" s="74">
        <v>335</v>
      </c>
      <c r="B360" s="132">
        <f t="shared" si="41"/>
        <v>53997</v>
      </c>
      <c r="C360" s="84" t="str">
        <f t="shared" si="42"/>
        <v/>
      </c>
      <c r="D360" s="84" t="str">
        <f t="shared" si="43"/>
        <v/>
      </c>
      <c r="E360" s="84" t="str">
        <f t="shared" si="48"/>
        <v/>
      </c>
      <c r="F360" s="84">
        <v>100</v>
      </c>
      <c r="G360" s="84" t="str">
        <f t="shared" si="44"/>
        <v/>
      </c>
      <c r="H360" s="84" t="str">
        <f t="shared" si="45"/>
        <v/>
      </c>
      <c r="I360" s="84" t="str">
        <f t="shared" si="46"/>
        <v/>
      </c>
      <c r="J360" s="84" t="str">
        <f t="shared" si="47"/>
        <v/>
      </c>
      <c r="M360" s="84"/>
    </row>
    <row r="361" spans="1:13" x14ac:dyDescent="0.3">
      <c r="A361" s="74">
        <v>336</v>
      </c>
      <c r="B361" s="132">
        <f t="shared" si="41"/>
        <v>54027</v>
      </c>
      <c r="C361" s="84" t="str">
        <f t="shared" si="42"/>
        <v/>
      </c>
      <c r="D361" s="84" t="str">
        <f t="shared" si="43"/>
        <v/>
      </c>
      <c r="E361" s="84" t="str">
        <f t="shared" si="48"/>
        <v/>
      </c>
      <c r="F361" s="84">
        <v>100</v>
      </c>
      <c r="G361" s="84" t="str">
        <f t="shared" si="44"/>
        <v/>
      </c>
      <c r="H361" s="84" t="str">
        <f t="shared" si="45"/>
        <v/>
      </c>
      <c r="I361" s="84" t="str">
        <f t="shared" si="46"/>
        <v/>
      </c>
      <c r="J361" s="84" t="str">
        <f t="shared" si="47"/>
        <v/>
      </c>
      <c r="M361" s="84"/>
    </row>
    <row r="362" spans="1:13" x14ac:dyDescent="0.3">
      <c r="A362" s="74">
        <v>337</v>
      </c>
      <c r="B362" s="132">
        <f t="shared" si="41"/>
        <v>54058</v>
      </c>
      <c r="C362" s="84" t="str">
        <f t="shared" si="42"/>
        <v/>
      </c>
      <c r="D362" s="84" t="str">
        <f t="shared" si="43"/>
        <v/>
      </c>
      <c r="E362" s="84" t="str">
        <f t="shared" si="48"/>
        <v/>
      </c>
      <c r="F362" s="84">
        <v>100</v>
      </c>
      <c r="G362" s="84" t="str">
        <f t="shared" si="44"/>
        <v/>
      </c>
      <c r="H362" s="84" t="str">
        <f t="shared" si="45"/>
        <v/>
      </c>
      <c r="I362" s="84" t="str">
        <f t="shared" si="46"/>
        <v/>
      </c>
      <c r="J362" s="84" t="str">
        <f t="shared" si="47"/>
        <v/>
      </c>
      <c r="M362" s="84"/>
    </row>
    <row r="363" spans="1:13" x14ac:dyDescent="0.3">
      <c r="A363" s="74">
        <v>338</v>
      </c>
      <c r="B363" s="132">
        <f t="shared" si="41"/>
        <v>54089</v>
      </c>
      <c r="C363" s="84" t="str">
        <f t="shared" si="42"/>
        <v/>
      </c>
      <c r="D363" s="84" t="str">
        <f t="shared" si="43"/>
        <v/>
      </c>
      <c r="E363" s="84" t="str">
        <f t="shared" si="48"/>
        <v/>
      </c>
      <c r="F363" s="84">
        <v>100</v>
      </c>
      <c r="G363" s="84" t="str">
        <f t="shared" si="44"/>
        <v/>
      </c>
      <c r="H363" s="84" t="str">
        <f t="shared" si="45"/>
        <v/>
      </c>
      <c r="I363" s="84" t="str">
        <f t="shared" si="46"/>
        <v/>
      </c>
      <c r="J363" s="84" t="str">
        <f t="shared" si="47"/>
        <v/>
      </c>
      <c r="M363" s="84"/>
    </row>
    <row r="364" spans="1:13" x14ac:dyDescent="0.3">
      <c r="A364" s="74">
        <v>339</v>
      </c>
      <c r="B364" s="132">
        <f t="shared" si="41"/>
        <v>54118</v>
      </c>
      <c r="C364" s="84" t="str">
        <f t="shared" si="42"/>
        <v/>
      </c>
      <c r="D364" s="84" t="str">
        <f t="shared" si="43"/>
        <v/>
      </c>
      <c r="E364" s="84" t="str">
        <f t="shared" si="48"/>
        <v/>
      </c>
      <c r="F364" s="84">
        <v>100</v>
      </c>
      <c r="G364" s="84" t="str">
        <f t="shared" si="44"/>
        <v/>
      </c>
      <c r="H364" s="84" t="str">
        <f t="shared" si="45"/>
        <v/>
      </c>
      <c r="I364" s="84" t="str">
        <f t="shared" si="46"/>
        <v/>
      </c>
      <c r="J364" s="84" t="str">
        <f t="shared" si="47"/>
        <v/>
      </c>
      <c r="M364" s="84"/>
    </row>
    <row r="365" spans="1:13" x14ac:dyDescent="0.3">
      <c r="A365" s="74">
        <v>340</v>
      </c>
      <c r="B365" s="132">
        <f t="shared" si="41"/>
        <v>54149</v>
      </c>
      <c r="C365" s="84" t="str">
        <f t="shared" si="42"/>
        <v/>
      </c>
      <c r="D365" s="84" t="str">
        <f t="shared" si="43"/>
        <v/>
      </c>
      <c r="E365" s="84" t="str">
        <f t="shared" si="48"/>
        <v/>
      </c>
      <c r="F365" s="84">
        <v>100</v>
      </c>
      <c r="G365" s="84" t="str">
        <f t="shared" si="44"/>
        <v/>
      </c>
      <c r="H365" s="84" t="str">
        <f t="shared" si="45"/>
        <v/>
      </c>
      <c r="I365" s="84" t="str">
        <f t="shared" si="46"/>
        <v/>
      </c>
      <c r="J365" s="84" t="str">
        <f t="shared" si="47"/>
        <v/>
      </c>
      <c r="M365" s="84"/>
    </row>
    <row r="366" spans="1:13" x14ac:dyDescent="0.3">
      <c r="A366" s="74">
        <v>341</v>
      </c>
      <c r="B366" s="132">
        <f t="shared" si="41"/>
        <v>54179</v>
      </c>
      <c r="C366" s="84" t="str">
        <f t="shared" si="42"/>
        <v/>
      </c>
      <c r="D366" s="84" t="str">
        <f t="shared" si="43"/>
        <v/>
      </c>
      <c r="E366" s="84" t="str">
        <f t="shared" si="48"/>
        <v/>
      </c>
      <c r="F366" s="84">
        <v>100</v>
      </c>
      <c r="G366" s="84" t="str">
        <f t="shared" si="44"/>
        <v/>
      </c>
      <c r="H366" s="84" t="str">
        <f t="shared" si="45"/>
        <v/>
      </c>
      <c r="I366" s="84" t="str">
        <f t="shared" si="46"/>
        <v/>
      </c>
      <c r="J366" s="84" t="str">
        <f t="shared" si="47"/>
        <v/>
      </c>
      <c r="M366" s="84"/>
    </row>
    <row r="367" spans="1:13" x14ac:dyDescent="0.3">
      <c r="A367" s="74">
        <v>342</v>
      </c>
      <c r="B367" s="132">
        <f t="shared" si="41"/>
        <v>54210</v>
      </c>
      <c r="C367" s="84" t="str">
        <f t="shared" si="42"/>
        <v/>
      </c>
      <c r="D367" s="84" t="str">
        <f t="shared" si="43"/>
        <v/>
      </c>
      <c r="E367" s="84" t="str">
        <f t="shared" si="48"/>
        <v/>
      </c>
      <c r="F367" s="84">
        <v>100</v>
      </c>
      <c r="G367" s="84" t="str">
        <f t="shared" si="44"/>
        <v/>
      </c>
      <c r="H367" s="84" t="str">
        <f t="shared" si="45"/>
        <v/>
      </c>
      <c r="I367" s="84" t="str">
        <f t="shared" si="46"/>
        <v/>
      </c>
      <c r="J367" s="84" t="str">
        <f t="shared" si="47"/>
        <v/>
      </c>
      <c r="M367" s="84"/>
    </row>
    <row r="368" spans="1:13" x14ac:dyDescent="0.3">
      <c r="A368" s="74">
        <v>343</v>
      </c>
      <c r="B368" s="132">
        <f t="shared" si="41"/>
        <v>54240</v>
      </c>
      <c r="C368" s="84" t="str">
        <f t="shared" si="42"/>
        <v/>
      </c>
      <c r="D368" s="84" t="str">
        <f t="shared" si="43"/>
        <v/>
      </c>
      <c r="E368" s="84" t="str">
        <f t="shared" si="48"/>
        <v/>
      </c>
      <c r="F368" s="84">
        <v>100</v>
      </c>
      <c r="G368" s="84" t="str">
        <f t="shared" si="44"/>
        <v/>
      </c>
      <c r="H368" s="84" t="str">
        <f t="shared" si="45"/>
        <v/>
      </c>
      <c r="I368" s="84" t="str">
        <f t="shared" si="46"/>
        <v/>
      </c>
      <c r="J368" s="84" t="str">
        <f t="shared" si="47"/>
        <v/>
      </c>
      <c r="M368" s="84"/>
    </row>
    <row r="369" spans="1:13" x14ac:dyDescent="0.3">
      <c r="A369" s="74">
        <v>344</v>
      </c>
      <c r="B369" s="132">
        <f t="shared" si="41"/>
        <v>54271</v>
      </c>
      <c r="C369" s="84" t="str">
        <f t="shared" si="42"/>
        <v/>
      </c>
      <c r="D369" s="84" t="str">
        <f t="shared" si="43"/>
        <v/>
      </c>
      <c r="E369" s="84" t="str">
        <f t="shared" si="48"/>
        <v/>
      </c>
      <c r="F369" s="84">
        <v>100</v>
      </c>
      <c r="G369" s="84" t="str">
        <f t="shared" si="44"/>
        <v/>
      </c>
      <c r="H369" s="84" t="str">
        <f t="shared" si="45"/>
        <v/>
      </c>
      <c r="I369" s="84" t="str">
        <f t="shared" si="46"/>
        <v/>
      </c>
      <c r="J369" s="84" t="str">
        <f t="shared" si="47"/>
        <v/>
      </c>
      <c r="M369" s="84"/>
    </row>
    <row r="370" spans="1:13" x14ac:dyDescent="0.3">
      <c r="A370" s="74">
        <v>345</v>
      </c>
      <c r="B370" s="132">
        <f t="shared" si="41"/>
        <v>54302</v>
      </c>
      <c r="C370" s="84" t="str">
        <f t="shared" si="42"/>
        <v/>
      </c>
      <c r="D370" s="84" t="str">
        <f t="shared" si="43"/>
        <v/>
      </c>
      <c r="E370" s="84" t="str">
        <f t="shared" si="48"/>
        <v/>
      </c>
      <c r="F370" s="84">
        <v>100</v>
      </c>
      <c r="G370" s="84" t="str">
        <f t="shared" si="44"/>
        <v/>
      </c>
      <c r="H370" s="84" t="str">
        <f t="shared" si="45"/>
        <v/>
      </c>
      <c r="I370" s="84" t="str">
        <f t="shared" si="46"/>
        <v/>
      </c>
      <c r="J370" s="84" t="str">
        <f t="shared" si="47"/>
        <v/>
      </c>
      <c r="M370" s="84"/>
    </row>
    <row r="371" spans="1:13" x14ac:dyDescent="0.3">
      <c r="A371" s="74">
        <v>346</v>
      </c>
      <c r="B371" s="132">
        <f t="shared" si="41"/>
        <v>54332</v>
      </c>
      <c r="C371" s="84" t="str">
        <f t="shared" si="42"/>
        <v/>
      </c>
      <c r="D371" s="84" t="str">
        <f t="shared" si="43"/>
        <v/>
      </c>
      <c r="E371" s="84" t="str">
        <f t="shared" si="48"/>
        <v/>
      </c>
      <c r="F371" s="84">
        <v>100</v>
      </c>
      <c r="G371" s="84" t="str">
        <f t="shared" si="44"/>
        <v/>
      </c>
      <c r="H371" s="84" t="str">
        <f t="shared" si="45"/>
        <v/>
      </c>
      <c r="I371" s="84" t="str">
        <f t="shared" si="46"/>
        <v/>
      </c>
      <c r="J371" s="84" t="str">
        <f t="shared" si="47"/>
        <v/>
      </c>
      <c r="M371" s="84"/>
    </row>
    <row r="372" spans="1:13" x14ac:dyDescent="0.3">
      <c r="A372" s="74">
        <v>347</v>
      </c>
      <c r="B372" s="132">
        <f t="shared" si="41"/>
        <v>54363</v>
      </c>
      <c r="C372" s="84" t="str">
        <f t="shared" si="42"/>
        <v/>
      </c>
      <c r="D372" s="84" t="str">
        <f t="shared" si="43"/>
        <v/>
      </c>
      <c r="E372" s="84" t="str">
        <f t="shared" si="48"/>
        <v/>
      </c>
      <c r="F372" s="84">
        <v>100</v>
      </c>
      <c r="G372" s="84" t="str">
        <f t="shared" si="44"/>
        <v/>
      </c>
      <c r="H372" s="84" t="str">
        <f t="shared" si="45"/>
        <v/>
      </c>
      <c r="I372" s="84" t="str">
        <f t="shared" si="46"/>
        <v/>
      </c>
      <c r="J372" s="84" t="str">
        <f t="shared" si="47"/>
        <v/>
      </c>
      <c r="M372" s="84"/>
    </row>
    <row r="373" spans="1:13" x14ac:dyDescent="0.3">
      <c r="A373" s="74">
        <v>348</v>
      </c>
      <c r="B373" s="132">
        <f t="shared" si="41"/>
        <v>54393</v>
      </c>
      <c r="C373" s="84" t="str">
        <f t="shared" si="42"/>
        <v/>
      </c>
      <c r="D373" s="84" t="str">
        <f t="shared" si="43"/>
        <v/>
      </c>
      <c r="E373" s="84" t="str">
        <f t="shared" si="48"/>
        <v/>
      </c>
      <c r="F373" s="84">
        <v>100</v>
      </c>
      <c r="G373" s="84" t="str">
        <f t="shared" si="44"/>
        <v/>
      </c>
      <c r="H373" s="84" t="str">
        <f t="shared" si="45"/>
        <v/>
      </c>
      <c r="I373" s="84" t="str">
        <f t="shared" si="46"/>
        <v/>
      </c>
      <c r="J373" s="84" t="str">
        <f t="shared" si="47"/>
        <v/>
      </c>
      <c r="M373" s="84"/>
    </row>
    <row r="374" spans="1:13" x14ac:dyDescent="0.3">
      <c r="A374" s="74">
        <v>349</v>
      </c>
      <c r="B374" s="132">
        <f t="shared" si="41"/>
        <v>54424</v>
      </c>
      <c r="C374" s="84" t="str">
        <f t="shared" si="42"/>
        <v/>
      </c>
      <c r="D374" s="84" t="str">
        <f t="shared" si="43"/>
        <v/>
      </c>
      <c r="E374" s="84" t="str">
        <f t="shared" si="48"/>
        <v/>
      </c>
      <c r="F374" s="84">
        <v>100</v>
      </c>
      <c r="G374" s="84" t="str">
        <f t="shared" si="44"/>
        <v/>
      </c>
      <c r="H374" s="84" t="str">
        <f t="shared" si="45"/>
        <v/>
      </c>
      <c r="I374" s="84" t="str">
        <f t="shared" si="46"/>
        <v/>
      </c>
      <c r="J374" s="84" t="str">
        <f t="shared" si="47"/>
        <v/>
      </c>
      <c r="M374" s="84"/>
    </row>
    <row r="375" spans="1:13" x14ac:dyDescent="0.3">
      <c r="A375" s="74">
        <v>350</v>
      </c>
      <c r="B375" s="132">
        <f t="shared" si="41"/>
        <v>54455</v>
      </c>
      <c r="C375" s="84" t="str">
        <f t="shared" si="42"/>
        <v/>
      </c>
      <c r="D375" s="84" t="str">
        <f t="shared" si="43"/>
        <v/>
      </c>
      <c r="E375" s="84" t="str">
        <f t="shared" si="48"/>
        <v/>
      </c>
      <c r="F375" s="84">
        <v>100</v>
      </c>
      <c r="G375" s="84" t="str">
        <f t="shared" si="44"/>
        <v/>
      </c>
      <c r="H375" s="84" t="str">
        <f t="shared" si="45"/>
        <v/>
      </c>
      <c r="I375" s="84" t="str">
        <f t="shared" si="46"/>
        <v/>
      </c>
      <c r="J375" s="84" t="str">
        <f t="shared" si="47"/>
        <v/>
      </c>
      <c r="M375" s="84"/>
    </row>
    <row r="376" spans="1:13" x14ac:dyDescent="0.3">
      <c r="A376" s="74">
        <v>351</v>
      </c>
      <c r="B376" s="132">
        <f t="shared" si="41"/>
        <v>54483</v>
      </c>
      <c r="C376" s="84" t="str">
        <f t="shared" si="42"/>
        <v/>
      </c>
      <c r="D376" s="84" t="str">
        <f t="shared" si="43"/>
        <v/>
      </c>
      <c r="E376" s="84" t="str">
        <f t="shared" si="48"/>
        <v/>
      </c>
      <c r="F376" s="84">
        <v>100</v>
      </c>
      <c r="G376" s="84" t="str">
        <f t="shared" si="44"/>
        <v/>
      </c>
      <c r="H376" s="84" t="str">
        <f t="shared" si="45"/>
        <v/>
      </c>
      <c r="I376" s="84" t="str">
        <f t="shared" si="46"/>
        <v/>
      </c>
      <c r="J376" s="84" t="str">
        <f t="shared" si="47"/>
        <v/>
      </c>
      <c r="M376" s="84"/>
    </row>
    <row r="377" spans="1:13" x14ac:dyDescent="0.3">
      <c r="A377" s="74">
        <v>352</v>
      </c>
      <c r="B377" s="132">
        <f t="shared" si="41"/>
        <v>54514</v>
      </c>
      <c r="C377" s="84" t="str">
        <f t="shared" si="42"/>
        <v/>
      </c>
      <c r="D377" s="84" t="str">
        <f t="shared" si="43"/>
        <v/>
      </c>
      <c r="E377" s="84" t="str">
        <f t="shared" si="48"/>
        <v/>
      </c>
      <c r="F377" s="84">
        <v>100</v>
      </c>
      <c r="G377" s="84" t="str">
        <f t="shared" si="44"/>
        <v/>
      </c>
      <c r="H377" s="84" t="str">
        <f t="shared" si="45"/>
        <v/>
      </c>
      <c r="I377" s="84" t="str">
        <f t="shared" si="46"/>
        <v/>
      </c>
      <c r="J377" s="84" t="str">
        <f t="shared" si="47"/>
        <v/>
      </c>
      <c r="M377" s="84"/>
    </row>
    <row r="378" spans="1:13" x14ac:dyDescent="0.3">
      <c r="A378" s="74">
        <v>353</v>
      </c>
      <c r="B378" s="132">
        <f t="shared" si="41"/>
        <v>54544</v>
      </c>
      <c r="C378" s="84" t="str">
        <f t="shared" si="42"/>
        <v/>
      </c>
      <c r="D378" s="84" t="str">
        <f t="shared" si="43"/>
        <v/>
      </c>
      <c r="E378" s="84" t="str">
        <f t="shared" si="48"/>
        <v/>
      </c>
      <c r="F378" s="84">
        <v>100</v>
      </c>
      <c r="G378" s="84" t="str">
        <f t="shared" si="44"/>
        <v/>
      </c>
      <c r="H378" s="84" t="str">
        <f t="shared" si="45"/>
        <v/>
      </c>
      <c r="I378" s="84" t="str">
        <f t="shared" si="46"/>
        <v/>
      </c>
      <c r="J378" s="84" t="str">
        <f t="shared" si="47"/>
        <v/>
      </c>
      <c r="M378" s="84"/>
    </row>
    <row r="379" spans="1:13" x14ac:dyDescent="0.3">
      <c r="A379" s="74">
        <v>354</v>
      </c>
      <c r="B379" s="132">
        <f t="shared" si="41"/>
        <v>54575</v>
      </c>
      <c r="C379" s="84" t="str">
        <f t="shared" si="42"/>
        <v/>
      </c>
      <c r="D379" s="84" t="str">
        <f t="shared" si="43"/>
        <v/>
      </c>
      <c r="E379" s="84" t="str">
        <f t="shared" si="48"/>
        <v/>
      </c>
      <c r="F379" s="84">
        <v>100</v>
      </c>
      <c r="G379" s="84" t="str">
        <f t="shared" si="44"/>
        <v/>
      </c>
      <c r="H379" s="84" t="str">
        <f t="shared" si="45"/>
        <v/>
      </c>
      <c r="I379" s="84" t="str">
        <f t="shared" si="46"/>
        <v/>
      </c>
      <c r="J379" s="84" t="str">
        <f t="shared" si="47"/>
        <v/>
      </c>
      <c r="M379" s="84"/>
    </row>
    <row r="380" spans="1:13" x14ac:dyDescent="0.3">
      <c r="A380" s="74">
        <v>355</v>
      </c>
      <c r="B380" s="132">
        <f t="shared" si="41"/>
        <v>54605</v>
      </c>
      <c r="C380" s="84" t="str">
        <f t="shared" si="42"/>
        <v/>
      </c>
      <c r="D380" s="84" t="str">
        <f t="shared" si="43"/>
        <v/>
      </c>
      <c r="E380" s="84" t="str">
        <f t="shared" si="48"/>
        <v/>
      </c>
      <c r="F380" s="84">
        <v>100</v>
      </c>
      <c r="G380" s="84" t="str">
        <f t="shared" si="44"/>
        <v/>
      </c>
      <c r="H380" s="84" t="str">
        <f t="shared" si="45"/>
        <v/>
      </c>
      <c r="I380" s="84" t="str">
        <f t="shared" si="46"/>
        <v/>
      </c>
      <c r="J380" s="84" t="str">
        <f t="shared" si="47"/>
        <v/>
      </c>
      <c r="M380" s="84"/>
    </row>
    <row r="381" spans="1:13" x14ac:dyDescent="0.3">
      <c r="A381" s="74">
        <v>356</v>
      </c>
      <c r="B381" s="132">
        <f t="shared" si="41"/>
        <v>54636</v>
      </c>
      <c r="C381" s="84" t="str">
        <f t="shared" si="42"/>
        <v/>
      </c>
      <c r="D381" s="84" t="str">
        <f t="shared" si="43"/>
        <v/>
      </c>
      <c r="E381" s="84" t="str">
        <f t="shared" si="48"/>
        <v/>
      </c>
      <c r="F381" s="84">
        <v>100</v>
      </c>
      <c r="G381" s="84" t="str">
        <f t="shared" si="44"/>
        <v/>
      </c>
      <c r="H381" s="84" t="str">
        <f t="shared" si="45"/>
        <v/>
      </c>
      <c r="I381" s="84" t="str">
        <f t="shared" si="46"/>
        <v/>
      </c>
      <c r="J381" s="84" t="str">
        <f t="shared" si="47"/>
        <v/>
      </c>
      <c r="K381" s="84"/>
      <c r="L381" s="84"/>
      <c r="M381" s="84"/>
    </row>
    <row r="382" spans="1:13" x14ac:dyDescent="0.3">
      <c r="A382" s="74">
        <v>357</v>
      </c>
      <c r="B382" s="132">
        <f t="shared" si="41"/>
        <v>54667</v>
      </c>
      <c r="C382" s="84" t="str">
        <f t="shared" si="42"/>
        <v/>
      </c>
      <c r="D382" s="84" t="str">
        <f t="shared" si="43"/>
        <v/>
      </c>
      <c r="E382" s="84" t="str">
        <f t="shared" si="48"/>
        <v/>
      </c>
      <c r="F382" s="84">
        <v>100</v>
      </c>
      <c r="G382" s="84" t="str">
        <f t="shared" si="44"/>
        <v/>
      </c>
      <c r="H382" s="84" t="str">
        <f t="shared" si="45"/>
        <v/>
      </c>
      <c r="I382" s="84" t="str">
        <f t="shared" si="46"/>
        <v/>
      </c>
      <c r="J382" s="84" t="str">
        <f t="shared" si="47"/>
        <v/>
      </c>
      <c r="K382" s="84"/>
      <c r="L382" s="84"/>
      <c r="M382" s="84"/>
    </row>
    <row r="383" spans="1:13" x14ac:dyDescent="0.3">
      <c r="A383" s="74">
        <v>358</v>
      </c>
      <c r="B383" s="132">
        <f t="shared" si="41"/>
        <v>54697</v>
      </c>
      <c r="C383" s="84" t="str">
        <f t="shared" si="42"/>
        <v/>
      </c>
      <c r="D383" s="84" t="str">
        <f t="shared" si="43"/>
        <v/>
      </c>
      <c r="E383" s="84" t="str">
        <f t="shared" si="48"/>
        <v/>
      </c>
      <c r="F383" s="84">
        <v>100</v>
      </c>
      <c r="G383" s="84" t="str">
        <f t="shared" si="44"/>
        <v/>
      </c>
      <c r="H383" s="84" t="str">
        <f t="shared" si="45"/>
        <v/>
      </c>
      <c r="I383" s="84" t="str">
        <f t="shared" si="46"/>
        <v/>
      </c>
      <c r="J383" s="84" t="str">
        <f t="shared" si="47"/>
        <v/>
      </c>
      <c r="K383" s="84"/>
      <c r="L383" s="84"/>
      <c r="M383" s="84"/>
    </row>
    <row r="384" spans="1:13" x14ac:dyDescent="0.3">
      <c r="A384" s="74">
        <v>359</v>
      </c>
      <c r="B384" s="132">
        <f t="shared" si="41"/>
        <v>54728</v>
      </c>
      <c r="C384" s="84" t="str">
        <f t="shared" si="42"/>
        <v/>
      </c>
      <c r="D384" s="84" t="str">
        <f t="shared" si="43"/>
        <v/>
      </c>
      <c r="E384" s="84" t="str">
        <f t="shared" si="48"/>
        <v/>
      </c>
      <c r="F384" s="84">
        <v>100</v>
      </c>
      <c r="G384" s="84" t="str">
        <f t="shared" si="44"/>
        <v/>
      </c>
      <c r="H384" s="84" t="str">
        <f t="shared" si="45"/>
        <v/>
      </c>
      <c r="I384" s="84" t="str">
        <f t="shared" si="46"/>
        <v/>
      </c>
      <c r="J384" s="84" t="str">
        <f t="shared" si="47"/>
        <v/>
      </c>
      <c r="K384" s="84"/>
      <c r="L384" s="84"/>
      <c r="M384" s="84"/>
    </row>
    <row r="385" spans="1:13" x14ac:dyDescent="0.3">
      <c r="A385" s="74">
        <v>360</v>
      </c>
      <c r="B385" s="132">
        <f t="shared" si="41"/>
        <v>54758</v>
      </c>
      <c r="C385" s="84" t="str">
        <f t="shared" si="42"/>
        <v/>
      </c>
      <c r="D385" s="84" t="str">
        <f t="shared" si="43"/>
        <v/>
      </c>
      <c r="E385" s="84" t="str">
        <f t="shared" si="48"/>
        <v/>
      </c>
      <c r="F385" s="84">
        <v>100</v>
      </c>
      <c r="G385" s="84" t="str">
        <f t="shared" si="44"/>
        <v/>
      </c>
      <c r="H385" s="84" t="str">
        <f t="shared" si="45"/>
        <v/>
      </c>
      <c r="I385" s="84" t="str">
        <f t="shared" si="46"/>
        <v/>
      </c>
      <c r="J385" s="84" t="str">
        <f t="shared" si="47"/>
        <v/>
      </c>
      <c r="K385" s="84"/>
      <c r="L385" s="84"/>
      <c r="M385" s="84"/>
    </row>
    <row r="386" spans="1:13" x14ac:dyDescent="0.3">
      <c r="B386" s="132" t="str">
        <f t="shared" si="41"/>
        <v/>
      </c>
      <c r="C386" s="84" t="str">
        <f t="shared" si="42"/>
        <v/>
      </c>
      <c r="D386" s="84" t="str">
        <f t="shared" si="43"/>
        <v/>
      </c>
      <c r="E386" s="84" t="str">
        <f t="shared" si="48"/>
        <v/>
      </c>
      <c r="F386" s="84">
        <v>100</v>
      </c>
      <c r="G386" s="84" t="str">
        <f t="shared" si="44"/>
        <v/>
      </c>
      <c r="H386" s="84" t="str">
        <f t="shared" si="45"/>
        <v/>
      </c>
      <c r="I386" s="84" t="str">
        <f t="shared" si="46"/>
        <v/>
      </c>
      <c r="J386" s="84" t="str">
        <f t="shared" si="47"/>
        <v/>
      </c>
      <c r="L386" s="84"/>
      <c r="M386" s="84"/>
    </row>
    <row r="387" spans="1:13" x14ac:dyDescent="0.3">
      <c r="B387" s="132" t="str">
        <f t="shared" si="41"/>
        <v/>
      </c>
      <c r="C387" s="84" t="str">
        <f t="shared" si="42"/>
        <v/>
      </c>
      <c r="D387" s="84" t="str">
        <f t="shared" si="43"/>
        <v/>
      </c>
      <c r="E387" s="84" t="str">
        <f t="shared" si="48"/>
        <v/>
      </c>
      <c r="F387" s="84">
        <v>100</v>
      </c>
      <c r="G387" s="84" t="str">
        <f t="shared" si="44"/>
        <v/>
      </c>
      <c r="H387" s="84" t="str">
        <f t="shared" si="45"/>
        <v/>
      </c>
      <c r="I387" s="84" t="str">
        <f t="shared" si="46"/>
        <v/>
      </c>
      <c r="J387" s="84" t="str">
        <f t="shared" si="47"/>
        <v/>
      </c>
      <c r="L387" s="118"/>
      <c r="M387" s="84"/>
    </row>
    <row r="388" spans="1:13" x14ac:dyDescent="0.3">
      <c r="B388" s="132" t="str">
        <f t="shared" si="41"/>
        <v/>
      </c>
      <c r="C388" s="84" t="str">
        <f t="shared" si="42"/>
        <v/>
      </c>
      <c r="D388" s="84" t="str">
        <f t="shared" si="43"/>
        <v/>
      </c>
      <c r="E388" s="84" t="str">
        <f t="shared" si="48"/>
        <v/>
      </c>
      <c r="F388" s="84">
        <v>100</v>
      </c>
      <c r="G388" s="84" t="str">
        <f t="shared" si="44"/>
        <v/>
      </c>
      <c r="H388" s="84" t="str">
        <f t="shared" si="45"/>
        <v/>
      </c>
      <c r="I388" s="84" t="str">
        <f t="shared" si="46"/>
        <v/>
      </c>
      <c r="J388" s="84" t="str">
        <f t="shared" si="47"/>
        <v/>
      </c>
      <c r="M388" s="84"/>
    </row>
    <row r="389" spans="1:13" x14ac:dyDescent="0.3">
      <c r="B389" s="132" t="str">
        <f t="shared" si="41"/>
        <v/>
      </c>
      <c r="C389" s="84" t="str">
        <f t="shared" si="42"/>
        <v/>
      </c>
      <c r="D389" s="84" t="str">
        <f t="shared" si="43"/>
        <v/>
      </c>
      <c r="E389" s="84" t="str">
        <f t="shared" si="48"/>
        <v/>
      </c>
      <c r="F389" s="84">
        <v>100</v>
      </c>
      <c r="G389" s="84" t="str">
        <f t="shared" si="44"/>
        <v/>
      </c>
      <c r="H389" s="84" t="str">
        <f t="shared" si="45"/>
        <v/>
      </c>
      <c r="I389" s="84" t="str">
        <f t="shared" si="46"/>
        <v/>
      </c>
      <c r="J389" s="84" t="str">
        <f t="shared" si="47"/>
        <v/>
      </c>
      <c r="M389" s="84"/>
    </row>
    <row r="390" spans="1:13" x14ac:dyDescent="0.3">
      <c r="B390" s="132" t="str">
        <f t="shared" si="41"/>
        <v/>
      </c>
      <c r="C390" s="84" t="str">
        <f t="shared" si="42"/>
        <v/>
      </c>
      <c r="D390" s="84" t="str">
        <f t="shared" si="43"/>
        <v/>
      </c>
      <c r="E390" s="84" t="str">
        <f t="shared" si="48"/>
        <v/>
      </c>
      <c r="F390" s="84">
        <v>100</v>
      </c>
      <c r="G390" s="84" t="str">
        <f t="shared" si="44"/>
        <v/>
      </c>
      <c r="H390" s="84" t="str">
        <f t="shared" si="45"/>
        <v/>
      </c>
      <c r="I390" s="84" t="str">
        <f t="shared" si="46"/>
        <v/>
      </c>
      <c r="J390" s="84" t="str">
        <f t="shared" si="47"/>
        <v/>
      </c>
      <c r="M390" s="84"/>
    </row>
    <row r="391" spans="1:13" x14ac:dyDescent="0.3">
      <c r="B391" s="132" t="str">
        <f t="shared" si="41"/>
        <v/>
      </c>
      <c r="C391" s="84" t="str">
        <f t="shared" si="42"/>
        <v/>
      </c>
      <c r="D391" s="84" t="str">
        <f t="shared" si="43"/>
        <v/>
      </c>
      <c r="E391" s="84" t="str">
        <f t="shared" si="48"/>
        <v/>
      </c>
      <c r="F391" s="84">
        <v>100</v>
      </c>
      <c r="G391" s="84" t="str">
        <f t="shared" si="44"/>
        <v/>
      </c>
      <c r="H391" s="84" t="str">
        <f t="shared" si="45"/>
        <v/>
      </c>
      <c r="I391" s="84" t="str">
        <f t="shared" si="46"/>
        <v/>
      </c>
      <c r="J391" s="84" t="str">
        <f t="shared" si="47"/>
        <v/>
      </c>
      <c r="M391" s="84"/>
    </row>
    <row r="392" spans="1:13" x14ac:dyDescent="0.3">
      <c r="B392" s="132" t="str">
        <f t="shared" si="41"/>
        <v/>
      </c>
      <c r="C392" s="84" t="str">
        <f t="shared" si="42"/>
        <v/>
      </c>
      <c r="D392" s="84" t="str">
        <f t="shared" si="43"/>
        <v/>
      </c>
      <c r="E392" s="84" t="str">
        <f t="shared" si="48"/>
        <v/>
      </c>
      <c r="F392" s="84">
        <v>100</v>
      </c>
      <c r="G392" s="84" t="str">
        <f t="shared" si="44"/>
        <v/>
      </c>
      <c r="H392" s="84" t="str">
        <f t="shared" si="45"/>
        <v/>
      </c>
      <c r="I392" s="84" t="str">
        <f t="shared" si="46"/>
        <v/>
      </c>
      <c r="J392" s="84" t="str">
        <f t="shared" si="47"/>
        <v/>
      </c>
      <c r="M392" s="84"/>
    </row>
    <row r="393" spans="1:13" x14ac:dyDescent="0.3">
      <c r="B393" s="132" t="str">
        <f t="shared" si="41"/>
        <v/>
      </c>
      <c r="C393" s="84" t="str">
        <f t="shared" si="42"/>
        <v/>
      </c>
      <c r="D393" s="84" t="str">
        <f t="shared" si="43"/>
        <v/>
      </c>
      <c r="E393" s="84" t="str">
        <f t="shared" si="48"/>
        <v/>
      </c>
      <c r="F393" s="84">
        <v>100</v>
      </c>
      <c r="G393" s="84" t="str">
        <f t="shared" si="44"/>
        <v/>
      </c>
      <c r="H393" s="84" t="str">
        <f t="shared" si="45"/>
        <v/>
      </c>
      <c r="I393" s="84" t="str">
        <f t="shared" si="46"/>
        <v/>
      </c>
      <c r="J393" s="84" t="str">
        <f t="shared" si="47"/>
        <v/>
      </c>
      <c r="M393" s="84"/>
    </row>
    <row r="394" spans="1:13" x14ac:dyDescent="0.3">
      <c r="B394" s="132" t="str">
        <f t="shared" si="41"/>
        <v/>
      </c>
      <c r="C394" s="84" t="str">
        <f t="shared" si="42"/>
        <v/>
      </c>
      <c r="D394" s="84" t="str">
        <f t="shared" si="43"/>
        <v/>
      </c>
      <c r="E394" s="84" t="str">
        <f t="shared" si="48"/>
        <v/>
      </c>
      <c r="F394" s="84">
        <v>100</v>
      </c>
      <c r="G394" s="84" t="str">
        <f t="shared" si="44"/>
        <v/>
      </c>
      <c r="H394" s="84" t="str">
        <f t="shared" si="45"/>
        <v/>
      </c>
      <c r="I394" s="84" t="str">
        <f t="shared" si="46"/>
        <v/>
      </c>
      <c r="J394" s="84" t="str">
        <f t="shared" si="47"/>
        <v/>
      </c>
      <c r="M394" s="84"/>
    </row>
    <row r="395" spans="1:13" x14ac:dyDescent="0.3">
      <c r="B395" s="132" t="str">
        <f t="shared" si="41"/>
        <v/>
      </c>
      <c r="C395" s="84" t="str">
        <f t="shared" si="42"/>
        <v/>
      </c>
      <c r="D395" s="84" t="str">
        <f t="shared" si="43"/>
        <v/>
      </c>
      <c r="E395" s="84" t="str">
        <f t="shared" si="48"/>
        <v/>
      </c>
      <c r="F395" s="84">
        <v>100</v>
      </c>
      <c r="G395" s="84" t="str">
        <f t="shared" si="44"/>
        <v/>
      </c>
      <c r="H395" s="84" t="str">
        <f t="shared" si="45"/>
        <v/>
      </c>
      <c r="I395" s="84" t="str">
        <f t="shared" si="46"/>
        <v/>
      </c>
      <c r="J395" s="84" t="str">
        <f t="shared" si="47"/>
        <v/>
      </c>
      <c r="M395" s="84"/>
    </row>
    <row r="396" spans="1:13" x14ac:dyDescent="0.3">
      <c r="B396" s="132" t="str">
        <f t="shared" si="41"/>
        <v/>
      </c>
      <c r="C396" s="84" t="str">
        <f t="shared" si="42"/>
        <v/>
      </c>
      <c r="D396" s="84" t="str">
        <f t="shared" si="43"/>
        <v/>
      </c>
      <c r="E396" s="84" t="str">
        <f t="shared" si="48"/>
        <v/>
      </c>
      <c r="F396" s="84">
        <v>100</v>
      </c>
      <c r="G396" s="84" t="str">
        <f t="shared" si="44"/>
        <v/>
      </c>
      <c r="H396" s="84" t="str">
        <f t="shared" si="45"/>
        <v/>
      </c>
      <c r="I396" s="84" t="str">
        <f t="shared" si="46"/>
        <v/>
      </c>
      <c r="J396" s="84" t="str">
        <f t="shared" si="47"/>
        <v/>
      </c>
      <c r="M396" s="84"/>
    </row>
    <row r="397" spans="1:13" x14ac:dyDescent="0.3">
      <c r="B397" s="132" t="str">
        <f t="shared" si="41"/>
        <v/>
      </c>
      <c r="C397" s="84" t="str">
        <f t="shared" si="42"/>
        <v/>
      </c>
      <c r="D397" s="84" t="str">
        <f t="shared" si="43"/>
        <v/>
      </c>
      <c r="E397" s="84" t="str">
        <f t="shared" si="48"/>
        <v/>
      </c>
      <c r="F397" s="84">
        <v>100</v>
      </c>
      <c r="G397" s="84" t="str">
        <f t="shared" si="44"/>
        <v/>
      </c>
      <c r="H397" s="84" t="str">
        <f t="shared" si="45"/>
        <v/>
      </c>
      <c r="I397" s="84" t="str">
        <f t="shared" si="46"/>
        <v/>
      </c>
      <c r="J397" s="84" t="str">
        <f t="shared" si="47"/>
        <v/>
      </c>
      <c r="M397" s="84"/>
    </row>
    <row r="398" spans="1:13" x14ac:dyDescent="0.3">
      <c r="B398" s="132" t="str">
        <f t="shared" si="41"/>
        <v/>
      </c>
      <c r="C398" s="84" t="str">
        <f t="shared" si="42"/>
        <v/>
      </c>
      <c r="D398" s="84" t="str">
        <f t="shared" si="43"/>
        <v/>
      </c>
      <c r="E398" s="84" t="str">
        <f t="shared" si="48"/>
        <v/>
      </c>
      <c r="F398" s="84">
        <v>100</v>
      </c>
      <c r="G398" s="84" t="str">
        <f t="shared" si="44"/>
        <v/>
      </c>
      <c r="H398" s="84" t="str">
        <f t="shared" si="45"/>
        <v/>
      </c>
      <c r="I398" s="84" t="str">
        <f t="shared" si="46"/>
        <v/>
      </c>
      <c r="J398" s="84" t="str">
        <f t="shared" si="47"/>
        <v/>
      </c>
      <c r="M398" s="84"/>
    </row>
    <row r="399" spans="1:13" x14ac:dyDescent="0.3">
      <c r="B399" s="132" t="str">
        <f t="shared" si="41"/>
        <v/>
      </c>
      <c r="C399" s="84" t="str">
        <f t="shared" si="42"/>
        <v/>
      </c>
      <c r="D399" s="84" t="str">
        <f t="shared" si="43"/>
        <v/>
      </c>
      <c r="E399" s="84" t="str">
        <f t="shared" si="48"/>
        <v/>
      </c>
      <c r="F399" s="84">
        <v>100</v>
      </c>
      <c r="G399" s="84" t="str">
        <f t="shared" si="44"/>
        <v/>
      </c>
      <c r="H399" s="84" t="str">
        <f t="shared" si="45"/>
        <v/>
      </c>
      <c r="I399" s="84" t="str">
        <f t="shared" si="46"/>
        <v/>
      </c>
      <c r="J399" s="84" t="str">
        <f t="shared" si="47"/>
        <v/>
      </c>
      <c r="M399" s="84"/>
    </row>
    <row r="400" spans="1:13" x14ac:dyDescent="0.3">
      <c r="B400" s="132" t="str">
        <f t="shared" si="41"/>
        <v/>
      </c>
      <c r="C400" s="84" t="str">
        <f t="shared" si="42"/>
        <v/>
      </c>
      <c r="D400" s="84" t="str">
        <f t="shared" si="43"/>
        <v/>
      </c>
      <c r="E400" s="84" t="str">
        <f t="shared" si="48"/>
        <v/>
      </c>
      <c r="F400" s="84">
        <v>100</v>
      </c>
      <c r="G400" s="84" t="str">
        <f t="shared" si="44"/>
        <v/>
      </c>
      <c r="H400" s="84" t="str">
        <f t="shared" si="45"/>
        <v/>
      </c>
      <c r="I400" s="84" t="str">
        <f t="shared" si="46"/>
        <v/>
      </c>
      <c r="J400" s="84" t="str">
        <f t="shared" si="47"/>
        <v/>
      </c>
      <c r="M400" s="84"/>
    </row>
    <row r="401" spans="2:13" x14ac:dyDescent="0.3">
      <c r="B401" s="132" t="str">
        <f t="shared" si="41"/>
        <v/>
      </c>
      <c r="C401" s="84" t="str">
        <f t="shared" si="42"/>
        <v/>
      </c>
      <c r="D401" s="84" t="str">
        <f t="shared" si="43"/>
        <v/>
      </c>
      <c r="E401" s="84" t="str">
        <f t="shared" si="48"/>
        <v/>
      </c>
      <c r="F401" s="84">
        <v>100</v>
      </c>
      <c r="G401" s="84" t="str">
        <f t="shared" si="44"/>
        <v/>
      </c>
      <c r="H401" s="84" t="str">
        <f t="shared" si="45"/>
        <v/>
      </c>
      <c r="I401" s="84" t="str">
        <f t="shared" si="46"/>
        <v/>
      </c>
      <c r="J401" s="84" t="str">
        <f t="shared" si="47"/>
        <v/>
      </c>
      <c r="M401" s="84"/>
    </row>
    <row r="402" spans="2:13" x14ac:dyDescent="0.3">
      <c r="B402" s="132" t="str">
        <f t="shared" si="41"/>
        <v/>
      </c>
      <c r="C402" s="84" t="str">
        <f t="shared" si="42"/>
        <v/>
      </c>
      <c r="D402" s="84" t="str">
        <f t="shared" si="43"/>
        <v/>
      </c>
      <c r="E402" s="84" t="str">
        <f t="shared" si="48"/>
        <v/>
      </c>
      <c r="F402" s="84">
        <v>100</v>
      </c>
      <c r="G402" s="84" t="str">
        <f t="shared" si="44"/>
        <v/>
      </c>
      <c r="H402" s="84" t="str">
        <f t="shared" si="45"/>
        <v/>
      </c>
      <c r="I402" s="84" t="str">
        <f t="shared" si="46"/>
        <v/>
      </c>
      <c r="J402" s="84" t="str">
        <f t="shared" si="47"/>
        <v/>
      </c>
      <c r="M402" s="84"/>
    </row>
    <row r="403" spans="2:13" x14ac:dyDescent="0.3">
      <c r="B403" s="132" t="str">
        <f t="shared" si="41"/>
        <v/>
      </c>
      <c r="C403" s="84" t="str">
        <f t="shared" si="42"/>
        <v/>
      </c>
      <c r="D403" s="84" t="str">
        <f t="shared" si="43"/>
        <v/>
      </c>
      <c r="E403" s="84" t="str">
        <f t="shared" si="48"/>
        <v/>
      </c>
      <c r="F403" s="84">
        <v>100</v>
      </c>
      <c r="G403" s="84" t="str">
        <f t="shared" si="44"/>
        <v/>
      </c>
      <c r="H403" s="84" t="str">
        <f t="shared" si="45"/>
        <v/>
      </c>
      <c r="I403" s="84" t="str">
        <f t="shared" si="46"/>
        <v/>
      </c>
      <c r="J403" s="84" t="str">
        <f t="shared" si="47"/>
        <v/>
      </c>
      <c r="M403" s="84"/>
    </row>
    <row r="404" spans="2:13" x14ac:dyDescent="0.3">
      <c r="B404" s="132" t="str">
        <f t="shared" si="41"/>
        <v/>
      </c>
      <c r="C404" s="84" t="str">
        <f t="shared" si="42"/>
        <v/>
      </c>
      <c r="D404" s="84" t="str">
        <f t="shared" si="43"/>
        <v/>
      </c>
      <c r="E404" s="84" t="str">
        <f t="shared" si="48"/>
        <v/>
      </c>
      <c r="F404" s="84">
        <v>100</v>
      </c>
      <c r="G404" s="84" t="str">
        <f t="shared" si="44"/>
        <v/>
      </c>
      <c r="H404" s="84" t="str">
        <f t="shared" si="45"/>
        <v/>
      </c>
      <c r="I404" s="84" t="str">
        <f t="shared" si="46"/>
        <v/>
      </c>
      <c r="J404" s="84" t="str">
        <f t="shared" si="47"/>
        <v/>
      </c>
      <c r="M404" s="84"/>
    </row>
    <row r="405" spans="2:13" x14ac:dyDescent="0.3">
      <c r="B405" s="132" t="str">
        <f t="shared" si="41"/>
        <v/>
      </c>
      <c r="C405" s="84" t="str">
        <f t="shared" si="42"/>
        <v/>
      </c>
      <c r="D405" s="84" t="str">
        <f t="shared" si="43"/>
        <v/>
      </c>
      <c r="E405" s="84" t="str">
        <f t="shared" si="48"/>
        <v/>
      </c>
      <c r="F405" s="84">
        <v>100</v>
      </c>
      <c r="G405" s="84" t="str">
        <f t="shared" si="44"/>
        <v/>
      </c>
      <c r="H405" s="84" t="str">
        <f t="shared" si="45"/>
        <v/>
      </c>
      <c r="I405" s="84" t="str">
        <f t="shared" si="46"/>
        <v/>
      </c>
      <c r="J405" s="84" t="str">
        <f t="shared" si="47"/>
        <v/>
      </c>
      <c r="M405" s="84"/>
    </row>
    <row r="406" spans="2:13" x14ac:dyDescent="0.3">
      <c r="B406" s="132" t="str">
        <f t="shared" si="41"/>
        <v/>
      </c>
      <c r="C406" s="84" t="str">
        <f t="shared" si="42"/>
        <v/>
      </c>
      <c r="D406" s="84" t="str">
        <f t="shared" si="43"/>
        <v/>
      </c>
      <c r="E406" s="84" t="str">
        <f t="shared" si="48"/>
        <v/>
      </c>
      <c r="F406" s="84">
        <v>100</v>
      </c>
      <c r="G406" s="84" t="str">
        <f t="shared" si="44"/>
        <v/>
      </c>
      <c r="H406" s="84" t="str">
        <f t="shared" si="45"/>
        <v/>
      </c>
      <c r="I406" s="84" t="str">
        <f t="shared" si="46"/>
        <v/>
      </c>
      <c r="J406" s="84" t="str">
        <f t="shared" si="47"/>
        <v/>
      </c>
      <c r="M406" s="84"/>
    </row>
    <row r="407" spans="2:13" x14ac:dyDescent="0.3">
      <c r="B407" s="132" t="str">
        <f t="shared" si="41"/>
        <v/>
      </c>
      <c r="C407" s="84" t="str">
        <f t="shared" si="42"/>
        <v/>
      </c>
      <c r="D407" s="84" t="str">
        <f t="shared" si="43"/>
        <v/>
      </c>
      <c r="E407" s="84" t="str">
        <f t="shared" si="48"/>
        <v/>
      </c>
      <c r="F407" s="84">
        <v>100</v>
      </c>
      <c r="G407" s="84" t="str">
        <f t="shared" si="44"/>
        <v/>
      </c>
      <c r="H407" s="84" t="str">
        <f t="shared" si="45"/>
        <v/>
      </c>
      <c r="I407" s="84" t="str">
        <f t="shared" si="46"/>
        <v/>
      </c>
      <c r="J407" s="84" t="str">
        <f t="shared" si="47"/>
        <v/>
      </c>
      <c r="M407" s="84"/>
    </row>
    <row r="408" spans="2:13" x14ac:dyDescent="0.3">
      <c r="B408" s="132" t="str">
        <f t="shared" si="41"/>
        <v/>
      </c>
      <c r="C408" s="84" t="str">
        <f t="shared" si="42"/>
        <v/>
      </c>
      <c r="D408" s="84" t="str">
        <f t="shared" si="43"/>
        <v/>
      </c>
      <c r="E408" s="84" t="str">
        <f t="shared" si="48"/>
        <v/>
      </c>
      <c r="F408" s="84">
        <v>100</v>
      </c>
      <c r="G408" s="84" t="str">
        <f t="shared" si="44"/>
        <v/>
      </c>
      <c r="H408" s="84" t="str">
        <f t="shared" si="45"/>
        <v/>
      </c>
      <c r="I408" s="84" t="str">
        <f t="shared" si="46"/>
        <v/>
      </c>
      <c r="J408" s="84" t="str">
        <f t="shared" si="47"/>
        <v/>
      </c>
      <c r="M408" s="84"/>
    </row>
    <row r="409" spans="2:13" x14ac:dyDescent="0.3">
      <c r="B409" s="132" t="str">
        <f t="shared" si="41"/>
        <v/>
      </c>
      <c r="C409" s="84" t="str">
        <f t="shared" si="42"/>
        <v/>
      </c>
      <c r="D409" s="84" t="str">
        <f t="shared" si="43"/>
        <v/>
      </c>
      <c r="E409" s="84" t="str">
        <f t="shared" si="48"/>
        <v/>
      </c>
      <c r="F409" s="84">
        <v>100</v>
      </c>
      <c r="G409" s="84" t="str">
        <f t="shared" si="44"/>
        <v/>
      </c>
      <c r="H409" s="84" t="str">
        <f t="shared" si="45"/>
        <v/>
      </c>
      <c r="I409" s="84" t="str">
        <f t="shared" si="46"/>
        <v/>
      </c>
      <c r="J409" s="84" t="str">
        <f t="shared" si="47"/>
        <v/>
      </c>
      <c r="M409" s="84"/>
    </row>
    <row r="410" spans="2:13" x14ac:dyDescent="0.3">
      <c r="B410" s="132" t="str">
        <f t="shared" si="41"/>
        <v/>
      </c>
      <c r="C410" s="84" t="str">
        <f t="shared" si="42"/>
        <v/>
      </c>
      <c r="D410" s="84" t="str">
        <f t="shared" si="43"/>
        <v/>
      </c>
      <c r="E410" s="84" t="str">
        <f t="shared" si="48"/>
        <v/>
      </c>
      <c r="F410" s="84">
        <v>100</v>
      </c>
      <c r="G410" s="84" t="str">
        <f t="shared" si="44"/>
        <v/>
      </c>
      <c r="H410" s="84" t="str">
        <f t="shared" si="45"/>
        <v/>
      </c>
      <c r="I410" s="84" t="str">
        <f t="shared" si="46"/>
        <v/>
      </c>
      <c r="J410" s="84" t="str">
        <f t="shared" si="47"/>
        <v/>
      </c>
      <c r="M410" s="84"/>
    </row>
    <row r="411" spans="2:13" x14ac:dyDescent="0.3">
      <c r="B411" s="132" t="str">
        <f t="shared" ref="B411:B474" si="49">IF(ISBLANK($A411),"",EDATE($B410,1))</f>
        <v/>
      </c>
      <c r="C411" s="84" t="str">
        <f t="shared" ref="C411:C474" si="50">_xlfn.LET(
_xlpm.StartingPrincipalBalance,$G410,
_xlpm.IsPrincipalRemainingZeroCondition,ROUND($G410,2)=0,
_xlpm.IsPrincipalRemainingBlankCondition,$G410="",
_xlpm.IsPeriodBlankCondition,ISBLANK($A411),
_xlpm.Calculation,IF(_xlpm.IsPeriodBlankCondition,"",IF(_xlpm.IsPrincipalRemainingBlankCondition,"",IF(_xlpm.IsPrincipalRemainingZeroCondition,"",_xlpm.StartingPrincipalBalance))),
_xlpm.Calculation
)</f>
        <v/>
      </c>
      <c r="D411" s="84" t="str">
        <f t="shared" ref="D411:D474" si="51">_xlfn.LET(
_xlpm.InterestCalculation,$G410*$B$9,
_xlpm.IsPrincipalRemainingZeroCondition,ROUND($G410,2)=0,
_xlpm.IsPrincipalRemainingBlankCondition,$G410="",
_xlpm.IsPeriodBlankCondition,ISBLANK($A411),
_xlpm.Calculation,IF(_xlpm.IsPeriodBlankCondition,"",IF(_xlpm.IsPrincipalRemainingBlankCondition,"",IF(_xlpm.IsPrincipalRemainingZeroCondition,"",_xlpm.InterestCalculation))),
_xlpm.Calculation
)</f>
        <v/>
      </c>
      <c r="E411" s="84" t="str">
        <f t="shared" si="48"/>
        <v/>
      </c>
      <c r="F411" s="84">
        <v>100</v>
      </c>
      <c r="G411" s="84" t="str">
        <f t="shared" ref="G411:G474" si="52">_xlfn.LET(
_xlpm.StartingBalanceGreaterThanPrincipalOwedPlusPrepaymentCondition,$C411&gt;=$E411+$F411,
_xlpm.IsPrincpalOwedPlusPrepaymentLessThanOrEqualToPrincipalRemainingCondition,ROUND($E411+$F411,2)&lt;=ROUND($G410,2),
_xlpm.IsCurrentPrincapalOwedAmtGreaterThanPrevPrincipalOwedCondition,$E410&gt;$G410,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_xlpm.Calculation,IF(_xlpm.IsPeriodBlankCondition,"",IF(_xlpm.IsPrincipalRemainingBlankCondition,"",IF(_xlpm.IsPrincipalZeroCondition,"",IF(_xlpm.StartingBalanceGreaterThanPrincipalOwedPlusPrepaymentCondition,$C411-$E411-$F411,0)))),
_xlpm.Calculation
)</f>
        <v/>
      </c>
      <c r="H411" s="84" t="str">
        <f t="shared" ref="H411:H474" si="53">_xlfn.LET(
_xlpm.PrincpalRemainingCalculation,$B$13,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_xlpm.Calculation,IF(_xlpm.IsPeriodBlankCondition,"",IF(_xlpm.IsPrincipalRemainingBlankCondition,"",IF(_xlpm.IsPrincipalZeroCondition,"",_xlpm.PrincpalRemainingCalculation))),
_xlpm.Calculation
)</f>
        <v/>
      </c>
      <c r="I411" s="84" t="str">
        <f t="shared" ref="I411:I474" si="54">_xlfn.LET(
_xlpm.IsPrincipalRemainingLessThanOrEqualToPMICutoffAmtCondition,$G410&lt;=$B$2*(1-$B$15),
_xlpm.PMIMonthlyPayment,$B$19,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11" s="84" t="str">
        <f t="shared" ref="J411:J474" si="55">_xlfn.LET(
_xlpm.PrePaymentActuallyPaid,IF($C411&gt;=$E411+$F411,$F411,$C411-$E411),
_xlpm.IfPMIOwedIsBlank,IF($I411 = "",0,$I411),
_xlpm.TotalMonthlyPaymentCalculation,$D411+$E411+$H411+_xlpm.IfPMIOwedIsBlank+_xlpm.PrePaymentActuallyPaid,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_xlpm.Calculation,IF(_xlpm.IsPeriodBlankCondition,"",IF(_xlpm.IsPrincipalRemainingBlankCondition,"",IF(_xlpm.IsPrincipalZeroCondition,"",_xlpm.TotalMonthlyPaymentCalculation))),
_xlpm.Calculation
)</f>
        <v/>
      </c>
      <c r="M411" s="84"/>
    </row>
    <row r="412" spans="2:13" x14ac:dyDescent="0.3">
      <c r="B412" s="132" t="str">
        <f t="shared" si="49"/>
        <v/>
      </c>
      <c r="C412" s="84" t="str">
        <f t="shared" si="50"/>
        <v/>
      </c>
      <c r="D412" s="84" t="str">
        <f t="shared" si="51"/>
        <v/>
      </c>
      <c r="E412" s="84" t="str">
        <f t="shared" si="48"/>
        <v/>
      </c>
      <c r="F412" s="84">
        <v>100</v>
      </c>
      <c r="G412" s="84" t="str">
        <f t="shared" si="52"/>
        <v/>
      </c>
      <c r="H412" s="84" t="str">
        <f t="shared" si="53"/>
        <v/>
      </c>
      <c r="I412" s="84" t="str">
        <f t="shared" si="54"/>
        <v/>
      </c>
      <c r="J412" s="84" t="str">
        <f t="shared" si="55"/>
        <v/>
      </c>
      <c r="M412" s="84"/>
    </row>
    <row r="413" spans="2:13" x14ac:dyDescent="0.3">
      <c r="B413" s="132" t="str">
        <f t="shared" si="49"/>
        <v/>
      </c>
      <c r="C413" s="84" t="str">
        <f t="shared" si="50"/>
        <v/>
      </c>
      <c r="D413" s="84" t="str">
        <f t="shared" si="51"/>
        <v/>
      </c>
      <c r="E413" s="84" t="str">
        <f t="shared" si="48"/>
        <v/>
      </c>
      <c r="F413" s="84">
        <v>100</v>
      </c>
      <c r="G413" s="84" t="str">
        <f t="shared" si="52"/>
        <v/>
      </c>
      <c r="H413" s="84" t="str">
        <f t="shared" si="53"/>
        <v/>
      </c>
      <c r="I413" s="84" t="str">
        <f t="shared" si="54"/>
        <v/>
      </c>
      <c r="J413" s="84" t="str">
        <f t="shared" si="55"/>
        <v/>
      </c>
      <c r="M413" s="84"/>
    </row>
    <row r="414" spans="2:13" x14ac:dyDescent="0.3">
      <c r="B414" s="132" t="str">
        <f t="shared" si="49"/>
        <v/>
      </c>
      <c r="C414" s="84" t="str">
        <f t="shared" si="50"/>
        <v/>
      </c>
      <c r="D414" s="84" t="str">
        <f t="shared" si="51"/>
        <v/>
      </c>
      <c r="E414" s="84" t="str">
        <f t="shared" si="48"/>
        <v/>
      </c>
      <c r="F414" s="84">
        <v>100</v>
      </c>
      <c r="G414" s="84" t="str">
        <f t="shared" si="52"/>
        <v/>
      </c>
      <c r="H414" s="84" t="str">
        <f t="shared" si="53"/>
        <v/>
      </c>
      <c r="I414" s="84" t="str">
        <f t="shared" si="54"/>
        <v/>
      </c>
      <c r="J414" s="84" t="str">
        <f t="shared" si="55"/>
        <v/>
      </c>
      <c r="M414" s="84"/>
    </row>
    <row r="415" spans="2:13" x14ac:dyDescent="0.3">
      <c r="B415" s="132" t="str">
        <f t="shared" si="49"/>
        <v/>
      </c>
      <c r="C415" s="84" t="str">
        <f t="shared" si="50"/>
        <v/>
      </c>
      <c r="D415" s="84" t="str">
        <f t="shared" si="51"/>
        <v/>
      </c>
      <c r="E415" s="84" t="str">
        <f t="shared" si="48"/>
        <v/>
      </c>
      <c r="F415" s="84">
        <v>100</v>
      </c>
      <c r="G415" s="84" t="str">
        <f t="shared" si="52"/>
        <v/>
      </c>
      <c r="H415" s="84" t="str">
        <f t="shared" si="53"/>
        <v/>
      </c>
      <c r="I415" s="84" t="str">
        <f t="shared" si="54"/>
        <v/>
      </c>
      <c r="J415" s="84" t="str">
        <f t="shared" si="55"/>
        <v/>
      </c>
      <c r="M415" s="84"/>
    </row>
    <row r="416" spans="2:13" x14ac:dyDescent="0.3">
      <c r="B416" s="132" t="str">
        <f t="shared" si="49"/>
        <v/>
      </c>
      <c r="C416" s="84" t="str">
        <f t="shared" si="50"/>
        <v/>
      </c>
      <c r="D416" s="84" t="str">
        <f t="shared" si="51"/>
        <v/>
      </c>
      <c r="E416" s="84" t="str">
        <f t="shared" si="48"/>
        <v/>
      </c>
      <c r="F416" s="84">
        <v>100</v>
      </c>
      <c r="G416" s="84" t="str">
        <f t="shared" si="52"/>
        <v/>
      </c>
      <c r="H416" s="84" t="str">
        <f t="shared" si="53"/>
        <v/>
      </c>
      <c r="I416" s="84" t="str">
        <f t="shared" si="54"/>
        <v/>
      </c>
      <c r="J416" s="84" t="str">
        <f t="shared" si="55"/>
        <v/>
      </c>
      <c r="M416" s="84"/>
    </row>
    <row r="417" spans="2:13" x14ac:dyDescent="0.3">
      <c r="B417" s="132" t="str">
        <f t="shared" si="49"/>
        <v/>
      </c>
      <c r="C417" s="84" t="str">
        <f t="shared" si="50"/>
        <v/>
      </c>
      <c r="D417" s="84" t="str">
        <f t="shared" si="51"/>
        <v/>
      </c>
      <c r="E417" s="84" t="str">
        <f t="shared" si="48"/>
        <v/>
      </c>
      <c r="F417" s="84">
        <v>100</v>
      </c>
      <c r="G417" s="84" t="str">
        <f t="shared" si="52"/>
        <v/>
      </c>
      <c r="H417" s="84" t="str">
        <f t="shared" si="53"/>
        <v/>
      </c>
      <c r="I417" s="84" t="str">
        <f t="shared" si="54"/>
        <v/>
      </c>
      <c r="J417" s="84" t="str">
        <f t="shared" si="55"/>
        <v/>
      </c>
      <c r="M417" s="84"/>
    </row>
    <row r="418" spans="2:13" x14ac:dyDescent="0.3">
      <c r="B418" s="132" t="str">
        <f t="shared" si="49"/>
        <v/>
      </c>
      <c r="C418" s="84" t="str">
        <f t="shared" si="50"/>
        <v/>
      </c>
      <c r="D418" s="84" t="str">
        <f t="shared" si="51"/>
        <v/>
      </c>
      <c r="E418" s="84" t="str">
        <f t="shared" si="48"/>
        <v/>
      </c>
      <c r="F418" s="84">
        <v>100</v>
      </c>
      <c r="G418" s="84" t="str">
        <f t="shared" si="52"/>
        <v/>
      </c>
      <c r="H418" s="84" t="str">
        <f t="shared" si="53"/>
        <v/>
      </c>
      <c r="I418" s="84" t="str">
        <f t="shared" si="54"/>
        <v/>
      </c>
      <c r="J418" s="84" t="str">
        <f t="shared" si="55"/>
        <v/>
      </c>
      <c r="M418" s="84"/>
    </row>
    <row r="419" spans="2:13" x14ac:dyDescent="0.3">
      <c r="B419" s="132" t="str">
        <f t="shared" si="49"/>
        <v/>
      </c>
      <c r="C419" s="84" t="str">
        <f t="shared" si="50"/>
        <v/>
      </c>
      <c r="D419" s="84" t="str">
        <f t="shared" si="51"/>
        <v/>
      </c>
      <c r="E419" s="84" t="str">
        <f t="shared" si="48"/>
        <v/>
      </c>
      <c r="F419" s="84">
        <v>100</v>
      </c>
      <c r="G419" s="84" t="str">
        <f t="shared" si="52"/>
        <v/>
      </c>
      <c r="H419" s="84" t="str">
        <f t="shared" si="53"/>
        <v/>
      </c>
      <c r="I419" s="84" t="str">
        <f t="shared" si="54"/>
        <v/>
      </c>
      <c r="J419" s="84" t="str">
        <f t="shared" si="55"/>
        <v/>
      </c>
      <c r="M419" s="84"/>
    </row>
    <row r="420" spans="2:13" x14ac:dyDescent="0.3">
      <c r="B420" s="132" t="str">
        <f t="shared" si="49"/>
        <v/>
      </c>
      <c r="C420" s="84" t="str">
        <f t="shared" si="50"/>
        <v/>
      </c>
      <c r="D420" s="84" t="str">
        <f t="shared" si="51"/>
        <v/>
      </c>
      <c r="E420" s="84" t="str">
        <f t="shared" si="48"/>
        <v/>
      </c>
      <c r="F420" s="84">
        <v>100</v>
      </c>
      <c r="G420" s="84" t="str">
        <f t="shared" si="52"/>
        <v/>
      </c>
      <c r="H420" s="84" t="str">
        <f t="shared" si="53"/>
        <v/>
      </c>
      <c r="I420" s="84" t="str">
        <f t="shared" si="54"/>
        <v/>
      </c>
      <c r="J420" s="84" t="str">
        <f t="shared" si="55"/>
        <v/>
      </c>
      <c r="M420" s="84"/>
    </row>
    <row r="421" spans="2:13" x14ac:dyDescent="0.3">
      <c r="B421" s="132" t="str">
        <f t="shared" si="49"/>
        <v/>
      </c>
      <c r="C421" s="84" t="str">
        <f t="shared" si="50"/>
        <v/>
      </c>
      <c r="D421" s="84" t="str">
        <f t="shared" si="51"/>
        <v/>
      </c>
      <c r="E421" s="84" t="str">
        <f t="shared" ref="E421:E484" si="56">_xlfn.LET(
_xlpm.PrincipalOwedCalculation,$B$10-$D421,
_xlpm.IsPrincipalLessThenOrEqualToMonthlyPaymentCondition,$G420&lt;=$B$10,
_xlpm.IsPrincipalZeroCondition,ROUND($G420,2) = 0,
_xlpm.IsPrincipalRemainingBlankCondition,$G420="",
_xlpm.IsPeriodBlankCondition,ISBLANK($A421),
_xlpm.Calculation,IF(_xlpm.IsPeriodBlankCondition,"",IF(_xlpm.IsPrincipalRemainingBlankCondition,"",IF(_xlpm.IsPrincipalZeroCondition,"",IF(_xlpm.IsPrincipalLessThenOrEqualToMonthlyPaymentCondition,$G420,_xlpm.PrincipalOwedCalculation)))),
_xlpm.Calculation
)</f>
        <v/>
      </c>
      <c r="F421" s="84">
        <v>100</v>
      </c>
      <c r="G421" s="84" t="str">
        <f t="shared" si="52"/>
        <v/>
      </c>
      <c r="H421" s="84" t="str">
        <f t="shared" si="53"/>
        <v/>
      </c>
      <c r="I421" s="84" t="str">
        <f t="shared" si="54"/>
        <v/>
      </c>
      <c r="J421" s="84" t="str">
        <f t="shared" si="55"/>
        <v/>
      </c>
      <c r="M421" s="84"/>
    </row>
    <row r="422" spans="2:13" x14ac:dyDescent="0.3">
      <c r="B422" s="132" t="str">
        <f t="shared" si="49"/>
        <v/>
      </c>
      <c r="C422" s="84" t="str">
        <f t="shared" si="50"/>
        <v/>
      </c>
      <c r="D422" s="84" t="str">
        <f t="shared" si="51"/>
        <v/>
      </c>
      <c r="E422" s="84" t="str">
        <f t="shared" si="56"/>
        <v/>
      </c>
      <c r="F422" s="84">
        <v>100</v>
      </c>
      <c r="G422" s="84" t="str">
        <f t="shared" si="52"/>
        <v/>
      </c>
      <c r="H422" s="84" t="str">
        <f t="shared" si="53"/>
        <v/>
      </c>
      <c r="I422" s="84" t="str">
        <f t="shared" si="54"/>
        <v/>
      </c>
      <c r="J422" s="84" t="str">
        <f t="shared" si="55"/>
        <v/>
      </c>
      <c r="M422" s="84"/>
    </row>
    <row r="423" spans="2:13" x14ac:dyDescent="0.3">
      <c r="B423" s="132" t="str">
        <f t="shared" si="49"/>
        <v/>
      </c>
      <c r="C423" s="84" t="str">
        <f t="shared" si="50"/>
        <v/>
      </c>
      <c r="D423" s="84" t="str">
        <f t="shared" si="51"/>
        <v/>
      </c>
      <c r="E423" s="84" t="str">
        <f t="shared" si="56"/>
        <v/>
      </c>
      <c r="F423" s="84">
        <v>100</v>
      </c>
      <c r="G423" s="84" t="str">
        <f t="shared" si="52"/>
        <v/>
      </c>
      <c r="H423" s="84" t="str">
        <f t="shared" si="53"/>
        <v/>
      </c>
      <c r="I423" s="84" t="str">
        <f t="shared" si="54"/>
        <v/>
      </c>
      <c r="J423" s="84" t="str">
        <f t="shared" si="55"/>
        <v/>
      </c>
      <c r="M423" s="84"/>
    </row>
    <row r="424" spans="2:13" x14ac:dyDescent="0.3">
      <c r="B424" s="132" t="str">
        <f t="shared" si="49"/>
        <v/>
      </c>
      <c r="C424" s="84" t="str">
        <f t="shared" si="50"/>
        <v/>
      </c>
      <c r="D424" s="84" t="str">
        <f t="shared" si="51"/>
        <v/>
      </c>
      <c r="E424" s="84" t="str">
        <f t="shared" si="56"/>
        <v/>
      </c>
      <c r="F424" s="84">
        <v>100</v>
      </c>
      <c r="G424" s="84" t="str">
        <f t="shared" si="52"/>
        <v/>
      </c>
      <c r="H424" s="84" t="str">
        <f t="shared" si="53"/>
        <v/>
      </c>
      <c r="I424" s="84" t="str">
        <f t="shared" si="54"/>
        <v/>
      </c>
      <c r="J424" s="84" t="str">
        <f t="shared" si="55"/>
        <v/>
      </c>
      <c r="M424" s="84"/>
    </row>
    <row r="425" spans="2:13" x14ac:dyDescent="0.3">
      <c r="B425" s="132" t="str">
        <f t="shared" si="49"/>
        <v/>
      </c>
      <c r="C425" s="84" t="str">
        <f t="shared" si="50"/>
        <v/>
      </c>
      <c r="D425" s="84" t="str">
        <f t="shared" si="51"/>
        <v/>
      </c>
      <c r="E425" s="84" t="str">
        <f t="shared" si="56"/>
        <v/>
      </c>
      <c r="F425" s="84">
        <v>100</v>
      </c>
      <c r="G425" s="84" t="str">
        <f t="shared" si="52"/>
        <v/>
      </c>
      <c r="H425" s="84" t="str">
        <f t="shared" si="53"/>
        <v/>
      </c>
      <c r="I425" s="84" t="str">
        <f t="shared" si="54"/>
        <v/>
      </c>
      <c r="J425" s="84" t="str">
        <f t="shared" si="55"/>
        <v/>
      </c>
      <c r="M425" s="84"/>
    </row>
    <row r="426" spans="2:13" x14ac:dyDescent="0.3">
      <c r="B426" s="132" t="str">
        <f t="shared" si="49"/>
        <v/>
      </c>
      <c r="C426" s="84" t="str">
        <f t="shared" si="50"/>
        <v/>
      </c>
      <c r="D426" s="84" t="str">
        <f t="shared" si="51"/>
        <v/>
      </c>
      <c r="E426" s="84" t="str">
        <f t="shared" si="56"/>
        <v/>
      </c>
      <c r="F426" s="84">
        <v>100</v>
      </c>
      <c r="G426" s="84" t="str">
        <f t="shared" si="52"/>
        <v/>
      </c>
      <c r="H426" s="84" t="str">
        <f t="shared" si="53"/>
        <v/>
      </c>
      <c r="I426" s="84" t="str">
        <f t="shared" si="54"/>
        <v/>
      </c>
      <c r="J426" s="84" t="str">
        <f t="shared" si="55"/>
        <v/>
      </c>
      <c r="M426" s="84"/>
    </row>
    <row r="427" spans="2:13" x14ac:dyDescent="0.3">
      <c r="B427" s="132" t="str">
        <f t="shared" si="49"/>
        <v/>
      </c>
      <c r="C427" s="84" t="str">
        <f t="shared" si="50"/>
        <v/>
      </c>
      <c r="D427" s="84" t="str">
        <f t="shared" si="51"/>
        <v/>
      </c>
      <c r="E427" s="84" t="str">
        <f t="shared" si="56"/>
        <v/>
      </c>
      <c r="F427" s="84">
        <v>100</v>
      </c>
      <c r="G427" s="84" t="str">
        <f t="shared" si="52"/>
        <v/>
      </c>
      <c r="H427" s="84" t="str">
        <f t="shared" si="53"/>
        <v/>
      </c>
      <c r="I427" s="84" t="str">
        <f t="shared" si="54"/>
        <v/>
      </c>
      <c r="J427" s="84" t="str">
        <f t="shared" si="55"/>
        <v/>
      </c>
      <c r="M427" s="84"/>
    </row>
    <row r="428" spans="2:13" x14ac:dyDescent="0.3">
      <c r="B428" s="132" t="str">
        <f t="shared" si="49"/>
        <v/>
      </c>
      <c r="C428" s="84" t="str">
        <f t="shared" si="50"/>
        <v/>
      </c>
      <c r="D428" s="84" t="str">
        <f t="shared" si="51"/>
        <v/>
      </c>
      <c r="E428" s="84" t="str">
        <f t="shared" si="56"/>
        <v/>
      </c>
      <c r="F428" s="84">
        <v>100</v>
      </c>
      <c r="G428" s="84" t="str">
        <f t="shared" si="52"/>
        <v/>
      </c>
      <c r="H428" s="84" t="str">
        <f t="shared" si="53"/>
        <v/>
      </c>
      <c r="I428" s="84" t="str">
        <f t="shared" si="54"/>
        <v/>
      </c>
      <c r="J428" s="84" t="str">
        <f t="shared" si="55"/>
        <v/>
      </c>
      <c r="M428" s="84"/>
    </row>
    <row r="429" spans="2:13" x14ac:dyDescent="0.3">
      <c r="B429" s="132" t="str">
        <f t="shared" si="49"/>
        <v/>
      </c>
      <c r="C429" s="84" t="str">
        <f t="shared" si="50"/>
        <v/>
      </c>
      <c r="D429" s="84" t="str">
        <f t="shared" si="51"/>
        <v/>
      </c>
      <c r="E429" s="84" t="str">
        <f t="shared" si="56"/>
        <v/>
      </c>
      <c r="F429" s="84">
        <v>100</v>
      </c>
      <c r="G429" s="84" t="str">
        <f t="shared" si="52"/>
        <v/>
      </c>
      <c r="H429" s="84" t="str">
        <f t="shared" si="53"/>
        <v/>
      </c>
      <c r="I429" s="84" t="str">
        <f t="shared" si="54"/>
        <v/>
      </c>
      <c r="J429" s="84" t="str">
        <f t="shared" si="55"/>
        <v/>
      </c>
      <c r="M429" s="84"/>
    </row>
    <row r="430" spans="2:13" x14ac:dyDescent="0.3">
      <c r="B430" s="132" t="str">
        <f t="shared" si="49"/>
        <v/>
      </c>
      <c r="C430" s="84" t="str">
        <f t="shared" si="50"/>
        <v/>
      </c>
      <c r="D430" s="84" t="str">
        <f t="shared" si="51"/>
        <v/>
      </c>
      <c r="E430" s="84" t="str">
        <f t="shared" si="56"/>
        <v/>
      </c>
      <c r="F430" s="84">
        <v>100</v>
      </c>
      <c r="G430" s="84" t="str">
        <f t="shared" si="52"/>
        <v/>
      </c>
      <c r="H430" s="84" t="str">
        <f t="shared" si="53"/>
        <v/>
      </c>
      <c r="I430" s="84" t="str">
        <f t="shared" si="54"/>
        <v/>
      </c>
      <c r="J430" s="84" t="str">
        <f t="shared" si="55"/>
        <v/>
      </c>
      <c r="M430" s="84"/>
    </row>
    <row r="431" spans="2:13" x14ac:dyDescent="0.3">
      <c r="B431" s="132" t="str">
        <f t="shared" si="49"/>
        <v/>
      </c>
      <c r="C431" s="84" t="str">
        <f t="shared" si="50"/>
        <v/>
      </c>
      <c r="D431" s="84" t="str">
        <f t="shared" si="51"/>
        <v/>
      </c>
      <c r="E431" s="84" t="str">
        <f t="shared" si="56"/>
        <v/>
      </c>
      <c r="F431" s="84">
        <v>100</v>
      </c>
      <c r="G431" s="84" t="str">
        <f t="shared" si="52"/>
        <v/>
      </c>
      <c r="H431" s="84" t="str">
        <f t="shared" si="53"/>
        <v/>
      </c>
      <c r="I431" s="84" t="str">
        <f t="shared" si="54"/>
        <v/>
      </c>
      <c r="J431" s="84" t="str">
        <f t="shared" si="55"/>
        <v/>
      </c>
      <c r="M431" s="84"/>
    </row>
    <row r="432" spans="2:13" x14ac:dyDescent="0.3">
      <c r="B432" s="132" t="str">
        <f t="shared" si="49"/>
        <v/>
      </c>
      <c r="C432" s="84" t="str">
        <f t="shared" si="50"/>
        <v/>
      </c>
      <c r="D432" s="84" t="str">
        <f t="shared" si="51"/>
        <v/>
      </c>
      <c r="E432" s="84" t="str">
        <f t="shared" si="56"/>
        <v/>
      </c>
      <c r="F432" s="84">
        <v>100</v>
      </c>
      <c r="G432" s="84" t="str">
        <f t="shared" si="52"/>
        <v/>
      </c>
      <c r="H432" s="84" t="str">
        <f t="shared" si="53"/>
        <v/>
      </c>
      <c r="I432" s="84" t="str">
        <f t="shared" si="54"/>
        <v/>
      </c>
      <c r="J432" s="84" t="str">
        <f t="shared" si="55"/>
        <v/>
      </c>
      <c r="M432" s="84"/>
    </row>
    <row r="433" spans="2:13" x14ac:dyDescent="0.3">
      <c r="B433" s="132" t="str">
        <f t="shared" si="49"/>
        <v/>
      </c>
      <c r="C433" s="84" t="str">
        <f t="shared" si="50"/>
        <v/>
      </c>
      <c r="D433" s="84" t="str">
        <f t="shared" si="51"/>
        <v/>
      </c>
      <c r="E433" s="84" t="str">
        <f t="shared" si="56"/>
        <v/>
      </c>
      <c r="F433" s="84">
        <v>100</v>
      </c>
      <c r="G433" s="84" t="str">
        <f t="shared" si="52"/>
        <v/>
      </c>
      <c r="H433" s="84" t="str">
        <f t="shared" si="53"/>
        <v/>
      </c>
      <c r="I433" s="84" t="str">
        <f t="shared" si="54"/>
        <v/>
      </c>
      <c r="J433" s="84" t="str">
        <f t="shared" si="55"/>
        <v/>
      </c>
      <c r="M433" s="84"/>
    </row>
    <row r="434" spans="2:13" x14ac:dyDescent="0.3">
      <c r="B434" s="132" t="str">
        <f t="shared" si="49"/>
        <v/>
      </c>
      <c r="C434" s="84" t="str">
        <f t="shared" si="50"/>
        <v/>
      </c>
      <c r="D434" s="84" t="str">
        <f t="shared" si="51"/>
        <v/>
      </c>
      <c r="E434" s="84" t="str">
        <f t="shared" si="56"/>
        <v/>
      </c>
      <c r="F434" s="84">
        <v>100</v>
      </c>
      <c r="G434" s="84" t="str">
        <f t="shared" si="52"/>
        <v/>
      </c>
      <c r="H434" s="84" t="str">
        <f t="shared" si="53"/>
        <v/>
      </c>
      <c r="I434" s="84" t="str">
        <f t="shared" si="54"/>
        <v/>
      </c>
      <c r="J434" s="84" t="str">
        <f t="shared" si="55"/>
        <v/>
      </c>
      <c r="M434" s="84"/>
    </row>
    <row r="435" spans="2:13" x14ac:dyDescent="0.3">
      <c r="B435" s="132" t="str">
        <f t="shared" si="49"/>
        <v/>
      </c>
      <c r="C435" s="84" t="str">
        <f t="shared" si="50"/>
        <v/>
      </c>
      <c r="D435" s="84" t="str">
        <f t="shared" si="51"/>
        <v/>
      </c>
      <c r="E435" s="84" t="str">
        <f t="shared" si="56"/>
        <v/>
      </c>
      <c r="F435" s="84">
        <v>100</v>
      </c>
      <c r="G435" s="84" t="str">
        <f t="shared" si="52"/>
        <v/>
      </c>
      <c r="H435" s="84" t="str">
        <f t="shared" si="53"/>
        <v/>
      </c>
      <c r="I435" s="84" t="str">
        <f t="shared" si="54"/>
        <v/>
      </c>
      <c r="J435" s="84" t="str">
        <f t="shared" si="55"/>
        <v/>
      </c>
      <c r="M435" s="84"/>
    </row>
    <row r="436" spans="2:13" x14ac:dyDescent="0.3">
      <c r="B436" s="132" t="str">
        <f t="shared" si="49"/>
        <v/>
      </c>
      <c r="C436" s="84" t="str">
        <f t="shared" si="50"/>
        <v/>
      </c>
      <c r="D436" s="84" t="str">
        <f t="shared" si="51"/>
        <v/>
      </c>
      <c r="E436" s="84" t="str">
        <f t="shared" si="56"/>
        <v/>
      </c>
      <c r="F436" s="84">
        <v>100</v>
      </c>
      <c r="G436" s="84" t="str">
        <f t="shared" si="52"/>
        <v/>
      </c>
      <c r="H436" s="84" t="str">
        <f t="shared" si="53"/>
        <v/>
      </c>
      <c r="I436" s="84" t="str">
        <f t="shared" si="54"/>
        <v/>
      </c>
      <c r="J436" s="84" t="str">
        <f t="shared" si="55"/>
        <v/>
      </c>
      <c r="M436" s="84"/>
    </row>
    <row r="437" spans="2:13" x14ac:dyDescent="0.3">
      <c r="B437" s="132" t="str">
        <f t="shared" si="49"/>
        <v/>
      </c>
      <c r="C437" s="84" t="str">
        <f t="shared" si="50"/>
        <v/>
      </c>
      <c r="D437" s="84" t="str">
        <f t="shared" si="51"/>
        <v/>
      </c>
      <c r="E437" s="84" t="str">
        <f t="shared" si="56"/>
        <v/>
      </c>
      <c r="F437" s="84">
        <v>100</v>
      </c>
      <c r="G437" s="84" t="str">
        <f t="shared" si="52"/>
        <v/>
      </c>
      <c r="H437" s="84" t="str">
        <f t="shared" si="53"/>
        <v/>
      </c>
      <c r="I437" s="84" t="str">
        <f t="shared" si="54"/>
        <v/>
      </c>
      <c r="J437" s="84" t="str">
        <f t="shared" si="55"/>
        <v/>
      </c>
      <c r="M437" s="84"/>
    </row>
    <row r="438" spans="2:13" x14ac:dyDescent="0.3">
      <c r="B438" s="132" t="str">
        <f t="shared" si="49"/>
        <v/>
      </c>
      <c r="C438" s="84" t="str">
        <f t="shared" si="50"/>
        <v/>
      </c>
      <c r="D438" s="84" t="str">
        <f t="shared" si="51"/>
        <v/>
      </c>
      <c r="E438" s="84" t="str">
        <f t="shared" si="56"/>
        <v/>
      </c>
      <c r="F438" s="84">
        <v>100</v>
      </c>
      <c r="G438" s="84" t="str">
        <f t="shared" si="52"/>
        <v/>
      </c>
      <c r="H438" s="84" t="str">
        <f t="shared" si="53"/>
        <v/>
      </c>
      <c r="I438" s="84" t="str">
        <f t="shared" si="54"/>
        <v/>
      </c>
      <c r="J438" s="84" t="str">
        <f t="shared" si="55"/>
        <v/>
      </c>
      <c r="M438" s="84"/>
    </row>
    <row r="439" spans="2:13" x14ac:dyDescent="0.3">
      <c r="B439" s="132" t="str">
        <f t="shared" si="49"/>
        <v/>
      </c>
      <c r="C439" s="84" t="str">
        <f t="shared" si="50"/>
        <v/>
      </c>
      <c r="D439" s="84" t="str">
        <f t="shared" si="51"/>
        <v/>
      </c>
      <c r="E439" s="84" t="str">
        <f t="shared" si="56"/>
        <v/>
      </c>
      <c r="F439" s="84">
        <v>100</v>
      </c>
      <c r="G439" s="84" t="str">
        <f t="shared" si="52"/>
        <v/>
      </c>
      <c r="H439" s="84" t="str">
        <f t="shared" si="53"/>
        <v/>
      </c>
      <c r="I439" s="84" t="str">
        <f t="shared" si="54"/>
        <v/>
      </c>
      <c r="J439" s="84" t="str">
        <f t="shared" si="55"/>
        <v/>
      </c>
      <c r="M439" s="84"/>
    </row>
    <row r="440" spans="2:13" x14ac:dyDescent="0.3">
      <c r="B440" s="132" t="str">
        <f t="shared" si="49"/>
        <v/>
      </c>
      <c r="C440" s="84" t="str">
        <f t="shared" si="50"/>
        <v/>
      </c>
      <c r="D440" s="84" t="str">
        <f t="shared" si="51"/>
        <v/>
      </c>
      <c r="E440" s="84" t="str">
        <f t="shared" si="56"/>
        <v/>
      </c>
      <c r="F440" s="84">
        <v>100</v>
      </c>
      <c r="G440" s="84" t="str">
        <f t="shared" si="52"/>
        <v/>
      </c>
      <c r="H440" s="84" t="str">
        <f t="shared" si="53"/>
        <v/>
      </c>
      <c r="I440" s="84" t="str">
        <f t="shared" si="54"/>
        <v/>
      </c>
      <c r="J440" s="84" t="str">
        <f t="shared" si="55"/>
        <v/>
      </c>
      <c r="M440" s="84"/>
    </row>
    <row r="441" spans="2:13" x14ac:dyDescent="0.3">
      <c r="B441" s="132" t="str">
        <f t="shared" si="49"/>
        <v/>
      </c>
      <c r="C441" s="84" t="str">
        <f t="shared" si="50"/>
        <v/>
      </c>
      <c r="D441" s="84" t="str">
        <f t="shared" si="51"/>
        <v/>
      </c>
      <c r="E441" s="84" t="str">
        <f t="shared" si="56"/>
        <v/>
      </c>
      <c r="F441" s="84">
        <v>100</v>
      </c>
      <c r="G441" s="84" t="str">
        <f t="shared" si="52"/>
        <v/>
      </c>
      <c r="H441" s="84" t="str">
        <f t="shared" si="53"/>
        <v/>
      </c>
      <c r="I441" s="84" t="str">
        <f t="shared" si="54"/>
        <v/>
      </c>
      <c r="J441" s="84" t="str">
        <f t="shared" si="55"/>
        <v/>
      </c>
      <c r="M441" s="84"/>
    </row>
    <row r="442" spans="2:13" x14ac:dyDescent="0.3">
      <c r="B442" s="132" t="str">
        <f t="shared" si="49"/>
        <v/>
      </c>
      <c r="C442" s="84" t="str">
        <f t="shared" si="50"/>
        <v/>
      </c>
      <c r="D442" s="84" t="str">
        <f t="shared" si="51"/>
        <v/>
      </c>
      <c r="E442" s="84" t="str">
        <f t="shared" si="56"/>
        <v/>
      </c>
      <c r="F442" s="84">
        <v>100</v>
      </c>
      <c r="G442" s="84" t="str">
        <f t="shared" si="52"/>
        <v/>
      </c>
      <c r="H442" s="84" t="str">
        <f t="shared" si="53"/>
        <v/>
      </c>
      <c r="I442" s="84" t="str">
        <f t="shared" si="54"/>
        <v/>
      </c>
      <c r="J442" s="84" t="str">
        <f t="shared" si="55"/>
        <v/>
      </c>
      <c r="M442" s="84"/>
    </row>
    <row r="443" spans="2:13" x14ac:dyDescent="0.3">
      <c r="B443" s="132" t="str">
        <f t="shared" si="49"/>
        <v/>
      </c>
      <c r="C443" s="84" t="str">
        <f t="shared" si="50"/>
        <v/>
      </c>
      <c r="D443" s="84" t="str">
        <f t="shared" si="51"/>
        <v/>
      </c>
      <c r="E443" s="84" t="str">
        <f t="shared" si="56"/>
        <v/>
      </c>
      <c r="F443" s="84">
        <v>100</v>
      </c>
      <c r="G443" s="84" t="str">
        <f t="shared" si="52"/>
        <v/>
      </c>
      <c r="H443" s="84" t="str">
        <f t="shared" si="53"/>
        <v/>
      </c>
      <c r="I443" s="84" t="str">
        <f t="shared" si="54"/>
        <v/>
      </c>
      <c r="J443" s="84" t="str">
        <f t="shared" si="55"/>
        <v/>
      </c>
      <c r="M443" s="84"/>
    </row>
    <row r="444" spans="2:13" x14ac:dyDescent="0.3">
      <c r="B444" s="132" t="str">
        <f t="shared" si="49"/>
        <v/>
      </c>
      <c r="C444" s="84" t="str">
        <f t="shared" si="50"/>
        <v/>
      </c>
      <c r="D444" s="84" t="str">
        <f t="shared" si="51"/>
        <v/>
      </c>
      <c r="E444" s="84" t="str">
        <f t="shared" si="56"/>
        <v/>
      </c>
      <c r="F444" s="84">
        <v>100</v>
      </c>
      <c r="G444" s="84" t="str">
        <f t="shared" si="52"/>
        <v/>
      </c>
      <c r="H444" s="84" t="str">
        <f t="shared" si="53"/>
        <v/>
      </c>
      <c r="I444" s="84" t="str">
        <f t="shared" si="54"/>
        <v/>
      </c>
      <c r="J444" s="84" t="str">
        <f t="shared" si="55"/>
        <v/>
      </c>
      <c r="M444" s="84"/>
    </row>
    <row r="445" spans="2:13" x14ac:dyDescent="0.3">
      <c r="B445" s="132" t="str">
        <f t="shared" si="49"/>
        <v/>
      </c>
      <c r="C445" s="84" t="str">
        <f t="shared" si="50"/>
        <v/>
      </c>
      <c r="D445" s="84" t="str">
        <f t="shared" si="51"/>
        <v/>
      </c>
      <c r="E445" s="84" t="str">
        <f t="shared" si="56"/>
        <v/>
      </c>
      <c r="F445" s="84">
        <v>100</v>
      </c>
      <c r="G445" s="84" t="str">
        <f t="shared" si="52"/>
        <v/>
      </c>
      <c r="H445" s="84" t="str">
        <f t="shared" si="53"/>
        <v/>
      </c>
      <c r="I445" s="84" t="str">
        <f t="shared" si="54"/>
        <v/>
      </c>
      <c r="J445" s="84" t="str">
        <f t="shared" si="55"/>
        <v/>
      </c>
      <c r="M445" s="84"/>
    </row>
    <row r="446" spans="2:13" x14ac:dyDescent="0.3">
      <c r="B446" s="132" t="str">
        <f t="shared" si="49"/>
        <v/>
      </c>
      <c r="C446" s="84" t="str">
        <f t="shared" si="50"/>
        <v/>
      </c>
      <c r="D446" s="84" t="str">
        <f t="shared" si="51"/>
        <v/>
      </c>
      <c r="E446" s="84" t="str">
        <f t="shared" si="56"/>
        <v/>
      </c>
      <c r="F446" s="84">
        <v>100</v>
      </c>
      <c r="G446" s="84" t="str">
        <f t="shared" si="52"/>
        <v/>
      </c>
      <c r="H446" s="84" t="str">
        <f t="shared" si="53"/>
        <v/>
      </c>
      <c r="I446" s="84" t="str">
        <f t="shared" si="54"/>
        <v/>
      </c>
      <c r="J446" s="84" t="str">
        <f t="shared" si="55"/>
        <v/>
      </c>
      <c r="M446" s="84"/>
    </row>
    <row r="447" spans="2:13" x14ac:dyDescent="0.3">
      <c r="B447" s="132" t="str">
        <f t="shared" si="49"/>
        <v/>
      </c>
      <c r="C447" s="84" t="str">
        <f t="shared" si="50"/>
        <v/>
      </c>
      <c r="D447" s="84" t="str">
        <f t="shared" si="51"/>
        <v/>
      </c>
      <c r="E447" s="84" t="str">
        <f t="shared" si="56"/>
        <v/>
      </c>
      <c r="F447" s="84">
        <v>100</v>
      </c>
      <c r="G447" s="84" t="str">
        <f t="shared" si="52"/>
        <v/>
      </c>
      <c r="H447" s="84" t="str">
        <f t="shared" si="53"/>
        <v/>
      </c>
      <c r="I447" s="84" t="str">
        <f t="shared" si="54"/>
        <v/>
      </c>
      <c r="J447" s="84" t="str">
        <f t="shared" si="55"/>
        <v/>
      </c>
      <c r="M447" s="84"/>
    </row>
    <row r="448" spans="2:13" x14ac:dyDescent="0.3">
      <c r="B448" s="132" t="str">
        <f t="shared" si="49"/>
        <v/>
      </c>
      <c r="C448" s="84" t="str">
        <f t="shared" si="50"/>
        <v/>
      </c>
      <c r="D448" s="84" t="str">
        <f t="shared" si="51"/>
        <v/>
      </c>
      <c r="E448" s="84" t="str">
        <f t="shared" si="56"/>
        <v/>
      </c>
      <c r="F448" s="84">
        <v>100</v>
      </c>
      <c r="G448" s="84" t="str">
        <f t="shared" si="52"/>
        <v/>
      </c>
      <c r="H448" s="84" t="str">
        <f t="shared" si="53"/>
        <v/>
      </c>
      <c r="I448" s="84" t="str">
        <f t="shared" si="54"/>
        <v/>
      </c>
      <c r="J448" s="84" t="str">
        <f t="shared" si="55"/>
        <v/>
      </c>
      <c r="M448" s="84"/>
    </row>
    <row r="449" spans="2:13" x14ac:dyDescent="0.3">
      <c r="B449" s="132" t="str">
        <f t="shared" si="49"/>
        <v/>
      </c>
      <c r="C449" s="84" t="str">
        <f t="shared" si="50"/>
        <v/>
      </c>
      <c r="D449" s="84" t="str">
        <f t="shared" si="51"/>
        <v/>
      </c>
      <c r="E449" s="84" t="str">
        <f t="shared" si="56"/>
        <v/>
      </c>
      <c r="F449" s="84">
        <v>100</v>
      </c>
      <c r="G449" s="84" t="str">
        <f t="shared" si="52"/>
        <v/>
      </c>
      <c r="H449" s="84" t="str">
        <f t="shared" si="53"/>
        <v/>
      </c>
      <c r="I449" s="84" t="str">
        <f t="shared" si="54"/>
        <v/>
      </c>
      <c r="J449" s="84" t="str">
        <f t="shared" si="55"/>
        <v/>
      </c>
      <c r="M449" s="84"/>
    </row>
    <row r="450" spans="2:13" x14ac:dyDescent="0.3">
      <c r="B450" s="132" t="str">
        <f t="shared" si="49"/>
        <v/>
      </c>
      <c r="C450" s="84" t="str">
        <f t="shared" si="50"/>
        <v/>
      </c>
      <c r="D450" s="84" t="str">
        <f t="shared" si="51"/>
        <v/>
      </c>
      <c r="E450" s="84" t="str">
        <f t="shared" si="56"/>
        <v/>
      </c>
      <c r="F450" s="84">
        <v>100</v>
      </c>
      <c r="G450" s="84" t="str">
        <f t="shared" si="52"/>
        <v/>
      </c>
      <c r="H450" s="84" t="str">
        <f t="shared" si="53"/>
        <v/>
      </c>
      <c r="I450" s="84" t="str">
        <f t="shared" si="54"/>
        <v/>
      </c>
      <c r="J450" s="84" t="str">
        <f t="shared" si="55"/>
        <v/>
      </c>
      <c r="M450" s="84"/>
    </row>
    <row r="451" spans="2:13" x14ac:dyDescent="0.3">
      <c r="B451" s="132" t="str">
        <f t="shared" si="49"/>
        <v/>
      </c>
      <c r="C451" s="84" t="str">
        <f t="shared" si="50"/>
        <v/>
      </c>
      <c r="D451" s="84" t="str">
        <f t="shared" si="51"/>
        <v/>
      </c>
      <c r="E451" s="84" t="str">
        <f t="shared" si="56"/>
        <v/>
      </c>
      <c r="F451" s="84">
        <v>100</v>
      </c>
      <c r="G451" s="84" t="str">
        <f t="shared" si="52"/>
        <v/>
      </c>
      <c r="H451" s="84" t="str">
        <f t="shared" si="53"/>
        <v/>
      </c>
      <c r="I451" s="84" t="str">
        <f t="shared" si="54"/>
        <v/>
      </c>
      <c r="J451" s="84" t="str">
        <f t="shared" si="55"/>
        <v/>
      </c>
      <c r="M451" s="84"/>
    </row>
    <row r="452" spans="2:13" x14ac:dyDescent="0.3">
      <c r="B452" s="132" t="str">
        <f t="shared" si="49"/>
        <v/>
      </c>
      <c r="C452" s="84" t="str">
        <f t="shared" si="50"/>
        <v/>
      </c>
      <c r="D452" s="84" t="str">
        <f t="shared" si="51"/>
        <v/>
      </c>
      <c r="E452" s="84" t="str">
        <f t="shared" si="56"/>
        <v/>
      </c>
      <c r="F452" s="84">
        <v>100</v>
      </c>
      <c r="G452" s="84" t="str">
        <f t="shared" si="52"/>
        <v/>
      </c>
      <c r="H452" s="84" t="str">
        <f t="shared" si="53"/>
        <v/>
      </c>
      <c r="I452" s="84" t="str">
        <f t="shared" si="54"/>
        <v/>
      </c>
      <c r="J452" s="84" t="str">
        <f t="shared" si="55"/>
        <v/>
      </c>
      <c r="M452" s="84"/>
    </row>
    <row r="453" spans="2:13" x14ac:dyDescent="0.3">
      <c r="B453" s="132" t="str">
        <f t="shared" si="49"/>
        <v/>
      </c>
      <c r="C453" s="84" t="str">
        <f t="shared" si="50"/>
        <v/>
      </c>
      <c r="D453" s="84" t="str">
        <f t="shared" si="51"/>
        <v/>
      </c>
      <c r="E453" s="84" t="str">
        <f t="shared" si="56"/>
        <v/>
      </c>
      <c r="F453" s="84">
        <v>100</v>
      </c>
      <c r="G453" s="84" t="str">
        <f t="shared" si="52"/>
        <v/>
      </c>
      <c r="H453" s="84" t="str">
        <f t="shared" si="53"/>
        <v/>
      </c>
      <c r="I453" s="84" t="str">
        <f t="shared" si="54"/>
        <v/>
      </c>
      <c r="J453" s="84" t="str">
        <f t="shared" si="55"/>
        <v/>
      </c>
      <c r="M453" s="84"/>
    </row>
    <row r="454" spans="2:13" x14ac:dyDescent="0.3">
      <c r="B454" s="132" t="str">
        <f t="shared" si="49"/>
        <v/>
      </c>
      <c r="C454" s="84" t="str">
        <f t="shared" si="50"/>
        <v/>
      </c>
      <c r="D454" s="84" t="str">
        <f t="shared" si="51"/>
        <v/>
      </c>
      <c r="E454" s="84" t="str">
        <f t="shared" si="56"/>
        <v/>
      </c>
      <c r="F454" s="84">
        <v>100</v>
      </c>
      <c r="G454" s="84" t="str">
        <f t="shared" si="52"/>
        <v/>
      </c>
      <c r="H454" s="84" t="str">
        <f t="shared" si="53"/>
        <v/>
      </c>
      <c r="I454" s="84" t="str">
        <f t="shared" si="54"/>
        <v/>
      </c>
      <c r="J454" s="84" t="str">
        <f t="shared" si="55"/>
        <v/>
      </c>
      <c r="M454" s="84"/>
    </row>
    <row r="455" spans="2:13" x14ac:dyDescent="0.3">
      <c r="B455" s="132" t="str">
        <f t="shared" si="49"/>
        <v/>
      </c>
      <c r="C455" s="84" t="str">
        <f t="shared" si="50"/>
        <v/>
      </c>
      <c r="D455" s="84" t="str">
        <f t="shared" si="51"/>
        <v/>
      </c>
      <c r="E455" s="84" t="str">
        <f t="shared" si="56"/>
        <v/>
      </c>
      <c r="F455" s="84">
        <v>100</v>
      </c>
      <c r="G455" s="84" t="str">
        <f t="shared" si="52"/>
        <v/>
      </c>
      <c r="H455" s="84" t="str">
        <f t="shared" si="53"/>
        <v/>
      </c>
      <c r="I455" s="84" t="str">
        <f t="shared" si="54"/>
        <v/>
      </c>
      <c r="J455" s="84" t="str">
        <f t="shared" si="55"/>
        <v/>
      </c>
      <c r="M455" s="84"/>
    </row>
    <row r="456" spans="2:13" x14ac:dyDescent="0.3">
      <c r="B456" s="132" t="str">
        <f t="shared" si="49"/>
        <v/>
      </c>
      <c r="C456" s="84" t="str">
        <f t="shared" si="50"/>
        <v/>
      </c>
      <c r="D456" s="84" t="str">
        <f t="shared" si="51"/>
        <v/>
      </c>
      <c r="E456" s="84" t="str">
        <f t="shared" si="56"/>
        <v/>
      </c>
      <c r="F456" s="84">
        <v>100</v>
      </c>
      <c r="G456" s="84" t="str">
        <f t="shared" si="52"/>
        <v/>
      </c>
      <c r="H456" s="84" t="str">
        <f t="shared" si="53"/>
        <v/>
      </c>
      <c r="I456" s="84" t="str">
        <f t="shared" si="54"/>
        <v/>
      </c>
      <c r="J456" s="84" t="str">
        <f t="shared" si="55"/>
        <v/>
      </c>
      <c r="M456" s="84"/>
    </row>
    <row r="457" spans="2:13" x14ac:dyDescent="0.3">
      <c r="B457" s="132" t="str">
        <f t="shared" si="49"/>
        <v/>
      </c>
      <c r="C457" s="84" t="str">
        <f t="shared" si="50"/>
        <v/>
      </c>
      <c r="D457" s="84" t="str">
        <f t="shared" si="51"/>
        <v/>
      </c>
      <c r="E457" s="84" t="str">
        <f t="shared" si="56"/>
        <v/>
      </c>
      <c r="F457" s="84">
        <v>100</v>
      </c>
      <c r="G457" s="84" t="str">
        <f t="shared" si="52"/>
        <v/>
      </c>
      <c r="H457" s="84" t="str">
        <f t="shared" si="53"/>
        <v/>
      </c>
      <c r="I457" s="84" t="str">
        <f t="shared" si="54"/>
        <v/>
      </c>
      <c r="J457" s="84" t="str">
        <f t="shared" si="55"/>
        <v/>
      </c>
      <c r="M457" s="84"/>
    </row>
    <row r="458" spans="2:13" x14ac:dyDescent="0.3">
      <c r="B458" s="132" t="str">
        <f t="shared" si="49"/>
        <v/>
      </c>
      <c r="C458" s="84" t="str">
        <f t="shared" si="50"/>
        <v/>
      </c>
      <c r="D458" s="84" t="str">
        <f t="shared" si="51"/>
        <v/>
      </c>
      <c r="E458" s="84" t="str">
        <f t="shared" si="56"/>
        <v/>
      </c>
      <c r="F458" s="84">
        <v>100</v>
      </c>
      <c r="G458" s="84" t="str">
        <f t="shared" si="52"/>
        <v/>
      </c>
      <c r="H458" s="84" t="str">
        <f t="shared" si="53"/>
        <v/>
      </c>
      <c r="I458" s="84" t="str">
        <f t="shared" si="54"/>
        <v/>
      </c>
      <c r="J458" s="84" t="str">
        <f t="shared" si="55"/>
        <v/>
      </c>
      <c r="M458" s="84"/>
    </row>
    <row r="459" spans="2:13" x14ac:dyDescent="0.3">
      <c r="B459" s="132" t="str">
        <f t="shared" si="49"/>
        <v/>
      </c>
      <c r="C459" s="84" t="str">
        <f t="shared" si="50"/>
        <v/>
      </c>
      <c r="D459" s="84" t="str">
        <f t="shared" si="51"/>
        <v/>
      </c>
      <c r="E459" s="84" t="str">
        <f t="shared" si="56"/>
        <v/>
      </c>
      <c r="F459" s="84">
        <v>100</v>
      </c>
      <c r="G459" s="84" t="str">
        <f t="shared" si="52"/>
        <v/>
      </c>
      <c r="H459" s="84" t="str">
        <f t="shared" si="53"/>
        <v/>
      </c>
      <c r="I459" s="84" t="str">
        <f t="shared" si="54"/>
        <v/>
      </c>
      <c r="J459" s="84" t="str">
        <f t="shared" si="55"/>
        <v/>
      </c>
      <c r="M459" s="84"/>
    </row>
    <row r="460" spans="2:13" x14ac:dyDescent="0.3">
      <c r="B460" s="132" t="str">
        <f t="shared" si="49"/>
        <v/>
      </c>
      <c r="C460" s="84" t="str">
        <f t="shared" si="50"/>
        <v/>
      </c>
      <c r="D460" s="84" t="str">
        <f t="shared" si="51"/>
        <v/>
      </c>
      <c r="E460" s="84" t="str">
        <f t="shared" si="56"/>
        <v/>
      </c>
      <c r="F460" s="84">
        <v>100</v>
      </c>
      <c r="G460" s="84" t="str">
        <f t="shared" si="52"/>
        <v/>
      </c>
      <c r="H460" s="84" t="str">
        <f t="shared" si="53"/>
        <v/>
      </c>
      <c r="I460" s="84" t="str">
        <f t="shared" si="54"/>
        <v/>
      </c>
      <c r="J460" s="84" t="str">
        <f t="shared" si="55"/>
        <v/>
      </c>
      <c r="M460" s="84"/>
    </row>
    <row r="461" spans="2:13" x14ac:dyDescent="0.3">
      <c r="B461" s="132" t="str">
        <f t="shared" si="49"/>
        <v/>
      </c>
      <c r="C461" s="84" t="str">
        <f t="shared" si="50"/>
        <v/>
      </c>
      <c r="D461" s="84" t="str">
        <f t="shared" si="51"/>
        <v/>
      </c>
      <c r="E461" s="84" t="str">
        <f t="shared" si="56"/>
        <v/>
      </c>
      <c r="F461" s="84">
        <v>100</v>
      </c>
      <c r="G461" s="84" t="str">
        <f t="shared" si="52"/>
        <v/>
      </c>
      <c r="H461" s="84" t="str">
        <f t="shared" si="53"/>
        <v/>
      </c>
      <c r="I461" s="84" t="str">
        <f t="shared" si="54"/>
        <v/>
      </c>
      <c r="J461" s="84" t="str">
        <f t="shared" si="55"/>
        <v/>
      </c>
      <c r="M461" s="84"/>
    </row>
    <row r="462" spans="2:13" x14ac:dyDescent="0.3">
      <c r="B462" s="132" t="str">
        <f t="shared" si="49"/>
        <v/>
      </c>
      <c r="C462" s="84" t="str">
        <f t="shared" si="50"/>
        <v/>
      </c>
      <c r="D462" s="84" t="str">
        <f t="shared" si="51"/>
        <v/>
      </c>
      <c r="E462" s="84" t="str">
        <f t="shared" si="56"/>
        <v/>
      </c>
      <c r="F462" s="84">
        <v>100</v>
      </c>
      <c r="G462" s="84" t="str">
        <f t="shared" si="52"/>
        <v/>
      </c>
      <c r="H462" s="84" t="str">
        <f t="shared" si="53"/>
        <v/>
      </c>
      <c r="I462" s="84" t="str">
        <f t="shared" si="54"/>
        <v/>
      </c>
      <c r="J462" s="84" t="str">
        <f t="shared" si="55"/>
        <v/>
      </c>
      <c r="M462" s="84"/>
    </row>
    <row r="463" spans="2:13" x14ac:dyDescent="0.3">
      <c r="B463" s="132" t="str">
        <f t="shared" si="49"/>
        <v/>
      </c>
      <c r="C463" s="84" t="str">
        <f t="shared" si="50"/>
        <v/>
      </c>
      <c r="D463" s="84" t="str">
        <f t="shared" si="51"/>
        <v/>
      </c>
      <c r="E463" s="84" t="str">
        <f t="shared" si="56"/>
        <v/>
      </c>
      <c r="F463" s="84">
        <v>100</v>
      </c>
      <c r="G463" s="84" t="str">
        <f t="shared" si="52"/>
        <v/>
      </c>
      <c r="H463" s="84" t="str">
        <f t="shared" si="53"/>
        <v/>
      </c>
      <c r="I463" s="84" t="str">
        <f t="shared" si="54"/>
        <v/>
      </c>
      <c r="J463" s="84" t="str">
        <f t="shared" si="55"/>
        <v/>
      </c>
      <c r="M463" s="84"/>
    </row>
    <row r="464" spans="2:13" x14ac:dyDescent="0.3">
      <c r="B464" s="132" t="str">
        <f t="shared" si="49"/>
        <v/>
      </c>
      <c r="C464" s="84" t="str">
        <f t="shared" si="50"/>
        <v/>
      </c>
      <c r="D464" s="84" t="str">
        <f t="shared" si="51"/>
        <v/>
      </c>
      <c r="E464" s="84" t="str">
        <f t="shared" si="56"/>
        <v/>
      </c>
      <c r="F464" s="84">
        <v>100</v>
      </c>
      <c r="G464" s="84" t="str">
        <f t="shared" si="52"/>
        <v/>
      </c>
      <c r="H464" s="84" t="str">
        <f t="shared" si="53"/>
        <v/>
      </c>
      <c r="I464" s="84" t="str">
        <f t="shared" si="54"/>
        <v/>
      </c>
      <c r="J464" s="84" t="str">
        <f t="shared" si="55"/>
        <v/>
      </c>
      <c r="M464" s="84"/>
    </row>
    <row r="465" spans="2:13" x14ac:dyDescent="0.3">
      <c r="B465" s="132" t="str">
        <f t="shared" si="49"/>
        <v/>
      </c>
      <c r="C465" s="84" t="str">
        <f t="shared" si="50"/>
        <v/>
      </c>
      <c r="D465" s="84" t="str">
        <f t="shared" si="51"/>
        <v/>
      </c>
      <c r="E465" s="84" t="str">
        <f t="shared" si="56"/>
        <v/>
      </c>
      <c r="F465" s="84">
        <v>100</v>
      </c>
      <c r="G465" s="84" t="str">
        <f t="shared" si="52"/>
        <v/>
      </c>
      <c r="H465" s="84" t="str">
        <f t="shared" si="53"/>
        <v/>
      </c>
      <c r="I465" s="84" t="str">
        <f t="shared" si="54"/>
        <v/>
      </c>
      <c r="J465" s="84" t="str">
        <f t="shared" si="55"/>
        <v/>
      </c>
      <c r="M465" s="84"/>
    </row>
    <row r="466" spans="2:13" x14ac:dyDescent="0.3">
      <c r="B466" s="132" t="str">
        <f t="shared" si="49"/>
        <v/>
      </c>
      <c r="C466" s="84" t="str">
        <f t="shared" si="50"/>
        <v/>
      </c>
      <c r="D466" s="84" t="str">
        <f t="shared" si="51"/>
        <v/>
      </c>
      <c r="E466" s="84" t="str">
        <f t="shared" si="56"/>
        <v/>
      </c>
      <c r="F466" s="84">
        <v>100</v>
      </c>
      <c r="G466" s="84" t="str">
        <f t="shared" si="52"/>
        <v/>
      </c>
      <c r="H466" s="84" t="str">
        <f t="shared" si="53"/>
        <v/>
      </c>
      <c r="I466" s="84" t="str">
        <f t="shared" si="54"/>
        <v/>
      </c>
      <c r="J466" s="84" t="str">
        <f t="shared" si="55"/>
        <v/>
      </c>
      <c r="M466" s="84"/>
    </row>
    <row r="467" spans="2:13" x14ac:dyDescent="0.3">
      <c r="B467" s="132" t="str">
        <f t="shared" si="49"/>
        <v/>
      </c>
      <c r="C467" s="84" t="str">
        <f t="shared" si="50"/>
        <v/>
      </c>
      <c r="D467" s="84" t="str">
        <f t="shared" si="51"/>
        <v/>
      </c>
      <c r="E467" s="84" t="str">
        <f t="shared" si="56"/>
        <v/>
      </c>
      <c r="F467" s="84">
        <v>100</v>
      </c>
      <c r="G467" s="84" t="str">
        <f t="shared" si="52"/>
        <v/>
      </c>
      <c r="H467" s="84" t="str">
        <f t="shared" si="53"/>
        <v/>
      </c>
      <c r="I467" s="84" t="str">
        <f t="shared" si="54"/>
        <v/>
      </c>
      <c r="J467" s="84" t="str">
        <f t="shared" si="55"/>
        <v/>
      </c>
      <c r="M467" s="84"/>
    </row>
    <row r="468" spans="2:13" x14ac:dyDescent="0.3">
      <c r="B468" s="132" t="str">
        <f t="shared" si="49"/>
        <v/>
      </c>
      <c r="C468" s="84" t="str">
        <f t="shared" si="50"/>
        <v/>
      </c>
      <c r="D468" s="84" t="str">
        <f t="shared" si="51"/>
        <v/>
      </c>
      <c r="E468" s="84" t="str">
        <f t="shared" si="56"/>
        <v/>
      </c>
      <c r="F468" s="84">
        <v>100</v>
      </c>
      <c r="G468" s="84" t="str">
        <f t="shared" si="52"/>
        <v/>
      </c>
      <c r="H468" s="84" t="str">
        <f t="shared" si="53"/>
        <v/>
      </c>
      <c r="I468" s="84" t="str">
        <f t="shared" si="54"/>
        <v/>
      </c>
      <c r="J468" s="84" t="str">
        <f t="shared" si="55"/>
        <v/>
      </c>
      <c r="M468" s="84"/>
    </row>
    <row r="469" spans="2:13" x14ac:dyDescent="0.3">
      <c r="B469" s="132" t="str">
        <f t="shared" si="49"/>
        <v/>
      </c>
      <c r="C469" s="84" t="str">
        <f t="shared" si="50"/>
        <v/>
      </c>
      <c r="D469" s="84" t="str">
        <f t="shared" si="51"/>
        <v/>
      </c>
      <c r="E469" s="84" t="str">
        <f t="shared" si="56"/>
        <v/>
      </c>
      <c r="F469" s="84">
        <v>100</v>
      </c>
      <c r="G469" s="84" t="str">
        <f t="shared" si="52"/>
        <v/>
      </c>
      <c r="H469" s="84" t="str">
        <f t="shared" si="53"/>
        <v/>
      </c>
      <c r="I469" s="84" t="str">
        <f t="shared" si="54"/>
        <v/>
      </c>
      <c r="J469" s="84" t="str">
        <f t="shared" si="55"/>
        <v/>
      </c>
      <c r="M469" s="84"/>
    </row>
    <row r="470" spans="2:13" x14ac:dyDescent="0.3">
      <c r="B470" s="132" t="str">
        <f t="shared" si="49"/>
        <v/>
      </c>
      <c r="C470" s="84" t="str">
        <f t="shared" si="50"/>
        <v/>
      </c>
      <c r="D470" s="84" t="str">
        <f t="shared" si="51"/>
        <v/>
      </c>
      <c r="E470" s="84" t="str">
        <f t="shared" si="56"/>
        <v/>
      </c>
      <c r="F470" s="84">
        <v>100</v>
      </c>
      <c r="G470" s="84" t="str">
        <f t="shared" si="52"/>
        <v/>
      </c>
      <c r="H470" s="84" t="str">
        <f t="shared" si="53"/>
        <v/>
      </c>
      <c r="I470" s="84" t="str">
        <f t="shared" si="54"/>
        <v/>
      </c>
      <c r="J470" s="84" t="str">
        <f t="shared" si="55"/>
        <v/>
      </c>
      <c r="M470" s="84"/>
    </row>
    <row r="471" spans="2:13" x14ac:dyDescent="0.3">
      <c r="B471" s="132" t="str">
        <f t="shared" si="49"/>
        <v/>
      </c>
      <c r="C471" s="84" t="str">
        <f t="shared" si="50"/>
        <v/>
      </c>
      <c r="D471" s="84" t="str">
        <f t="shared" si="51"/>
        <v/>
      </c>
      <c r="E471" s="84" t="str">
        <f t="shared" si="56"/>
        <v/>
      </c>
      <c r="F471" s="84">
        <v>100</v>
      </c>
      <c r="G471" s="84" t="str">
        <f t="shared" si="52"/>
        <v/>
      </c>
      <c r="H471" s="84" t="str">
        <f t="shared" si="53"/>
        <v/>
      </c>
      <c r="I471" s="84" t="str">
        <f t="shared" si="54"/>
        <v/>
      </c>
      <c r="J471" s="84" t="str">
        <f t="shared" si="55"/>
        <v/>
      </c>
      <c r="M471" s="84"/>
    </row>
    <row r="472" spans="2:13" x14ac:dyDescent="0.3">
      <c r="B472" s="132" t="str">
        <f t="shared" si="49"/>
        <v/>
      </c>
      <c r="C472" s="84" t="str">
        <f t="shared" si="50"/>
        <v/>
      </c>
      <c r="D472" s="84" t="str">
        <f t="shared" si="51"/>
        <v/>
      </c>
      <c r="E472" s="84" t="str">
        <f t="shared" si="56"/>
        <v/>
      </c>
      <c r="F472" s="84">
        <v>100</v>
      </c>
      <c r="G472" s="84" t="str">
        <f t="shared" si="52"/>
        <v/>
      </c>
      <c r="H472" s="84" t="str">
        <f t="shared" si="53"/>
        <v/>
      </c>
      <c r="I472" s="84" t="str">
        <f t="shared" si="54"/>
        <v/>
      </c>
      <c r="J472" s="84" t="str">
        <f t="shared" si="55"/>
        <v/>
      </c>
      <c r="M472" s="84"/>
    </row>
    <row r="473" spans="2:13" x14ac:dyDescent="0.3">
      <c r="B473" s="132" t="str">
        <f t="shared" si="49"/>
        <v/>
      </c>
      <c r="C473" s="84" t="str">
        <f t="shared" si="50"/>
        <v/>
      </c>
      <c r="D473" s="84" t="str">
        <f t="shared" si="51"/>
        <v/>
      </c>
      <c r="E473" s="84" t="str">
        <f t="shared" si="56"/>
        <v/>
      </c>
      <c r="F473" s="84">
        <v>100</v>
      </c>
      <c r="G473" s="84" t="str">
        <f t="shared" si="52"/>
        <v/>
      </c>
      <c r="H473" s="84" t="str">
        <f t="shared" si="53"/>
        <v/>
      </c>
      <c r="I473" s="84" t="str">
        <f t="shared" si="54"/>
        <v/>
      </c>
      <c r="J473" s="84" t="str">
        <f t="shared" si="55"/>
        <v/>
      </c>
      <c r="M473" s="84"/>
    </row>
    <row r="474" spans="2:13" x14ac:dyDescent="0.3">
      <c r="B474" s="132" t="str">
        <f t="shared" si="49"/>
        <v/>
      </c>
      <c r="C474" s="84" t="str">
        <f t="shared" si="50"/>
        <v/>
      </c>
      <c r="D474" s="84" t="str">
        <f t="shared" si="51"/>
        <v/>
      </c>
      <c r="E474" s="84" t="str">
        <f t="shared" si="56"/>
        <v/>
      </c>
      <c r="F474" s="84">
        <v>100</v>
      </c>
      <c r="G474" s="84" t="str">
        <f t="shared" si="52"/>
        <v/>
      </c>
      <c r="H474" s="84" t="str">
        <f t="shared" si="53"/>
        <v/>
      </c>
      <c r="I474" s="84" t="str">
        <f t="shared" si="54"/>
        <v/>
      </c>
      <c r="J474" s="84" t="str">
        <f t="shared" si="55"/>
        <v/>
      </c>
      <c r="M474" s="84"/>
    </row>
    <row r="475" spans="2:13" x14ac:dyDescent="0.3">
      <c r="B475" s="132" t="str">
        <f t="shared" ref="B475:B538" si="57">IF(ISBLANK($A475),"",EDATE($B474,1))</f>
        <v/>
      </c>
      <c r="C475" s="84" t="str">
        <f t="shared" ref="C475:C538" si="58">_xlfn.LET(
_xlpm.StartingPrincipalBalance,$G474,
_xlpm.IsPrincipalRemainingZeroCondition,ROUND($G474,2)=0,
_xlpm.IsPrincipalRemainingBlankCondition,$G474="",
_xlpm.IsPeriodBlankCondition,ISBLANK($A475),
_xlpm.Calculation,IF(_xlpm.IsPeriodBlankCondition,"",IF(_xlpm.IsPrincipalRemainingBlankCondition,"",IF(_xlpm.IsPrincipalRemainingZeroCondition,"",_xlpm.StartingPrincipalBalance))),
_xlpm.Calculation
)</f>
        <v/>
      </c>
      <c r="D475" s="84" t="str">
        <f t="shared" ref="D475:D538" si="59">_xlfn.LET(
_xlpm.InterestCalculation,$G474*$B$9,
_xlpm.IsPrincipalRemainingZeroCondition,ROUND($G474,2)=0,
_xlpm.IsPrincipalRemainingBlankCondition,$G474="",
_xlpm.IsPeriodBlankCondition,ISBLANK($A475),
_xlpm.Calculation,IF(_xlpm.IsPeriodBlankCondition,"",IF(_xlpm.IsPrincipalRemainingBlankCondition,"",IF(_xlpm.IsPrincipalRemainingZeroCondition,"",_xlpm.InterestCalculation))),
_xlpm.Calculation
)</f>
        <v/>
      </c>
      <c r="E475" s="84" t="str">
        <f t="shared" si="56"/>
        <v/>
      </c>
      <c r="F475" s="84">
        <v>100</v>
      </c>
      <c r="G475" s="84" t="str">
        <f t="shared" ref="G475:G538" si="60">_xlfn.LET(
_xlpm.StartingBalanceGreaterThanPrincipalOwedPlusPrepaymentCondition,$C475&gt;=$E475+$F475,
_xlpm.IsPrincpalOwedPlusPrepaymentLessThanOrEqualToPrincipalRemainingCondition,ROUND($E475+$F475,2)&lt;=ROUND($G474,2),
_xlpm.IsCurrentPrincapalOwedAmtGreaterThanPrevPrincipalOwedCondition,$E474&gt;$G474,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_xlpm.Calculation,IF(_xlpm.IsPeriodBlankCondition,"",IF(_xlpm.IsPrincipalRemainingBlankCondition,"",IF(_xlpm.IsPrincipalZeroCondition,"",IF(_xlpm.StartingBalanceGreaterThanPrincipalOwedPlusPrepaymentCondition,$C475-$E475-$F475,0)))),
_xlpm.Calculation
)</f>
        <v/>
      </c>
      <c r="H475" s="84" t="str">
        <f t="shared" ref="H475:H538" si="61">_xlfn.LET(
_xlpm.PrincpalRemainingCalculation,$B$13,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_xlpm.Calculation,IF(_xlpm.IsPeriodBlankCondition,"",IF(_xlpm.IsPrincipalRemainingBlankCondition,"",IF(_xlpm.IsPrincipalZeroCondition,"",_xlpm.PrincpalRemainingCalculation))),
_xlpm.Calculation
)</f>
        <v/>
      </c>
      <c r="I475" s="84" t="str">
        <f t="shared" ref="I475:I538" si="62">_xlfn.LET(
_xlpm.IsPrincipalRemainingLessThanOrEqualToPMICutoffAmtCondition,$G474&lt;=$B$2*(1-$B$15),
_xlpm.PMIMonthlyPayment,$B$19,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75" s="84" t="str">
        <f t="shared" ref="J475:J538" si="63">_xlfn.LET(
_xlpm.PrePaymentActuallyPaid,IF($C475&gt;=$E475+$F475,$F475,$C475-$E475),
_xlpm.IfPMIOwedIsBlank,IF($I475 = "",0,$I475),
_xlpm.TotalMonthlyPaymentCalculation,$D475+$E475+$H475+_xlpm.IfPMIOwedIsBlank+_xlpm.PrePaymentActuallyPaid,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_xlpm.Calculation,IF(_xlpm.IsPeriodBlankCondition,"",IF(_xlpm.IsPrincipalRemainingBlankCondition,"",IF(_xlpm.IsPrincipalZeroCondition,"",_xlpm.TotalMonthlyPaymentCalculation))),
_xlpm.Calculation
)</f>
        <v/>
      </c>
      <c r="M475" s="84"/>
    </row>
    <row r="476" spans="2:13" x14ac:dyDescent="0.3">
      <c r="B476" s="132" t="str">
        <f t="shared" si="57"/>
        <v/>
      </c>
      <c r="C476" s="84" t="str">
        <f t="shared" si="58"/>
        <v/>
      </c>
      <c r="D476" s="84" t="str">
        <f t="shared" si="59"/>
        <v/>
      </c>
      <c r="E476" s="84" t="str">
        <f t="shared" si="56"/>
        <v/>
      </c>
      <c r="F476" s="84">
        <v>100</v>
      </c>
      <c r="G476" s="84" t="str">
        <f t="shared" si="60"/>
        <v/>
      </c>
      <c r="H476" s="84" t="str">
        <f t="shared" si="61"/>
        <v/>
      </c>
      <c r="I476" s="84" t="str">
        <f t="shared" si="62"/>
        <v/>
      </c>
      <c r="J476" s="84" t="str">
        <f t="shared" si="63"/>
        <v/>
      </c>
      <c r="M476" s="84"/>
    </row>
    <row r="477" spans="2:13" x14ac:dyDescent="0.3">
      <c r="B477" s="132" t="str">
        <f t="shared" si="57"/>
        <v/>
      </c>
      <c r="C477" s="84" t="str">
        <f t="shared" si="58"/>
        <v/>
      </c>
      <c r="D477" s="84" t="str">
        <f t="shared" si="59"/>
        <v/>
      </c>
      <c r="E477" s="84" t="str">
        <f t="shared" si="56"/>
        <v/>
      </c>
      <c r="F477" s="84">
        <v>100</v>
      </c>
      <c r="G477" s="84" t="str">
        <f t="shared" si="60"/>
        <v/>
      </c>
      <c r="H477" s="84" t="str">
        <f t="shared" si="61"/>
        <v/>
      </c>
      <c r="I477" s="84" t="str">
        <f t="shared" si="62"/>
        <v/>
      </c>
      <c r="J477" s="84" t="str">
        <f t="shared" si="63"/>
        <v/>
      </c>
      <c r="M477" s="84"/>
    </row>
    <row r="478" spans="2:13" x14ac:dyDescent="0.3">
      <c r="B478" s="132" t="str">
        <f t="shared" si="57"/>
        <v/>
      </c>
      <c r="C478" s="84" t="str">
        <f t="shared" si="58"/>
        <v/>
      </c>
      <c r="D478" s="84" t="str">
        <f t="shared" si="59"/>
        <v/>
      </c>
      <c r="E478" s="84" t="str">
        <f t="shared" si="56"/>
        <v/>
      </c>
      <c r="F478" s="84">
        <v>100</v>
      </c>
      <c r="G478" s="84" t="str">
        <f t="shared" si="60"/>
        <v/>
      </c>
      <c r="H478" s="84" t="str">
        <f t="shared" si="61"/>
        <v/>
      </c>
      <c r="I478" s="84" t="str">
        <f t="shared" si="62"/>
        <v/>
      </c>
      <c r="J478" s="84" t="str">
        <f t="shared" si="63"/>
        <v/>
      </c>
      <c r="M478" s="84"/>
    </row>
    <row r="479" spans="2:13" x14ac:dyDescent="0.3">
      <c r="B479" s="132" t="str">
        <f t="shared" si="57"/>
        <v/>
      </c>
      <c r="C479" s="84" t="str">
        <f t="shared" si="58"/>
        <v/>
      </c>
      <c r="D479" s="84" t="str">
        <f t="shared" si="59"/>
        <v/>
      </c>
      <c r="E479" s="84" t="str">
        <f t="shared" si="56"/>
        <v/>
      </c>
      <c r="F479" s="84">
        <v>100</v>
      </c>
      <c r="G479" s="84" t="str">
        <f t="shared" si="60"/>
        <v/>
      </c>
      <c r="H479" s="84" t="str">
        <f t="shared" si="61"/>
        <v/>
      </c>
      <c r="I479" s="84" t="str">
        <f t="shared" si="62"/>
        <v/>
      </c>
      <c r="J479" s="84" t="str">
        <f t="shared" si="63"/>
        <v/>
      </c>
      <c r="M479" s="84"/>
    </row>
    <row r="480" spans="2:13" x14ac:dyDescent="0.3">
      <c r="B480" s="132" t="str">
        <f t="shared" si="57"/>
        <v/>
      </c>
      <c r="C480" s="84" t="str">
        <f t="shared" si="58"/>
        <v/>
      </c>
      <c r="D480" s="84" t="str">
        <f t="shared" si="59"/>
        <v/>
      </c>
      <c r="E480" s="84" t="str">
        <f t="shared" si="56"/>
        <v/>
      </c>
      <c r="F480" s="84">
        <v>100</v>
      </c>
      <c r="G480" s="84" t="str">
        <f t="shared" si="60"/>
        <v/>
      </c>
      <c r="H480" s="84" t="str">
        <f t="shared" si="61"/>
        <v/>
      </c>
      <c r="I480" s="84" t="str">
        <f t="shared" si="62"/>
        <v/>
      </c>
      <c r="J480" s="84" t="str">
        <f t="shared" si="63"/>
        <v/>
      </c>
      <c r="M480" s="84"/>
    </row>
    <row r="481" spans="2:13" x14ac:dyDescent="0.3">
      <c r="B481" s="132" t="str">
        <f t="shared" si="57"/>
        <v/>
      </c>
      <c r="C481" s="84" t="str">
        <f t="shared" si="58"/>
        <v/>
      </c>
      <c r="D481" s="84" t="str">
        <f t="shared" si="59"/>
        <v/>
      </c>
      <c r="E481" s="84" t="str">
        <f t="shared" si="56"/>
        <v/>
      </c>
      <c r="F481" s="84">
        <v>100</v>
      </c>
      <c r="G481" s="84" t="str">
        <f t="shared" si="60"/>
        <v/>
      </c>
      <c r="H481" s="84" t="str">
        <f t="shared" si="61"/>
        <v/>
      </c>
      <c r="I481" s="84" t="str">
        <f t="shared" si="62"/>
        <v/>
      </c>
      <c r="J481" s="84" t="str">
        <f t="shared" si="63"/>
        <v/>
      </c>
      <c r="M481" s="84"/>
    </row>
    <row r="482" spans="2:13" x14ac:dyDescent="0.3">
      <c r="B482" s="132" t="str">
        <f t="shared" si="57"/>
        <v/>
      </c>
      <c r="C482" s="84" t="str">
        <f t="shared" si="58"/>
        <v/>
      </c>
      <c r="D482" s="84" t="str">
        <f t="shared" si="59"/>
        <v/>
      </c>
      <c r="E482" s="84" t="str">
        <f t="shared" si="56"/>
        <v/>
      </c>
      <c r="F482" s="84">
        <v>100</v>
      </c>
      <c r="G482" s="84" t="str">
        <f t="shared" si="60"/>
        <v/>
      </c>
      <c r="H482" s="84" t="str">
        <f t="shared" si="61"/>
        <v/>
      </c>
      <c r="I482" s="84" t="str">
        <f t="shared" si="62"/>
        <v/>
      </c>
      <c r="J482" s="84" t="str">
        <f t="shared" si="63"/>
        <v/>
      </c>
      <c r="M482" s="84"/>
    </row>
    <row r="483" spans="2:13" x14ac:dyDescent="0.3">
      <c r="B483" s="132" t="str">
        <f t="shared" si="57"/>
        <v/>
      </c>
      <c r="C483" s="84" t="str">
        <f t="shared" si="58"/>
        <v/>
      </c>
      <c r="D483" s="84" t="str">
        <f t="shared" si="59"/>
        <v/>
      </c>
      <c r="E483" s="84" t="str">
        <f t="shared" si="56"/>
        <v/>
      </c>
      <c r="F483" s="84">
        <v>100</v>
      </c>
      <c r="G483" s="84" t="str">
        <f t="shared" si="60"/>
        <v/>
      </c>
      <c r="H483" s="84" t="str">
        <f t="shared" si="61"/>
        <v/>
      </c>
      <c r="I483" s="84" t="str">
        <f t="shared" si="62"/>
        <v/>
      </c>
      <c r="J483" s="84" t="str">
        <f t="shared" si="63"/>
        <v/>
      </c>
      <c r="M483" s="84"/>
    </row>
    <row r="484" spans="2:13" x14ac:dyDescent="0.3">
      <c r="B484" s="132" t="str">
        <f t="shared" si="57"/>
        <v/>
      </c>
      <c r="C484" s="84" t="str">
        <f t="shared" si="58"/>
        <v/>
      </c>
      <c r="D484" s="84" t="str">
        <f t="shared" si="59"/>
        <v/>
      </c>
      <c r="E484" s="84" t="str">
        <f t="shared" si="56"/>
        <v/>
      </c>
      <c r="F484" s="84">
        <v>100</v>
      </c>
      <c r="G484" s="84" t="str">
        <f t="shared" si="60"/>
        <v/>
      </c>
      <c r="H484" s="84" t="str">
        <f t="shared" si="61"/>
        <v/>
      </c>
      <c r="I484" s="84" t="str">
        <f t="shared" si="62"/>
        <v/>
      </c>
      <c r="J484" s="84" t="str">
        <f t="shared" si="63"/>
        <v/>
      </c>
      <c r="M484" s="84"/>
    </row>
    <row r="485" spans="2:13" x14ac:dyDescent="0.3">
      <c r="B485" s="132" t="str">
        <f t="shared" si="57"/>
        <v/>
      </c>
      <c r="C485" s="84" t="str">
        <f t="shared" si="58"/>
        <v/>
      </c>
      <c r="D485" s="84" t="str">
        <f t="shared" si="59"/>
        <v/>
      </c>
      <c r="E485" s="84" t="str">
        <f t="shared" ref="E485:E548" si="64">_xlfn.LET(
_xlpm.PrincipalOwedCalculation,$B$10-$D485,
_xlpm.IsPrincipalLessThenOrEqualToMonthlyPaymentCondition,$G484&lt;=$B$10,
_xlpm.IsPrincipalZeroCondition,ROUND($G484,2) = 0,
_xlpm.IsPrincipalRemainingBlankCondition,$G484="",
_xlpm.IsPeriodBlankCondition,ISBLANK($A485),
_xlpm.Calculation,IF(_xlpm.IsPeriodBlankCondition,"",IF(_xlpm.IsPrincipalRemainingBlankCondition,"",IF(_xlpm.IsPrincipalZeroCondition,"",IF(_xlpm.IsPrincipalLessThenOrEqualToMonthlyPaymentCondition,$G484,_xlpm.PrincipalOwedCalculation)))),
_xlpm.Calculation
)</f>
        <v/>
      </c>
      <c r="F485" s="84">
        <v>100</v>
      </c>
      <c r="G485" s="84" t="str">
        <f t="shared" si="60"/>
        <v/>
      </c>
      <c r="H485" s="84" t="str">
        <f t="shared" si="61"/>
        <v/>
      </c>
      <c r="I485" s="84" t="str">
        <f t="shared" si="62"/>
        <v/>
      </c>
      <c r="J485" s="84" t="str">
        <f t="shared" si="63"/>
        <v/>
      </c>
      <c r="M485" s="84"/>
    </row>
    <row r="486" spans="2:13" x14ac:dyDescent="0.3">
      <c r="B486" s="132" t="str">
        <f t="shared" si="57"/>
        <v/>
      </c>
      <c r="C486" s="84" t="str">
        <f t="shared" si="58"/>
        <v/>
      </c>
      <c r="D486" s="84" t="str">
        <f t="shared" si="59"/>
        <v/>
      </c>
      <c r="E486" s="84" t="str">
        <f t="shared" si="64"/>
        <v/>
      </c>
      <c r="F486" s="84">
        <v>100</v>
      </c>
      <c r="G486" s="84" t="str">
        <f t="shared" si="60"/>
        <v/>
      </c>
      <c r="H486" s="84" t="str">
        <f t="shared" si="61"/>
        <v/>
      </c>
      <c r="I486" s="84" t="str">
        <f t="shared" si="62"/>
        <v/>
      </c>
      <c r="J486" s="84" t="str">
        <f t="shared" si="63"/>
        <v/>
      </c>
      <c r="M486" s="84"/>
    </row>
    <row r="487" spans="2:13" x14ac:dyDescent="0.3">
      <c r="B487" s="132" t="str">
        <f t="shared" si="57"/>
        <v/>
      </c>
      <c r="C487" s="84" t="str">
        <f t="shared" si="58"/>
        <v/>
      </c>
      <c r="D487" s="84" t="str">
        <f t="shared" si="59"/>
        <v/>
      </c>
      <c r="E487" s="84" t="str">
        <f t="shared" si="64"/>
        <v/>
      </c>
      <c r="F487" s="84">
        <v>100</v>
      </c>
      <c r="G487" s="84" t="str">
        <f t="shared" si="60"/>
        <v/>
      </c>
      <c r="H487" s="84" t="str">
        <f t="shared" si="61"/>
        <v/>
      </c>
      <c r="I487" s="84" t="str">
        <f t="shared" si="62"/>
        <v/>
      </c>
      <c r="J487" s="84" t="str">
        <f t="shared" si="63"/>
        <v/>
      </c>
      <c r="M487" s="84"/>
    </row>
    <row r="488" spans="2:13" x14ac:dyDescent="0.3">
      <c r="B488" s="132" t="str">
        <f t="shared" si="57"/>
        <v/>
      </c>
      <c r="C488" s="84" t="str">
        <f t="shared" si="58"/>
        <v/>
      </c>
      <c r="D488" s="84" t="str">
        <f t="shared" si="59"/>
        <v/>
      </c>
      <c r="E488" s="84" t="str">
        <f t="shared" si="64"/>
        <v/>
      </c>
      <c r="F488" s="84">
        <v>100</v>
      </c>
      <c r="G488" s="84" t="str">
        <f t="shared" si="60"/>
        <v/>
      </c>
      <c r="H488" s="84" t="str">
        <f t="shared" si="61"/>
        <v/>
      </c>
      <c r="I488" s="84" t="str">
        <f t="shared" si="62"/>
        <v/>
      </c>
      <c r="J488" s="84" t="str">
        <f t="shared" si="63"/>
        <v/>
      </c>
      <c r="M488" s="84"/>
    </row>
    <row r="489" spans="2:13" x14ac:dyDescent="0.3">
      <c r="B489" s="132" t="str">
        <f t="shared" si="57"/>
        <v/>
      </c>
      <c r="C489" s="84" t="str">
        <f t="shared" si="58"/>
        <v/>
      </c>
      <c r="D489" s="84" t="str">
        <f t="shared" si="59"/>
        <v/>
      </c>
      <c r="E489" s="84" t="str">
        <f t="shared" si="64"/>
        <v/>
      </c>
      <c r="F489" s="84">
        <v>100</v>
      </c>
      <c r="G489" s="84" t="str">
        <f t="shared" si="60"/>
        <v/>
      </c>
      <c r="H489" s="84" t="str">
        <f t="shared" si="61"/>
        <v/>
      </c>
      <c r="I489" s="84" t="str">
        <f t="shared" si="62"/>
        <v/>
      </c>
      <c r="J489" s="84" t="str">
        <f t="shared" si="63"/>
        <v/>
      </c>
      <c r="M489" s="84"/>
    </row>
    <row r="490" spans="2:13" x14ac:dyDescent="0.3">
      <c r="B490" s="132" t="str">
        <f t="shared" si="57"/>
        <v/>
      </c>
      <c r="C490" s="84" t="str">
        <f t="shared" si="58"/>
        <v/>
      </c>
      <c r="D490" s="84" t="str">
        <f t="shared" si="59"/>
        <v/>
      </c>
      <c r="E490" s="84" t="str">
        <f t="shared" si="64"/>
        <v/>
      </c>
      <c r="F490" s="84">
        <v>100</v>
      </c>
      <c r="G490" s="84" t="str">
        <f t="shared" si="60"/>
        <v/>
      </c>
      <c r="H490" s="84" t="str">
        <f t="shared" si="61"/>
        <v/>
      </c>
      <c r="I490" s="84" t="str">
        <f t="shared" si="62"/>
        <v/>
      </c>
      <c r="J490" s="84" t="str">
        <f t="shared" si="63"/>
        <v/>
      </c>
      <c r="M490" s="84"/>
    </row>
    <row r="491" spans="2:13" x14ac:dyDescent="0.3">
      <c r="B491" s="132" t="str">
        <f t="shared" si="57"/>
        <v/>
      </c>
      <c r="C491" s="84" t="str">
        <f t="shared" si="58"/>
        <v/>
      </c>
      <c r="D491" s="84" t="str">
        <f t="shared" si="59"/>
        <v/>
      </c>
      <c r="E491" s="84" t="str">
        <f t="shared" si="64"/>
        <v/>
      </c>
      <c r="F491" s="84">
        <v>100</v>
      </c>
      <c r="G491" s="84" t="str">
        <f t="shared" si="60"/>
        <v/>
      </c>
      <c r="H491" s="84" t="str">
        <f t="shared" si="61"/>
        <v/>
      </c>
      <c r="I491" s="84" t="str">
        <f t="shared" si="62"/>
        <v/>
      </c>
      <c r="J491" s="84" t="str">
        <f t="shared" si="63"/>
        <v/>
      </c>
      <c r="M491" s="84"/>
    </row>
    <row r="492" spans="2:13" x14ac:dyDescent="0.3">
      <c r="B492" s="132" t="str">
        <f t="shared" si="57"/>
        <v/>
      </c>
      <c r="C492" s="84" t="str">
        <f t="shared" si="58"/>
        <v/>
      </c>
      <c r="D492" s="84" t="str">
        <f t="shared" si="59"/>
        <v/>
      </c>
      <c r="E492" s="84" t="str">
        <f t="shared" si="64"/>
        <v/>
      </c>
      <c r="F492" s="84">
        <v>100</v>
      </c>
      <c r="G492" s="84" t="str">
        <f t="shared" si="60"/>
        <v/>
      </c>
      <c r="H492" s="84" t="str">
        <f t="shared" si="61"/>
        <v/>
      </c>
      <c r="I492" s="84" t="str">
        <f t="shared" si="62"/>
        <v/>
      </c>
      <c r="J492" s="84" t="str">
        <f t="shared" si="63"/>
        <v/>
      </c>
      <c r="M492" s="84"/>
    </row>
    <row r="493" spans="2:13" x14ac:dyDescent="0.3">
      <c r="B493" s="132" t="str">
        <f t="shared" si="57"/>
        <v/>
      </c>
      <c r="C493" s="84" t="str">
        <f t="shared" si="58"/>
        <v/>
      </c>
      <c r="D493" s="84" t="str">
        <f t="shared" si="59"/>
        <v/>
      </c>
      <c r="E493" s="84" t="str">
        <f t="shared" si="64"/>
        <v/>
      </c>
      <c r="F493" s="84">
        <v>100</v>
      </c>
      <c r="G493" s="84" t="str">
        <f t="shared" si="60"/>
        <v/>
      </c>
      <c r="H493" s="84" t="str">
        <f t="shared" si="61"/>
        <v/>
      </c>
      <c r="I493" s="84" t="str">
        <f t="shared" si="62"/>
        <v/>
      </c>
      <c r="J493" s="84" t="str">
        <f t="shared" si="63"/>
        <v/>
      </c>
      <c r="M493" s="84"/>
    </row>
    <row r="494" spans="2:13" x14ac:dyDescent="0.3">
      <c r="B494" s="132" t="str">
        <f t="shared" si="57"/>
        <v/>
      </c>
      <c r="C494" s="84" t="str">
        <f t="shared" si="58"/>
        <v/>
      </c>
      <c r="D494" s="84" t="str">
        <f t="shared" si="59"/>
        <v/>
      </c>
      <c r="E494" s="84" t="str">
        <f t="shared" si="64"/>
        <v/>
      </c>
      <c r="F494" s="84">
        <v>100</v>
      </c>
      <c r="G494" s="84" t="str">
        <f t="shared" si="60"/>
        <v/>
      </c>
      <c r="H494" s="84" t="str">
        <f t="shared" si="61"/>
        <v/>
      </c>
      <c r="I494" s="84" t="str">
        <f t="shared" si="62"/>
        <v/>
      </c>
      <c r="J494" s="84" t="str">
        <f t="shared" si="63"/>
        <v/>
      </c>
      <c r="M494" s="84"/>
    </row>
    <row r="495" spans="2:13" x14ac:dyDescent="0.3">
      <c r="B495" s="132" t="str">
        <f t="shared" si="57"/>
        <v/>
      </c>
      <c r="C495" s="84" t="str">
        <f t="shared" si="58"/>
        <v/>
      </c>
      <c r="D495" s="84" t="str">
        <f t="shared" si="59"/>
        <v/>
      </c>
      <c r="E495" s="84" t="str">
        <f t="shared" si="64"/>
        <v/>
      </c>
      <c r="F495" s="84">
        <v>100</v>
      </c>
      <c r="G495" s="84" t="str">
        <f t="shared" si="60"/>
        <v/>
      </c>
      <c r="H495" s="84" t="str">
        <f t="shared" si="61"/>
        <v/>
      </c>
      <c r="I495" s="84" t="str">
        <f t="shared" si="62"/>
        <v/>
      </c>
      <c r="J495" s="84" t="str">
        <f t="shared" si="63"/>
        <v/>
      </c>
      <c r="M495" s="84"/>
    </row>
    <row r="496" spans="2:13" x14ac:dyDescent="0.3">
      <c r="B496" s="132" t="str">
        <f t="shared" si="57"/>
        <v/>
      </c>
      <c r="C496" s="84" t="str">
        <f t="shared" si="58"/>
        <v/>
      </c>
      <c r="D496" s="84" t="str">
        <f t="shared" si="59"/>
        <v/>
      </c>
      <c r="E496" s="84" t="str">
        <f t="shared" si="64"/>
        <v/>
      </c>
      <c r="F496" s="84">
        <v>100</v>
      </c>
      <c r="G496" s="84" t="str">
        <f t="shared" si="60"/>
        <v/>
      </c>
      <c r="H496" s="84" t="str">
        <f t="shared" si="61"/>
        <v/>
      </c>
      <c r="I496" s="84" t="str">
        <f t="shared" si="62"/>
        <v/>
      </c>
      <c r="J496" s="84" t="str">
        <f t="shared" si="63"/>
        <v/>
      </c>
      <c r="M496" s="84"/>
    </row>
    <row r="497" spans="2:13" x14ac:dyDescent="0.3">
      <c r="B497" s="132" t="str">
        <f t="shared" si="57"/>
        <v/>
      </c>
      <c r="C497" s="84" t="str">
        <f t="shared" si="58"/>
        <v/>
      </c>
      <c r="D497" s="84" t="str">
        <f t="shared" si="59"/>
        <v/>
      </c>
      <c r="E497" s="84" t="str">
        <f t="shared" si="64"/>
        <v/>
      </c>
      <c r="F497" s="84">
        <v>100</v>
      </c>
      <c r="G497" s="84" t="str">
        <f t="shared" si="60"/>
        <v/>
      </c>
      <c r="H497" s="84" t="str">
        <f t="shared" si="61"/>
        <v/>
      </c>
      <c r="I497" s="84" t="str">
        <f t="shared" si="62"/>
        <v/>
      </c>
      <c r="J497" s="84" t="str">
        <f t="shared" si="63"/>
        <v/>
      </c>
      <c r="M497" s="84"/>
    </row>
    <row r="498" spans="2:13" x14ac:dyDescent="0.3">
      <c r="B498" s="132" t="str">
        <f t="shared" si="57"/>
        <v/>
      </c>
      <c r="C498" s="84" t="str">
        <f t="shared" si="58"/>
        <v/>
      </c>
      <c r="D498" s="84" t="str">
        <f t="shared" si="59"/>
        <v/>
      </c>
      <c r="E498" s="84" t="str">
        <f t="shared" si="64"/>
        <v/>
      </c>
      <c r="F498" s="84">
        <v>100</v>
      </c>
      <c r="G498" s="84" t="str">
        <f t="shared" si="60"/>
        <v/>
      </c>
      <c r="H498" s="84" t="str">
        <f t="shared" si="61"/>
        <v/>
      </c>
      <c r="I498" s="84" t="str">
        <f t="shared" si="62"/>
        <v/>
      </c>
      <c r="J498" s="84" t="str">
        <f t="shared" si="63"/>
        <v/>
      </c>
      <c r="M498" s="84"/>
    </row>
    <row r="499" spans="2:13" x14ac:dyDescent="0.3">
      <c r="B499" s="132" t="str">
        <f t="shared" si="57"/>
        <v/>
      </c>
      <c r="C499" s="84" t="str">
        <f t="shared" si="58"/>
        <v/>
      </c>
      <c r="D499" s="84" t="str">
        <f t="shared" si="59"/>
        <v/>
      </c>
      <c r="E499" s="84" t="str">
        <f t="shared" si="64"/>
        <v/>
      </c>
      <c r="F499" s="84">
        <v>100</v>
      </c>
      <c r="G499" s="84" t="str">
        <f t="shared" si="60"/>
        <v/>
      </c>
      <c r="H499" s="84" t="str">
        <f t="shared" si="61"/>
        <v/>
      </c>
      <c r="I499" s="84" t="str">
        <f t="shared" si="62"/>
        <v/>
      </c>
      <c r="J499" s="84" t="str">
        <f t="shared" si="63"/>
        <v/>
      </c>
      <c r="M499" s="84"/>
    </row>
    <row r="500" spans="2:13" x14ac:dyDescent="0.3">
      <c r="B500" s="132" t="str">
        <f t="shared" si="57"/>
        <v/>
      </c>
      <c r="C500" s="84" t="str">
        <f t="shared" si="58"/>
        <v/>
      </c>
      <c r="D500" s="84" t="str">
        <f t="shared" si="59"/>
        <v/>
      </c>
      <c r="E500" s="84" t="str">
        <f t="shared" si="64"/>
        <v/>
      </c>
      <c r="F500" s="84">
        <v>100</v>
      </c>
      <c r="G500" s="84" t="str">
        <f t="shared" si="60"/>
        <v/>
      </c>
      <c r="H500" s="84" t="str">
        <f t="shared" si="61"/>
        <v/>
      </c>
      <c r="I500" s="84" t="str">
        <f t="shared" si="62"/>
        <v/>
      </c>
      <c r="J500" s="84" t="str">
        <f t="shared" si="63"/>
        <v/>
      </c>
      <c r="M500" s="84"/>
    </row>
    <row r="501" spans="2:13" x14ac:dyDescent="0.3">
      <c r="B501" s="132" t="str">
        <f t="shared" si="57"/>
        <v/>
      </c>
      <c r="C501" s="84" t="str">
        <f t="shared" si="58"/>
        <v/>
      </c>
      <c r="D501" s="84" t="str">
        <f t="shared" si="59"/>
        <v/>
      </c>
      <c r="E501" s="84" t="str">
        <f t="shared" si="64"/>
        <v/>
      </c>
      <c r="F501" s="84">
        <v>100</v>
      </c>
      <c r="G501" s="84" t="str">
        <f t="shared" si="60"/>
        <v/>
      </c>
      <c r="H501" s="84" t="str">
        <f t="shared" si="61"/>
        <v/>
      </c>
      <c r="I501" s="84" t="str">
        <f t="shared" si="62"/>
        <v/>
      </c>
      <c r="J501" s="84" t="str">
        <f t="shared" si="63"/>
        <v/>
      </c>
      <c r="M501" s="84"/>
    </row>
    <row r="502" spans="2:13" x14ac:dyDescent="0.3">
      <c r="B502" s="132" t="str">
        <f t="shared" si="57"/>
        <v/>
      </c>
      <c r="C502" s="84" t="str">
        <f t="shared" si="58"/>
        <v/>
      </c>
      <c r="D502" s="84" t="str">
        <f t="shared" si="59"/>
        <v/>
      </c>
      <c r="E502" s="84" t="str">
        <f t="shared" si="64"/>
        <v/>
      </c>
      <c r="F502" s="84">
        <v>100</v>
      </c>
      <c r="G502" s="84" t="str">
        <f t="shared" si="60"/>
        <v/>
      </c>
      <c r="H502" s="84" t="str">
        <f t="shared" si="61"/>
        <v/>
      </c>
      <c r="I502" s="84" t="str">
        <f t="shared" si="62"/>
        <v/>
      </c>
      <c r="J502" s="84" t="str">
        <f t="shared" si="63"/>
        <v/>
      </c>
      <c r="M502" s="84"/>
    </row>
    <row r="503" spans="2:13" x14ac:dyDescent="0.3">
      <c r="B503" s="132" t="str">
        <f t="shared" si="57"/>
        <v/>
      </c>
      <c r="C503" s="84" t="str">
        <f t="shared" si="58"/>
        <v/>
      </c>
      <c r="D503" s="84" t="str">
        <f t="shared" si="59"/>
        <v/>
      </c>
      <c r="E503" s="84" t="str">
        <f t="shared" si="64"/>
        <v/>
      </c>
      <c r="F503" s="84">
        <v>100</v>
      </c>
      <c r="G503" s="84" t="str">
        <f t="shared" si="60"/>
        <v/>
      </c>
      <c r="H503" s="84" t="str">
        <f t="shared" si="61"/>
        <v/>
      </c>
      <c r="I503" s="84" t="str">
        <f t="shared" si="62"/>
        <v/>
      </c>
      <c r="J503" s="84" t="str">
        <f t="shared" si="63"/>
        <v/>
      </c>
      <c r="M503" s="84"/>
    </row>
    <row r="504" spans="2:13" x14ac:dyDescent="0.3">
      <c r="B504" s="132" t="str">
        <f t="shared" si="57"/>
        <v/>
      </c>
      <c r="C504" s="84" t="str">
        <f t="shared" si="58"/>
        <v/>
      </c>
      <c r="D504" s="84" t="str">
        <f t="shared" si="59"/>
        <v/>
      </c>
      <c r="E504" s="84" t="str">
        <f t="shared" si="64"/>
        <v/>
      </c>
      <c r="F504" s="84">
        <v>100</v>
      </c>
      <c r="G504" s="84" t="str">
        <f t="shared" si="60"/>
        <v/>
      </c>
      <c r="H504" s="84" t="str">
        <f t="shared" si="61"/>
        <v/>
      </c>
      <c r="I504" s="84" t="str">
        <f t="shared" si="62"/>
        <v/>
      </c>
      <c r="J504" s="84" t="str">
        <f t="shared" si="63"/>
        <v/>
      </c>
      <c r="M504" s="84"/>
    </row>
    <row r="505" spans="2:13" x14ac:dyDescent="0.3">
      <c r="B505" s="132" t="str">
        <f t="shared" si="57"/>
        <v/>
      </c>
      <c r="C505" s="84" t="str">
        <f t="shared" si="58"/>
        <v/>
      </c>
      <c r="D505" s="84" t="str">
        <f t="shared" si="59"/>
        <v/>
      </c>
      <c r="E505" s="84" t="str">
        <f t="shared" si="64"/>
        <v/>
      </c>
      <c r="F505" s="84">
        <v>100</v>
      </c>
      <c r="G505" s="84" t="str">
        <f t="shared" si="60"/>
        <v/>
      </c>
      <c r="H505" s="84" t="str">
        <f t="shared" si="61"/>
        <v/>
      </c>
      <c r="I505" s="84" t="str">
        <f t="shared" si="62"/>
        <v/>
      </c>
      <c r="J505" s="84" t="str">
        <f t="shared" si="63"/>
        <v/>
      </c>
      <c r="M505" s="84"/>
    </row>
    <row r="506" spans="2:13" x14ac:dyDescent="0.3">
      <c r="B506" s="132" t="str">
        <f t="shared" si="57"/>
        <v/>
      </c>
      <c r="C506" s="84" t="str">
        <f t="shared" si="58"/>
        <v/>
      </c>
      <c r="D506" s="84" t="str">
        <f t="shared" si="59"/>
        <v/>
      </c>
      <c r="E506" s="84" t="str">
        <f t="shared" si="64"/>
        <v/>
      </c>
      <c r="F506" s="84">
        <v>100</v>
      </c>
      <c r="G506" s="84" t="str">
        <f t="shared" si="60"/>
        <v/>
      </c>
      <c r="H506" s="84" t="str">
        <f t="shared" si="61"/>
        <v/>
      </c>
      <c r="I506" s="84" t="str">
        <f t="shared" si="62"/>
        <v/>
      </c>
      <c r="J506" s="84" t="str">
        <f t="shared" si="63"/>
        <v/>
      </c>
      <c r="M506" s="84"/>
    </row>
    <row r="507" spans="2:13" x14ac:dyDescent="0.3">
      <c r="B507" s="132" t="str">
        <f t="shared" si="57"/>
        <v/>
      </c>
      <c r="C507" s="84" t="str">
        <f t="shared" si="58"/>
        <v/>
      </c>
      <c r="D507" s="84" t="str">
        <f t="shared" si="59"/>
        <v/>
      </c>
      <c r="E507" s="84" t="str">
        <f t="shared" si="64"/>
        <v/>
      </c>
      <c r="F507" s="84">
        <v>100</v>
      </c>
      <c r="G507" s="84" t="str">
        <f t="shared" si="60"/>
        <v/>
      </c>
      <c r="H507" s="84" t="str">
        <f t="shared" si="61"/>
        <v/>
      </c>
      <c r="I507" s="84" t="str">
        <f t="shared" si="62"/>
        <v/>
      </c>
      <c r="J507" s="84" t="str">
        <f t="shared" si="63"/>
        <v/>
      </c>
      <c r="M507" s="84"/>
    </row>
    <row r="508" spans="2:13" x14ac:dyDescent="0.3">
      <c r="B508" s="132" t="str">
        <f t="shared" si="57"/>
        <v/>
      </c>
      <c r="C508" s="84" t="str">
        <f t="shared" si="58"/>
        <v/>
      </c>
      <c r="D508" s="84" t="str">
        <f t="shared" si="59"/>
        <v/>
      </c>
      <c r="E508" s="84" t="str">
        <f t="shared" si="64"/>
        <v/>
      </c>
      <c r="F508" s="84">
        <v>100</v>
      </c>
      <c r="G508" s="84" t="str">
        <f t="shared" si="60"/>
        <v/>
      </c>
      <c r="H508" s="84" t="str">
        <f t="shared" si="61"/>
        <v/>
      </c>
      <c r="I508" s="84" t="str">
        <f t="shared" si="62"/>
        <v/>
      </c>
      <c r="J508" s="84" t="str">
        <f t="shared" si="63"/>
        <v/>
      </c>
      <c r="M508" s="84"/>
    </row>
    <row r="509" spans="2:13" x14ac:dyDescent="0.3">
      <c r="B509" s="132" t="str">
        <f t="shared" si="57"/>
        <v/>
      </c>
      <c r="C509" s="84" t="str">
        <f t="shared" si="58"/>
        <v/>
      </c>
      <c r="D509" s="84" t="str">
        <f t="shared" si="59"/>
        <v/>
      </c>
      <c r="E509" s="84" t="str">
        <f t="shared" si="64"/>
        <v/>
      </c>
      <c r="F509" s="84">
        <v>100</v>
      </c>
      <c r="G509" s="84" t="str">
        <f t="shared" si="60"/>
        <v/>
      </c>
      <c r="H509" s="84" t="str">
        <f t="shared" si="61"/>
        <v/>
      </c>
      <c r="I509" s="84" t="str">
        <f t="shared" si="62"/>
        <v/>
      </c>
      <c r="J509" s="84" t="str">
        <f t="shared" si="63"/>
        <v/>
      </c>
      <c r="M509" s="84"/>
    </row>
    <row r="510" spans="2:13" x14ac:dyDescent="0.3">
      <c r="B510" s="132" t="str">
        <f t="shared" si="57"/>
        <v/>
      </c>
      <c r="C510" s="84" t="str">
        <f t="shared" si="58"/>
        <v/>
      </c>
      <c r="D510" s="84" t="str">
        <f t="shared" si="59"/>
        <v/>
      </c>
      <c r="E510" s="84" t="str">
        <f t="shared" si="64"/>
        <v/>
      </c>
      <c r="F510" s="84">
        <v>100</v>
      </c>
      <c r="G510" s="84" t="str">
        <f t="shared" si="60"/>
        <v/>
      </c>
      <c r="H510" s="84" t="str">
        <f t="shared" si="61"/>
        <v/>
      </c>
      <c r="I510" s="84" t="str">
        <f t="shared" si="62"/>
        <v/>
      </c>
      <c r="J510" s="84" t="str">
        <f t="shared" si="63"/>
        <v/>
      </c>
      <c r="M510" s="84"/>
    </row>
    <row r="511" spans="2:13" x14ac:dyDescent="0.3">
      <c r="B511" s="132" t="str">
        <f t="shared" si="57"/>
        <v/>
      </c>
      <c r="C511" s="84" t="str">
        <f t="shared" si="58"/>
        <v/>
      </c>
      <c r="D511" s="84" t="str">
        <f t="shared" si="59"/>
        <v/>
      </c>
      <c r="E511" s="84" t="str">
        <f t="shared" si="64"/>
        <v/>
      </c>
      <c r="F511" s="84">
        <v>100</v>
      </c>
      <c r="G511" s="84" t="str">
        <f t="shared" si="60"/>
        <v/>
      </c>
      <c r="H511" s="84" t="str">
        <f t="shared" si="61"/>
        <v/>
      </c>
      <c r="I511" s="84" t="str">
        <f t="shared" si="62"/>
        <v/>
      </c>
      <c r="J511" s="84" t="str">
        <f t="shared" si="63"/>
        <v/>
      </c>
      <c r="M511" s="84"/>
    </row>
    <row r="512" spans="2:13" x14ac:dyDescent="0.3">
      <c r="B512" s="132" t="str">
        <f t="shared" si="57"/>
        <v/>
      </c>
      <c r="C512" s="84" t="str">
        <f t="shared" si="58"/>
        <v/>
      </c>
      <c r="D512" s="84" t="str">
        <f t="shared" si="59"/>
        <v/>
      </c>
      <c r="E512" s="84" t="str">
        <f t="shared" si="64"/>
        <v/>
      </c>
      <c r="F512" s="84">
        <v>100</v>
      </c>
      <c r="G512" s="84" t="str">
        <f t="shared" si="60"/>
        <v/>
      </c>
      <c r="H512" s="84" t="str">
        <f t="shared" si="61"/>
        <v/>
      </c>
      <c r="I512" s="84" t="str">
        <f t="shared" si="62"/>
        <v/>
      </c>
      <c r="J512" s="84" t="str">
        <f t="shared" si="63"/>
        <v/>
      </c>
      <c r="M512" s="84"/>
    </row>
    <row r="513" spans="2:13" x14ac:dyDescent="0.3">
      <c r="B513" s="132" t="str">
        <f t="shared" si="57"/>
        <v/>
      </c>
      <c r="C513" s="84" t="str">
        <f t="shared" si="58"/>
        <v/>
      </c>
      <c r="D513" s="84" t="str">
        <f t="shared" si="59"/>
        <v/>
      </c>
      <c r="E513" s="84" t="str">
        <f t="shared" si="64"/>
        <v/>
      </c>
      <c r="F513" s="84">
        <v>100</v>
      </c>
      <c r="G513" s="84" t="str">
        <f t="shared" si="60"/>
        <v/>
      </c>
      <c r="H513" s="84" t="str">
        <f t="shared" si="61"/>
        <v/>
      </c>
      <c r="I513" s="84" t="str">
        <f t="shared" si="62"/>
        <v/>
      </c>
      <c r="J513" s="84" t="str">
        <f t="shared" si="63"/>
        <v/>
      </c>
      <c r="M513" s="84"/>
    </row>
    <row r="514" spans="2:13" x14ac:dyDescent="0.3">
      <c r="B514" s="132" t="str">
        <f t="shared" si="57"/>
        <v/>
      </c>
      <c r="C514" s="84" t="str">
        <f t="shared" si="58"/>
        <v/>
      </c>
      <c r="D514" s="84" t="str">
        <f t="shared" si="59"/>
        <v/>
      </c>
      <c r="E514" s="84" t="str">
        <f t="shared" si="64"/>
        <v/>
      </c>
      <c r="F514" s="84">
        <v>100</v>
      </c>
      <c r="G514" s="84" t="str">
        <f t="shared" si="60"/>
        <v/>
      </c>
      <c r="H514" s="84" t="str">
        <f t="shared" si="61"/>
        <v/>
      </c>
      <c r="I514" s="84" t="str">
        <f t="shared" si="62"/>
        <v/>
      </c>
      <c r="J514" s="84" t="str">
        <f t="shared" si="63"/>
        <v/>
      </c>
      <c r="M514" s="84"/>
    </row>
    <row r="515" spans="2:13" x14ac:dyDescent="0.3">
      <c r="B515" s="132" t="str">
        <f t="shared" si="57"/>
        <v/>
      </c>
      <c r="C515" s="84" t="str">
        <f t="shared" si="58"/>
        <v/>
      </c>
      <c r="D515" s="84" t="str">
        <f t="shared" si="59"/>
        <v/>
      </c>
      <c r="E515" s="84" t="str">
        <f t="shared" si="64"/>
        <v/>
      </c>
      <c r="F515" s="84">
        <v>100</v>
      </c>
      <c r="G515" s="84" t="str">
        <f t="shared" si="60"/>
        <v/>
      </c>
      <c r="H515" s="84" t="str">
        <f t="shared" si="61"/>
        <v/>
      </c>
      <c r="I515" s="84" t="str">
        <f t="shared" si="62"/>
        <v/>
      </c>
      <c r="J515" s="84" t="str">
        <f t="shared" si="63"/>
        <v/>
      </c>
      <c r="M515" s="84"/>
    </row>
    <row r="516" spans="2:13" x14ac:dyDescent="0.3">
      <c r="B516" s="132" t="str">
        <f t="shared" si="57"/>
        <v/>
      </c>
      <c r="C516" s="84" t="str">
        <f t="shared" si="58"/>
        <v/>
      </c>
      <c r="D516" s="84" t="str">
        <f t="shared" si="59"/>
        <v/>
      </c>
      <c r="E516" s="84" t="str">
        <f t="shared" si="64"/>
        <v/>
      </c>
      <c r="F516" s="84">
        <v>100</v>
      </c>
      <c r="G516" s="84" t="str">
        <f t="shared" si="60"/>
        <v/>
      </c>
      <c r="H516" s="84" t="str">
        <f t="shared" si="61"/>
        <v/>
      </c>
      <c r="I516" s="84" t="str">
        <f t="shared" si="62"/>
        <v/>
      </c>
      <c r="J516" s="84" t="str">
        <f t="shared" si="63"/>
        <v/>
      </c>
      <c r="M516" s="84"/>
    </row>
    <row r="517" spans="2:13" x14ac:dyDescent="0.3">
      <c r="B517" s="132" t="str">
        <f t="shared" si="57"/>
        <v/>
      </c>
      <c r="C517" s="84" t="str">
        <f t="shared" si="58"/>
        <v/>
      </c>
      <c r="D517" s="84" t="str">
        <f t="shared" si="59"/>
        <v/>
      </c>
      <c r="E517" s="84" t="str">
        <f t="shared" si="64"/>
        <v/>
      </c>
      <c r="F517" s="84">
        <v>100</v>
      </c>
      <c r="G517" s="84" t="str">
        <f t="shared" si="60"/>
        <v/>
      </c>
      <c r="H517" s="84" t="str">
        <f t="shared" si="61"/>
        <v/>
      </c>
      <c r="I517" s="84" t="str">
        <f t="shared" si="62"/>
        <v/>
      </c>
      <c r="J517" s="84" t="str">
        <f t="shared" si="63"/>
        <v/>
      </c>
      <c r="M517" s="84"/>
    </row>
    <row r="518" spans="2:13" x14ac:dyDescent="0.3">
      <c r="B518" s="132" t="str">
        <f t="shared" si="57"/>
        <v/>
      </c>
      <c r="C518" s="84" t="str">
        <f t="shared" si="58"/>
        <v/>
      </c>
      <c r="D518" s="84" t="str">
        <f t="shared" si="59"/>
        <v/>
      </c>
      <c r="E518" s="84" t="str">
        <f t="shared" si="64"/>
        <v/>
      </c>
      <c r="F518" s="84">
        <v>100</v>
      </c>
      <c r="G518" s="84" t="str">
        <f t="shared" si="60"/>
        <v/>
      </c>
      <c r="H518" s="84" t="str">
        <f t="shared" si="61"/>
        <v/>
      </c>
      <c r="I518" s="84" t="str">
        <f t="shared" si="62"/>
        <v/>
      </c>
      <c r="J518" s="84" t="str">
        <f t="shared" si="63"/>
        <v/>
      </c>
      <c r="M518" s="84"/>
    </row>
    <row r="519" spans="2:13" x14ac:dyDescent="0.3">
      <c r="B519" s="132" t="str">
        <f t="shared" si="57"/>
        <v/>
      </c>
      <c r="C519" s="84" t="str">
        <f t="shared" si="58"/>
        <v/>
      </c>
      <c r="D519" s="84" t="str">
        <f t="shared" si="59"/>
        <v/>
      </c>
      <c r="E519" s="84" t="str">
        <f t="shared" si="64"/>
        <v/>
      </c>
      <c r="F519" s="84">
        <v>100</v>
      </c>
      <c r="G519" s="84" t="str">
        <f t="shared" si="60"/>
        <v/>
      </c>
      <c r="H519" s="84" t="str">
        <f t="shared" si="61"/>
        <v/>
      </c>
      <c r="I519" s="84" t="str">
        <f t="shared" si="62"/>
        <v/>
      </c>
      <c r="J519" s="84" t="str">
        <f t="shared" si="63"/>
        <v/>
      </c>
      <c r="M519" s="84"/>
    </row>
    <row r="520" spans="2:13" x14ac:dyDescent="0.3">
      <c r="B520" s="132" t="str">
        <f t="shared" si="57"/>
        <v/>
      </c>
      <c r="C520" s="84" t="str">
        <f t="shared" si="58"/>
        <v/>
      </c>
      <c r="D520" s="84" t="str">
        <f t="shared" si="59"/>
        <v/>
      </c>
      <c r="E520" s="84" t="str">
        <f t="shared" si="64"/>
        <v/>
      </c>
      <c r="F520" s="84">
        <v>100</v>
      </c>
      <c r="G520" s="84" t="str">
        <f t="shared" si="60"/>
        <v/>
      </c>
      <c r="H520" s="84" t="str">
        <f t="shared" si="61"/>
        <v/>
      </c>
      <c r="I520" s="84" t="str">
        <f t="shared" si="62"/>
        <v/>
      </c>
      <c r="J520" s="84" t="str">
        <f t="shared" si="63"/>
        <v/>
      </c>
      <c r="M520" s="84"/>
    </row>
    <row r="521" spans="2:13" x14ac:dyDescent="0.3">
      <c r="B521" s="132" t="str">
        <f t="shared" si="57"/>
        <v/>
      </c>
      <c r="C521" s="84" t="str">
        <f t="shared" si="58"/>
        <v/>
      </c>
      <c r="D521" s="84" t="str">
        <f t="shared" si="59"/>
        <v/>
      </c>
      <c r="E521" s="84" t="str">
        <f t="shared" si="64"/>
        <v/>
      </c>
      <c r="F521" s="84">
        <v>100</v>
      </c>
      <c r="G521" s="84" t="str">
        <f t="shared" si="60"/>
        <v/>
      </c>
      <c r="H521" s="84" t="str">
        <f t="shared" si="61"/>
        <v/>
      </c>
      <c r="I521" s="84" t="str">
        <f t="shared" si="62"/>
        <v/>
      </c>
      <c r="J521" s="84" t="str">
        <f t="shared" si="63"/>
        <v/>
      </c>
      <c r="M521" s="84"/>
    </row>
    <row r="522" spans="2:13" x14ac:dyDescent="0.3">
      <c r="B522" s="132" t="str">
        <f t="shared" si="57"/>
        <v/>
      </c>
      <c r="C522" s="84" t="str">
        <f t="shared" si="58"/>
        <v/>
      </c>
      <c r="D522" s="84" t="str">
        <f t="shared" si="59"/>
        <v/>
      </c>
      <c r="E522" s="84" t="str">
        <f t="shared" si="64"/>
        <v/>
      </c>
      <c r="F522" s="84">
        <v>100</v>
      </c>
      <c r="G522" s="84" t="str">
        <f t="shared" si="60"/>
        <v/>
      </c>
      <c r="H522" s="84" t="str">
        <f t="shared" si="61"/>
        <v/>
      </c>
      <c r="I522" s="84" t="str">
        <f t="shared" si="62"/>
        <v/>
      </c>
      <c r="J522" s="84" t="str">
        <f t="shared" si="63"/>
        <v/>
      </c>
      <c r="M522" s="84"/>
    </row>
    <row r="523" spans="2:13" x14ac:dyDescent="0.3">
      <c r="B523" s="132" t="str">
        <f t="shared" si="57"/>
        <v/>
      </c>
      <c r="C523" s="84" t="str">
        <f t="shared" si="58"/>
        <v/>
      </c>
      <c r="D523" s="84" t="str">
        <f t="shared" si="59"/>
        <v/>
      </c>
      <c r="E523" s="84" t="str">
        <f t="shared" si="64"/>
        <v/>
      </c>
      <c r="F523" s="84">
        <v>100</v>
      </c>
      <c r="G523" s="84" t="str">
        <f t="shared" si="60"/>
        <v/>
      </c>
      <c r="H523" s="84" t="str">
        <f t="shared" si="61"/>
        <v/>
      </c>
      <c r="I523" s="84" t="str">
        <f t="shared" si="62"/>
        <v/>
      </c>
      <c r="J523" s="84" t="str">
        <f t="shared" si="63"/>
        <v/>
      </c>
      <c r="M523" s="84"/>
    </row>
    <row r="524" spans="2:13" x14ac:dyDescent="0.3">
      <c r="B524" s="132" t="str">
        <f t="shared" si="57"/>
        <v/>
      </c>
      <c r="C524" s="84" t="str">
        <f t="shared" si="58"/>
        <v/>
      </c>
      <c r="D524" s="84" t="str">
        <f t="shared" si="59"/>
        <v/>
      </c>
      <c r="E524" s="84" t="str">
        <f t="shared" si="64"/>
        <v/>
      </c>
      <c r="F524" s="84">
        <v>100</v>
      </c>
      <c r="G524" s="84" t="str">
        <f t="shared" si="60"/>
        <v/>
      </c>
      <c r="H524" s="84" t="str">
        <f t="shared" si="61"/>
        <v/>
      </c>
      <c r="I524" s="84" t="str">
        <f t="shared" si="62"/>
        <v/>
      </c>
      <c r="J524" s="84" t="str">
        <f t="shared" si="63"/>
        <v/>
      </c>
      <c r="M524" s="84"/>
    </row>
    <row r="525" spans="2:13" x14ac:dyDescent="0.3">
      <c r="B525" s="132" t="str">
        <f t="shared" si="57"/>
        <v/>
      </c>
      <c r="C525" s="84" t="str">
        <f t="shared" si="58"/>
        <v/>
      </c>
      <c r="D525" s="84" t="str">
        <f t="shared" si="59"/>
        <v/>
      </c>
      <c r="E525" s="84" t="str">
        <f t="shared" si="64"/>
        <v/>
      </c>
      <c r="F525" s="84">
        <v>100</v>
      </c>
      <c r="G525" s="84" t="str">
        <f t="shared" si="60"/>
        <v/>
      </c>
      <c r="H525" s="84" t="str">
        <f t="shared" si="61"/>
        <v/>
      </c>
      <c r="I525" s="84" t="str">
        <f t="shared" si="62"/>
        <v/>
      </c>
      <c r="J525" s="84" t="str">
        <f t="shared" si="63"/>
        <v/>
      </c>
      <c r="M525" s="84"/>
    </row>
    <row r="526" spans="2:13" x14ac:dyDescent="0.3">
      <c r="B526" s="132" t="str">
        <f t="shared" si="57"/>
        <v/>
      </c>
      <c r="C526" s="84" t="str">
        <f t="shared" si="58"/>
        <v/>
      </c>
      <c r="D526" s="84" t="str">
        <f t="shared" si="59"/>
        <v/>
      </c>
      <c r="E526" s="84" t="str">
        <f t="shared" si="64"/>
        <v/>
      </c>
      <c r="F526" s="84">
        <v>100</v>
      </c>
      <c r="G526" s="84" t="str">
        <f t="shared" si="60"/>
        <v/>
      </c>
      <c r="H526" s="84" t="str">
        <f t="shared" si="61"/>
        <v/>
      </c>
      <c r="I526" s="84" t="str">
        <f t="shared" si="62"/>
        <v/>
      </c>
      <c r="J526" s="84" t="str">
        <f t="shared" si="63"/>
        <v/>
      </c>
      <c r="M526" s="84"/>
    </row>
    <row r="527" spans="2:13" x14ac:dyDescent="0.3">
      <c r="B527" s="132" t="str">
        <f t="shared" si="57"/>
        <v/>
      </c>
      <c r="C527" s="84" t="str">
        <f t="shared" si="58"/>
        <v/>
      </c>
      <c r="D527" s="84" t="str">
        <f t="shared" si="59"/>
        <v/>
      </c>
      <c r="E527" s="84" t="str">
        <f t="shared" si="64"/>
        <v/>
      </c>
      <c r="F527" s="84">
        <v>100</v>
      </c>
      <c r="G527" s="84" t="str">
        <f t="shared" si="60"/>
        <v/>
      </c>
      <c r="H527" s="84" t="str">
        <f t="shared" si="61"/>
        <v/>
      </c>
      <c r="I527" s="84" t="str">
        <f t="shared" si="62"/>
        <v/>
      </c>
      <c r="J527" s="84" t="str">
        <f t="shared" si="63"/>
        <v/>
      </c>
      <c r="M527" s="84"/>
    </row>
    <row r="528" spans="2:13" x14ac:dyDescent="0.3">
      <c r="B528" s="132" t="str">
        <f t="shared" si="57"/>
        <v/>
      </c>
      <c r="C528" s="84" t="str">
        <f t="shared" si="58"/>
        <v/>
      </c>
      <c r="D528" s="84" t="str">
        <f t="shared" si="59"/>
        <v/>
      </c>
      <c r="E528" s="84" t="str">
        <f t="shared" si="64"/>
        <v/>
      </c>
      <c r="F528" s="84">
        <v>100</v>
      </c>
      <c r="G528" s="84" t="str">
        <f t="shared" si="60"/>
        <v/>
      </c>
      <c r="H528" s="84" t="str">
        <f t="shared" si="61"/>
        <v/>
      </c>
      <c r="I528" s="84" t="str">
        <f t="shared" si="62"/>
        <v/>
      </c>
      <c r="J528" s="84" t="str">
        <f t="shared" si="63"/>
        <v/>
      </c>
      <c r="M528" s="84"/>
    </row>
    <row r="529" spans="2:13" x14ac:dyDescent="0.3">
      <c r="B529" s="132" t="str">
        <f t="shared" si="57"/>
        <v/>
      </c>
      <c r="C529" s="84" t="str">
        <f t="shared" si="58"/>
        <v/>
      </c>
      <c r="D529" s="84" t="str">
        <f t="shared" si="59"/>
        <v/>
      </c>
      <c r="E529" s="84" t="str">
        <f t="shared" si="64"/>
        <v/>
      </c>
      <c r="F529" s="84">
        <v>100</v>
      </c>
      <c r="G529" s="84" t="str">
        <f t="shared" si="60"/>
        <v/>
      </c>
      <c r="H529" s="84" t="str">
        <f t="shared" si="61"/>
        <v/>
      </c>
      <c r="I529" s="84" t="str">
        <f t="shared" si="62"/>
        <v/>
      </c>
      <c r="J529" s="84" t="str">
        <f t="shared" si="63"/>
        <v/>
      </c>
      <c r="M529" s="84"/>
    </row>
    <row r="530" spans="2:13" x14ac:dyDescent="0.3">
      <c r="B530" s="132" t="str">
        <f t="shared" si="57"/>
        <v/>
      </c>
      <c r="C530" s="84" t="str">
        <f t="shared" si="58"/>
        <v/>
      </c>
      <c r="D530" s="84" t="str">
        <f t="shared" si="59"/>
        <v/>
      </c>
      <c r="E530" s="84" t="str">
        <f t="shared" si="64"/>
        <v/>
      </c>
      <c r="F530" s="84">
        <v>100</v>
      </c>
      <c r="G530" s="84" t="str">
        <f t="shared" si="60"/>
        <v/>
      </c>
      <c r="H530" s="84" t="str">
        <f t="shared" si="61"/>
        <v/>
      </c>
      <c r="I530" s="84" t="str">
        <f t="shared" si="62"/>
        <v/>
      </c>
      <c r="J530" s="84" t="str">
        <f t="shared" si="63"/>
        <v/>
      </c>
      <c r="M530" s="84"/>
    </row>
    <row r="531" spans="2:13" x14ac:dyDescent="0.3">
      <c r="B531" s="132" t="str">
        <f t="shared" si="57"/>
        <v/>
      </c>
      <c r="C531" s="84" t="str">
        <f t="shared" si="58"/>
        <v/>
      </c>
      <c r="D531" s="84" t="str">
        <f t="shared" si="59"/>
        <v/>
      </c>
      <c r="E531" s="84" t="str">
        <f t="shared" si="64"/>
        <v/>
      </c>
      <c r="F531" s="84">
        <v>100</v>
      </c>
      <c r="G531" s="84" t="str">
        <f t="shared" si="60"/>
        <v/>
      </c>
      <c r="H531" s="84" t="str">
        <f t="shared" si="61"/>
        <v/>
      </c>
      <c r="I531" s="84" t="str">
        <f t="shared" si="62"/>
        <v/>
      </c>
      <c r="J531" s="84" t="str">
        <f t="shared" si="63"/>
        <v/>
      </c>
      <c r="M531" s="84"/>
    </row>
    <row r="532" spans="2:13" x14ac:dyDescent="0.3">
      <c r="B532" s="132" t="str">
        <f t="shared" si="57"/>
        <v/>
      </c>
      <c r="C532" s="84" t="str">
        <f t="shared" si="58"/>
        <v/>
      </c>
      <c r="D532" s="84" t="str">
        <f t="shared" si="59"/>
        <v/>
      </c>
      <c r="E532" s="84" t="str">
        <f t="shared" si="64"/>
        <v/>
      </c>
      <c r="F532" s="84">
        <v>100</v>
      </c>
      <c r="G532" s="84" t="str">
        <f t="shared" si="60"/>
        <v/>
      </c>
      <c r="H532" s="84" t="str">
        <f t="shared" si="61"/>
        <v/>
      </c>
      <c r="I532" s="84" t="str">
        <f t="shared" si="62"/>
        <v/>
      </c>
      <c r="J532" s="84" t="str">
        <f t="shared" si="63"/>
        <v/>
      </c>
      <c r="M532" s="84"/>
    </row>
    <row r="533" spans="2:13" x14ac:dyDescent="0.3">
      <c r="B533" s="132" t="str">
        <f t="shared" si="57"/>
        <v/>
      </c>
      <c r="C533" s="84" t="str">
        <f t="shared" si="58"/>
        <v/>
      </c>
      <c r="D533" s="84" t="str">
        <f t="shared" si="59"/>
        <v/>
      </c>
      <c r="E533" s="84" t="str">
        <f t="shared" si="64"/>
        <v/>
      </c>
      <c r="F533" s="84">
        <v>100</v>
      </c>
      <c r="G533" s="84" t="str">
        <f t="shared" si="60"/>
        <v/>
      </c>
      <c r="H533" s="84" t="str">
        <f t="shared" si="61"/>
        <v/>
      </c>
      <c r="I533" s="84" t="str">
        <f t="shared" si="62"/>
        <v/>
      </c>
      <c r="J533" s="84" t="str">
        <f t="shared" si="63"/>
        <v/>
      </c>
      <c r="M533" s="84"/>
    </row>
    <row r="534" spans="2:13" x14ac:dyDescent="0.3">
      <c r="B534" s="132" t="str">
        <f t="shared" si="57"/>
        <v/>
      </c>
      <c r="C534" s="84" t="str">
        <f t="shared" si="58"/>
        <v/>
      </c>
      <c r="D534" s="84" t="str">
        <f t="shared" si="59"/>
        <v/>
      </c>
      <c r="E534" s="84" t="str">
        <f t="shared" si="64"/>
        <v/>
      </c>
      <c r="F534" s="84">
        <v>100</v>
      </c>
      <c r="G534" s="84" t="str">
        <f t="shared" si="60"/>
        <v/>
      </c>
      <c r="H534" s="84" t="str">
        <f t="shared" si="61"/>
        <v/>
      </c>
      <c r="I534" s="84" t="str">
        <f t="shared" si="62"/>
        <v/>
      </c>
      <c r="J534" s="84" t="str">
        <f t="shared" si="63"/>
        <v/>
      </c>
      <c r="M534" s="84"/>
    </row>
    <row r="535" spans="2:13" x14ac:dyDescent="0.3">
      <c r="B535" s="132" t="str">
        <f t="shared" si="57"/>
        <v/>
      </c>
      <c r="C535" s="84" t="str">
        <f t="shared" si="58"/>
        <v/>
      </c>
      <c r="D535" s="84" t="str">
        <f t="shared" si="59"/>
        <v/>
      </c>
      <c r="E535" s="84" t="str">
        <f t="shared" si="64"/>
        <v/>
      </c>
      <c r="F535" s="84">
        <v>100</v>
      </c>
      <c r="G535" s="84" t="str">
        <f t="shared" si="60"/>
        <v/>
      </c>
      <c r="H535" s="84" t="str">
        <f t="shared" si="61"/>
        <v/>
      </c>
      <c r="I535" s="84" t="str">
        <f t="shared" si="62"/>
        <v/>
      </c>
      <c r="J535" s="84" t="str">
        <f t="shared" si="63"/>
        <v/>
      </c>
      <c r="M535" s="84"/>
    </row>
    <row r="536" spans="2:13" x14ac:dyDescent="0.3">
      <c r="B536" s="132" t="str">
        <f t="shared" si="57"/>
        <v/>
      </c>
      <c r="C536" s="84" t="str">
        <f t="shared" si="58"/>
        <v/>
      </c>
      <c r="D536" s="84" t="str">
        <f t="shared" si="59"/>
        <v/>
      </c>
      <c r="E536" s="84" t="str">
        <f t="shared" si="64"/>
        <v/>
      </c>
      <c r="F536" s="84">
        <v>100</v>
      </c>
      <c r="G536" s="84" t="str">
        <f t="shared" si="60"/>
        <v/>
      </c>
      <c r="H536" s="84" t="str">
        <f t="shared" si="61"/>
        <v/>
      </c>
      <c r="I536" s="84" t="str">
        <f t="shared" si="62"/>
        <v/>
      </c>
      <c r="J536" s="84" t="str">
        <f t="shared" si="63"/>
        <v/>
      </c>
      <c r="M536" s="84"/>
    </row>
    <row r="537" spans="2:13" x14ac:dyDescent="0.3">
      <c r="B537" s="132" t="str">
        <f t="shared" si="57"/>
        <v/>
      </c>
      <c r="C537" s="84" t="str">
        <f t="shared" si="58"/>
        <v/>
      </c>
      <c r="D537" s="84" t="str">
        <f t="shared" si="59"/>
        <v/>
      </c>
      <c r="E537" s="84" t="str">
        <f t="shared" si="64"/>
        <v/>
      </c>
      <c r="F537" s="84">
        <v>100</v>
      </c>
      <c r="G537" s="84" t="str">
        <f t="shared" si="60"/>
        <v/>
      </c>
      <c r="H537" s="84" t="str">
        <f t="shared" si="61"/>
        <v/>
      </c>
      <c r="I537" s="84" t="str">
        <f t="shared" si="62"/>
        <v/>
      </c>
      <c r="J537" s="84" t="str">
        <f t="shared" si="63"/>
        <v/>
      </c>
      <c r="M537" s="84"/>
    </row>
    <row r="538" spans="2:13" x14ac:dyDescent="0.3">
      <c r="B538" s="132" t="str">
        <f t="shared" si="57"/>
        <v/>
      </c>
      <c r="C538" s="84" t="str">
        <f t="shared" si="58"/>
        <v/>
      </c>
      <c r="D538" s="84" t="str">
        <f t="shared" si="59"/>
        <v/>
      </c>
      <c r="E538" s="84" t="str">
        <f t="shared" si="64"/>
        <v/>
      </c>
      <c r="F538" s="84">
        <v>100</v>
      </c>
      <c r="G538" s="84" t="str">
        <f t="shared" si="60"/>
        <v/>
      </c>
      <c r="H538" s="84" t="str">
        <f t="shared" si="61"/>
        <v/>
      </c>
      <c r="I538" s="84" t="str">
        <f t="shared" si="62"/>
        <v/>
      </c>
      <c r="J538" s="84" t="str">
        <f t="shared" si="63"/>
        <v/>
      </c>
      <c r="M538" s="84"/>
    </row>
    <row r="539" spans="2:13" x14ac:dyDescent="0.3">
      <c r="B539" s="132" t="str">
        <f t="shared" ref="B539:B602" si="65">IF(ISBLANK($A539),"",EDATE($B538,1))</f>
        <v/>
      </c>
      <c r="C539" s="84" t="str">
        <f t="shared" ref="C539:C602" si="66">_xlfn.LET(
_xlpm.StartingPrincipalBalance,$G538,
_xlpm.IsPrincipalRemainingZeroCondition,ROUND($G538,2)=0,
_xlpm.IsPrincipalRemainingBlankCondition,$G538="",
_xlpm.IsPeriodBlankCondition,ISBLANK($A539),
_xlpm.Calculation,IF(_xlpm.IsPeriodBlankCondition,"",IF(_xlpm.IsPrincipalRemainingBlankCondition,"",IF(_xlpm.IsPrincipalRemainingZeroCondition,"",_xlpm.StartingPrincipalBalance))),
_xlpm.Calculation
)</f>
        <v/>
      </c>
      <c r="D539" s="84" t="str">
        <f t="shared" ref="D539:D602" si="67">_xlfn.LET(
_xlpm.InterestCalculation,$G538*$B$9,
_xlpm.IsPrincipalRemainingZeroCondition,ROUND($G538,2)=0,
_xlpm.IsPrincipalRemainingBlankCondition,$G538="",
_xlpm.IsPeriodBlankCondition,ISBLANK($A539),
_xlpm.Calculation,IF(_xlpm.IsPeriodBlankCondition,"",IF(_xlpm.IsPrincipalRemainingBlankCondition,"",IF(_xlpm.IsPrincipalRemainingZeroCondition,"",_xlpm.InterestCalculation))),
_xlpm.Calculation
)</f>
        <v/>
      </c>
      <c r="E539" s="84" t="str">
        <f t="shared" si="64"/>
        <v/>
      </c>
      <c r="F539" s="84">
        <v>100</v>
      </c>
      <c r="G539" s="84" t="str">
        <f t="shared" ref="G539:G602" si="68">_xlfn.LET(
_xlpm.StartingBalanceGreaterThanPrincipalOwedPlusPrepaymentCondition,$C539&gt;=$E539+$F539,
_xlpm.IsPrincpalOwedPlusPrepaymentLessThanOrEqualToPrincipalRemainingCondition,ROUND($E539+$F539,2)&lt;=ROUND($G538,2),
_xlpm.IsCurrentPrincapalOwedAmtGreaterThanPrevPrincipalOwedCondition,$E538&gt;$G538,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_xlpm.Calculation,IF(_xlpm.IsPeriodBlankCondition,"",IF(_xlpm.IsPrincipalRemainingBlankCondition,"",IF(_xlpm.IsPrincipalZeroCondition,"",IF(_xlpm.StartingBalanceGreaterThanPrincipalOwedPlusPrepaymentCondition,$C539-$E539-$F539,0)))),
_xlpm.Calculation
)</f>
        <v/>
      </c>
      <c r="H539" s="84" t="str">
        <f t="shared" ref="H539:H602" si="69">_xlfn.LET(
_xlpm.PrincpalRemainingCalculation,$B$13,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_xlpm.Calculation,IF(_xlpm.IsPeriodBlankCondition,"",IF(_xlpm.IsPrincipalRemainingBlankCondition,"",IF(_xlpm.IsPrincipalZeroCondition,"",_xlpm.PrincpalRemainingCalculation))),
_xlpm.Calculation
)</f>
        <v/>
      </c>
      <c r="I539" s="84" t="str">
        <f t="shared" ref="I539:I602" si="70">_xlfn.LET(
_xlpm.IsPrincipalRemainingLessThanOrEqualToPMICutoffAmtCondition,$G538&lt;=$B$2*(1-$B$15),
_xlpm.PMIMonthlyPayment,$B$19,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539" s="84" t="str">
        <f t="shared" ref="J539:J602" si="71">_xlfn.LET(
_xlpm.PrePaymentActuallyPaid,IF($C539&gt;=$E539+$F539,$F539,$C539-$E539),
_xlpm.IfPMIOwedIsBlank,IF($I539 = "",0,$I539),
_xlpm.TotalMonthlyPaymentCalculation,$D539+$E539+$H539+_xlpm.IfPMIOwedIsBlank+_xlpm.PrePaymentActuallyPaid,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_xlpm.Calculation,IF(_xlpm.IsPeriodBlankCondition,"",IF(_xlpm.IsPrincipalRemainingBlankCondition,"",IF(_xlpm.IsPrincipalZeroCondition,"",_xlpm.TotalMonthlyPaymentCalculation))),
_xlpm.Calculation
)</f>
        <v/>
      </c>
      <c r="M539" s="84"/>
    </row>
    <row r="540" spans="2:13" x14ac:dyDescent="0.3">
      <c r="B540" s="132" t="str">
        <f t="shared" si="65"/>
        <v/>
      </c>
      <c r="C540" s="84" t="str">
        <f t="shared" si="66"/>
        <v/>
      </c>
      <c r="D540" s="84" t="str">
        <f t="shared" si="67"/>
        <v/>
      </c>
      <c r="E540" s="84" t="str">
        <f t="shared" si="64"/>
        <v/>
      </c>
      <c r="F540" s="84">
        <v>100</v>
      </c>
      <c r="G540" s="84" t="str">
        <f t="shared" si="68"/>
        <v/>
      </c>
      <c r="H540" s="84" t="str">
        <f t="shared" si="69"/>
        <v/>
      </c>
      <c r="I540" s="84" t="str">
        <f t="shared" si="70"/>
        <v/>
      </c>
      <c r="J540" s="84" t="str">
        <f t="shared" si="71"/>
        <v/>
      </c>
      <c r="M540" s="84"/>
    </row>
    <row r="541" spans="2:13" x14ac:dyDescent="0.3">
      <c r="B541" s="132" t="str">
        <f t="shared" si="65"/>
        <v/>
      </c>
      <c r="C541" s="84" t="str">
        <f t="shared" si="66"/>
        <v/>
      </c>
      <c r="D541" s="84" t="str">
        <f t="shared" si="67"/>
        <v/>
      </c>
      <c r="E541" s="84" t="str">
        <f t="shared" si="64"/>
        <v/>
      </c>
      <c r="F541" s="84">
        <v>100</v>
      </c>
      <c r="G541" s="84" t="str">
        <f t="shared" si="68"/>
        <v/>
      </c>
      <c r="H541" s="84" t="str">
        <f t="shared" si="69"/>
        <v/>
      </c>
      <c r="I541" s="84" t="str">
        <f t="shared" si="70"/>
        <v/>
      </c>
      <c r="J541" s="84" t="str">
        <f t="shared" si="71"/>
        <v/>
      </c>
      <c r="M541" s="84"/>
    </row>
    <row r="542" spans="2:13" x14ac:dyDescent="0.3">
      <c r="B542" s="132" t="str">
        <f t="shared" si="65"/>
        <v/>
      </c>
      <c r="C542" s="84" t="str">
        <f t="shared" si="66"/>
        <v/>
      </c>
      <c r="D542" s="84" t="str">
        <f t="shared" si="67"/>
        <v/>
      </c>
      <c r="E542" s="84" t="str">
        <f t="shared" si="64"/>
        <v/>
      </c>
      <c r="F542" s="84">
        <v>100</v>
      </c>
      <c r="G542" s="84" t="str">
        <f t="shared" si="68"/>
        <v/>
      </c>
      <c r="H542" s="84" t="str">
        <f t="shared" si="69"/>
        <v/>
      </c>
      <c r="I542" s="84" t="str">
        <f t="shared" si="70"/>
        <v/>
      </c>
      <c r="J542" s="84" t="str">
        <f t="shared" si="71"/>
        <v/>
      </c>
      <c r="M542" s="84"/>
    </row>
    <row r="543" spans="2:13" x14ac:dyDescent="0.3">
      <c r="B543" s="132" t="str">
        <f t="shared" si="65"/>
        <v/>
      </c>
      <c r="C543" s="84" t="str">
        <f t="shared" si="66"/>
        <v/>
      </c>
      <c r="D543" s="84" t="str">
        <f t="shared" si="67"/>
        <v/>
      </c>
      <c r="E543" s="84" t="str">
        <f t="shared" si="64"/>
        <v/>
      </c>
      <c r="F543" s="84">
        <v>100</v>
      </c>
      <c r="G543" s="84" t="str">
        <f t="shared" si="68"/>
        <v/>
      </c>
      <c r="H543" s="84" t="str">
        <f t="shared" si="69"/>
        <v/>
      </c>
      <c r="I543" s="84" t="str">
        <f t="shared" si="70"/>
        <v/>
      </c>
      <c r="J543" s="84" t="str">
        <f t="shared" si="71"/>
        <v/>
      </c>
      <c r="M543" s="84"/>
    </row>
    <row r="544" spans="2:13" x14ac:dyDescent="0.3">
      <c r="B544" s="132" t="str">
        <f t="shared" si="65"/>
        <v/>
      </c>
      <c r="C544" s="84" t="str">
        <f t="shared" si="66"/>
        <v/>
      </c>
      <c r="D544" s="84" t="str">
        <f t="shared" si="67"/>
        <v/>
      </c>
      <c r="E544" s="84" t="str">
        <f t="shared" si="64"/>
        <v/>
      </c>
      <c r="F544" s="84">
        <v>100</v>
      </c>
      <c r="G544" s="84" t="str">
        <f t="shared" si="68"/>
        <v/>
      </c>
      <c r="H544" s="84" t="str">
        <f t="shared" si="69"/>
        <v/>
      </c>
      <c r="I544" s="84" t="str">
        <f t="shared" si="70"/>
        <v/>
      </c>
      <c r="J544" s="84" t="str">
        <f t="shared" si="71"/>
        <v/>
      </c>
      <c r="M544" s="84"/>
    </row>
    <row r="545" spans="2:13" x14ac:dyDescent="0.3">
      <c r="B545" s="132" t="str">
        <f t="shared" si="65"/>
        <v/>
      </c>
      <c r="C545" s="84" t="str">
        <f t="shared" si="66"/>
        <v/>
      </c>
      <c r="D545" s="84" t="str">
        <f t="shared" si="67"/>
        <v/>
      </c>
      <c r="E545" s="84" t="str">
        <f t="shared" si="64"/>
        <v/>
      </c>
      <c r="F545" s="84">
        <v>100</v>
      </c>
      <c r="G545" s="84" t="str">
        <f t="shared" si="68"/>
        <v/>
      </c>
      <c r="H545" s="84" t="str">
        <f t="shared" si="69"/>
        <v/>
      </c>
      <c r="I545" s="84" t="str">
        <f t="shared" si="70"/>
        <v/>
      </c>
      <c r="J545" s="84" t="str">
        <f t="shared" si="71"/>
        <v/>
      </c>
      <c r="M545" s="84"/>
    </row>
    <row r="546" spans="2:13" x14ac:dyDescent="0.3">
      <c r="B546" s="132" t="str">
        <f t="shared" si="65"/>
        <v/>
      </c>
      <c r="C546" s="84" t="str">
        <f t="shared" si="66"/>
        <v/>
      </c>
      <c r="D546" s="84" t="str">
        <f t="shared" si="67"/>
        <v/>
      </c>
      <c r="E546" s="84" t="str">
        <f t="shared" si="64"/>
        <v/>
      </c>
      <c r="F546" s="84">
        <v>100</v>
      </c>
      <c r="G546" s="84" t="str">
        <f t="shared" si="68"/>
        <v/>
      </c>
      <c r="H546" s="84" t="str">
        <f t="shared" si="69"/>
        <v/>
      </c>
      <c r="I546" s="84" t="str">
        <f t="shared" si="70"/>
        <v/>
      </c>
      <c r="J546" s="84" t="str">
        <f t="shared" si="71"/>
        <v/>
      </c>
      <c r="M546" s="84"/>
    </row>
    <row r="547" spans="2:13" x14ac:dyDescent="0.3">
      <c r="B547" s="132" t="str">
        <f t="shared" si="65"/>
        <v/>
      </c>
      <c r="C547" s="84" t="str">
        <f t="shared" si="66"/>
        <v/>
      </c>
      <c r="D547" s="84" t="str">
        <f t="shared" si="67"/>
        <v/>
      </c>
      <c r="E547" s="84" t="str">
        <f t="shared" si="64"/>
        <v/>
      </c>
      <c r="F547" s="84">
        <v>100</v>
      </c>
      <c r="G547" s="84" t="str">
        <f t="shared" si="68"/>
        <v/>
      </c>
      <c r="H547" s="84" t="str">
        <f t="shared" si="69"/>
        <v/>
      </c>
      <c r="I547" s="84" t="str">
        <f t="shared" si="70"/>
        <v/>
      </c>
      <c r="J547" s="84" t="str">
        <f t="shared" si="71"/>
        <v/>
      </c>
      <c r="M547" s="84"/>
    </row>
    <row r="548" spans="2:13" x14ac:dyDescent="0.3">
      <c r="B548" s="132" t="str">
        <f t="shared" si="65"/>
        <v/>
      </c>
      <c r="C548" s="84" t="str">
        <f t="shared" si="66"/>
        <v/>
      </c>
      <c r="D548" s="84" t="str">
        <f t="shared" si="67"/>
        <v/>
      </c>
      <c r="E548" s="84" t="str">
        <f t="shared" si="64"/>
        <v/>
      </c>
      <c r="F548" s="84">
        <v>100</v>
      </c>
      <c r="G548" s="84" t="str">
        <f t="shared" si="68"/>
        <v/>
      </c>
      <c r="H548" s="84" t="str">
        <f t="shared" si="69"/>
        <v/>
      </c>
      <c r="I548" s="84" t="str">
        <f t="shared" si="70"/>
        <v/>
      </c>
      <c r="J548" s="84" t="str">
        <f t="shared" si="71"/>
        <v/>
      </c>
      <c r="M548" s="84"/>
    </row>
    <row r="549" spans="2:13" x14ac:dyDescent="0.3">
      <c r="B549" s="132" t="str">
        <f t="shared" si="65"/>
        <v/>
      </c>
      <c r="C549" s="84" t="str">
        <f t="shared" si="66"/>
        <v/>
      </c>
      <c r="D549" s="84" t="str">
        <f t="shared" si="67"/>
        <v/>
      </c>
      <c r="E549" s="84" t="str">
        <f t="shared" ref="E549:E612" si="72">_xlfn.LET(
_xlpm.PrincipalOwedCalculation,$B$10-$D549,
_xlpm.IsPrincipalLessThenOrEqualToMonthlyPaymentCondition,$G548&lt;=$B$10,
_xlpm.IsPrincipalZeroCondition,ROUND($G548,2) = 0,
_xlpm.IsPrincipalRemainingBlankCondition,$G548="",
_xlpm.IsPeriodBlankCondition,ISBLANK($A549),
_xlpm.Calculation,IF(_xlpm.IsPeriodBlankCondition,"",IF(_xlpm.IsPrincipalRemainingBlankCondition,"",IF(_xlpm.IsPrincipalZeroCondition,"",IF(_xlpm.IsPrincipalLessThenOrEqualToMonthlyPaymentCondition,$G548,_xlpm.PrincipalOwedCalculation)))),
_xlpm.Calculation
)</f>
        <v/>
      </c>
      <c r="F549" s="84">
        <v>100</v>
      </c>
      <c r="G549" s="84" t="str">
        <f t="shared" si="68"/>
        <v/>
      </c>
      <c r="H549" s="84" t="str">
        <f t="shared" si="69"/>
        <v/>
      </c>
      <c r="I549" s="84" t="str">
        <f t="shared" si="70"/>
        <v/>
      </c>
      <c r="J549" s="84" t="str">
        <f t="shared" si="71"/>
        <v/>
      </c>
      <c r="M549" s="84"/>
    </row>
    <row r="550" spans="2:13" x14ac:dyDescent="0.3">
      <c r="B550" s="132" t="str">
        <f t="shared" si="65"/>
        <v/>
      </c>
      <c r="C550" s="84" t="str">
        <f t="shared" si="66"/>
        <v/>
      </c>
      <c r="D550" s="84" t="str">
        <f t="shared" si="67"/>
        <v/>
      </c>
      <c r="E550" s="84" t="str">
        <f t="shared" si="72"/>
        <v/>
      </c>
      <c r="F550" s="84">
        <v>100</v>
      </c>
      <c r="G550" s="84" t="str">
        <f t="shared" si="68"/>
        <v/>
      </c>
      <c r="H550" s="84" t="str">
        <f t="shared" si="69"/>
        <v/>
      </c>
      <c r="I550" s="84" t="str">
        <f t="shared" si="70"/>
        <v/>
      </c>
      <c r="J550" s="84" t="str">
        <f t="shared" si="71"/>
        <v/>
      </c>
      <c r="M550" s="84"/>
    </row>
    <row r="551" spans="2:13" x14ac:dyDescent="0.3">
      <c r="B551" s="132" t="str">
        <f t="shared" si="65"/>
        <v/>
      </c>
      <c r="C551" s="84" t="str">
        <f t="shared" si="66"/>
        <v/>
      </c>
      <c r="D551" s="84" t="str">
        <f t="shared" si="67"/>
        <v/>
      </c>
      <c r="E551" s="84" t="str">
        <f t="shared" si="72"/>
        <v/>
      </c>
      <c r="F551" s="84">
        <v>100</v>
      </c>
      <c r="G551" s="84" t="str">
        <f t="shared" si="68"/>
        <v/>
      </c>
      <c r="H551" s="84" t="str">
        <f t="shared" si="69"/>
        <v/>
      </c>
      <c r="I551" s="84" t="str">
        <f t="shared" si="70"/>
        <v/>
      </c>
      <c r="J551" s="84" t="str">
        <f t="shared" si="71"/>
        <v/>
      </c>
      <c r="M551" s="84"/>
    </row>
    <row r="552" spans="2:13" x14ac:dyDescent="0.3">
      <c r="B552" s="132" t="str">
        <f t="shared" si="65"/>
        <v/>
      </c>
      <c r="C552" s="84" t="str">
        <f t="shared" si="66"/>
        <v/>
      </c>
      <c r="D552" s="84" t="str">
        <f t="shared" si="67"/>
        <v/>
      </c>
      <c r="E552" s="84" t="str">
        <f t="shared" si="72"/>
        <v/>
      </c>
      <c r="F552" s="84">
        <v>100</v>
      </c>
      <c r="G552" s="84" t="str">
        <f t="shared" si="68"/>
        <v/>
      </c>
      <c r="H552" s="84" t="str">
        <f t="shared" si="69"/>
        <v/>
      </c>
      <c r="I552" s="84" t="str">
        <f t="shared" si="70"/>
        <v/>
      </c>
      <c r="J552" s="84" t="str">
        <f t="shared" si="71"/>
        <v/>
      </c>
      <c r="M552" s="84"/>
    </row>
    <row r="553" spans="2:13" x14ac:dyDescent="0.3">
      <c r="B553" s="132" t="str">
        <f t="shared" si="65"/>
        <v/>
      </c>
      <c r="C553" s="84" t="str">
        <f t="shared" si="66"/>
        <v/>
      </c>
      <c r="D553" s="84" t="str">
        <f t="shared" si="67"/>
        <v/>
      </c>
      <c r="E553" s="84" t="str">
        <f t="shared" si="72"/>
        <v/>
      </c>
      <c r="F553" s="84">
        <v>100</v>
      </c>
      <c r="G553" s="84" t="str">
        <f t="shared" si="68"/>
        <v/>
      </c>
      <c r="H553" s="84" t="str">
        <f t="shared" si="69"/>
        <v/>
      </c>
      <c r="I553" s="84" t="str">
        <f t="shared" si="70"/>
        <v/>
      </c>
      <c r="J553" s="84" t="str">
        <f t="shared" si="71"/>
        <v/>
      </c>
      <c r="M553" s="84"/>
    </row>
    <row r="554" spans="2:13" x14ac:dyDescent="0.3">
      <c r="B554" s="132" t="str">
        <f t="shared" si="65"/>
        <v/>
      </c>
      <c r="C554" s="84" t="str">
        <f t="shared" si="66"/>
        <v/>
      </c>
      <c r="D554" s="84" t="str">
        <f t="shared" si="67"/>
        <v/>
      </c>
      <c r="E554" s="84" t="str">
        <f t="shared" si="72"/>
        <v/>
      </c>
      <c r="F554" s="84">
        <v>100</v>
      </c>
      <c r="G554" s="84" t="str">
        <f t="shared" si="68"/>
        <v/>
      </c>
      <c r="H554" s="84" t="str">
        <f t="shared" si="69"/>
        <v/>
      </c>
      <c r="I554" s="84" t="str">
        <f t="shared" si="70"/>
        <v/>
      </c>
      <c r="J554" s="84" t="str">
        <f t="shared" si="71"/>
        <v/>
      </c>
      <c r="M554" s="84"/>
    </row>
    <row r="555" spans="2:13" x14ac:dyDescent="0.3">
      <c r="B555" s="132" t="str">
        <f t="shared" si="65"/>
        <v/>
      </c>
      <c r="C555" s="84" t="str">
        <f t="shared" si="66"/>
        <v/>
      </c>
      <c r="D555" s="84" t="str">
        <f t="shared" si="67"/>
        <v/>
      </c>
      <c r="E555" s="84" t="str">
        <f t="shared" si="72"/>
        <v/>
      </c>
      <c r="F555" s="84">
        <v>100</v>
      </c>
      <c r="G555" s="84" t="str">
        <f t="shared" si="68"/>
        <v/>
      </c>
      <c r="H555" s="84" t="str">
        <f t="shared" si="69"/>
        <v/>
      </c>
      <c r="I555" s="84" t="str">
        <f t="shared" si="70"/>
        <v/>
      </c>
      <c r="J555" s="84" t="str">
        <f t="shared" si="71"/>
        <v/>
      </c>
      <c r="M555" s="84"/>
    </row>
    <row r="556" spans="2:13" x14ac:dyDescent="0.3">
      <c r="B556" s="132" t="str">
        <f t="shared" si="65"/>
        <v/>
      </c>
      <c r="C556" s="84" t="str">
        <f t="shared" si="66"/>
        <v/>
      </c>
      <c r="D556" s="84" t="str">
        <f t="shared" si="67"/>
        <v/>
      </c>
      <c r="E556" s="84" t="str">
        <f t="shared" si="72"/>
        <v/>
      </c>
      <c r="F556" s="84">
        <v>100</v>
      </c>
      <c r="G556" s="84" t="str">
        <f t="shared" si="68"/>
        <v/>
      </c>
      <c r="H556" s="84" t="str">
        <f t="shared" si="69"/>
        <v/>
      </c>
      <c r="I556" s="84" t="str">
        <f t="shared" si="70"/>
        <v/>
      </c>
      <c r="J556" s="84" t="str">
        <f t="shared" si="71"/>
        <v/>
      </c>
      <c r="M556" s="84"/>
    </row>
    <row r="557" spans="2:13" x14ac:dyDescent="0.3">
      <c r="B557" s="132" t="str">
        <f t="shared" si="65"/>
        <v/>
      </c>
      <c r="C557" s="84" t="str">
        <f t="shared" si="66"/>
        <v/>
      </c>
      <c r="D557" s="84" t="str">
        <f t="shared" si="67"/>
        <v/>
      </c>
      <c r="E557" s="84" t="str">
        <f t="shared" si="72"/>
        <v/>
      </c>
      <c r="F557" s="84">
        <v>100</v>
      </c>
      <c r="G557" s="84" t="str">
        <f t="shared" si="68"/>
        <v/>
      </c>
      <c r="H557" s="84" t="str">
        <f t="shared" si="69"/>
        <v/>
      </c>
      <c r="I557" s="84" t="str">
        <f t="shared" si="70"/>
        <v/>
      </c>
      <c r="J557" s="84" t="str">
        <f t="shared" si="71"/>
        <v/>
      </c>
      <c r="M557" s="84"/>
    </row>
    <row r="558" spans="2:13" x14ac:dyDescent="0.3">
      <c r="B558" s="132" t="str">
        <f t="shared" si="65"/>
        <v/>
      </c>
      <c r="C558" s="84" t="str">
        <f t="shared" si="66"/>
        <v/>
      </c>
      <c r="D558" s="84" t="str">
        <f t="shared" si="67"/>
        <v/>
      </c>
      <c r="E558" s="84" t="str">
        <f t="shared" si="72"/>
        <v/>
      </c>
      <c r="F558" s="84">
        <v>100</v>
      </c>
      <c r="G558" s="84" t="str">
        <f t="shared" si="68"/>
        <v/>
      </c>
      <c r="H558" s="84" t="str">
        <f t="shared" si="69"/>
        <v/>
      </c>
      <c r="I558" s="84" t="str">
        <f t="shared" si="70"/>
        <v/>
      </c>
      <c r="J558" s="84" t="str">
        <f t="shared" si="71"/>
        <v/>
      </c>
      <c r="M558" s="84"/>
    </row>
    <row r="559" spans="2:13" x14ac:dyDescent="0.3">
      <c r="B559" s="132" t="str">
        <f t="shared" si="65"/>
        <v/>
      </c>
      <c r="C559" s="84" t="str">
        <f t="shared" si="66"/>
        <v/>
      </c>
      <c r="D559" s="84" t="str">
        <f t="shared" si="67"/>
        <v/>
      </c>
      <c r="E559" s="84" t="str">
        <f t="shared" si="72"/>
        <v/>
      </c>
      <c r="F559" s="84">
        <v>100</v>
      </c>
      <c r="G559" s="84" t="str">
        <f t="shared" si="68"/>
        <v/>
      </c>
      <c r="H559" s="84" t="str">
        <f t="shared" si="69"/>
        <v/>
      </c>
      <c r="I559" s="84" t="str">
        <f t="shared" si="70"/>
        <v/>
      </c>
      <c r="J559" s="84" t="str">
        <f t="shared" si="71"/>
        <v/>
      </c>
      <c r="M559" s="84"/>
    </row>
    <row r="560" spans="2:13" x14ac:dyDescent="0.3">
      <c r="B560" s="132" t="str">
        <f t="shared" si="65"/>
        <v/>
      </c>
      <c r="C560" s="84" t="str">
        <f t="shared" si="66"/>
        <v/>
      </c>
      <c r="D560" s="84" t="str">
        <f t="shared" si="67"/>
        <v/>
      </c>
      <c r="E560" s="84" t="str">
        <f t="shared" si="72"/>
        <v/>
      </c>
      <c r="F560" s="84">
        <v>100</v>
      </c>
      <c r="G560" s="84" t="str">
        <f t="shared" si="68"/>
        <v/>
      </c>
      <c r="H560" s="84" t="str">
        <f t="shared" si="69"/>
        <v/>
      </c>
      <c r="I560" s="84" t="str">
        <f t="shared" si="70"/>
        <v/>
      </c>
      <c r="J560" s="84" t="str">
        <f t="shared" si="71"/>
        <v/>
      </c>
      <c r="M560" s="84"/>
    </row>
    <row r="561" spans="2:13" x14ac:dyDescent="0.3">
      <c r="B561" s="132" t="str">
        <f t="shared" si="65"/>
        <v/>
      </c>
      <c r="C561" s="84" t="str">
        <f t="shared" si="66"/>
        <v/>
      </c>
      <c r="D561" s="84" t="str">
        <f t="shared" si="67"/>
        <v/>
      </c>
      <c r="E561" s="84" t="str">
        <f t="shared" si="72"/>
        <v/>
      </c>
      <c r="F561" s="84">
        <v>100</v>
      </c>
      <c r="G561" s="84" t="str">
        <f t="shared" si="68"/>
        <v/>
      </c>
      <c r="H561" s="84" t="str">
        <f t="shared" si="69"/>
        <v/>
      </c>
      <c r="I561" s="84" t="str">
        <f t="shared" si="70"/>
        <v/>
      </c>
      <c r="J561" s="84" t="str">
        <f t="shared" si="71"/>
        <v/>
      </c>
      <c r="M561" s="84"/>
    </row>
    <row r="562" spans="2:13" x14ac:dyDescent="0.3">
      <c r="B562" s="132" t="str">
        <f t="shared" si="65"/>
        <v/>
      </c>
      <c r="C562" s="84" t="str">
        <f t="shared" si="66"/>
        <v/>
      </c>
      <c r="D562" s="84" t="str">
        <f t="shared" si="67"/>
        <v/>
      </c>
      <c r="E562" s="84" t="str">
        <f t="shared" si="72"/>
        <v/>
      </c>
      <c r="F562" s="84">
        <v>100</v>
      </c>
      <c r="G562" s="84" t="str">
        <f t="shared" si="68"/>
        <v/>
      </c>
      <c r="H562" s="84" t="str">
        <f t="shared" si="69"/>
        <v/>
      </c>
      <c r="I562" s="84" t="str">
        <f t="shared" si="70"/>
        <v/>
      </c>
      <c r="J562" s="84" t="str">
        <f t="shared" si="71"/>
        <v/>
      </c>
      <c r="M562" s="84"/>
    </row>
    <row r="563" spans="2:13" x14ac:dyDescent="0.3">
      <c r="B563" s="132" t="str">
        <f t="shared" si="65"/>
        <v/>
      </c>
      <c r="C563" s="84" t="str">
        <f t="shared" si="66"/>
        <v/>
      </c>
      <c r="D563" s="84" t="str">
        <f t="shared" si="67"/>
        <v/>
      </c>
      <c r="E563" s="84" t="str">
        <f t="shared" si="72"/>
        <v/>
      </c>
      <c r="F563" s="84">
        <v>100</v>
      </c>
      <c r="G563" s="84" t="str">
        <f t="shared" si="68"/>
        <v/>
      </c>
      <c r="H563" s="84" t="str">
        <f t="shared" si="69"/>
        <v/>
      </c>
      <c r="I563" s="84" t="str">
        <f t="shared" si="70"/>
        <v/>
      </c>
      <c r="J563" s="84" t="str">
        <f t="shared" si="71"/>
        <v/>
      </c>
      <c r="M563" s="84"/>
    </row>
    <row r="564" spans="2:13" x14ac:dyDescent="0.3">
      <c r="B564" s="132" t="str">
        <f t="shared" si="65"/>
        <v/>
      </c>
      <c r="C564" s="84" t="str">
        <f t="shared" si="66"/>
        <v/>
      </c>
      <c r="D564" s="84" t="str">
        <f t="shared" si="67"/>
        <v/>
      </c>
      <c r="E564" s="84" t="str">
        <f t="shared" si="72"/>
        <v/>
      </c>
      <c r="F564" s="84">
        <v>100</v>
      </c>
      <c r="G564" s="84" t="str">
        <f t="shared" si="68"/>
        <v/>
      </c>
      <c r="H564" s="84" t="str">
        <f t="shared" si="69"/>
        <v/>
      </c>
      <c r="I564" s="84" t="str">
        <f t="shared" si="70"/>
        <v/>
      </c>
      <c r="J564" s="84" t="str">
        <f t="shared" si="71"/>
        <v/>
      </c>
      <c r="M564" s="84"/>
    </row>
    <row r="565" spans="2:13" x14ac:dyDescent="0.3">
      <c r="B565" s="132" t="str">
        <f t="shared" si="65"/>
        <v/>
      </c>
      <c r="C565" s="84" t="str">
        <f t="shared" si="66"/>
        <v/>
      </c>
      <c r="D565" s="84" t="str">
        <f t="shared" si="67"/>
        <v/>
      </c>
      <c r="E565" s="84" t="str">
        <f t="shared" si="72"/>
        <v/>
      </c>
      <c r="F565" s="84">
        <v>100</v>
      </c>
      <c r="G565" s="84" t="str">
        <f t="shared" si="68"/>
        <v/>
      </c>
      <c r="H565" s="84" t="str">
        <f t="shared" si="69"/>
        <v/>
      </c>
      <c r="I565" s="84" t="str">
        <f t="shared" si="70"/>
        <v/>
      </c>
      <c r="J565" s="84" t="str">
        <f t="shared" si="71"/>
        <v/>
      </c>
      <c r="M565" s="84"/>
    </row>
    <row r="566" spans="2:13" x14ac:dyDescent="0.3">
      <c r="B566" s="132" t="str">
        <f t="shared" si="65"/>
        <v/>
      </c>
      <c r="C566" s="84" t="str">
        <f t="shared" si="66"/>
        <v/>
      </c>
      <c r="D566" s="84" t="str">
        <f t="shared" si="67"/>
        <v/>
      </c>
      <c r="E566" s="84" t="str">
        <f t="shared" si="72"/>
        <v/>
      </c>
      <c r="F566" s="84">
        <v>100</v>
      </c>
      <c r="G566" s="84" t="str">
        <f t="shared" si="68"/>
        <v/>
      </c>
      <c r="H566" s="84" t="str">
        <f t="shared" si="69"/>
        <v/>
      </c>
      <c r="I566" s="84" t="str">
        <f t="shared" si="70"/>
        <v/>
      </c>
      <c r="J566" s="84" t="str">
        <f t="shared" si="71"/>
        <v/>
      </c>
      <c r="M566" s="84"/>
    </row>
    <row r="567" spans="2:13" x14ac:dyDescent="0.3">
      <c r="B567" s="132" t="str">
        <f t="shared" si="65"/>
        <v/>
      </c>
      <c r="C567" s="84" t="str">
        <f t="shared" si="66"/>
        <v/>
      </c>
      <c r="D567" s="84" t="str">
        <f t="shared" si="67"/>
        <v/>
      </c>
      <c r="E567" s="84" t="str">
        <f t="shared" si="72"/>
        <v/>
      </c>
      <c r="F567" s="84">
        <v>100</v>
      </c>
      <c r="G567" s="84" t="str">
        <f t="shared" si="68"/>
        <v/>
      </c>
      <c r="H567" s="84" t="str">
        <f t="shared" si="69"/>
        <v/>
      </c>
      <c r="I567" s="84" t="str">
        <f t="shared" si="70"/>
        <v/>
      </c>
      <c r="J567" s="84" t="str">
        <f t="shared" si="71"/>
        <v/>
      </c>
      <c r="M567" s="84"/>
    </row>
    <row r="568" spans="2:13" x14ac:dyDescent="0.3">
      <c r="B568" s="132" t="str">
        <f t="shared" si="65"/>
        <v/>
      </c>
      <c r="C568" s="84" t="str">
        <f t="shared" si="66"/>
        <v/>
      </c>
      <c r="D568" s="84" t="str">
        <f t="shared" si="67"/>
        <v/>
      </c>
      <c r="E568" s="84" t="str">
        <f t="shared" si="72"/>
        <v/>
      </c>
      <c r="F568" s="84">
        <v>100</v>
      </c>
      <c r="G568" s="84" t="str">
        <f t="shared" si="68"/>
        <v/>
      </c>
      <c r="H568" s="84" t="str">
        <f t="shared" si="69"/>
        <v/>
      </c>
      <c r="I568" s="84" t="str">
        <f t="shared" si="70"/>
        <v/>
      </c>
      <c r="J568" s="84" t="str">
        <f t="shared" si="71"/>
        <v/>
      </c>
      <c r="M568" s="84"/>
    </row>
    <row r="569" spans="2:13" x14ac:dyDescent="0.3">
      <c r="B569" s="132" t="str">
        <f t="shared" si="65"/>
        <v/>
      </c>
      <c r="C569" s="84" t="str">
        <f t="shared" si="66"/>
        <v/>
      </c>
      <c r="D569" s="84" t="str">
        <f t="shared" si="67"/>
        <v/>
      </c>
      <c r="E569" s="84" t="str">
        <f t="shared" si="72"/>
        <v/>
      </c>
      <c r="F569" s="84">
        <v>100</v>
      </c>
      <c r="G569" s="84" t="str">
        <f t="shared" si="68"/>
        <v/>
      </c>
      <c r="H569" s="84" t="str">
        <f t="shared" si="69"/>
        <v/>
      </c>
      <c r="I569" s="84" t="str">
        <f t="shared" si="70"/>
        <v/>
      </c>
      <c r="J569" s="84" t="str">
        <f t="shared" si="71"/>
        <v/>
      </c>
      <c r="M569" s="84"/>
    </row>
    <row r="570" spans="2:13" x14ac:dyDescent="0.3">
      <c r="B570" s="132" t="str">
        <f t="shared" si="65"/>
        <v/>
      </c>
      <c r="C570" s="84" t="str">
        <f t="shared" si="66"/>
        <v/>
      </c>
      <c r="D570" s="84" t="str">
        <f t="shared" si="67"/>
        <v/>
      </c>
      <c r="E570" s="84" t="str">
        <f t="shared" si="72"/>
        <v/>
      </c>
      <c r="F570" s="84">
        <v>100</v>
      </c>
      <c r="G570" s="84" t="str">
        <f t="shared" si="68"/>
        <v/>
      </c>
      <c r="H570" s="84" t="str">
        <f t="shared" si="69"/>
        <v/>
      </c>
      <c r="I570" s="84" t="str">
        <f t="shared" si="70"/>
        <v/>
      </c>
      <c r="J570" s="84" t="str">
        <f t="shared" si="71"/>
        <v/>
      </c>
      <c r="M570" s="84"/>
    </row>
    <row r="571" spans="2:13" x14ac:dyDescent="0.3">
      <c r="B571" s="132" t="str">
        <f t="shared" si="65"/>
        <v/>
      </c>
      <c r="C571" s="84" t="str">
        <f t="shared" si="66"/>
        <v/>
      </c>
      <c r="D571" s="84" t="str">
        <f t="shared" si="67"/>
        <v/>
      </c>
      <c r="E571" s="84" t="str">
        <f t="shared" si="72"/>
        <v/>
      </c>
      <c r="F571" s="84">
        <v>100</v>
      </c>
      <c r="G571" s="84" t="str">
        <f t="shared" si="68"/>
        <v/>
      </c>
      <c r="H571" s="84" t="str">
        <f t="shared" si="69"/>
        <v/>
      </c>
      <c r="I571" s="84" t="str">
        <f t="shared" si="70"/>
        <v/>
      </c>
      <c r="J571" s="84" t="str">
        <f t="shared" si="71"/>
        <v/>
      </c>
      <c r="M571" s="84"/>
    </row>
    <row r="572" spans="2:13" x14ac:dyDescent="0.3">
      <c r="B572" s="132" t="str">
        <f t="shared" si="65"/>
        <v/>
      </c>
      <c r="C572" s="84" t="str">
        <f t="shared" si="66"/>
        <v/>
      </c>
      <c r="D572" s="84" t="str">
        <f t="shared" si="67"/>
        <v/>
      </c>
      <c r="E572" s="84" t="str">
        <f t="shared" si="72"/>
        <v/>
      </c>
      <c r="F572" s="84">
        <v>100</v>
      </c>
      <c r="G572" s="84" t="str">
        <f t="shared" si="68"/>
        <v/>
      </c>
      <c r="H572" s="84" t="str">
        <f t="shared" si="69"/>
        <v/>
      </c>
      <c r="I572" s="84" t="str">
        <f t="shared" si="70"/>
        <v/>
      </c>
      <c r="J572" s="84" t="str">
        <f t="shared" si="71"/>
        <v/>
      </c>
      <c r="M572" s="84"/>
    </row>
    <row r="573" spans="2:13" x14ac:dyDescent="0.3">
      <c r="B573" s="132" t="str">
        <f t="shared" si="65"/>
        <v/>
      </c>
      <c r="C573" s="84" t="str">
        <f t="shared" si="66"/>
        <v/>
      </c>
      <c r="D573" s="84" t="str">
        <f t="shared" si="67"/>
        <v/>
      </c>
      <c r="E573" s="84" t="str">
        <f t="shared" si="72"/>
        <v/>
      </c>
      <c r="F573" s="84">
        <v>100</v>
      </c>
      <c r="G573" s="84" t="str">
        <f t="shared" si="68"/>
        <v/>
      </c>
      <c r="H573" s="84" t="str">
        <f t="shared" si="69"/>
        <v/>
      </c>
      <c r="I573" s="84" t="str">
        <f t="shared" si="70"/>
        <v/>
      </c>
      <c r="J573" s="84" t="str">
        <f t="shared" si="71"/>
        <v/>
      </c>
      <c r="M573" s="84"/>
    </row>
    <row r="574" spans="2:13" x14ac:dyDescent="0.3">
      <c r="B574" s="132" t="str">
        <f t="shared" si="65"/>
        <v/>
      </c>
      <c r="C574" s="84" t="str">
        <f t="shared" si="66"/>
        <v/>
      </c>
      <c r="D574" s="84" t="str">
        <f t="shared" si="67"/>
        <v/>
      </c>
      <c r="E574" s="84" t="str">
        <f t="shared" si="72"/>
        <v/>
      </c>
      <c r="F574" s="84">
        <v>100</v>
      </c>
      <c r="G574" s="84" t="str">
        <f t="shared" si="68"/>
        <v/>
      </c>
      <c r="H574" s="84" t="str">
        <f t="shared" si="69"/>
        <v/>
      </c>
      <c r="I574" s="84" t="str">
        <f t="shared" si="70"/>
        <v/>
      </c>
      <c r="J574" s="84" t="str">
        <f t="shared" si="71"/>
        <v/>
      </c>
      <c r="M574" s="84"/>
    </row>
    <row r="575" spans="2:13" x14ac:dyDescent="0.3">
      <c r="B575" s="132" t="str">
        <f t="shared" si="65"/>
        <v/>
      </c>
      <c r="C575" s="84" t="str">
        <f t="shared" si="66"/>
        <v/>
      </c>
      <c r="D575" s="84" t="str">
        <f t="shared" si="67"/>
        <v/>
      </c>
      <c r="E575" s="84" t="str">
        <f t="shared" si="72"/>
        <v/>
      </c>
      <c r="F575" s="84">
        <v>100</v>
      </c>
      <c r="G575" s="84" t="str">
        <f t="shared" si="68"/>
        <v/>
      </c>
      <c r="H575" s="84" t="str">
        <f t="shared" si="69"/>
        <v/>
      </c>
      <c r="I575" s="84" t="str">
        <f t="shared" si="70"/>
        <v/>
      </c>
      <c r="J575" s="84" t="str">
        <f t="shared" si="71"/>
        <v/>
      </c>
      <c r="M575" s="84"/>
    </row>
    <row r="576" spans="2:13" x14ac:dyDescent="0.3">
      <c r="B576" s="132" t="str">
        <f t="shared" si="65"/>
        <v/>
      </c>
      <c r="C576" s="84" t="str">
        <f t="shared" si="66"/>
        <v/>
      </c>
      <c r="D576" s="84" t="str">
        <f t="shared" si="67"/>
        <v/>
      </c>
      <c r="E576" s="84" t="str">
        <f t="shared" si="72"/>
        <v/>
      </c>
      <c r="F576" s="84">
        <v>100</v>
      </c>
      <c r="G576" s="84" t="str">
        <f t="shared" si="68"/>
        <v/>
      </c>
      <c r="H576" s="84" t="str">
        <f t="shared" si="69"/>
        <v/>
      </c>
      <c r="I576" s="84" t="str">
        <f t="shared" si="70"/>
        <v/>
      </c>
      <c r="J576" s="84" t="str">
        <f t="shared" si="71"/>
        <v/>
      </c>
      <c r="M576" s="84"/>
    </row>
    <row r="577" spans="2:13" x14ac:dyDescent="0.3">
      <c r="B577" s="132" t="str">
        <f t="shared" si="65"/>
        <v/>
      </c>
      <c r="C577" s="84" t="str">
        <f t="shared" si="66"/>
        <v/>
      </c>
      <c r="D577" s="84" t="str">
        <f t="shared" si="67"/>
        <v/>
      </c>
      <c r="E577" s="84" t="str">
        <f t="shared" si="72"/>
        <v/>
      </c>
      <c r="F577" s="84">
        <v>100</v>
      </c>
      <c r="G577" s="84" t="str">
        <f t="shared" si="68"/>
        <v/>
      </c>
      <c r="H577" s="84" t="str">
        <f t="shared" si="69"/>
        <v/>
      </c>
      <c r="I577" s="84" t="str">
        <f t="shared" si="70"/>
        <v/>
      </c>
      <c r="J577" s="84" t="str">
        <f t="shared" si="71"/>
        <v/>
      </c>
      <c r="M577" s="84"/>
    </row>
    <row r="578" spans="2:13" x14ac:dyDescent="0.3">
      <c r="B578" s="132" t="str">
        <f t="shared" si="65"/>
        <v/>
      </c>
      <c r="C578" s="84" t="str">
        <f t="shared" si="66"/>
        <v/>
      </c>
      <c r="D578" s="84" t="str">
        <f t="shared" si="67"/>
        <v/>
      </c>
      <c r="E578" s="84" t="str">
        <f t="shared" si="72"/>
        <v/>
      </c>
      <c r="F578" s="84">
        <v>100</v>
      </c>
      <c r="G578" s="84" t="str">
        <f t="shared" si="68"/>
        <v/>
      </c>
      <c r="H578" s="84" t="str">
        <f t="shared" si="69"/>
        <v/>
      </c>
      <c r="I578" s="84" t="str">
        <f t="shared" si="70"/>
        <v/>
      </c>
      <c r="J578" s="84" t="str">
        <f t="shared" si="71"/>
        <v/>
      </c>
      <c r="M578" s="84"/>
    </row>
    <row r="579" spans="2:13" x14ac:dyDescent="0.3">
      <c r="B579" s="132" t="str">
        <f t="shared" si="65"/>
        <v/>
      </c>
      <c r="C579" s="84" t="str">
        <f t="shared" si="66"/>
        <v/>
      </c>
      <c r="D579" s="84" t="str">
        <f t="shared" si="67"/>
        <v/>
      </c>
      <c r="E579" s="84" t="str">
        <f t="shared" si="72"/>
        <v/>
      </c>
      <c r="F579" s="84">
        <v>100</v>
      </c>
      <c r="G579" s="84" t="str">
        <f t="shared" si="68"/>
        <v/>
      </c>
      <c r="H579" s="84" t="str">
        <f t="shared" si="69"/>
        <v/>
      </c>
      <c r="I579" s="84" t="str">
        <f t="shared" si="70"/>
        <v/>
      </c>
      <c r="J579" s="84" t="str">
        <f t="shared" si="71"/>
        <v/>
      </c>
      <c r="M579" s="84"/>
    </row>
    <row r="580" spans="2:13" x14ac:dyDescent="0.3">
      <c r="B580" s="132" t="str">
        <f t="shared" si="65"/>
        <v/>
      </c>
      <c r="C580" s="84" t="str">
        <f t="shared" si="66"/>
        <v/>
      </c>
      <c r="D580" s="84" t="str">
        <f t="shared" si="67"/>
        <v/>
      </c>
      <c r="E580" s="84" t="str">
        <f t="shared" si="72"/>
        <v/>
      </c>
      <c r="F580" s="84">
        <v>100</v>
      </c>
      <c r="G580" s="84" t="str">
        <f t="shared" si="68"/>
        <v/>
      </c>
      <c r="H580" s="84" t="str">
        <f t="shared" si="69"/>
        <v/>
      </c>
      <c r="I580" s="84" t="str">
        <f t="shared" si="70"/>
        <v/>
      </c>
      <c r="J580" s="84" t="str">
        <f t="shared" si="71"/>
        <v/>
      </c>
      <c r="M580" s="84"/>
    </row>
    <row r="581" spans="2:13" x14ac:dyDescent="0.3">
      <c r="B581" s="132" t="str">
        <f t="shared" si="65"/>
        <v/>
      </c>
      <c r="C581" s="84" t="str">
        <f t="shared" si="66"/>
        <v/>
      </c>
      <c r="D581" s="84" t="str">
        <f t="shared" si="67"/>
        <v/>
      </c>
      <c r="E581" s="84" t="str">
        <f t="shared" si="72"/>
        <v/>
      </c>
      <c r="F581" s="84">
        <v>100</v>
      </c>
      <c r="G581" s="84" t="str">
        <f t="shared" si="68"/>
        <v/>
      </c>
      <c r="H581" s="84" t="str">
        <f t="shared" si="69"/>
        <v/>
      </c>
      <c r="I581" s="84" t="str">
        <f t="shared" si="70"/>
        <v/>
      </c>
      <c r="J581" s="84" t="str">
        <f t="shared" si="71"/>
        <v/>
      </c>
      <c r="M581" s="84"/>
    </row>
    <row r="582" spans="2:13" x14ac:dyDescent="0.3">
      <c r="B582" s="132" t="str">
        <f t="shared" si="65"/>
        <v/>
      </c>
      <c r="C582" s="84" t="str">
        <f t="shared" si="66"/>
        <v/>
      </c>
      <c r="D582" s="84" t="str">
        <f t="shared" si="67"/>
        <v/>
      </c>
      <c r="E582" s="84" t="str">
        <f t="shared" si="72"/>
        <v/>
      </c>
      <c r="F582" s="84">
        <v>100</v>
      </c>
      <c r="G582" s="84" t="str">
        <f t="shared" si="68"/>
        <v/>
      </c>
      <c r="H582" s="84" t="str">
        <f t="shared" si="69"/>
        <v/>
      </c>
      <c r="I582" s="84" t="str">
        <f t="shared" si="70"/>
        <v/>
      </c>
      <c r="J582" s="84" t="str">
        <f t="shared" si="71"/>
        <v/>
      </c>
      <c r="M582" s="84"/>
    </row>
    <row r="583" spans="2:13" x14ac:dyDescent="0.3">
      <c r="B583" s="132" t="str">
        <f t="shared" si="65"/>
        <v/>
      </c>
      <c r="C583" s="84" t="str">
        <f t="shared" si="66"/>
        <v/>
      </c>
      <c r="D583" s="84" t="str">
        <f t="shared" si="67"/>
        <v/>
      </c>
      <c r="E583" s="84" t="str">
        <f t="shared" si="72"/>
        <v/>
      </c>
      <c r="F583" s="84">
        <v>100</v>
      </c>
      <c r="G583" s="84" t="str">
        <f t="shared" si="68"/>
        <v/>
      </c>
      <c r="H583" s="84" t="str">
        <f t="shared" si="69"/>
        <v/>
      </c>
      <c r="I583" s="84" t="str">
        <f t="shared" si="70"/>
        <v/>
      </c>
      <c r="J583" s="84" t="str">
        <f t="shared" si="71"/>
        <v/>
      </c>
      <c r="M583" s="84"/>
    </row>
    <row r="584" spans="2:13" x14ac:dyDescent="0.3">
      <c r="B584" s="132" t="str">
        <f t="shared" si="65"/>
        <v/>
      </c>
      <c r="C584" s="84" t="str">
        <f t="shared" si="66"/>
        <v/>
      </c>
      <c r="D584" s="84" t="str">
        <f t="shared" si="67"/>
        <v/>
      </c>
      <c r="E584" s="84" t="str">
        <f t="shared" si="72"/>
        <v/>
      </c>
      <c r="F584" s="84">
        <v>100</v>
      </c>
      <c r="G584" s="84" t="str">
        <f t="shared" si="68"/>
        <v/>
      </c>
      <c r="H584" s="84" t="str">
        <f t="shared" si="69"/>
        <v/>
      </c>
      <c r="I584" s="84" t="str">
        <f t="shared" si="70"/>
        <v/>
      </c>
      <c r="J584" s="84" t="str">
        <f t="shared" si="71"/>
        <v/>
      </c>
      <c r="M584" s="84"/>
    </row>
    <row r="585" spans="2:13" x14ac:dyDescent="0.3">
      <c r="B585" s="132" t="str">
        <f t="shared" si="65"/>
        <v/>
      </c>
      <c r="C585" s="84" t="str">
        <f t="shared" si="66"/>
        <v/>
      </c>
      <c r="D585" s="84" t="str">
        <f t="shared" si="67"/>
        <v/>
      </c>
      <c r="E585" s="84" t="str">
        <f t="shared" si="72"/>
        <v/>
      </c>
      <c r="F585" s="84">
        <v>100</v>
      </c>
      <c r="G585" s="84" t="str">
        <f t="shared" si="68"/>
        <v/>
      </c>
      <c r="H585" s="84" t="str">
        <f t="shared" si="69"/>
        <v/>
      </c>
      <c r="I585" s="84" t="str">
        <f t="shared" si="70"/>
        <v/>
      </c>
      <c r="J585" s="84" t="str">
        <f t="shared" si="71"/>
        <v/>
      </c>
      <c r="M585" s="84"/>
    </row>
    <row r="586" spans="2:13" x14ac:dyDescent="0.3">
      <c r="B586" s="132" t="str">
        <f t="shared" si="65"/>
        <v/>
      </c>
      <c r="C586" s="84" t="str">
        <f t="shared" si="66"/>
        <v/>
      </c>
      <c r="D586" s="84" t="str">
        <f t="shared" si="67"/>
        <v/>
      </c>
      <c r="E586" s="84" t="str">
        <f t="shared" si="72"/>
        <v/>
      </c>
      <c r="F586" s="84">
        <v>100</v>
      </c>
      <c r="G586" s="84" t="str">
        <f t="shared" si="68"/>
        <v/>
      </c>
      <c r="H586" s="84" t="str">
        <f t="shared" si="69"/>
        <v/>
      </c>
      <c r="I586" s="84" t="str">
        <f t="shared" si="70"/>
        <v/>
      </c>
      <c r="J586" s="84" t="str">
        <f t="shared" si="71"/>
        <v/>
      </c>
      <c r="M586" s="84"/>
    </row>
    <row r="587" spans="2:13" x14ac:dyDescent="0.3">
      <c r="B587" s="132" t="str">
        <f t="shared" si="65"/>
        <v/>
      </c>
      <c r="C587" s="84" t="str">
        <f t="shared" si="66"/>
        <v/>
      </c>
      <c r="D587" s="84" t="str">
        <f t="shared" si="67"/>
        <v/>
      </c>
      <c r="E587" s="84" t="str">
        <f t="shared" si="72"/>
        <v/>
      </c>
      <c r="F587" s="84">
        <v>100</v>
      </c>
      <c r="G587" s="84" t="str">
        <f t="shared" si="68"/>
        <v/>
      </c>
      <c r="H587" s="84" t="str">
        <f t="shared" si="69"/>
        <v/>
      </c>
      <c r="I587" s="84" t="str">
        <f t="shared" si="70"/>
        <v/>
      </c>
      <c r="J587" s="84" t="str">
        <f t="shared" si="71"/>
        <v/>
      </c>
      <c r="M587" s="84"/>
    </row>
    <row r="588" spans="2:13" x14ac:dyDescent="0.3">
      <c r="B588" s="132" t="str">
        <f t="shared" si="65"/>
        <v/>
      </c>
      <c r="C588" s="84" t="str">
        <f t="shared" si="66"/>
        <v/>
      </c>
      <c r="D588" s="84" t="str">
        <f t="shared" si="67"/>
        <v/>
      </c>
      <c r="E588" s="84" t="str">
        <f t="shared" si="72"/>
        <v/>
      </c>
      <c r="F588" s="84">
        <v>100</v>
      </c>
      <c r="G588" s="84" t="str">
        <f t="shared" si="68"/>
        <v/>
      </c>
      <c r="H588" s="84" t="str">
        <f t="shared" si="69"/>
        <v/>
      </c>
      <c r="I588" s="84" t="str">
        <f t="shared" si="70"/>
        <v/>
      </c>
      <c r="J588" s="84" t="str">
        <f t="shared" si="71"/>
        <v/>
      </c>
      <c r="M588" s="84"/>
    </row>
    <row r="589" spans="2:13" x14ac:dyDescent="0.3">
      <c r="B589" s="132" t="str">
        <f t="shared" si="65"/>
        <v/>
      </c>
      <c r="C589" s="84" t="str">
        <f t="shared" si="66"/>
        <v/>
      </c>
      <c r="D589" s="84" t="str">
        <f t="shared" si="67"/>
        <v/>
      </c>
      <c r="E589" s="84" t="str">
        <f t="shared" si="72"/>
        <v/>
      </c>
      <c r="F589" s="84">
        <v>100</v>
      </c>
      <c r="G589" s="84" t="str">
        <f t="shared" si="68"/>
        <v/>
      </c>
      <c r="H589" s="84" t="str">
        <f t="shared" si="69"/>
        <v/>
      </c>
      <c r="I589" s="84" t="str">
        <f t="shared" si="70"/>
        <v/>
      </c>
      <c r="J589" s="84" t="str">
        <f t="shared" si="71"/>
        <v/>
      </c>
      <c r="M589" s="84"/>
    </row>
    <row r="590" spans="2:13" x14ac:dyDescent="0.3">
      <c r="B590" s="132" t="str">
        <f t="shared" si="65"/>
        <v/>
      </c>
      <c r="C590" s="84" t="str">
        <f t="shared" si="66"/>
        <v/>
      </c>
      <c r="D590" s="84" t="str">
        <f t="shared" si="67"/>
        <v/>
      </c>
      <c r="E590" s="84" t="str">
        <f t="shared" si="72"/>
        <v/>
      </c>
      <c r="F590" s="84">
        <v>100</v>
      </c>
      <c r="G590" s="84" t="str">
        <f t="shared" si="68"/>
        <v/>
      </c>
      <c r="H590" s="84" t="str">
        <f t="shared" si="69"/>
        <v/>
      </c>
      <c r="I590" s="84" t="str">
        <f t="shared" si="70"/>
        <v/>
      </c>
      <c r="J590" s="84" t="str">
        <f t="shared" si="71"/>
        <v/>
      </c>
      <c r="M590" s="84"/>
    </row>
    <row r="591" spans="2:13" x14ac:dyDescent="0.3">
      <c r="B591" s="132" t="str">
        <f t="shared" si="65"/>
        <v/>
      </c>
      <c r="C591" s="84" t="str">
        <f t="shared" si="66"/>
        <v/>
      </c>
      <c r="D591" s="84" t="str">
        <f t="shared" si="67"/>
        <v/>
      </c>
      <c r="E591" s="84" t="str">
        <f t="shared" si="72"/>
        <v/>
      </c>
      <c r="F591" s="84">
        <v>100</v>
      </c>
      <c r="G591" s="84" t="str">
        <f t="shared" si="68"/>
        <v/>
      </c>
      <c r="H591" s="84" t="str">
        <f t="shared" si="69"/>
        <v/>
      </c>
      <c r="I591" s="84" t="str">
        <f t="shared" si="70"/>
        <v/>
      </c>
      <c r="J591" s="84" t="str">
        <f t="shared" si="71"/>
        <v/>
      </c>
      <c r="M591" s="84"/>
    </row>
    <row r="592" spans="2:13" x14ac:dyDescent="0.3">
      <c r="B592" s="132" t="str">
        <f t="shared" si="65"/>
        <v/>
      </c>
      <c r="C592" s="84" t="str">
        <f t="shared" si="66"/>
        <v/>
      </c>
      <c r="D592" s="84" t="str">
        <f t="shared" si="67"/>
        <v/>
      </c>
      <c r="E592" s="84" t="str">
        <f t="shared" si="72"/>
        <v/>
      </c>
      <c r="F592" s="84">
        <v>100</v>
      </c>
      <c r="G592" s="84" t="str">
        <f t="shared" si="68"/>
        <v/>
      </c>
      <c r="H592" s="84" t="str">
        <f t="shared" si="69"/>
        <v/>
      </c>
      <c r="I592" s="84" t="str">
        <f t="shared" si="70"/>
        <v/>
      </c>
      <c r="J592" s="84" t="str">
        <f t="shared" si="71"/>
        <v/>
      </c>
      <c r="M592" s="84"/>
    </row>
    <row r="593" spans="2:13" x14ac:dyDescent="0.3">
      <c r="B593" s="132" t="str">
        <f t="shared" si="65"/>
        <v/>
      </c>
      <c r="C593" s="84" t="str">
        <f t="shared" si="66"/>
        <v/>
      </c>
      <c r="D593" s="84" t="str">
        <f t="shared" si="67"/>
        <v/>
      </c>
      <c r="E593" s="84" t="str">
        <f t="shared" si="72"/>
        <v/>
      </c>
      <c r="F593" s="84">
        <v>100</v>
      </c>
      <c r="G593" s="84" t="str">
        <f t="shared" si="68"/>
        <v/>
      </c>
      <c r="H593" s="84" t="str">
        <f t="shared" si="69"/>
        <v/>
      </c>
      <c r="I593" s="84" t="str">
        <f t="shared" si="70"/>
        <v/>
      </c>
      <c r="J593" s="84" t="str">
        <f t="shared" si="71"/>
        <v/>
      </c>
      <c r="M593" s="84"/>
    </row>
    <row r="594" spans="2:13" x14ac:dyDescent="0.3">
      <c r="B594" s="132" t="str">
        <f t="shared" si="65"/>
        <v/>
      </c>
      <c r="C594" s="84" t="str">
        <f t="shared" si="66"/>
        <v/>
      </c>
      <c r="D594" s="84" t="str">
        <f t="shared" si="67"/>
        <v/>
      </c>
      <c r="E594" s="84" t="str">
        <f t="shared" si="72"/>
        <v/>
      </c>
      <c r="F594" s="84">
        <v>100</v>
      </c>
      <c r="G594" s="84" t="str">
        <f t="shared" si="68"/>
        <v/>
      </c>
      <c r="H594" s="84" t="str">
        <f t="shared" si="69"/>
        <v/>
      </c>
      <c r="I594" s="84" t="str">
        <f t="shared" si="70"/>
        <v/>
      </c>
      <c r="J594" s="84" t="str">
        <f t="shared" si="71"/>
        <v/>
      </c>
      <c r="M594" s="84"/>
    </row>
    <row r="595" spans="2:13" x14ac:dyDescent="0.3">
      <c r="B595" s="132" t="str">
        <f t="shared" si="65"/>
        <v/>
      </c>
      <c r="C595" s="84" t="str">
        <f t="shared" si="66"/>
        <v/>
      </c>
      <c r="D595" s="84" t="str">
        <f t="shared" si="67"/>
        <v/>
      </c>
      <c r="E595" s="84" t="str">
        <f t="shared" si="72"/>
        <v/>
      </c>
      <c r="F595" s="84">
        <v>100</v>
      </c>
      <c r="G595" s="84" t="str">
        <f t="shared" si="68"/>
        <v/>
      </c>
      <c r="H595" s="84" t="str">
        <f t="shared" si="69"/>
        <v/>
      </c>
      <c r="I595" s="84" t="str">
        <f t="shared" si="70"/>
        <v/>
      </c>
      <c r="J595" s="84" t="str">
        <f t="shared" si="71"/>
        <v/>
      </c>
      <c r="M595" s="84"/>
    </row>
    <row r="596" spans="2:13" x14ac:dyDescent="0.3">
      <c r="B596" s="132" t="str">
        <f t="shared" si="65"/>
        <v/>
      </c>
      <c r="C596" s="84" t="str">
        <f t="shared" si="66"/>
        <v/>
      </c>
      <c r="D596" s="84" t="str">
        <f t="shared" si="67"/>
        <v/>
      </c>
      <c r="E596" s="84" t="str">
        <f t="shared" si="72"/>
        <v/>
      </c>
      <c r="F596" s="84">
        <v>100</v>
      </c>
      <c r="G596" s="84" t="str">
        <f t="shared" si="68"/>
        <v/>
      </c>
      <c r="H596" s="84" t="str">
        <f t="shared" si="69"/>
        <v/>
      </c>
      <c r="I596" s="84" t="str">
        <f t="shared" si="70"/>
        <v/>
      </c>
      <c r="J596" s="84" t="str">
        <f t="shared" si="71"/>
        <v/>
      </c>
      <c r="M596" s="84"/>
    </row>
    <row r="597" spans="2:13" x14ac:dyDescent="0.3">
      <c r="B597" s="132" t="str">
        <f t="shared" si="65"/>
        <v/>
      </c>
      <c r="C597" s="84" t="str">
        <f t="shared" si="66"/>
        <v/>
      </c>
      <c r="D597" s="84" t="str">
        <f t="shared" si="67"/>
        <v/>
      </c>
      <c r="E597" s="84" t="str">
        <f t="shared" si="72"/>
        <v/>
      </c>
      <c r="F597" s="84">
        <v>100</v>
      </c>
      <c r="G597" s="84" t="str">
        <f t="shared" si="68"/>
        <v/>
      </c>
      <c r="H597" s="84" t="str">
        <f t="shared" si="69"/>
        <v/>
      </c>
      <c r="I597" s="84" t="str">
        <f t="shared" si="70"/>
        <v/>
      </c>
      <c r="J597" s="84" t="str">
        <f t="shared" si="71"/>
        <v/>
      </c>
      <c r="M597" s="84"/>
    </row>
    <row r="598" spans="2:13" x14ac:dyDescent="0.3">
      <c r="B598" s="132" t="str">
        <f t="shared" si="65"/>
        <v/>
      </c>
      <c r="C598" s="84" t="str">
        <f t="shared" si="66"/>
        <v/>
      </c>
      <c r="D598" s="84" t="str">
        <f t="shared" si="67"/>
        <v/>
      </c>
      <c r="E598" s="84" t="str">
        <f t="shared" si="72"/>
        <v/>
      </c>
      <c r="F598" s="84">
        <v>100</v>
      </c>
      <c r="G598" s="84" t="str">
        <f t="shared" si="68"/>
        <v/>
      </c>
      <c r="H598" s="84" t="str">
        <f t="shared" si="69"/>
        <v/>
      </c>
      <c r="I598" s="84" t="str">
        <f t="shared" si="70"/>
        <v/>
      </c>
      <c r="J598" s="84" t="str">
        <f t="shared" si="71"/>
        <v/>
      </c>
      <c r="M598" s="84"/>
    </row>
    <row r="599" spans="2:13" x14ac:dyDescent="0.3">
      <c r="B599" s="132" t="str">
        <f t="shared" si="65"/>
        <v/>
      </c>
      <c r="C599" s="84" t="str">
        <f t="shared" si="66"/>
        <v/>
      </c>
      <c r="D599" s="84" t="str">
        <f t="shared" si="67"/>
        <v/>
      </c>
      <c r="E599" s="84" t="str">
        <f t="shared" si="72"/>
        <v/>
      </c>
      <c r="F599" s="84">
        <v>100</v>
      </c>
      <c r="G599" s="84" t="str">
        <f t="shared" si="68"/>
        <v/>
      </c>
      <c r="H599" s="84" t="str">
        <f t="shared" si="69"/>
        <v/>
      </c>
      <c r="I599" s="84" t="str">
        <f t="shared" si="70"/>
        <v/>
      </c>
      <c r="J599" s="84" t="str">
        <f t="shared" si="71"/>
        <v/>
      </c>
      <c r="M599" s="84"/>
    </row>
    <row r="600" spans="2:13" x14ac:dyDescent="0.3">
      <c r="B600" s="132" t="str">
        <f t="shared" si="65"/>
        <v/>
      </c>
      <c r="C600" s="84" t="str">
        <f t="shared" si="66"/>
        <v/>
      </c>
      <c r="D600" s="84" t="str">
        <f t="shared" si="67"/>
        <v/>
      </c>
      <c r="E600" s="84" t="str">
        <f t="shared" si="72"/>
        <v/>
      </c>
      <c r="F600" s="84">
        <v>100</v>
      </c>
      <c r="G600" s="84" t="str">
        <f t="shared" si="68"/>
        <v/>
      </c>
      <c r="H600" s="84" t="str">
        <f t="shared" si="69"/>
        <v/>
      </c>
      <c r="I600" s="84" t="str">
        <f t="shared" si="70"/>
        <v/>
      </c>
      <c r="J600" s="84" t="str">
        <f t="shared" si="71"/>
        <v/>
      </c>
      <c r="M600" s="84"/>
    </row>
    <row r="601" spans="2:13" x14ac:dyDescent="0.3">
      <c r="B601" s="132" t="str">
        <f t="shared" si="65"/>
        <v/>
      </c>
      <c r="C601" s="84" t="str">
        <f t="shared" si="66"/>
        <v/>
      </c>
      <c r="D601" s="84" t="str">
        <f t="shared" si="67"/>
        <v/>
      </c>
      <c r="E601" s="84" t="str">
        <f t="shared" si="72"/>
        <v/>
      </c>
      <c r="F601" s="84">
        <v>100</v>
      </c>
      <c r="G601" s="84" t="str">
        <f t="shared" si="68"/>
        <v/>
      </c>
      <c r="H601" s="84" t="str">
        <f t="shared" si="69"/>
        <v/>
      </c>
      <c r="I601" s="84" t="str">
        <f t="shared" si="70"/>
        <v/>
      </c>
      <c r="J601" s="84" t="str">
        <f t="shared" si="71"/>
        <v/>
      </c>
      <c r="M601" s="84"/>
    </row>
    <row r="602" spans="2:13" x14ac:dyDescent="0.3">
      <c r="B602" s="132" t="str">
        <f t="shared" si="65"/>
        <v/>
      </c>
      <c r="C602" s="84" t="str">
        <f t="shared" si="66"/>
        <v/>
      </c>
      <c r="D602" s="84" t="str">
        <f t="shared" si="67"/>
        <v/>
      </c>
      <c r="E602" s="84" t="str">
        <f t="shared" si="72"/>
        <v/>
      </c>
      <c r="F602" s="84">
        <v>100</v>
      </c>
      <c r="G602" s="84" t="str">
        <f t="shared" si="68"/>
        <v/>
      </c>
      <c r="H602" s="84" t="str">
        <f t="shared" si="69"/>
        <v/>
      </c>
      <c r="I602" s="84" t="str">
        <f t="shared" si="70"/>
        <v/>
      </c>
      <c r="J602" s="84" t="str">
        <f t="shared" si="71"/>
        <v/>
      </c>
      <c r="M602" s="84"/>
    </row>
    <row r="603" spans="2:13" x14ac:dyDescent="0.3">
      <c r="B603" s="132" t="str">
        <f t="shared" ref="B603:B625" si="73">IF(ISBLANK($A603),"",EDATE($B602,1))</f>
        <v/>
      </c>
      <c r="C603" s="84" t="str">
        <f t="shared" ref="C603:C625" si="74">_xlfn.LET(
_xlpm.StartingPrincipalBalance,$G602,
_xlpm.IsPrincipalRemainingZeroCondition,ROUND($G602,2)=0,
_xlpm.IsPrincipalRemainingBlankCondition,$G602="",
_xlpm.IsPeriodBlankCondition,ISBLANK($A603),
_xlpm.Calculation,IF(_xlpm.IsPeriodBlankCondition,"",IF(_xlpm.IsPrincipalRemainingBlankCondition,"",IF(_xlpm.IsPrincipalRemainingZeroCondition,"",_xlpm.StartingPrincipalBalance))),
_xlpm.Calculation
)</f>
        <v/>
      </c>
      <c r="D603" s="84" t="str">
        <f t="shared" ref="D603:D625" si="75">_xlfn.LET(
_xlpm.InterestCalculation,$G602*$B$9,
_xlpm.IsPrincipalRemainingZeroCondition,ROUND($G602,2)=0,
_xlpm.IsPrincipalRemainingBlankCondition,$G602="",
_xlpm.IsPeriodBlankCondition,ISBLANK($A603),
_xlpm.Calculation,IF(_xlpm.IsPeriodBlankCondition,"",IF(_xlpm.IsPrincipalRemainingBlankCondition,"",IF(_xlpm.IsPrincipalRemainingZeroCondition,"",_xlpm.InterestCalculation))),
_xlpm.Calculation
)</f>
        <v/>
      </c>
      <c r="E603" s="84" t="str">
        <f t="shared" si="72"/>
        <v/>
      </c>
      <c r="F603" s="84">
        <v>100</v>
      </c>
      <c r="G603" s="84" t="str">
        <f t="shared" ref="G603:G625" si="76">_xlfn.LET(
_xlpm.StartingBalanceGreaterThanPrincipalOwedPlusPrepaymentCondition,$C603&gt;=$E603+$F603,
_xlpm.IsPrincpalOwedPlusPrepaymentLessThanOrEqualToPrincipalRemainingCondition,ROUND($E603+$F603,2)&lt;=ROUND($G602,2),
_xlpm.IsCurrentPrincapalOwedAmtGreaterThanPrevPrincipalOwedCondition,$E602&gt;$G602,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_xlpm.Calculation,IF(_xlpm.IsPeriodBlankCondition,"",IF(_xlpm.IsPrincipalRemainingBlankCondition,"",IF(_xlpm.IsPrincipalZeroCondition,"",IF(_xlpm.StartingBalanceGreaterThanPrincipalOwedPlusPrepaymentCondition,$C603-$E603-$F603,0)))),
_xlpm.Calculation
)</f>
        <v/>
      </c>
      <c r="H603" s="84" t="str">
        <f t="shared" ref="H603:H625" si="77">_xlfn.LET(
_xlpm.PrincpalRemainingCalculation,$B$13,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_xlpm.Calculation,IF(_xlpm.IsPeriodBlankCondition,"",IF(_xlpm.IsPrincipalRemainingBlankCondition,"",IF(_xlpm.IsPrincipalZeroCondition,"",_xlpm.PrincpalRemainingCalculation))),
_xlpm.Calculation
)</f>
        <v/>
      </c>
      <c r="I603" s="84" t="str">
        <f t="shared" ref="I603:I625" si="78">_xlfn.LET(
_xlpm.IsPrincipalRemainingLessThanOrEqualToPMICutoffAmtCondition,$G602&lt;=$B$2*(1-$B$15),
_xlpm.PMIMonthlyPayment,$B$19,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603" s="84" t="str">
        <f t="shared" ref="J603:J625" si="79">_xlfn.LET(
_xlpm.PrePaymentActuallyPaid,IF($C603&gt;=$E603+$F603,$F603,$C603-$E603),
_xlpm.IfPMIOwedIsBlank,IF($I603 = "",0,$I603),
_xlpm.TotalMonthlyPaymentCalculation,$D603+$E603+$H603+_xlpm.IfPMIOwedIsBlank+_xlpm.PrePaymentActuallyPaid,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_xlpm.Calculation,IF(_xlpm.IsPeriodBlankCondition,"",IF(_xlpm.IsPrincipalRemainingBlankCondition,"",IF(_xlpm.IsPrincipalZeroCondition,"",_xlpm.TotalMonthlyPaymentCalculation))),
_xlpm.Calculation
)</f>
        <v/>
      </c>
      <c r="M603" s="84"/>
    </row>
    <row r="604" spans="2:13" x14ac:dyDescent="0.3">
      <c r="B604" s="132" t="str">
        <f t="shared" si="73"/>
        <v/>
      </c>
      <c r="C604" s="84" t="str">
        <f t="shared" si="74"/>
        <v/>
      </c>
      <c r="D604" s="84" t="str">
        <f t="shared" si="75"/>
        <v/>
      </c>
      <c r="E604" s="84" t="str">
        <f t="shared" si="72"/>
        <v/>
      </c>
      <c r="F604" s="84">
        <v>100</v>
      </c>
      <c r="G604" s="84" t="str">
        <f t="shared" si="76"/>
        <v/>
      </c>
      <c r="H604" s="84" t="str">
        <f t="shared" si="77"/>
        <v/>
      </c>
      <c r="I604" s="84" t="str">
        <f t="shared" si="78"/>
        <v/>
      </c>
      <c r="J604" s="84" t="str">
        <f t="shared" si="79"/>
        <v/>
      </c>
      <c r="M604" s="84"/>
    </row>
    <row r="605" spans="2:13" x14ac:dyDescent="0.3">
      <c r="B605" s="132" t="str">
        <f t="shared" si="73"/>
        <v/>
      </c>
      <c r="C605" s="84" t="str">
        <f t="shared" si="74"/>
        <v/>
      </c>
      <c r="D605" s="84" t="str">
        <f t="shared" si="75"/>
        <v/>
      </c>
      <c r="E605" s="84" t="str">
        <f t="shared" si="72"/>
        <v/>
      </c>
      <c r="F605" s="84">
        <v>100</v>
      </c>
      <c r="G605" s="84" t="str">
        <f t="shared" si="76"/>
        <v/>
      </c>
      <c r="H605" s="84" t="str">
        <f t="shared" si="77"/>
        <v/>
      </c>
      <c r="I605" s="84" t="str">
        <f t="shared" si="78"/>
        <v/>
      </c>
      <c r="J605" s="84" t="str">
        <f t="shared" si="79"/>
        <v/>
      </c>
      <c r="M605" s="84"/>
    </row>
    <row r="606" spans="2:13" x14ac:dyDescent="0.3">
      <c r="B606" s="132" t="str">
        <f t="shared" si="73"/>
        <v/>
      </c>
      <c r="C606" s="84" t="str">
        <f t="shared" si="74"/>
        <v/>
      </c>
      <c r="D606" s="84" t="str">
        <f t="shared" si="75"/>
        <v/>
      </c>
      <c r="E606" s="84" t="str">
        <f t="shared" si="72"/>
        <v/>
      </c>
      <c r="F606" s="84">
        <v>100</v>
      </c>
      <c r="G606" s="84" t="str">
        <f t="shared" si="76"/>
        <v/>
      </c>
      <c r="H606" s="84" t="str">
        <f t="shared" si="77"/>
        <v/>
      </c>
      <c r="I606" s="84" t="str">
        <f t="shared" si="78"/>
        <v/>
      </c>
      <c r="J606" s="84" t="str">
        <f t="shared" si="79"/>
        <v/>
      </c>
      <c r="M606" s="84"/>
    </row>
    <row r="607" spans="2:13" x14ac:dyDescent="0.3">
      <c r="B607" s="132" t="str">
        <f t="shared" si="73"/>
        <v/>
      </c>
      <c r="C607" s="84" t="str">
        <f t="shared" si="74"/>
        <v/>
      </c>
      <c r="D607" s="84" t="str">
        <f t="shared" si="75"/>
        <v/>
      </c>
      <c r="E607" s="84" t="str">
        <f t="shared" si="72"/>
        <v/>
      </c>
      <c r="F607" s="84">
        <v>100</v>
      </c>
      <c r="G607" s="84" t="str">
        <f t="shared" si="76"/>
        <v/>
      </c>
      <c r="H607" s="84" t="str">
        <f t="shared" si="77"/>
        <v/>
      </c>
      <c r="I607" s="84" t="str">
        <f t="shared" si="78"/>
        <v/>
      </c>
      <c r="J607" s="84" t="str">
        <f t="shared" si="79"/>
        <v/>
      </c>
      <c r="M607" s="84"/>
    </row>
    <row r="608" spans="2:13" x14ac:dyDescent="0.3">
      <c r="B608" s="132" t="str">
        <f t="shared" si="73"/>
        <v/>
      </c>
      <c r="C608" s="84" t="str">
        <f t="shared" si="74"/>
        <v/>
      </c>
      <c r="D608" s="84" t="str">
        <f t="shared" si="75"/>
        <v/>
      </c>
      <c r="E608" s="84" t="str">
        <f t="shared" si="72"/>
        <v/>
      </c>
      <c r="F608" s="84">
        <v>100</v>
      </c>
      <c r="G608" s="84" t="str">
        <f t="shared" si="76"/>
        <v/>
      </c>
      <c r="H608" s="84" t="str">
        <f t="shared" si="77"/>
        <v/>
      </c>
      <c r="I608" s="84" t="str">
        <f t="shared" si="78"/>
        <v/>
      </c>
      <c r="J608" s="84" t="str">
        <f t="shared" si="79"/>
        <v/>
      </c>
      <c r="M608" s="84"/>
    </row>
    <row r="609" spans="2:13" x14ac:dyDescent="0.3">
      <c r="B609" s="132" t="str">
        <f t="shared" si="73"/>
        <v/>
      </c>
      <c r="C609" s="84" t="str">
        <f t="shared" si="74"/>
        <v/>
      </c>
      <c r="D609" s="84" t="str">
        <f t="shared" si="75"/>
        <v/>
      </c>
      <c r="E609" s="84" t="str">
        <f t="shared" si="72"/>
        <v/>
      </c>
      <c r="F609" s="84">
        <v>100</v>
      </c>
      <c r="G609" s="84" t="str">
        <f t="shared" si="76"/>
        <v/>
      </c>
      <c r="H609" s="84" t="str">
        <f t="shared" si="77"/>
        <v/>
      </c>
      <c r="I609" s="84" t="str">
        <f t="shared" si="78"/>
        <v/>
      </c>
      <c r="J609" s="84" t="str">
        <f t="shared" si="79"/>
        <v/>
      </c>
      <c r="M609" s="84"/>
    </row>
    <row r="610" spans="2:13" x14ac:dyDescent="0.3">
      <c r="B610" s="132" t="str">
        <f t="shared" si="73"/>
        <v/>
      </c>
      <c r="C610" s="84" t="str">
        <f t="shared" si="74"/>
        <v/>
      </c>
      <c r="D610" s="84" t="str">
        <f t="shared" si="75"/>
        <v/>
      </c>
      <c r="E610" s="84" t="str">
        <f t="shared" si="72"/>
        <v/>
      </c>
      <c r="F610" s="84">
        <v>100</v>
      </c>
      <c r="G610" s="84" t="str">
        <f t="shared" si="76"/>
        <v/>
      </c>
      <c r="H610" s="84" t="str">
        <f t="shared" si="77"/>
        <v/>
      </c>
      <c r="I610" s="84" t="str">
        <f t="shared" si="78"/>
        <v/>
      </c>
      <c r="J610" s="84" t="str">
        <f t="shared" si="79"/>
        <v/>
      </c>
      <c r="M610" s="84"/>
    </row>
    <row r="611" spans="2:13" x14ac:dyDescent="0.3">
      <c r="B611" s="132" t="str">
        <f t="shared" si="73"/>
        <v/>
      </c>
      <c r="C611" s="84" t="str">
        <f t="shared" si="74"/>
        <v/>
      </c>
      <c r="D611" s="84" t="str">
        <f t="shared" si="75"/>
        <v/>
      </c>
      <c r="E611" s="84" t="str">
        <f t="shared" si="72"/>
        <v/>
      </c>
      <c r="F611" s="84">
        <v>100</v>
      </c>
      <c r="G611" s="84" t="str">
        <f t="shared" si="76"/>
        <v/>
      </c>
      <c r="H611" s="84" t="str">
        <f t="shared" si="77"/>
        <v/>
      </c>
      <c r="I611" s="84" t="str">
        <f t="shared" si="78"/>
        <v/>
      </c>
      <c r="J611" s="84" t="str">
        <f t="shared" si="79"/>
        <v/>
      </c>
      <c r="M611" s="84"/>
    </row>
    <row r="612" spans="2:13" x14ac:dyDescent="0.3">
      <c r="B612" s="132" t="str">
        <f t="shared" si="73"/>
        <v/>
      </c>
      <c r="C612" s="84" t="str">
        <f t="shared" si="74"/>
        <v/>
      </c>
      <c r="D612" s="84" t="str">
        <f t="shared" si="75"/>
        <v/>
      </c>
      <c r="E612" s="84" t="str">
        <f t="shared" si="72"/>
        <v/>
      </c>
      <c r="F612" s="84">
        <v>100</v>
      </c>
      <c r="G612" s="84" t="str">
        <f t="shared" si="76"/>
        <v/>
      </c>
      <c r="H612" s="84" t="str">
        <f t="shared" si="77"/>
        <v/>
      </c>
      <c r="I612" s="84" t="str">
        <f t="shared" si="78"/>
        <v/>
      </c>
      <c r="J612" s="84" t="str">
        <f t="shared" si="79"/>
        <v/>
      </c>
      <c r="M612" s="84"/>
    </row>
    <row r="613" spans="2:13" x14ac:dyDescent="0.3">
      <c r="B613" s="132" t="str">
        <f t="shared" si="73"/>
        <v/>
      </c>
      <c r="C613" s="84" t="str">
        <f t="shared" si="74"/>
        <v/>
      </c>
      <c r="D613" s="84" t="str">
        <f t="shared" si="75"/>
        <v/>
      </c>
      <c r="E613" s="84" t="str">
        <f t="shared" ref="E613:E625" si="80">_xlfn.LET(
_xlpm.PrincipalOwedCalculation,$B$10-$D613,
_xlpm.IsPrincipalLessThenOrEqualToMonthlyPaymentCondition,$G612&lt;=$B$10,
_xlpm.IsPrincipalZeroCondition,ROUND($G612,2) = 0,
_xlpm.IsPrincipalRemainingBlankCondition,$G612="",
_xlpm.IsPeriodBlankCondition,ISBLANK($A613),
_xlpm.Calculation,IF(_xlpm.IsPeriodBlankCondition,"",IF(_xlpm.IsPrincipalRemainingBlankCondition,"",IF(_xlpm.IsPrincipalZeroCondition,"",IF(_xlpm.IsPrincipalLessThenOrEqualToMonthlyPaymentCondition,$G612,_xlpm.PrincipalOwedCalculation)))),
_xlpm.Calculation
)</f>
        <v/>
      </c>
      <c r="F613" s="84">
        <v>100</v>
      </c>
      <c r="G613" s="84" t="str">
        <f t="shared" si="76"/>
        <v/>
      </c>
      <c r="H613" s="84" t="str">
        <f t="shared" si="77"/>
        <v/>
      </c>
      <c r="I613" s="84" t="str">
        <f t="shared" si="78"/>
        <v/>
      </c>
      <c r="J613" s="84" t="str">
        <f t="shared" si="79"/>
        <v/>
      </c>
      <c r="M613" s="84"/>
    </row>
    <row r="614" spans="2:13" x14ac:dyDescent="0.3">
      <c r="B614" s="132" t="str">
        <f t="shared" si="73"/>
        <v/>
      </c>
      <c r="C614" s="84" t="str">
        <f t="shared" si="74"/>
        <v/>
      </c>
      <c r="D614" s="84" t="str">
        <f t="shared" si="75"/>
        <v/>
      </c>
      <c r="E614" s="84" t="str">
        <f t="shared" si="80"/>
        <v/>
      </c>
      <c r="F614" s="84">
        <v>100</v>
      </c>
      <c r="G614" s="84" t="str">
        <f t="shared" si="76"/>
        <v/>
      </c>
      <c r="H614" s="84" t="str">
        <f t="shared" si="77"/>
        <v/>
      </c>
      <c r="I614" s="84" t="str">
        <f t="shared" si="78"/>
        <v/>
      </c>
      <c r="J614" s="84" t="str">
        <f t="shared" si="79"/>
        <v/>
      </c>
      <c r="M614" s="84"/>
    </row>
    <row r="615" spans="2:13" x14ac:dyDescent="0.3">
      <c r="B615" s="132" t="str">
        <f t="shared" si="73"/>
        <v/>
      </c>
      <c r="C615" s="84" t="str">
        <f t="shared" si="74"/>
        <v/>
      </c>
      <c r="D615" s="84" t="str">
        <f t="shared" si="75"/>
        <v/>
      </c>
      <c r="E615" s="84" t="str">
        <f t="shared" si="80"/>
        <v/>
      </c>
      <c r="F615" s="84">
        <v>100</v>
      </c>
      <c r="G615" s="84" t="str">
        <f t="shared" si="76"/>
        <v/>
      </c>
      <c r="H615" s="84" t="str">
        <f t="shared" si="77"/>
        <v/>
      </c>
      <c r="I615" s="84" t="str">
        <f t="shared" si="78"/>
        <v/>
      </c>
      <c r="J615" s="84" t="str">
        <f t="shared" si="79"/>
        <v/>
      </c>
      <c r="M615" s="84"/>
    </row>
    <row r="616" spans="2:13" x14ac:dyDescent="0.3">
      <c r="B616" s="132" t="str">
        <f t="shared" si="73"/>
        <v/>
      </c>
      <c r="C616" s="84" t="str">
        <f t="shared" si="74"/>
        <v/>
      </c>
      <c r="D616" s="84" t="str">
        <f t="shared" si="75"/>
        <v/>
      </c>
      <c r="E616" s="84" t="str">
        <f t="shared" si="80"/>
        <v/>
      </c>
      <c r="F616" s="84">
        <v>100</v>
      </c>
      <c r="G616" s="84" t="str">
        <f t="shared" si="76"/>
        <v/>
      </c>
      <c r="H616" s="84" t="str">
        <f t="shared" si="77"/>
        <v/>
      </c>
      <c r="I616" s="84" t="str">
        <f t="shared" si="78"/>
        <v/>
      </c>
      <c r="J616" s="84" t="str">
        <f t="shared" si="79"/>
        <v/>
      </c>
      <c r="M616" s="84"/>
    </row>
    <row r="617" spans="2:13" x14ac:dyDescent="0.3">
      <c r="B617" s="132" t="str">
        <f t="shared" si="73"/>
        <v/>
      </c>
      <c r="C617" s="84" t="str">
        <f t="shared" si="74"/>
        <v/>
      </c>
      <c r="D617" s="84" t="str">
        <f t="shared" si="75"/>
        <v/>
      </c>
      <c r="E617" s="84" t="str">
        <f t="shared" si="80"/>
        <v/>
      </c>
      <c r="F617" s="84">
        <v>100</v>
      </c>
      <c r="G617" s="84" t="str">
        <f t="shared" si="76"/>
        <v/>
      </c>
      <c r="H617" s="84" t="str">
        <f t="shared" si="77"/>
        <v/>
      </c>
      <c r="I617" s="84" t="str">
        <f t="shared" si="78"/>
        <v/>
      </c>
      <c r="J617" s="84" t="str">
        <f t="shared" si="79"/>
        <v/>
      </c>
      <c r="M617" s="84"/>
    </row>
    <row r="618" spans="2:13" x14ac:dyDescent="0.3">
      <c r="B618" s="132" t="str">
        <f t="shared" si="73"/>
        <v/>
      </c>
      <c r="C618" s="84" t="str">
        <f t="shared" si="74"/>
        <v/>
      </c>
      <c r="D618" s="84" t="str">
        <f t="shared" si="75"/>
        <v/>
      </c>
      <c r="E618" s="84" t="str">
        <f t="shared" si="80"/>
        <v/>
      </c>
      <c r="F618" s="84">
        <v>100</v>
      </c>
      <c r="G618" s="84" t="str">
        <f t="shared" si="76"/>
        <v/>
      </c>
      <c r="H618" s="84" t="str">
        <f t="shared" si="77"/>
        <v/>
      </c>
      <c r="I618" s="84" t="str">
        <f t="shared" si="78"/>
        <v/>
      </c>
      <c r="J618" s="84" t="str">
        <f t="shared" si="79"/>
        <v/>
      </c>
      <c r="M618" s="84"/>
    </row>
    <row r="619" spans="2:13" x14ac:dyDescent="0.3">
      <c r="B619" s="132" t="str">
        <f t="shared" si="73"/>
        <v/>
      </c>
      <c r="C619" s="84" t="str">
        <f t="shared" si="74"/>
        <v/>
      </c>
      <c r="D619" s="84" t="str">
        <f t="shared" si="75"/>
        <v/>
      </c>
      <c r="E619" s="84" t="str">
        <f t="shared" si="80"/>
        <v/>
      </c>
      <c r="F619" s="84">
        <v>100</v>
      </c>
      <c r="G619" s="84" t="str">
        <f t="shared" si="76"/>
        <v/>
      </c>
      <c r="H619" s="84" t="str">
        <f t="shared" si="77"/>
        <v/>
      </c>
      <c r="I619" s="84" t="str">
        <f t="shared" si="78"/>
        <v/>
      </c>
      <c r="J619" s="84" t="str">
        <f t="shared" si="79"/>
        <v/>
      </c>
      <c r="M619" s="84"/>
    </row>
    <row r="620" spans="2:13" x14ac:dyDescent="0.3">
      <c r="B620" s="132" t="str">
        <f t="shared" si="73"/>
        <v/>
      </c>
      <c r="C620" s="84" t="str">
        <f t="shared" si="74"/>
        <v/>
      </c>
      <c r="D620" s="84" t="str">
        <f t="shared" si="75"/>
        <v/>
      </c>
      <c r="E620" s="84" t="str">
        <f t="shared" si="80"/>
        <v/>
      </c>
      <c r="F620" s="84">
        <v>100</v>
      </c>
      <c r="G620" s="84" t="str">
        <f t="shared" si="76"/>
        <v/>
      </c>
      <c r="H620" s="84" t="str">
        <f t="shared" si="77"/>
        <v/>
      </c>
      <c r="I620" s="84" t="str">
        <f t="shared" si="78"/>
        <v/>
      </c>
      <c r="J620" s="84" t="str">
        <f t="shared" si="79"/>
        <v/>
      </c>
      <c r="M620" s="84"/>
    </row>
    <row r="621" spans="2:13" x14ac:dyDescent="0.3">
      <c r="B621" s="132" t="str">
        <f t="shared" si="73"/>
        <v/>
      </c>
      <c r="C621" s="84" t="str">
        <f t="shared" si="74"/>
        <v/>
      </c>
      <c r="D621" s="84" t="str">
        <f t="shared" si="75"/>
        <v/>
      </c>
      <c r="E621" s="84" t="str">
        <f t="shared" si="80"/>
        <v/>
      </c>
      <c r="F621" s="84">
        <v>100</v>
      </c>
      <c r="G621" s="84" t="str">
        <f t="shared" si="76"/>
        <v/>
      </c>
      <c r="H621" s="84" t="str">
        <f t="shared" si="77"/>
        <v/>
      </c>
      <c r="I621" s="84" t="str">
        <f t="shared" si="78"/>
        <v/>
      </c>
      <c r="J621" s="84" t="str">
        <f t="shared" si="79"/>
        <v/>
      </c>
      <c r="M621" s="84"/>
    </row>
    <row r="622" spans="2:13" x14ac:dyDescent="0.3">
      <c r="B622" s="132" t="str">
        <f t="shared" si="73"/>
        <v/>
      </c>
      <c r="C622" s="84" t="str">
        <f t="shared" si="74"/>
        <v/>
      </c>
      <c r="D622" s="84" t="str">
        <f t="shared" si="75"/>
        <v/>
      </c>
      <c r="E622" s="84" t="str">
        <f t="shared" si="80"/>
        <v/>
      </c>
      <c r="F622" s="84">
        <v>100</v>
      </c>
      <c r="G622" s="84" t="str">
        <f t="shared" si="76"/>
        <v/>
      </c>
      <c r="H622" s="84" t="str">
        <f t="shared" si="77"/>
        <v/>
      </c>
      <c r="I622" s="84" t="str">
        <f t="shared" si="78"/>
        <v/>
      </c>
      <c r="J622" s="84" t="str">
        <f t="shared" si="79"/>
        <v/>
      </c>
      <c r="M622" s="84"/>
    </row>
    <row r="623" spans="2:13" x14ac:dyDescent="0.3">
      <c r="B623" s="132" t="str">
        <f t="shared" si="73"/>
        <v/>
      </c>
      <c r="C623" s="84" t="str">
        <f t="shared" si="74"/>
        <v/>
      </c>
      <c r="D623" s="84" t="str">
        <f t="shared" si="75"/>
        <v/>
      </c>
      <c r="E623" s="84" t="str">
        <f t="shared" si="80"/>
        <v/>
      </c>
      <c r="F623" s="84">
        <v>100</v>
      </c>
      <c r="G623" s="84" t="str">
        <f t="shared" si="76"/>
        <v/>
      </c>
      <c r="H623" s="84" t="str">
        <f t="shared" si="77"/>
        <v/>
      </c>
      <c r="I623" s="84" t="str">
        <f t="shared" si="78"/>
        <v/>
      </c>
      <c r="J623" s="84" t="str">
        <f t="shared" si="79"/>
        <v/>
      </c>
      <c r="M623" s="84"/>
    </row>
    <row r="624" spans="2:13" x14ac:dyDescent="0.3">
      <c r="B624" s="132" t="str">
        <f t="shared" si="73"/>
        <v/>
      </c>
      <c r="C624" s="84" t="str">
        <f t="shared" si="74"/>
        <v/>
      </c>
      <c r="D624" s="84" t="str">
        <f t="shared" si="75"/>
        <v/>
      </c>
      <c r="E624" s="84" t="str">
        <f t="shared" si="80"/>
        <v/>
      </c>
      <c r="F624" s="84">
        <v>100</v>
      </c>
      <c r="G624" s="84" t="str">
        <f t="shared" si="76"/>
        <v/>
      </c>
      <c r="H624" s="84" t="str">
        <f t="shared" si="77"/>
        <v/>
      </c>
      <c r="I624" s="84" t="str">
        <f t="shared" si="78"/>
        <v/>
      </c>
      <c r="J624" s="84" t="str">
        <f t="shared" si="79"/>
        <v/>
      </c>
      <c r="M624" s="84"/>
    </row>
    <row r="625" spans="1:13" ht="15" thickBot="1" x14ac:dyDescent="0.35">
      <c r="B625" s="132" t="str">
        <f t="shared" si="73"/>
        <v/>
      </c>
      <c r="C625" s="84" t="str">
        <f t="shared" si="74"/>
        <v/>
      </c>
      <c r="D625" s="84" t="str">
        <f t="shared" si="75"/>
        <v/>
      </c>
      <c r="E625" s="84" t="str">
        <f t="shared" si="80"/>
        <v/>
      </c>
      <c r="F625" s="84">
        <v>100</v>
      </c>
      <c r="G625" s="84" t="str">
        <f t="shared" si="76"/>
        <v/>
      </c>
      <c r="H625" s="84" t="str">
        <f t="shared" si="77"/>
        <v/>
      </c>
      <c r="I625" s="84" t="str">
        <f t="shared" si="78"/>
        <v/>
      </c>
      <c r="J625" s="84" t="str">
        <f t="shared" si="79"/>
        <v/>
      </c>
      <c r="M625" s="84"/>
    </row>
    <row r="626" spans="1:13" ht="15" thickBot="1" x14ac:dyDescent="0.35">
      <c r="A626" s="134" t="s">
        <v>20</v>
      </c>
      <c r="B626" s="135" t="s">
        <v>21</v>
      </c>
      <c r="C626" s="135" t="s">
        <v>22</v>
      </c>
      <c r="D626" s="135" t="s">
        <v>23</v>
      </c>
      <c r="E626" s="135" t="s">
        <v>24</v>
      </c>
      <c r="F626" s="84">
        <v>100</v>
      </c>
      <c r="G626" s="135" t="s">
        <v>25</v>
      </c>
      <c r="H626" s="135" t="s">
        <v>26</v>
      </c>
      <c r="I626" s="135" t="s">
        <v>27</v>
      </c>
      <c r="J626" s="142" t="s">
        <v>28</v>
      </c>
    </row>
  </sheetData>
  <sheetProtection sheet="1" objects="1" scenarios="1"/>
  <protectedRanges>
    <protectedRange sqref="F26:F626" name="Optional_Arguements"/>
    <protectedRange sqref="B2:B3 B6 B8 B13 B15 B17 B26 H2 H6" name="Required_Arguements"/>
  </protectedRanges>
  <mergeCells count="3">
    <mergeCell ref="A1:B1"/>
    <mergeCell ref="D1:E1"/>
    <mergeCell ref="G1:H1"/>
  </mergeCells>
  <conditionalFormatting sqref="A26:C625">
    <cfRule type="expression" dxfId="22" priority="5">
      <formula>NOT(ISBLANK($A26))</formula>
    </cfRule>
  </conditionalFormatting>
  <conditionalFormatting sqref="C26:C6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6:E625">
    <cfRule type="expression" dxfId="21" priority="1">
      <formula>NOT(ISBLANK($A26))</formula>
    </cfRule>
  </conditionalFormatting>
  <conditionalFormatting sqref="F26:F626">
    <cfRule type="expression" dxfId="20" priority="3">
      <formula>NOT(ISBLANK($A26))</formula>
    </cfRule>
  </conditionalFormatting>
  <conditionalFormatting sqref="G26:J625">
    <cfRule type="expression" dxfId="19" priority="2">
      <formula>NOT(ISBLANK($A26))</formula>
    </cfRule>
  </conditionalFormatting>
  <dataValidations xWindow="498" yWindow="537" count="6">
    <dataValidation type="list" allowBlank="1" showInputMessage="1" showErrorMessage="1" errorTitle="Invalid Entry" error="You must choose a whole number between 1 and 50." prompt="Enter a whole number between 1 and 50." sqref="B6" xr:uid="{BD56B947-B2CB-4F2F-9531-24C6EE5DB207}">
      <formula1>"1,2,3,4,5,6,7,8,9,10,11,12,13,14,15,16,17,18,19,20,21,22,23,24,25,26,27,28,29,30,31,32,33,34,35,36,37,38,39,40,41,42,43,44,45,46,47,48,49,50"</formula1>
    </dataValidation>
    <dataValidation type="date" operator="greaterThanOrEqual" allowBlank="1" showInputMessage="1" showErrorMessage="1" errorTitle="Invalid Entry" error="You did not enter a date that is equal to or after 1/1/1900." promptTitle="Date of First Monthly Payment" prompt="Enter a date that is equal to or after 1/1/1900." sqref="B26" xr:uid="{AB7C69EB-889B-4017-8F98-CDAA5F151AA4}">
      <formula1>1</formula1>
    </dataValidation>
    <dataValidation type="decimal" operator="greaterThan" allowBlank="1" showInputMessage="1" showErrorMessage="1" error="You didn't Input a positive number." prompt="Input any positive number." sqref="B2 B13 H2 H6" xr:uid="{6AFA0A5A-809B-453C-BE35-342CC76A7E42}">
      <formula1>0</formula1>
    </dataValidation>
    <dataValidation type="decimal" allowBlank="1" showInputMessage="1" showErrorMessage="1" error="You didn't Input a percentage between 1% and 100%. (.01 - 1)" prompt="Input any percentage between 1% and 100%. (.01 - 1)" sqref="B3 B8" xr:uid="{660950FE-9DC2-4ED2-AFE7-77955BB84B92}">
      <formula1>0.01</formula1>
      <formula2>1</formula2>
    </dataValidation>
    <dataValidation type="decimal" allowBlank="1" showInputMessage="1" showErrorMessage="1" error="You didn't Input a percentage between 1% and 22%. (.01 - .22)" prompt="Input any percentage between 1% and 22%. (.01 - .22)" sqref="B15" xr:uid="{0A7D6B34-C3A2-48F2-BC6B-528349CA9FF2}">
      <formula1>0.01</formula1>
      <formula2>0.22</formula2>
    </dataValidation>
    <dataValidation type="decimal" allowBlank="1" showInputMessage="1" showErrorMessage="1" error="You didn't Input a percentage between 0.5% and 3%. (.005 - .3)" prompt="Input any percentage between 0.5% and 3%. (.005 - .3)" sqref="B17" xr:uid="{2812EA4D-A597-4DE3-A736-5D8BF3C01E93}">
      <formula1>0.005</formula1>
      <formula2>0.3</formula2>
    </dataValidation>
  </dataValidation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A19E-4A29-42EE-B27F-8FB1CEB25116}">
  <dimension ref="A1:M625"/>
  <sheetViews>
    <sheetView workbookViewId="0">
      <selection activeCell="F15" sqref="F15"/>
    </sheetView>
  </sheetViews>
  <sheetFormatPr defaultRowHeight="14.4" x14ac:dyDescent="0.3"/>
  <cols>
    <col min="1" max="1" width="43" bestFit="1" customWidth="1"/>
    <col min="2" max="2" width="12" bestFit="1" customWidth="1"/>
    <col min="3" max="3" width="22.5546875" bestFit="1" customWidth="1"/>
    <col min="4" max="4" width="51.6640625" bestFit="1" customWidth="1"/>
    <col min="5" max="5" width="13.6640625" bestFit="1" customWidth="1"/>
    <col min="6" max="6" width="60.109375" bestFit="1" customWidth="1"/>
    <col min="7" max="7" width="20.109375" bestFit="1" customWidth="1"/>
    <col min="8" max="8" width="9.77734375" bestFit="1" customWidth="1"/>
    <col min="9" max="9" width="21.109375" bestFit="1" customWidth="1"/>
    <col min="10" max="10" width="20.21875" bestFit="1" customWidth="1"/>
    <col min="11" max="11" width="27.88671875" bestFit="1" customWidth="1"/>
    <col min="12" max="12" width="13.109375" bestFit="1" customWidth="1"/>
    <col min="13" max="13" width="16.44140625" bestFit="1" customWidth="1"/>
  </cols>
  <sheetData>
    <row r="1" spans="1:3" ht="16.2" thickBot="1" x14ac:dyDescent="0.35">
      <c r="A1" s="64" t="s">
        <v>0</v>
      </c>
      <c r="B1" s="65"/>
    </row>
    <row r="2" spans="1:3" x14ac:dyDescent="0.3">
      <c r="A2" s="1" t="s">
        <v>2</v>
      </c>
      <c r="B2" s="2">
        <f>'Fixed Mortgage Schedule'!$B2</f>
        <v>200000</v>
      </c>
    </row>
    <row r="3" spans="1:3" x14ac:dyDescent="0.3">
      <c r="A3" s="6" t="s">
        <v>4</v>
      </c>
      <c r="B3" s="28">
        <f>'Fixed Mortgage Schedule'!$B3</f>
        <v>0.1</v>
      </c>
    </row>
    <row r="4" spans="1:3" x14ac:dyDescent="0.3">
      <c r="A4" s="6" t="s">
        <v>5</v>
      </c>
      <c r="B4" s="8">
        <f>'Fixed Mortgage Schedule'!$B4</f>
        <v>20000</v>
      </c>
    </row>
    <row r="5" spans="1:3" ht="15" thickBot="1" x14ac:dyDescent="0.35">
      <c r="A5" s="11" t="s">
        <v>6</v>
      </c>
      <c r="B5" s="12">
        <f>'Fixed Mortgage Schedule'!$B5</f>
        <v>180000</v>
      </c>
    </row>
    <row r="6" spans="1:3" x14ac:dyDescent="0.3">
      <c r="A6" s="1" t="s">
        <v>43</v>
      </c>
      <c r="B6" s="14">
        <f>'Fixed Mortgage Schedule'!$B6</f>
        <v>30</v>
      </c>
      <c r="C6" s="5"/>
    </row>
    <row r="7" spans="1:3" x14ac:dyDescent="0.3">
      <c r="A7" s="6" t="s">
        <v>8</v>
      </c>
      <c r="B7" s="15">
        <f>'Fixed Mortgage Schedule'!$B7</f>
        <v>360</v>
      </c>
    </row>
    <row r="8" spans="1:3" x14ac:dyDescent="0.3">
      <c r="A8" s="6" t="s">
        <v>44</v>
      </c>
      <c r="B8" s="16">
        <f>'Fixed Mortgage Schedule'!$B8</f>
        <v>0.1</v>
      </c>
    </row>
    <row r="9" spans="1:3" ht="15" thickBot="1" x14ac:dyDescent="0.35">
      <c r="A9" s="17" t="s">
        <v>9</v>
      </c>
      <c r="B9" s="18">
        <f>'Fixed Mortgage Schedule'!$B9</f>
        <v>8.3333333333333332E-3</v>
      </c>
    </row>
    <row r="10" spans="1:3" ht="15" thickBot="1" x14ac:dyDescent="0.35">
      <c r="A10" s="19" t="s">
        <v>10</v>
      </c>
      <c r="B10" s="20">
        <f>'Fixed Mortgage Schedule'!$B10</f>
        <v>1579.6288261598379</v>
      </c>
    </row>
    <row r="11" spans="1:3" x14ac:dyDescent="0.3">
      <c r="A11" s="1" t="s">
        <v>11</v>
      </c>
      <c r="B11" s="4">
        <f>'Fixed Mortgage Schedule'!$B11</f>
        <v>568666.37741754169</v>
      </c>
    </row>
    <row r="12" spans="1:3" ht="15" thickBot="1" x14ac:dyDescent="0.35">
      <c r="A12" s="17" t="s">
        <v>3</v>
      </c>
      <c r="B12" s="21">
        <f>'Fixed Mortgage Schedule'!$B12</f>
        <v>388666.37741754169</v>
      </c>
    </row>
    <row r="13" spans="1:3" x14ac:dyDescent="0.3">
      <c r="A13" s="22" t="s">
        <v>12</v>
      </c>
      <c r="B13" s="23">
        <f>'Fixed Mortgage Schedule'!$B13</f>
        <v>500</v>
      </c>
    </row>
    <row r="14" spans="1:3" ht="15" thickBot="1" x14ac:dyDescent="0.35">
      <c r="A14" s="17" t="s">
        <v>13</v>
      </c>
      <c r="B14" s="24">
        <f>'Fixed Mortgage Schedule'!$B14</f>
        <v>2079.6288261598379</v>
      </c>
    </row>
    <row r="15" spans="1:3" x14ac:dyDescent="0.3">
      <c r="A15" s="1" t="s">
        <v>29</v>
      </c>
      <c r="B15" s="25">
        <f>'Fixed Mortgage Schedule'!$B15</f>
        <v>0.2</v>
      </c>
      <c r="C15" s="26"/>
    </row>
    <row r="16" spans="1:3" x14ac:dyDescent="0.3">
      <c r="A16" s="6" t="s">
        <v>14</v>
      </c>
      <c r="B16" s="27">
        <f>'Fixed Mortgage Schedule'!$B16</f>
        <v>40000</v>
      </c>
    </row>
    <row r="17" spans="1:13" x14ac:dyDescent="0.3">
      <c r="A17" s="6" t="s">
        <v>15</v>
      </c>
      <c r="B17" s="28">
        <f>'Fixed Mortgage Schedule'!$B17</f>
        <v>0.02</v>
      </c>
    </row>
    <row r="18" spans="1:13" x14ac:dyDescent="0.3">
      <c r="A18" s="6" t="s">
        <v>16</v>
      </c>
      <c r="B18" s="29">
        <f>'Fixed Mortgage Schedule'!$B18</f>
        <v>1.6666666666666668E-3</v>
      </c>
      <c r="H18" s="5"/>
    </row>
    <row r="19" spans="1:13" x14ac:dyDescent="0.3">
      <c r="A19" s="6" t="s">
        <v>17</v>
      </c>
      <c r="B19" s="27">
        <f>'Fixed Mortgage Schedule'!$B19</f>
        <v>300</v>
      </c>
    </row>
    <row r="20" spans="1:13" ht="15" thickBot="1" x14ac:dyDescent="0.35">
      <c r="A20" s="17" t="s">
        <v>18</v>
      </c>
      <c r="B20" s="24">
        <f>'Fixed Mortgage Schedule'!$B20</f>
        <v>2379.6288261598379</v>
      </c>
    </row>
    <row r="21" spans="1:13" x14ac:dyDescent="0.3">
      <c r="B21" s="30"/>
      <c r="E21" s="5"/>
    </row>
    <row r="22" spans="1:13" ht="15" thickBot="1" x14ac:dyDescent="0.35">
      <c r="E22" s="5"/>
    </row>
    <row r="23" spans="1:13" ht="16.2" thickBot="1" x14ac:dyDescent="0.35">
      <c r="A23" s="31" t="s">
        <v>19</v>
      </c>
      <c r="B23" s="32"/>
      <c r="C23" s="32"/>
      <c r="D23" s="32"/>
      <c r="E23" s="32"/>
      <c r="F23" s="32"/>
      <c r="G23" s="32"/>
      <c r="H23" s="32"/>
      <c r="I23" s="33"/>
    </row>
    <row r="24" spans="1:13" x14ac:dyDescent="0.3">
      <c r="A24" s="34" t="s">
        <v>20</v>
      </c>
      <c r="B24" s="35" t="s">
        <v>21</v>
      </c>
      <c r="C24" s="34" t="s">
        <v>22</v>
      </c>
      <c r="D24" s="34" t="s">
        <v>23</v>
      </c>
      <c r="E24" s="34" t="s">
        <v>24</v>
      </c>
      <c r="F24" s="34" t="s">
        <v>25</v>
      </c>
      <c r="G24" s="34" t="s">
        <v>26</v>
      </c>
      <c r="H24" s="34" t="s">
        <v>27</v>
      </c>
      <c r="I24" s="34" t="s">
        <v>28</v>
      </c>
      <c r="J24" s="5"/>
    </row>
    <row r="25" spans="1:13" x14ac:dyDescent="0.3">
      <c r="A25" s="50">
        <v>0</v>
      </c>
      <c r="B25" s="51"/>
      <c r="C25" s="48"/>
      <c r="D25" s="48"/>
      <c r="E25" s="48"/>
      <c r="F25" s="48">
        <f>$B$5</f>
        <v>180000</v>
      </c>
      <c r="G25" s="48"/>
      <c r="H25" s="48"/>
      <c r="I25" s="48"/>
      <c r="M25" s="5"/>
    </row>
    <row r="26" spans="1:13" x14ac:dyDescent="0.3">
      <c r="A26" cm="1">
        <f t="array" ref="A26:A385">_xlfn.SEQUENCE($B$7)</f>
        <v>1</v>
      </c>
      <c r="B26" s="52">
        <v>43831</v>
      </c>
      <c r="C26" s="5">
        <f>_xlfn.LET(
_xlpm.StartingPrincipalBalance,$F25,
_xlpm.IsPrincipalRemainingZeroCondition,ROUND($F25,2)=0,
_xlpm.IsPrincipalRemainingBlankCondition,$F25="",
_xlpm.IsPeriodBlankCondition,ISBLANK($A26),
_xlpm.Calculation,IF(_xlpm.IsPeriodBlankCondition,"",IF(_xlpm.IsPrincipalRemainingBlankCondition,"",IF(_xlpm.IsPrincipalRemainingZeroCondition,"",_xlpm.StartingPrincipalBalance))),
_xlpm.Calculation
)</f>
        <v>180000</v>
      </c>
      <c r="D26" s="5">
        <f>_xlfn.LET(
_xlpm.InterestCalculation,$F25*$B$9,
_xlpm.IsPrincipalRemainingZeroCondition,ROUND($F25,2)=0,
_xlpm.IsPrincipalRemainingBlankCondition,$F25="",
_xlpm.IsPeriodBlankCondition,ISBLANK($A26),
_xlpm.Calculation,IF(_xlpm.IsPeriodBlankCondition,"",IF(_xlpm.IsPrincipalRemainingBlankCondition,"",IF(_xlpm.IsPrincipalRemainingZeroCondition,"",_xlpm.InterestCalculation))),
_xlpm.Calculation
)</f>
        <v>1500</v>
      </c>
      <c r="E26" s="5">
        <f>_xlfn.LET(
_xlpm.PrincipalOwedCalculation,$B$10-$D26,
_xlpm.IsPrincipalLessThenOrEqualToMonthlyPaymentCondition,$F25&lt;=$B$10,
_xlpm.IsPrincipalZeroCondition,ROUND($F25,2) = 0,
_xlpm.IsPrincipalRemainingBlankCondition,$F25="",
_xlpm.IsPeriodBlankCondition,ISBLANK($A26),
_xlpm.Calculation,IF(_xlpm.IsPeriodBlankCondition,"",IF(_xlpm.IsPrincipalRemainingBlankCondition,"",IF(_xlpm.IsPrincipalZeroCondition,"",IF(_xlpm.IsPrincipalLessThenOrEqualToMonthlyPaymentCondition,$F25,_xlpm.PrincipalOwedCalculation)))),
_xlpm.Calculation
)</f>
        <v>79.628826159837899</v>
      </c>
      <c r="F26" s="5">
        <f>_xlfn.LET(
_xlpm.StartingBalanceGreaterThanPrincipalOwedPlusPrepaymentCondition,$C26&gt;=$E26,
_xlpm.IsPrincpalOwedPlusPrepaymentLessThanOrEqualToPrincipalRemainingCondition,ROUND($E26,2)&lt;=ROUND($F25,2),
_xlpm.IsCurrentPrincapalOwedAmtGreaterThanPrevPrincipalOwedCondition,$E25&gt;$F25,
_xlpm.IsPrincipalZeroCondition,ROUND($F25,2) = 0,
_xlpm.IsPrincipalRemainingBlankCondition,$F25="",
_xlpm.IsPeriodBlankCondition,ISBLANK($A26),
_xlpm.Calculation,IF(_xlpm.IsPeriodBlankCondition,"",IF(_xlpm.IsPrincipalRemainingBlankCondition,"",IF(_xlpm.IsPrincipalZeroCondition,"",IF(_xlpm.StartingBalanceGreaterThanPrincipalOwedPlusPrepaymentCondition,$C26-$E26,0)))),
_xlpm.Calculation
)</f>
        <v>179920.37117384016</v>
      </c>
      <c r="G26" s="5">
        <f>_xlfn.LET(
_xlpm.PrincpalRemainingCalculation,$B$13,
_xlpm.IsPrincipalZeroCondition,ROUND($F25,2) = 0,
_xlpm.IsPrincipalRemainingBlankCondition,$F25="",
_xlpm.IsPeriodBlankCondition,ISBLANK($A26),
_xlpm.Calculation,IF(_xlpm.IsPeriodBlankCondition,"",IF(_xlpm.IsPrincipalRemainingBlankCondition,"",IF(_xlpm.IsPrincipalZeroCondition,"",_xlpm.PrincpalRemainingCalculation))),
_xlpm.Calculation
)</f>
        <v>500</v>
      </c>
      <c r="H26" s="5">
        <f>_xlfn.LET(
_xlpm.IsPrincipalRemainingLessThanOrEqualToPMICutoffAmtCondition,$F25&lt;=$B$2*(1-$B$15),
_xlpm.PMIMonthlyPayment,$B$19,
_xlpm.IsPrincipalZeroCondition,ROUND($F25,2) = 0,
_xlpm.IsPrincipalRemainingBlankCondition,$F25="",
_xlpm.IsPeriodBlankCondition,ISBLANK($A26),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26" s="5">
        <f>_xlfn.LET(
_xlpm.IfPMIOwedIsBlank,IF($H26 = "",0,$H26),
_xlpm.TotalMonthlyPaymentCalculation,$D26+$E26+$G26+_xlpm.IfPMIOwedIsBlank,
_xlpm.IsPrincipalZeroCondition,ROUND($F25,2) = 0,
_xlpm.IsPrincipalRemainingBlankCondition,$F25="",
_xlpm.IsPeriodBlankCondition,ISBLANK($A26),
_xlpm.Calculation,IF(_xlpm.IsPeriodBlankCondition,"",IF(_xlpm.IsPrincipalRemainingBlankCondition,"",IF(_xlpm.IsPrincipalZeroCondition,"",_xlpm.TotalMonthlyPaymentCalculation))),
_xlpm.Calculation
)</f>
        <v>2379.6288261598379</v>
      </c>
      <c r="J26" s="5"/>
      <c r="K26" s="5"/>
      <c r="L26" s="5"/>
      <c r="M26" s="5"/>
    </row>
    <row r="27" spans="1:13" x14ac:dyDescent="0.3">
      <c r="A27">
        <v>2</v>
      </c>
      <c r="B27" s="53">
        <f t="shared" ref="B27:B90" si="0">IF(ISBLANK($A27),"",EDATE($B26,1))</f>
        <v>43862</v>
      </c>
      <c r="C27" s="5">
        <f>_xlfn.LET(
_xlpm.StartingPrincipalBalance,$F26,
_xlpm.IsPrincipalRemainingZeroCondition,ROUND($F26,2)=0,
_xlpm.IsPrincipalRemainingBlankCondition,$F26="",
_xlpm.IsPeriodBlankCondition,ISBLANK($A27),
_xlpm.Calculation,IF(_xlpm.IsPeriodBlankCondition,"",IF(_xlpm.IsPrincipalRemainingBlankCondition,"",IF(_xlpm.IsPrincipalRemainingZeroCondition,"",_xlpm.StartingPrincipalBalance))),
_xlpm.Calculation
)</f>
        <v>179920.37117384016</v>
      </c>
      <c r="D27" s="5">
        <f>_xlfn.LET(
_xlpm.InterestCalculation,$F26*$B$9,
_xlpm.IsPrincipalRemainingZeroCondition,ROUND($F26,2)=0,
_xlpm.IsPrincipalRemainingBlankCondition,$F26="",
_xlpm.IsPeriodBlankCondition,ISBLANK($A27),
_xlpm.Calculation,IF(_xlpm.IsPeriodBlankCondition,"",IF(_xlpm.IsPrincipalRemainingBlankCondition,"",IF(_xlpm.IsPrincipalRemainingZeroCondition,"",_xlpm.InterestCalculation))),
_xlpm.Calculation
)</f>
        <v>1499.3364264486679</v>
      </c>
      <c r="E27" s="5">
        <f>_xlfn.LET(
_xlpm.PrincipalOwedCalculation,$B$10-$D27,
_xlpm.IsPrincipalLessThenOrEqualToMonthlyPaymentCondition,$F26&lt;=$B$10,
_xlpm.IsPrincipalZeroCondition,ROUND($F26,2) = 0,
_xlpm.IsPrincipalRemainingBlankCondition,$F26="",
_xlpm.IsPeriodBlankCondition,ISBLANK($A27),
_xlpm.Calculation,IF(_xlpm.IsPeriodBlankCondition,"",IF(_xlpm.IsPrincipalRemainingBlankCondition,"",IF(_xlpm.IsPrincipalZeroCondition,"",IF(_xlpm.IsPrincipalLessThenOrEqualToMonthlyPaymentCondition,$F26,_xlpm.PrincipalOwedCalculation)))),
_xlpm.Calculation
)</f>
        <v>80.292399711169992</v>
      </c>
      <c r="F27" s="5">
        <f>_xlfn.LET(
_xlpm.StartingBalanceGreaterThanPrincipalOwedPlusPrepaymentCondition,$C27&gt;=$E27,
_xlpm.IsPrincpalOwedPlusPrepaymentLessThanOrEqualToPrincipalRemainingCondition,ROUND($E27,2)&lt;=ROUND($F26,2),
_xlpm.IsCurrentPrincapalOwedAmtGreaterThanPrevPrincipalOwedCondition,$E26&gt;$F26,
_xlpm.IsPrincipalZeroCondition,ROUND($F26,2) = 0,
_xlpm.IsPrincipalRemainingBlankCondition,$F26="",
_xlpm.IsPeriodBlankCondition,ISBLANK($A27),
_xlpm.Calculation,IF(_xlpm.IsPeriodBlankCondition,"",IF(_xlpm.IsPrincipalRemainingBlankCondition,"",IF(_xlpm.IsPrincipalZeroCondition,"",IF(_xlpm.StartingBalanceGreaterThanPrincipalOwedPlusPrepaymentCondition,$C27-$E27,0)))),
_xlpm.Calculation
)</f>
        <v>179840.07877412898</v>
      </c>
      <c r="G27" s="5">
        <f>_xlfn.LET(
_xlpm.PrincpalRemainingCalculation,$B$13,
_xlpm.IsPrincipalZeroCondition,ROUND($F26,2) = 0,
_xlpm.IsPrincipalRemainingBlankCondition,$F26="",
_xlpm.IsPeriodBlankCondition,ISBLANK($A27),
_xlpm.Calculation,IF(_xlpm.IsPeriodBlankCondition,"",IF(_xlpm.IsPrincipalRemainingBlankCondition,"",IF(_xlpm.IsPrincipalZeroCondition,"",_xlpm.PrincpalRemainingCalculation))),
_xlpm.Calculation
)</f>
        <v>500</v>
      </c>
      <c r="H27" s="5">
        <f>_xlfn.LET(
_xlpm.IsPrincipalRemainingLessThanOrEqualToPMICutoffAmtCondition,$F26&lt;=$B$2*(1-$B$15),
_xlpm.PMIMonthlyPayment,$B$19,
_xlpm.IsPrincipalZeroCondition,ROUND($F26,2) = 0,
_xlpm.IsPrincipalRemainingBlankCondition,$F26="",
_xlpm.IsPeriodBlankCondition,ISBLANK($A27),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27" s="5">
        <f>_xlfn.LET(
_xlpm.IfPMIOwedIsBlank,IF($H27 = "",0,$H27),
_xlpm.TotalMonthlyPaymentCalculation,$D27+$E27+$G27+_xlpm.IfPMIOwedIsBlank,
_xlpm.IsPrincipalZeroCondition,ROUND($F26,2) = 0,
_xlpm.IsPrincipalRemainingBlankCondition,$F26="",
_xlpm.IsPeriodBlankCondition,ISBLANK($A27),
_xlpm.Calculation,IF(_xlpm.IsPeriodBlankCondition,"",IF(_xlpm.IsPrincipalRemainingBlankCondition,"",IF(_xlpm.IsPrincipalZeroCondition,"",_xlpm.TotalMonthlyPaymentCalculation))),
_xlpm.Calculation
)</f>
        <v>2379.6288261598379</v>
      </c>
      <c r="J27" s="5"/>
      <c r="K27" s="5"/>
      <c r="L27" s="5"/>
      <c r="M27" s="5"/>
    </row>
    <row r="28" spans="1:13" x14ac:dyDescent="0.3">
      <c r="A28">
        <v>3</v>
      </c>
      <c r="B28" s="53">
        <f t="shared" si="0"/>
        <v>43891</v>
      </c>
      <c r="C28" s="5">
        <f>_xlfn.LET(
_xlpm.StartingPrincipalBalance,$F27,
_xlpm.IsPrincipalRemainingZeroCondition,ROUND($F27,2)=0,
_xlpm.IsPrincipalRemainingBlankCondition,$F27="",
_xlpm.IsPeriodBlankCondition,ISBLANK($A28),
_xlpm.Calculation,IF(_xlpm.IsPeriodBlankCondition,"",IF(_xlpm.IsPrincipalRemainingBlankCondition,"",IF(_xlpm.IsPrincipalRemainingZeroCondition,"",_xlpm.StartingPrincipalBalance))),
_xlpm.Calculation
)</f>
        <v>179840.07877412898</v>
      </c>
      <c r="D28" s="5">
        <f>_xlfn.LET(
_xlpm.InterestCalculation,$F27*$B$9,
_xlpm.IsPrincipalRemainingZeroCondition,ROUND($F27,2)=0,
_xlpm.IsPrincipalRemainingBlankCondition,$F27="",
_xlpm.IsPeriodBlankCondition,ISBLANK($A28),
_xlpm.Calculation,IF(_xlpm.IsPeriodBlankCondition,"",IF(_xlpm.IsPrincipalRemainingBlankCondition,"",IF(_xlpm.IsPrincipalRemainingZeroCondition,"",_xlpm.InterestCalculation))),
_xlpm.Calculation
)</f>
        <v>1498.6673231177415</v>
      </c>
      <c r="E28" s="5">
        <f>_xlfn.LET(
_xlpm.PrincipalOwedCalculation,$B$10-$D28,
_xlpm.IsPrincipalLessThenOrEqualToMonthlyPaymentCondition,$F27&lt;=$B$10,
_xlpm.IsPrincipalZeroCondition,ROUND($F27,2) = 0,
_xlpm.IsPrincipalRemainingBlankCondition,$F27="",
_xlpm.IsPeriodBlankCondition,ISBLANK($A28),
_xlpm.Calculation,IF(_xlpm.IsPeriodBlankCondition,"",IF(_xlpm.IsPrincipalRemainingBlankCondition,"",IF(_xlpm.IsPrincipalZeroCondition,"",IF(_xlpm.IsPrincipalLessThenOrEqualToMonthlyPaymentCondition,$F27,_xlpm.PrincipalOwedCalculation)))),
_xlpm.Calculation
)</f>
        <v>80.96150304209641</v>
      </c>
      <c r="F28" s="5">
        <f>_xlfn.LET(
_xlpm.StartingBalanceGreaterThanPrincipalOwedPlusPrepaymentCondition,$C28&gt;=$E28,
_xlpm.IsPrincpalOwedPlusPrepaymentLessThanOrEqualToPrincipalRemainingCondition,ROUND($E28,2)&lt;=ROUND($F27,2),
_xlpm.IsCurrentPrincapalOwedAmtGreaterThanPrevPrincipalOwedCondition,$E27&gt;$F27,
_xlpm.IsPrincipalZeroCondition,ROUND($F27,2) = 0,
_xlpm.IsPrincipalRemainingBlankCondition,$F27="",
_xlpm.IsPeriodBlankCondition,ISBLANK($A28),
_xlpm.Calculation,IF(_xlpm.IsPeriodBlankCondition,"",IF(_xlpm.IsPrincipalRemainingBlankCondition,"",IF(_xlpm.IsPrincipalZeroCondition,"",IF(_xlpm.StartingBalanceGreaterThanPrincipalOwedPlusPrepaymentCondition,$C28-$E28,0)))),
_xlpm.Calculation
)</f>
        <v>179759.1172710869</v>
      </c>
      <c r="G28" s="5">
        <f>_xlfn.LET(
_xlpm.PrincpalRemainingCalculation,$B$13,
_xlpm.IsPrincipalZeroCondition,ROUND($F27,2) = 0,
_xlpm.IsPrincipalRemainingBlankCondition,$F27="",
_xlpm.IsPeriodBlankCondition,ISBLANK($A28),
_xlpm.Calculation,IF(_xlpm.IsPeriodBlankCondition,"",IF(_xlpm.IsPrincipalRemainingBlankCondition,"",IF(_xlpm.IsPrincipalZeroCondition,"",_xlpm.PrincpalRemainingCalculation))),
_xlpm.Calculation
)</f>
        <v>500</v>
      </c>
      <c r="H28" s="5">
        <f>_xlfn.LET(
_xlpm.IsPrincipalRemainingLessThanOrEqualToPMICutoffAmtCondition,$F27&lt;=$B$2*(1-$B$15),
_xlpm.PMIMonthlyPayment,$B$19,
_xlpm.IsPrincipalZeroCondition,ROUND($F27,2) = 0,
_xlpm.IsPrincipalRemainingBlankCondition,$F27="",
_xlpm.IsPeriodBlankCondition,ISBLANK($A28),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28" s="5">
        <f>_xlfn.LET(
_xlpm.IfPMIOwedIsBlank,IF($H28 = "",0,$H28),
_xlpm.TotalMonthlyPaymentCalculation,$D28+$E28+$G28+_xlpm.IfPMIOwedIsBlank,
_xlpm.IsPrincipalZeroCondition,ROUND($F27,2) = 0,
_xlpm.IsPrincipalRemainingBlankCondition,$F27="",
_xlpm.IsPeriodBlankCondition,ISBLANK($A28),
_xlpm.Calculation,IF(_xlpm.IsPeriodBlankCondition,"",IF(_xlpm.IsPrincipalRemainingBlankCondition,"",IF(_xlpm.IsPrincipalZeroCondition,"",_xlpm.TotalMonthlyPaymentCalculation))),
_xlpm.Calculation
)</f>
        <v>2379.6288261598379</v>
      </c>
      <c r="J28" s="5"/>
      <c r="K28" s="5"/>
      <c r="L28" s="5"/>
      <c r="M28" s="5"/>
    </row>
    <row r="29" spans="1:13" x14ac:dyDescent="0.3">
      <c r="A29">
        <v>4</v>
      </c>
      <c r="B29" s="53">
        <f t="shared" si="0"/>
        <v>43922</v>
      </c>
      <c r="C29" s="5">
        <f>_xlfn.LET(
_xlpm.StartingPrincipalBalance,$F28,
_xlpm.IsPrincipalRemainingZeroCondition,ROUND($F28,2)=0,
_xlpm.IsPrincipalRemainingBlankCondition,$F28="",
_xlpm.IsPeriodBlankCondition,ISBLANK($A29),
_xlpm.Calculation,IF(_xlpm.IsPeriodBlankCondition,"",IF(_xlpm.IsPrincipalRemainingBlankCondition,"",IF(_xlpm.IsPrincipalRemainingZeroCondition,"",_xlpm.StartingPrincipalBalance))),
_xlpm.Calculation
)</f>
        <v>179759.1172710869</v>
      </c>
      <c r="D29" s="5">
        <f>_xlfn.LET(
_xlpm.InterestCalculation,$F28*$B$9,
_xlpm.IsPrincipalRemainingZeroCondition,ROUND($F28,2)=0,
_xlpm.IsPrincipalRemainingBlankCondition,$F28="",
_xlpm.IsPeriodBlankCondition,ISBLANK($A29),
_xlpm.Calculation,IF(_xlpm.IsPeriodBlankCondition,"",IF(_xlpm.IsPrincipalRemainingBlankCondition,"",IF(_xlpm.IsPrincipalRemainingZeroCondition,"",_xlpm.InterestCalculation))),
_xlpm.Calculation
)</f>
        <v>1497.9926439257242</v>
      </c>
      <c r="E29" s="5">
        <f>_xlfn.LET(
_xlpm.PrincipalOwedCalculation,$B$10-$D29,
_xlpm.IsPrincipalLessThenOrEqualToMonthlyPaymentCondition,$F28&lt;=$B$10,
_xlpm.IsPrincipalZeroCondition,ROUND($F28,2) = 0,
_xlpm.IsPrincipalRemainingBlankCondition,$F28="",
_xlpm.IsPeriodBlankCondition,ISBLANK($A29),
_xlpm.Calculation,IF(_xlpm.IsPeriodBlankCondition,"",IF(_xlpm.IsPrincipalRemainingBlankCondition,"",IF(_xlpm.IsPrincipalZeroCondition,"",IF(_xlpm.IsPrincipalLessThenOrEqualToMonthlyPaymentCondition,$F28,_xlpm.PrincipalOwedCalculation)))),
_xlpm.Calculation
)</f>
        <v>81.636182234113676</v>
      </c>
      <c r="F29" s="5">
        <f>_xlfn.LET(
_xlpm.StartingBalanceGreaterThanPrincipalOwedPlusPrepaymentCondition,$C29&gt;=$E29,
_xlpm.IsPrincpalOwedPlusPrepaymentLessThanOrEqualToPrincipalRemainingCondition,ROUND($E29,2)&lt;=ROUND($F28,2),
_xlpm.IsCurrentPrincapalOwedAmtGreaterThanPrevPrincipalOwedCondition,$E28&gt;$F28,
_xlpm.IsPrincipalZeroCondition,ROUND($F28,2) = 0,
_xlpm.IsPrincipalRemainingBlankCondition,$F28="",
_xlpm.IsPeriodBlankCondition,ISBLANK($A29),
_xlpm.Calculation,IF(_xlpm.IsPeriodBlankCondition,"",IF(_xlpm.IsPrincipalRemainingBlankCondition,"",IF(_xlpm.IsPrincipalZeroCondition,"",IF(_xlpm.StartingBalanceGreaterThanPrincipalOwedPlusPrepaymentCondition,$C29-$E29,0)))),
_xlpm.Calculation
)</f>
        <v>179677.48108885277</v>
      </c>
      <c r="G29" s="5">
        <f>_xlfn.LET(
_xlpm.PrincpalRemainingCalculation,$B$13,
_xlpm.IsPrincipalZeroCondition,ROUND($F28,2) = 0,
_xlpm.IsPrincipalRemainingBlankCondition,$F28="",
_xlpm.IsPeriodBlankCondition,ISBLANK($A29),
_xlpm.Calculation,IF(_xlpm.IsPeriodBlankCondition,"",IF(_xlpm.IsPrincipalRemainingBlankCondition,"",IF(_xlpm.IsPrincipalZeroCondition,"",_xlpm.PrincpalRemainingCalculation))),
_xlpm.Calculation
)</f>
        <v>500</v>
      </c>
      <c r="H29" s="5">
        <f>_xlfn.LET(
_xlpm.IsPrincipalRemainingLessThanOrEqualToPMICutoffAmtCondition,$F28&lt;=$B$2*(1-$B$15),
_xlpm.PMIMonthlyPayment,$B$19,
_xlpm.IsPrincipalZeroCondition,ROUND($F28,2) = 0,
_xlpm.IsPrincipalRemainingBlankCondition,$F28="",
_xlpm.IsPeriodBlankCondition,ISBLANK($A29),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29" s="5">
        <f>_xlfn.LET(
_xlpm.IfPMIOwedIsBlank,IF($H29 = "",0,$H29),
_xlpm.TotalMonthlyPaymentCalculation,$D29+$E29+$G29+_xlpm.IfPMIOwedIsBlank,
_xlpm.IsPrincipalZeroCondition,ROUND($F28,2) = 0,
_xlpm.IsPrincipalRemainingBlankCondition,$F28="",
_xlpm.IsPeriodBlankCondition,ISBLANK($A29),
_xlpm.Calculation,IF(_xlpm.IsPeriodBlankCondition,"",IF(_xlpm.IsPrincipalRemainingBlankCondition,"",IF(_xlpm.IsPrincipalZeroCondition,"",_xlpm.TotalMonthlyPaymentCalculation))),
_xlpm.Calculation
)</f>
        <v>2379.6288261598379</v>
      </c>
      <c r="J29" s="5"/>
      <c r="K29" s="5"/>
      <c r="L29" s="5"/>
      <c r="M29" s="5"/>
    </row>
    <row r="30" spans="1:13" x14ac:dyDescent="0.3">
      <c r="A30">
        <v>5</v>
      </c>
      <c r="B30" s="53">
        <f t="shared" si="0"/>
        <v>43952</v>
      </c>
      <c r="C30" s="5">
        <f>_xlfn.LET(
_xlpm.StartingPrincipalBalance,$F29,
_xlpm.IsPrincipalRemainingZeroCondition,ROUND($F29,2)=0,
_xlpm.IsPrincipalRemainingBlankCondition,$F29="",
_xlpm.IsPeriodBlankCondition,ISBLANK($A30),
_xlpm.Calculation,IF(_xlpm.IsPeriodBlankCondition,"",IF(_xlpm.IsPrincipalRemainingBlankCondition,"",IF(_xlpm.IsPrincipalRemainingZeroCondition,"",_xlpm.StartingPrincipalBalance))),
_xlpm.Calculation
)</f>
        <v>179677.48108885277</v>
      </c>
      <c r="D30" s="5">
        <f>_xlfn.LET(
_xlpm.InterestCalculation,$F29*$B$9,
_xlpm.IsPrincipalRemainingZeroCondition,ROUND($F29,2)=0,
_xlpm.IsPrincipalRemainingBlankCondition,$F29="",
_xlpm.IsPeriodBlankCondition,ISBLANK($A30),
_xlpm.Calculation,IF(_xlpm.IsPeriodBlankCondition,"",IF(_xlpm.IsPrincipalRemainingBlankCondition,"",IF(_xlpm.IsPrincipalRemainingZeroCondition,"",_xlpm.InterestCalculation))),
_xlpm.Calculation
)</f>
        <v>1497.3123424071064</v>
      </c>
      <c r="E30" s="5">
        <f>_xlfn.LET(
_xlpm.PrincipalOwedCalculation,$B$10-$D30,
_xlpm.IsPrincipalLessThenOrEqualToMonthlyPaymentCondition,$F29&lt;=$B$10,
_xlpm.IsPrincipalZeroCondition,ROUND($F29,2) = 0,
_xlpm.IsPrincipalRemainingBlankCondition,$F29="",
_xlpm.IsPeriodBlankCondition,ISBLANK($A30),
_xlpm.Calculation,IF(_xlpm.IsPeriodBlankCondition,"",IF(_xlpm.IsPrincipalRemainingBlankCondition,"",IF(_xlpm.IsPrincipalZeroCondition,"",IF(_xlpm.IsPrincipalLessThenOrEqualToMonthlyPaymentCondition,$F29,_xlpm.PrincipalOwedCalculation)))),
_xlpm.Calculation
)</f>
        <v>82.316483752731529</v>
      </c>
      <c r="F30" s="5">
        <f>_xlfn.LET(
_xlpm.StartingBalanceGreaterThanPrincipalOwedPlusPrepaymentCondition,$C30&gt;=$E30,
_xlpm.IsPrincpalOwedPlusPrepaymentLessThanOrEqualToPrincipalRemainingCondition,ROUND($E30,2)&lt;=ROUND($F29,2),
_xlpm.IsCurrentPrincapalOwedAmtGreaterThanPrevPrincipalOwedCondition,$E29&gt;$F29,
_xlpm.IsPrincipalZeroCondition,ROUND($F29,2) = 0,
_xlpm.IsPrincipalRemainingBlankCondition,$F29="",
_xlpm.IsPeriodBlankCondition,ISBLANK($A30),
_xlpm.Calculation,IF(_xlpm.IsPeriodBlankCondition,"",IF(_xlpm.IsPrincipalRemainingBlankCondition,"",IF(_xlpm.IsPrincipalZeroCondition,"",IF(_xlpm.StartingBalanceGreaterThanPrincipalOwedPlusPrepaymentCondition,$C30-$E30,0)))),
_xlpm.Calculation
)</f>
        <v>179595.16460510003</v>
      </c>
      <c r="G30" s="5">
        <f>_xlfn.LET(
_xlpm.PrincpalRemainingCalculation,$B$13,
_xlpm.IsPrincipalZeroCondition,ROUND($F29,2) = 0,
_xlpm.IsPrincipalRemainingBlankCondition,$F29="",
_xlpm.IsPeriodBlankCondition,ISBLANK($A30),
_xlpm.Calculation,IF(_xlpm.IsPeriodBlankCondition,"",IF(_xlpm.IsPrincipalRemainingBlankCondition,"",IF(_xlpm.IsPrincipalZeroCondition,"",_xlpm.PrincpalRemainingCalculation))),
_xlpm.Calculation
)</f>
        <v>500</v>
      </c>
      <c r="H30" s="5">
        <f>_xlfn.LET(
_xlpm.IsPrincipalRemainingLessThanOrEqualToPMICutoffAmtCondition,$F29&lt;=$B$2*(1-$B$15),
_xlpm.PMIMonthlyPayment,$B$19,
_xlpm.IsPrincipalZeroCondition,ROUND($F29,2) = 0,
_xlpm.IsPrincipalRemainingBlankCondition,$F29="",
_xlpm.IsPeriodBlankCondition,ISBLANK($A30),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30" s="5">
        <f>_xlfn.LET(
_xlpm.IfPMIOwedIsBlank,IF($H30 = "",0,$H30),
_xlpm.TotalMonthlyPaymentCalculation,$D30+$E30+$G30+_xlpm.IfPMIOwedIsBlank,
_xlpm.IsPrincipalZeroCondition,ROUND($F29,2) = 0,
_xlpm.IsPrincipalRemainingBlankCondition,$F29="",
_xlpm.IsPeriodBlankCondition,ISBLANK($A30),
_xlpm.Calculation,IF(_xlpm.IsPeriodBlankCondition,"",IF(_xlpm.IsPrincipalRemainingBlankCondition,"",IF(_xlpm.IsPrincipalZeroCondition,"",_xlpm.TotalMonthlyPaymentCalculation))),
_xlpm.Calculation
)</f>
        <v>2379.6288261598379</v>
      </c>
      <c r="J30" s="5"/>
      <c r="K30" s="5"/>
      <c r="L30" s="5"/>
      <c r="M30" s="5"/>
    </row>
    <row r="31" spans="1:13" x14ac:dyDescent="0.3">
      <c r="A31">
        <v>6</v>
      </c>
      <c r="B31" s="53">
        <f t="shared" si="0"/>
        <v>43983</v>
      </c>
      <c r="C31" s="5">
        <f>_xlfn.LET(
_xlpm.StartingPrincipalBalance,$F30,
_xlpm.IsPrincipalRemainingZeroCondition,ROUND($F30,2)=0,
_xlpm.IsPrincipalRemainingBlankCondition,$F30="",
_xlpm.IsPeriodBlankCondition,ISBLANK($A31),
_xlpm.Calculation,IF(_xlpm.IsPeriodBlankCondition,"",IF(_xlpm.IsPrincipalRemainingBlankCondition,"",IF(_xlpm.IsPrincipalRemainingZeroCondition,"",_xlpm.StartingPrincipalBalance))),
_xlpm.Calculation
)</f>
        <v>179595.16460510003</v>
      </c>
      <c r="D31" s="5">
        <f>_xlfn.LET(
_xlpm.InterestCalculation,$F30*$B$9,
_xlpm.IsPrincipalRemainingZeroCondition,ROUND($F30,2)=0,
_xlpm.IsPrincipalRemainingBlankCondition,$F30="",
_xlpm.IsPeriodBlankCondition,ISBLANK($A31),
_xlpm.Calculation,IF(_xlpm.IsPeriodBlankCondition,"",IF(_xlpm.IsPrincipalRemainingBlankCondition,"",IF(_xlpm.IsPrincipalRemainingZeroCondition,"",_xlpm.InterestCalculation))),
_xlpm.Calculation
)</f>
        <v>1496.626371709167</v>
      </c>
      <c r="E31" s="5">
        <f>_xlfn.LET(
_xlpm.PrincipalOwedCalculation,$B$10-$D31,
_xlpm.IsPrincipalLessThenOrEqualToMonthlyPaymentCondition,$F30&lt;=$B$10,
_xlpm.IsPrincipalZeroCondition,ROUND($F30,2) = 0,
_xlpm.IsPrincipalRemainingBlankCondition,$F30="",
_xlpm.IsPeriodBlankCondition,ISBLANK($A31),
_xlpm.Calculation,IF(_xlpm.IsPeriodBlankCondition,"",IF(_xlpm.IsPrincipalRemainingBlankCondition,"",IF(_xlpm.IsPrincipalZeroCondition,"",IF(_xlpm.IsPrincipalLessThenOrEqualToMonthlyPaymentCondition,$F30,_xlpm.PrincipalOwedCalculation)))),
_xlpm.Calculation
)</f>
        <v>83.002454450670939</v>
      </c>
      <c r="F31" s="5">
        <f>_xlfn.LET(
_xlpm.StartingBalanceGreaterThanPrincipalOwedPlusPrepaymentCondition,$C31&gt;=$E31,
_xlpm.IsPrincpalOwedPlusPrepaymentLessThanOrEqualToPrincipalRemainingCondition,ROUND($E31,2)&lt;=ROUND($F30,2),
_xlpm.IsCurrentPrincapalOwedAmtGreaterThanPrevPrincipalOwedCondition,$E30&gt;$F30,
_xlpm.IsPrincipalZeroCondition,ROUND($F30,2) = 0,
_xlpm.IsPrincipalRemainingBlankCondition,$F30="",
_xlpm.IsPeriodBlankCondition,ISBLANK($A31),
_xlpm.Calculation,IF(_xlpm.IsPeriodBlankCondition,"",IF(_xlpm.IsPrincipalRemainingBlankCondition,"",IF(_xlpm.IsPrincipalZeroCondition,"",IF(_xlpm.StartingBalanceGreaterThanPrincipalOwedPlusPrepaymentCondition,$C31-$E31,0)))),
_xlpm.Calculation
)</f>
        <v>179512.16215064935</v>
      </c>
      <c r="G31" s="5">
        <f>_xlfn.LET(
_xlpm.PrincpalRemainingCalculation,$B$13,
_xlpm.IsPrincipalZeroCondition,ROUND($F30,2) = 0,
_xlpm.IsPrincipalRemainingBlankCondition,$F30="",
_xlpm.IsPeriodBlankCondition,ISBLANK($A31),
_xlpm.Calculation,IF(_xlpm.IsPeriodBlankCondition,"",IF(_xlpm.IsPrincipalRemainingBlankCondition,"",IF(_xlpm.IsPrincipalZeroCondition,"",_xlpm.PrincpalRemainingCalculation))),
_xlpm.Calculation
)</f>
        <v>500</v>
      </c>
      <c r="H31" s="5">
        <f>_xlfn.LET(
_xlpm.IsPrincipalRemainingLessThanOrEqualToPMICutoffAmtCondition,$F30&lt;=$B$2*(1-$B$15),
_xlpm.PMIMonthlyPayment,$B$19,
_xlpm.IsPrincipalZeroCondition,ROUND($F30,2) = 0,
_xlpm.IsPrincipalRemainingBlankCondition,$F30="",
_xlpm.IsPeriodBlankCondition,ISBLANK($A31),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31" s="5">
        <f>_xlfn.LET(
_xlpm.IfPMIOwedIsBlank,IF($H31 = "",0,$H31),
_xlpm.TotalMonthlyPaymentCalculation,$D31+$E31+$G31+_xlpm.IfPMIOwedIsBlank,
_xlpm.IsPrincipalZeroCondition,ROUND($F30,2) = 0,
_xlpm.IsPrincipalRemainingBlankCondition,$F30="",
_xlpm.IsPeriodBlankCondition,ISBLANK($A31),
_xlpm.Calculation,IF(_xlpm.IsPeriodBlankCondition,"",IF(_xlpm.IsPrincipalRemainingBlankCondition,"",IF(_xlpm.IsPrincipalZeroCondition,"",_xlpm.TotalMonthlyPaymentCalculation))),
_xlpm.Calculation
)</f>
        <v>2379.6288261598379</v>
      </c>
      <c r="J31" s="5"/>
      <c r="K31" s="5"/>
      <c r="L31" s="5"/>
      <c r="M31" s="5"/>
    </row>
    <row r="32" spans="1:13" x14ac:dyDescent="0.3">
      <c r="A32">
        <v>7</v>
      </c>
      <c r="B32" s="53">
        <f t="shared" si="0"/>
        <v>44013</v>
      </c>
      <c r="C32" s="5">
        <f>_xlfn.LET(
_xlpm.StartingPrincipalBalance,$F31,
_xlpm.IsPrincipalRemainingZeroCondition,ROUND($F31,2)=0,
_xlpm.IsPrincipalRemainingBlankCondition,$F31="",
_xlpm.IsPeriodBlankCondition,ISBLANK($A32),
_xlpm.Calculation,IF(_xlpm.IsPeriodBlankCondition,"",IF(_xlpm.IsPrincipalRemainingBlankCondition,"",IF(_xlpm.IsPrincipalRemainingZeroCondition,"",_xlpm.StartingPrincipalBalance))),
_xlpm.Calculation
)</f>
        <v>179512.16215064935</v>
      </c>
      <c r="D32" s="5">
        <f>_xlfn.LET(
_xlpm.InterestCalculation,$F31*$B$9,
_xlpm.IsPrincipalRemainingZeroCondition,ROUND($F31,2)=0,
_xlpm.IsPrincipalRemainingBlankCondition,$F31="",
_xlpm.IsPeriodBlankCondition,ISBLANK($A32),
_xlpm.Calculation,IF(_xlpm.IsPeriodBlankCondition,"",IF(_xlpm.IsPrincipalRemainingBlankCondition,"",IF(_xlpm.IsPrincipalRemainingZeroCondition,"",_xlpm.InterestCalculation))),
_xlpm.Calculation
)</f>
        <v>1495.9346845887446</v>
      </c>
      <c r="E32" s="5">
        <f>_xlfn.LET(
_xlpm.PrincipalOwedCalculation,$B$10-$D32,
_xlpm.IsPrincipalLessThenOrEqualToMonthlyPaymentCondition,$F31&lt;=$B$10,
_xlpm.IsPrincipalZeroCondition,ROUND($F31,2) = 0,
_xlpm.IsPrincipalRemainingBlankCondition,$F31="",
_xlpm.IsPeriodBlankCondition,ISBLANK($A32),
_xlpm.Calculation,IF(_xlpm.IsPeriodBlankCondition,"",IF(_xlpm.IsPrincipalRemainingBlankCondition,"",IF(_xlpm.IsPrincipalZeroCondition,"",IF(_xlpm.IsPrincipalLessThenOrEqualToMonthlyPaymentCondition,$F31,_xlpm.PrincipalOwedCalculation)))),
_xlpm.Calculation
)</f>
        <v>83.694141571093269</v>
      </c>
      <c r="F32" s="5">
        <f>_xlfn.LET(
_xlpm.StartingBalanceGreaterThanPrincipalOwedPlusPrepaymentCondition,$C32&gt;=$E32,
_xlpm.IsPrincpalOwedPlusPrepaymentLessThanOrEqualToPrincipalRemainingCondition,ROUND($E32,2)&lt;=ROUND($F31,2),
_xlpm.IsCurrentPrincapalOwedAmtGreaterThanPrevPrincipalOwedCondition,$E31&gt;$F31,
_xlpm.IsPrincipalZeroCondition,ROUND($F31,2) = 0,
_xlpm.IsPrincipalRemainingBlankCondition,$F31="",
_xlpm.IsPeriodBlankCondition,ISBLANK($A32),
_xlpm.Calculation,IF(_xlpm.IsPeriodBlankCondition,"",IF(_xlpm.IsPrincipalRemainingBlankCondition,"",IF(_xlpm.IsPrincipalZeroCondition,"",IF(_xlpm.StartingBalanceGreaterThanPrincipalOwedPlusPrepaymentCondition,$C32-$E32,0)))),
_xlpm.Calculation
)</f>
        <v>179428.46800907826</v>
      </c>
      <c r="G32" s="5">
        <f>_xlfn.LET(
_xlpm.PrincpalRemainingCalculation,$B$13,
_xlpm.IsPrincipalZeroCondition,ROUND($F31,2) = 0,
_xlpm.IsPrincipalRemainingBlankCondition,$F31="",
_xlpm.IsPeriodBlankCondition,ISBLANK($A32),
_xlpm.Calculation,IF(_xlpm.IsPeriodBlankCondition,"",IF(_xlpm.IsPrincipalRemainingBlankCondition,"",IF(_xlpm.IsPrincipalZeroCondition,"",_xlpm.PrincpalRemainingCalculation))),
_xlpm.Calculation
)</f>
        <v>500</v>
      </c>
      <c r="H32" s="5">
        <f>_xlfn.LET(
_xlpm.IsPrincipalRemainingLessThanOrEqualToPMICutoffAmtCondition,$F31&lt;=$B$2*(1-$B$15),
_xlpm.PMIMonthlyPayment,$B$19,
_xlpm.IsPrincipalZeroCondition,ROUND($F31,2) = 0,
_xlpm.IsPrincipalRemainingBlankCondition,$F31="",
_xlpm.IsPeriodBlankCondition,ISBLANK($A32),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32" s="5">
        <f>_xlfn.LET(
_xlpm.IfPMIOwedIsBlank,IF($H32 = "",0,$H32),
_xlpm.TotalMonthlyPaymentCalculation,$D32+$E32+$G32+_xlpm.IfPMIOwedIsBlank,
_xlpm.IsPrincipalZeroCondition,ROUND($F31,2) = 0,
_xlpm.IsPrincipalRemainingBlankCondition,$F31="",
_xlpm.IsPeriodBlankCondition,ISBLANK($A32),
_xlpm.Calculation,IF(_xlpm.IsPeriodBlankCondition,"",IF(_xlpm.IsPrincipalRemainingBlankCondition,"",IF(_xlpm.IsPrincipalZeroCondition,"",_xlpm.TotalMonthlyPaymentCalculation))),
_xlpm.Calculation
)</f>
        <v>2379.6288261598379</v>
      </c>
      <c r="J32" s="5"/>
      <c r="K32" s="5"/>
      <c r="L32" s="5"/>
      <c r="M32" s="5"/>
    </row>
    <row r="33" spans="1:13" x14ac:dyDescent="0.3">
      <c r="A33">
        <v>8</v>
      </c>
      <c r="B33" s="53">
        <f t="shared" si="0"/>
        <v>44044</v>
      </c>
      <c r="C33" s="5">
        <f>_xlfn.LET(
_xlpm.StartingPrincipalBalance,$F32,
_xlpm.IsPrincipalRemainingZeroCondition,ROUND($F32,2)=0,
_xlpm.IsPrincipalRemainingBlankCondition,$F32="",
_xlpm.IsPeriodBlankCondition,ISBLANK($A33),
_xlpm.Calculation,IF(_xlpm.IsPeriodBlankCondition,"",IF(_xlpm.IsPrincipalRemainingBlankCondition,"",IF(_xlpm.IsPrincipalRemainingZeroCondition,"",_xlpm.StartingPrincipalBalance))),
_xlpm.Calculation
)</f>
        <v>179428.46800907826</v>
      </c>
      <c r="D33" s="5">
        <f>_xlfn.LET(
_xlpm.InterestCalculation,$F32*$B$9,
_xlpm.IsPrincipalRemainingZeroCondition,ROUND($F32,2)=0,
_xlpm.IsPrincipalRemainingBlankCondition,$F32="",
_xlpm.IsPeriodBlankCondition,ISBLANK($A33),
_xlpm.Calculation,IF(_xlpm.IsPeriodBlankCondition,"",IF(_xlpm.IsPrincipalRemainingBlankCondition,"",IF(_xlpm.IsPrincipalRemainingZeroCondition,"",_xlpm.InterestCalculation))),
_xlpm.Calculation
)</f>
        <v>1495.2372334089855</v>
      </c>
      <c r="E33" s="5">
        <f>_xlfn.LET(
_xlpm.PrincipalOwedCalculation,$B$10-$D33,
_xlpm.IsPrincipalLessThenOrEqualToMonthlyPaymentCondition,$F32&lt;=$B$10,
_xlpm.IsPrincipalZeroCondition,ROUND($F32,2) = 0,
_xlpm.IsPrincipalRemainingBlankCondition,$F32="",
_xlpm.IsPeriodBlankCondition,ISBLANK($A33),
_xlpm.Calculation,IF(_xlpm.IsPeriodBlankCondition,"",IF(_xlpm.IsPrincipalRemainingBlankCondition,"",IF(_xlpm.IsPrincipalZeroCondition,"",IF(_xlpm.IsPrincipalLessThenOrEqualToMonthlyPaymentCondition,$F32,_xlpm.PrincipalOwedCalculation)))),
_xlpm.Calculation
)</f>
        <v>84.391592750852396</v>
      </c>
      <c r="F33" s="5">
        <f>_xlfn.LET(
_xlpm.StartingBalanceGreaterThanPrincipalOwedPlusPrepaymentCondition,$C33&gt;=$E33,
_xlpm.IsPrincpalOwedPlusPrepaymentLessThanOrEqualToPrincipalRemainingCondition,ROUND($E33,2)&lt;=ROUND($F32,2),
_xlpm.IsCurrentPrincapalOwedAmtGreaterThanPrevPrincipalOwedCondition,$E32&gt;$F32,
_xlpm.IsPrincipalZeroCondition,ROUND($F32,2) = 0,
_xlpm.IsPrincipalRemainingBlankCondition,$F32="",
_xlpm.IsPeriodBlankCondition,ISBLANK($A33),
_xlpm.Calculation,IF(_xlpm.IsPeriodBlankCondition,"",IF(_xlpm.IsPrincipalRemainingBlankCondition,"",IF(_xlpm.IsPrincipalZeroCondition,"",IF(_xlpm.StartingBalanceGreaterThanPrincipalOwedPlusPrepaymentCondition,$C33-$E33,0)))),
_xlpm.Calculation
)</f>
        <v>179344.07641632741</v>
      </c>
      <c r="G33" s="5">
        <f>_xlfn.LET(
_xlpm.PrincpalRemainingCalculation,$B$13,
_xlpm.IsPrincipalZeroCondition,ROUND($F32,2) = 0,
_xlpm.IsPrincipalRemainingBlankCondition,$F32="",
_xlpm.IsPeriodBlankCondition,ISBLANK($A33),
_xlpm.Calculation,IF(_xlpm.IsPeriodBlankCondition,"",IF(_xlpm.IsPrincipalRemainingBlankCondition,"",IF(_xlpm.IsPrincipalZeroCondition,"",_xlpm.PrincpalRemainingCalculation))),
_xlpm.Calculation
)</f>
        <v>500</v>
      </c>
      <c r="H33" s="5">
        <f>_xlfn.LET(
_xlpm.IsPrincipalRemainingLessThanOrEqualToPMICutoffAmtCondition,$F32&lt;=$B$2*(1-$B$15),
_xlpm.PMIMonthlyPayment,$B$19,
_xlpm.IsPrincipalZeroCondition,ROUND($F32,2) = 0,
_xlpm.IsPrincipalRemainingBlankCondition,$F32="",
_xlpm.IsPeriodBlankCondition,ISBLANK($A33),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33" s="5">
        <f>_xlfn.LET(
_xlpm.IfPMIOwedIsBlank,IF($H33 = "",0,$H33),
_xlpm.TotalMonthlyPaymentCalculation,$D33+$E33+$G33+_xlpm.IfPMIOwedIsBlank,
_xlpm.IsPrincipalZeroCondition,ROUND($F32,2) = 0,
_xlpm.IsPrincipalRemainingBlankCondition,$F32="",
_xlpm.IsPeriodBlankCondition,ISBLANK($A33),
_xlpm.Calculation,IF(_xlpm.IsPeriodBlankCondition,"",IF(_xlpm.IsPrincipalRemainingBlankCondition,"",IF(_xlpm.IsPrincipalZeroCondition,"",_xlpm.TotalMonthlyPaymentCalculation))),
_xlpm.Calculation
)</f>
        <v>2379.6288261598379</v>
      </c>
      <c r="J33" s="5"/>
      <c r="K33" s="5"/>
      <c r="L33" s="5"/>
      <c r="M33" s="5"/>
    </row>
    <row r="34" spans="1:13" x14ac:dyDescent="0.3">
      <c r="A34">
        <v>9</v>
      </c>
      <c r="B34" s="53">
        <f t="shared" si="0"/>
        <v>44075</v>
      </c>
      <c r="C34" s="5">
        <f>_xlfn.LET(
_xlpm.StartingPrincipalBalance,$F33,
_xlpm.IsPrincipalRemainingZeroCondition,ROUND($F33,2)=0,
_xlpm.IsPrincipalRemainingBlankCondition,$F33="",
_xlpm.IsPeriodBlankCondition,ISBLANK($A34),
_xlpm.Calculation,IF(_xlpm.IsPeriodBlankCondition,"",IF(_xlpm.IsPrincipalRemainingBlankCondition,"",IF(_xlpm.IsPrincipalRemainingZeroCondition,"",_xlpm.StartingPrincipalBalance))),
_xlpm.Calculation
)</f>
        <v>179344.07641632741</v>
      </c>
      <c r="D34" s="5">
        <f>_xlfn.LET(
_xlpm.InterestCalculation,$F33*$B$9,
_xlpm.IsPrincipalRemainingZeroCondition,ROUND($F33,2)=0,
_xlpm.IsPrincipalRemainingBlankCondition,$F33="",
_xlpm.IsPeriodBlankCondition,ISBLANK($A34),
_xlpm.Calculation,IF(_xlpm.IsPeriodBlankCondition,"",IF(_xlpm.IsPrincipalRemainingBlankCondition,"",IF(_xlpm.IsPrincipalRemainingZeroCondition,"",_xlpm.InterestCalculation))),
_xlpm.Calculation
)</f>
        <v>1494.5339701360617</v>
      </c>
      <c r="E34" s="5">
        <f>_xlfn.LET(
_xlpm.PrincipalOwedCalculation,$B$10-$D34,
_xlpm.IsPrincipalLessThenOrEqualToMonthlyPaymentCondition,$F33&lt;=$B$10,
_xlpm.IsPrincipalZeroCondition,ROUND($F33,2) = 0,
_xlpm.IsPrincipalRemainingBlankCondition,$F33="",
_xlpm.IsPeriodBlankCondition,ISBLANK($A34),
_xlpm.Calculation,IF(_xlpm.IsPeriodBlankCondition,"",IF(_xlpm.IsPrincipalRemainingBlankCondition,"",IF(_xlpm.IsPrincipalZeroCondition,"",IF(_xlpm.IsPrincipalLessThenOrEqualToMonthlyPaymentCondition,$F33,_xlpm.PrincipalOwedCalculation)))),
_xlpm.Calculation
)</f>
        <v>85.094856023776174</v>
      </c>
      <c r="F34" s="5">
        <f>_xlfn.LET(
_xlpm.StartingBalanceGreaterThanPrincipalOwedPlusPrepaymentCondition,$C34&gt;=$E34,
_xlpm.IsPrincpalOwedPlusPrepaymentLessThanOrEqualToPrincipalRemainingCondition,ROUND($E34,2)&lt;=ROUND($F33,2),
_xlpm.IsCurrentPrincapalOwedAmtGreaterThanPrevPrincipalOwedCondition,$E33&gt;$F33,
_xlpm.IsPrincipalZeroCondition,ROUND($F33,2) = 0,
_xlpm.IsPrincipalRemainingBlankCondition,$F33="",
_xlpm.IsPeriodBlankCondition,ISBLANK($A34),
_xlpm.Calculation,IF(_xlpm.IsPeriodBlankCondition,"",IF(_xlpm.IsPrincipalRemainingBlankCondition,"",IF(_xlpm.IsPrincipalZeroCondition,"",IF(_xlpm.StartingBalanceGreaterThanPrincipalOwedPlusPrepaymentCondition,$C34-$E34,0)))),
_xlpm.Calculation
)</f>
        <v>179258.98156030363</v>
      </c>
      <c r="G34" s="5">
        <f>_xlfn.LET(
_xlpm.PrincpalRemainingCalculation,$B$13,
_xlpm.IsPrincipalZeroCondition,ROUND($F33,2) = 0,
_xlpm.IsPrincipalRemainingBlankCondition,$F33="",
_xlpm.IsPeriodBlankCondition,ISBLANK($A34),
_xlpm.Calculation,IF(_xlpm.IsPeriodBlankCondition,"",IF(_xlpm.IsPrincipalRemainingBlankCondition,"",IF(_xlpm.IsPrincipalZeroCondition,"",_xlpm.PrincpalRemainingCalculation))),
_xlpm.Calculation
)</f>
        <v>500</v>
      </c>
      <c r="H34" s="5">
        <f>_xlfn.LET(
_xlpm.IsPrincipalRemainingLessThanOrEqualToPMICutoffAmtCondition,$F33&lt;=$B$2*(1-$B$15),
_xlpm.PMIMonthlyPayment,$B$19,
_xlpm.IsPrincipalZeroCondition,ROUND($F33,2) = 0,
_xlpm.IsPrincipalRemainingBlankCondition,$F33="",
_xlpm.IsPeriodBlankCondition,ISBLANK($A34),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34" s="5">
        <f>_xlfn.LET(
_xlpm.IfPMIOwedIsBlank,IF($H34 = "",0,$H34),
_xlpm.TotalMonthlyPaymentCalculation,$D34+$E34+$G34+_xlpm.IfPMIOwedIsBlank,
_xlpm.IsPrincipalZeroCondition,ROUND($F33,2) = 0,
_xlpm.IsPrincipalRemainingBlankCondition,$F33="",
_xlpm.IsPeriodBlankCondition,ISBLANK($A34),
_xlpm.Calculation,IF(_xlpm.IsPeriodBlankCondition,"",IF(_xlpm.IsPrincipalRemainingBlankCondition,"",IF(_xlpm.IsPrincipalZeroCondition,"",_xlpm.TotalMonthlyPaymentCalculation))),
_xlpm.Calculation
)</f>
        <v>2379.6288261598379</v>
      </c>
      <c r="J34" s="5"/>
      <c r="K34" s="5"/>
      <c r="L34" s="5"/>
      <c r="M34" s="5"/>
    </row>
    <row r="35" spans="1:13" x14ac:dyDescent="0.3">
      <c r="A35">
        <v>10</v>
      </c>
      <c r="B35" s="53">
        <f t="shared" si="0"/>
        <v>44105</v>
      </c>
      <c r="C35" s="5">
        <f>_xlfn.LET(
_xlpm.StartingPrincipalBalance,$F34,
_xlpm.IsPrincipalRemainingZeroCondition,ROUND($F34,2)=0,
_xlpm.IsPrincipalRemainingBlankCondition,$F34="",
_xlpm.IsPeriodBlankCondition,ISBLANK($A35),
_xlpm.Calculation,IF(_xlpm.IsPeriodBlankCondition,"",IF(_xlpm.IsPrincipalRemainingBlankCondition,"",IF(_xlpm.IsPrincipalRemainingZeroCondition,"",_xlpm.StartingPrincipalBalance))),
_xlpm.Calculation
)</f>
        <v>179258.98156030363</v>
      </c>
      <c r="D35" s="5">
        <f>_xlfn.LET(
_xlpm.InterestCalculation,$F34*$B$9,
_xlpm.IsPrincipalRemainingZeroCondition,ROUND($F34,2)=0,
_xlpm.IsPrincipalRemainingBlankCondition,$F34="",
_xlpm.IsPeriodBlankCondition,ISBLANK($A35),
_xlpm.Calculation,IF(_xlpm.IsPeriodBlankCondition,"",IF(_xlpm.IsPrincipalRemainingBlankCondition,"",IF(_xlpm.IsPrincipalRemainingZeroCondition,"",_xlpm.InterestCalculation))),
_xlpm.Calculation
)</f>
        <v>1493.8248463358636</v>
      </c>
      <c r="E35" s="5">
        <f>_xlfn.LET(
_xlpm.PrincipalOwedCalculation,$B$10-$D35,
_xlpm.IsPrincipalLessThenOrEqualToMonthlyPaymentCondition,$F34&lt;=$B$10,
_xlpm.IsPrincipalZeroCondition,ROUND($F34,2) = 0,
_xlpm.IsPrincipalRemainingBlankCondition,$F34="",
_xlpm.IsPeriodBlankCondition,ISBLANK($A35),
_xlpm.Calculation,IF(_xlpm.IsPeriodBlankCondition,"",IF(_xlpm.IsPrincipalRemainingBlankCondition,"",IF(_xlpm.IsPrincipalZeroCondition,"",IF(_xlpm.IsPrincipalLessThenOrEqualToMonthlyPaymentCondition,$F34,_xlpm.PrincipalOwedCalculation)))),
_xlpm.Calculation
)</f>
        <v>85.803979823974259</v>
      </c>
      <c r="F35" s="5">
        <f>_xlfn.LET(
_xlpm.StartingBalanceGreaterThanPrincipalOwedPlusPrepaymentCondition,$C35&gt;=$E35,
_xlpm.IsPrincpalOwedPlusPrepaymentLessThanOrEqualToPrincipalRemainingCondition,ROUND($E35,2)&lt;=ROUND($F34,2),
_xlpm.IsCurrentPrincapalOwedAmtGreaterThanPrevPrincipalOwedCondition,$E34&gt;$F34,
_xlpm.IsPrincipalZeroCondition,ROUND($F34,2) = 0,
_xlpm.IsPrincipalRemainingBlankCondition,$F34="",
_xlpm.IsPeriodBlankCondition,ISBLANK($A35),
_xlpm.Calculation,IF(_xlpm.IsPeriodBlankCondition,"",IF(_xlpm.IsPrincipalRemainingBlankCondition,"",IF(_xlpm.IsPrincipalZeroCondition,"",IF(_xlpm.StartingBalanceGreaterThanPrincipalOwedPlusPrepaymentCondition,$C35-$E35,0)))),
_xlpm.Calculation
)</f>
        <v>179173.17758047965</v>
      </c>
      <c r="G35" s="5">
        <f>_xlfn.LET(
_xlpm.PrincpalRemainingCalculation,$B$13,
_xlpm.IsPrincipalZeroCondition,ROUND($F34,2) = 0,
_xlpm.IsPrincipalRemainingBlankCondition,$F34="",
_xlpm.IsPeriodBlankCondition,ISBLANK($A35),
_xlpm.Calculation,IF(_xlpm.IsPeriodBlankCondition,"",IF(_xlpm.IsPrincipalRemainingBlankCondition,"",IF(_xlpm.IsPrincipalZeroCondition,"",_xlpm.PrincpalRemainingCalculation))),
_xlpm.Calculation
)</f>
        <v>500</v>
      </c>
      <c r="H35" s="5">
        <f>_xlfn.LET(
_xlpm.IsPrincipalRemainingLessThanOrEqualToPMICutoffAmtCondition,$F34&lt;=$B$2*(1-$B$15),
_xlpm.PMIMonthlyPayment,$B$19,
_xlpm.IsPrincipalZeroCondition,ROUND($F34,2) = 0,
_xlpm.IsPrincipalRemainingBlankCondition,$F34="",
_xlpm.IsPeriodBlankCondition,ISBLANK($A35),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35" s="5">
        <f>_xlfn.LET(
_xlpm.IfPMIOwedIsBlank,IF($H35 = "",0,$H35),
_xlpm.TotalMonthlyPaymentCalculation,$D35+$E35+$G35+_xlpm.IfPMIOwedIsBlank,
_xlpm.IsPrincipalZeroCondition,ROUND($F34,2) = 0,
_xlpm.IsPrincipalRemainingBlankCondition,$F34="",
_xlpm.IsPeriodBlankCondition,ISBLANK($A35),
_xlpm.Calculation,IF(_xlpm.IsPeriodBlankCondition,"",IF(_xlpm.IsPrincipalRemainingBlankCondition,"",IF(_xlpm.IsPrincipalZeroCondition,"",_xlpm.TotalMonthlyPaymentCalculation))),
_xlpm.Calculation
)</f>
        <v>2379.6288261598379</v>
      </c>
      <c r="J35" s="5"/>
      <c r="K35" s="5"/>
      <c r="L35" s="5"/>
      <c r="M35" s="47"/>
    </row>
    <row r="36" spans="1:13" x14ac:dyDescent="0.3">
      <c r="A36">
        <v>11</v>
      </c>
      <c r="B36" s="53">
        <f t="shared" si="0"/>
        <v>44136</v>
      </c>
      <c r="C36" s="5">
        <f>_xlfn.LET(
_xlpm.StartingPrincipalBalance,$F35,
_xlpm.IsPrincipalRemainingZeroCondition,ROUND($F35,2)=0,
_xlpm.IsPrincipalRemainingBlankCondition,$F35="",
_xlpm.IsPeriodBlankCondition,ISBLANK($A36),
_xlpm.Calculation,IF(_xlpm.IsPeriodBlankCondition,"",IF(_xlpm.IsPrincipalRemainingBlankCondition,"",IF(_xlpm.IsPrincipalRemainingZeroCondition,"",_xlpm.StartingPrincipalBalance))),
_xlpm.Calculation
)</f>
        <v>179173.17758047965</v>
      </c>
      <c r="D36" s="5">
        <f>_xlfn.LET(
_xlpm.InterestCalculation,$F35*$B$9,
_xlpm.IsPrincipalRemainingZeroCondition,ROUND($F35,2)=0,
_xlpm.IsPrincipalRemainingBlankCondition,$F35="",
_xlpm.IsPeriodBlankCondition,ISBLANK($A36),
_xlpm.Calculation,IF(_xlpm.IsPeriodBlankCondition,"",IF(_xlpm.IsPrincipalRemainingBlankCondition,"",IF(_xlpm.IsPrincipalRemainingZeroCondition,"",_xlpm.InterestCalculation))),
_xlpm.Calculation
)</f>
        <v>1493.1098131706638</v>
      </c>
      <c r="E36" s="5">
        <f>_xlfn.LET(
_xlpm.PrincipalOwedCalculation,$B$10-$D36,
_xlpm.IsPrincipalLessThenOrEqualToMonthlyPaymentCondition,$F35&lt;=$B$10,
_xlpm.IsPrincipalZeroCondition,ROUND($F35,2) = 0,
_xlpm.IsPrincipalRemainingBlankCondition,$F35="",
_xlpm.IsPeriodBlankCondition,ISBLANK($A36),
_xlpm.Calculation,IF(_xlpm.IsPeriodBlankCondition,"",IF(_xlpm.IsPrincipalRemainingBlankCondition,"",IF(_xlpm.IsPrincipalZeroCondition,"",IF(_xlpm.IsPrincipalLessThenOrEqualToMonthlyPaymentCondition,$F35,_xlpm.PrincipalOwedCalculation)))),
_xlpm.Calculation
)</f>
        <v>86.519012989174144</v>
      </c>
      <c r="F36" s="5">
        <f>_xlfn.LET(
_xlpm.StartingBalanceGreaterThanPrincipalOwedPlusPrepaymentCondition,$C36&gt;=$E36,
_xlpm.IsPrincpalOwedPlusPrepaymentLessThanOrEqualToPrincipalRemainingCondition,ROUND($E36,2)&lt;=ROUND($F35,2),
_xlpm.IsCurrentPrincapalOwedAmtGreaterThanPrevPrincipalOwedCondition,$E35&gt;$F35,
_xlpm.IsPrincipalZeroCondition,ROUND($F35,2) = 0,
_xlpm.IsPrincipalRemainingBlankCondition,$F35="",
_xlpm.IsPeriodBlankCondition,ISBLANK($A36),
_xlpm.Calculation,IF(_xlpm.IsPeriodBlankCondition,"",IF(_xlpm.IsPrincipalRemainingBlankCondition,"",IF(_xlpm.IsPrincipalZeroCondition,"",IF(_xlpm.StartingBalanceGreaterThanPrincipalOwedPlusPrepaymentCondition,$C36-$E36,0)))),
_xlpm.Calculation
)</f>
        <v>179086.65856749046</v>
      </c>
      <c r="G36" s="5">
        <f>_xlfn.LET(
_xlpm.PrincpalRemainingCalculation,$B$13,
_xlpm.IsPrincipalZeroCondition,ROUND($F35,2) = 0,
_xlpm.IsPrincipalRemainingBlankCondition,$F35="",
_xlpm.IsPeriodBlankCondition,ISBLANK($A36),
_xlpm.Calculation,IF(_xlpm.IsPeriodBlankCondition,"",IF(_xlpm.IsPrincipalRemainingBlankCondition,"",IF(_xlpm.IsPrincipalZeroCondition,"",_xlpm.PrincpalRemainingCalculation))),
_xlpm.Calculation
)</f>
        <v>500</v>
      </c>
      <c r="H36" s="5">
        <f>_xlfn.LET(
_xlpm.IsPrincipalRemainingLessThanOrEqualToPMICutoffAmtCondition,$F35&lt;=$B$2*(1-$B$15),
_xlpm.PMIMonthlyPayment,$B$19,
_xlpm.IsPrincipalZeroCondition,ROUND($F35,2) = 0,
_xlpm.IsPrincipalRemainingBlankCondition,$F35="",
_xlpm.IsPeriodBlankCondition,ISBLANK($A36),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36" s="5">
        <f>_xlfn.LET(
_xlpm.IfPMIOwedIsBlank,IF($H36 = "",0,$H36),
_xlpm.TotalMonthlyPaymentCalculation,$D36+$E36+$G36+_xlpm.IfPMIOwedIsBlank,
_xlpm.IsPrincipalZeroCondition,ROUND($F35,2) = 0,
_xlpm.IsPrincipalRemainingBlankCondition,$F35="",
_xlpm.IsPeriodBlankCondition,ISBLANK($A36),
_xlpm.Calculation,IF(_xlpm.IsPeriodBlankCondition,"",IF(_xlpm.IsPrincipalRemainingBlankCondition,"",IF(_xlpm.IsPrincipalZeroCondition,"",_xlpm.TotalMonthlyPaymentCalculation))),
_xlpm.Calculation
)</f>
        <v>2379.6288261598379</v>
      </c>
      <c r="J36" s="5"/>
      <c r="K36" s="5"/>
      <c r="L36" s="47"/>
      <c r="M36" s="5"/>
    </row>
    <row r="37" spans="1:13" x14ac:dyDescent="0.3">
      <c r="A37">
        <v>12</v>
      </c>
      <c r="B37" s="53">
        <f t="shared" si="0"/>
        <v>44166</v>
      </c>
      <c r="C37" s="5">
        <f>_xlfn.LET(
_xlpm.StartingPrincipalBalance,$F36,
_xlpm.IsPrincipalRemainingZeroCondition,ROUND($F36,2)=0,
_xlpm.IsPrincipalRemainingBlankCondition,$F36="",
_xlpm.IsPeriodBlankCondition,ISBLANK($A37),
_xlpm.Calculation,IF(_xlpm.IsPeriodBlankCondition,"",IF(_xlpm.IsPrincipalRemainingBlankCondition,"",IF(_xlpm.IsPrincipalRemainingZeroCondition,"",_xlpm.StartingPrincipalBalance))),
_xlpm.Calculation
)</f>
        <v>179086.65856749046</v>
      </c>
      <c r="D37" s="5">
        <f>_xlfn.LET(
_xlpm.InterestCalculation,$F36*$B$9,
_xlpm.IsPrincipalRemainingZeroCondition,ROUND($F36,2)=0,
_xlpm.IsPrincipalRemainingBlankCondition,$F36="",
_xlpm.IsPeriodBlankCondition,ISBLANK($A37),
_xlpm.Calculation,IF(_xlpm.IsPeriodBlankCondition,"",IF(_xlpm.IsPrincipalRemainingBlankCondition,"",IF(_xlpm.IsPrincipalRemainingZeroCondition,"",_xlpm.InterestCalculation))),
_xlpm.Calculation
)</f>
        <v>1492.3888213957539</v>
      </c>
      <c r="E37" s="5">
        <f>_xlfn.LET(
_xlpm.PrincipalOwedCalculation,$B$10-$D37,
_xlpm.IsPrincipalLessThenOrEqualToMonthlyPaymentCondition,$F36&lt;=$B$10,
_xlpm.IsPrincipalZeroCondition,ROUND($F36,2) = 0,
_xlpm.IsPrincipalRemainingBlankCondition,$F36="",
_xlpm.IsPeriodBlankCondition,ISBLANK($A37),
_xlpm.Calculation,IF(_xlpm.IsPeriodBlankCondition,"",IF(_xlpm.IsPrincipalRemainingBlankCondition,"",IF(_xlpm.IsPrincipalZeroCondition,"",IF(_xlpm.IsPrincipalLessThenOrEqualToMonthlyPaymentCondition,$F36,_xlpm.PrincipalOwedCalculation)))),
_xlpm.Calculation
)</f>
        <v>87.240004764084006</v>
      </c>
      <c r="F37" s="5">
        <f>_xlfn.LET(
_xlpm.StartingBalanceGreaterThanPrincipalOwedPlusPrepaymentCondition,$C37&gt;=$E37,
_xlpm.IsPrincpalOwedPlusPrepaymentLessThanOrEqualToPrincipalRemainingCondition,ROUND($E37,2)&lt;=ROUND($F36,2),
_xlpm.IsCurrentPrincapalOwedAmtGreaterThanPrevPrincipalOwedCondition,$E36&gt;$F36,
_xlpm.IsPrincipalZeroCondition,ROUND($F36,2) = 0,
_xlpm.IsPrincipalRemainingBlankCondition,$F36="",
_xlpm.IsPeriodBlankCondition,ISBLANK($A37),
_xlpm.Calculation,IF(_xlpm.IsPeriodBlankCondition,"",IF(_xlpm.IsPrincipalRemainingBlankCondition,"",IF(_xlpm.IsPrincipalZeroCondition,"",IF(_xlpm.StartingBalanceGreaterThanPrincipalOwedPlusPrepaymentCondition,$C37-$E37,0)))),
_xlpm.Calculation
)</f>
        <v>178999.41856272638</v>
      </c>
      <c r="G37" s="5">
        <f>_xlfn.LET(
_xlpm.PrincpalRemainingCalculation,$B$13,
_xlpm.IsPrincipalZeroCondition,ROUND($F36,2) = 0,
_xlpm.IsPrincipalRemainingBlankCondition,$F36="",
_xlpm.IsPeriodBlankCondition,ISBLANK($A37),
_xlpm.Calculation,IF(_xlpm.IsPeriodBlankCondition,"",IF(_xlpm.IsPrincipalRemainingBlankCondition,"",IF(_xlpm.IsPrincipalZeroCondition,"",_xlpm.PrincpalRemainingCalculation))),
_xlpm.Calculation
)</f>
        <v>500</v>
      </c>
      <c r="H37" s="5">
        <f>_xlfn.LET(
_xlpm.IsPrincipalRemainingLessThanOrEqualToPMICutoffAmtCondition,$F36&lt;=$B$2*(1-$B$15),
_xlpm.PMIMonthlyPayment,$B$19,
_xlpm.IsPrincipalZeroCondition,ROUND($F36,2) = 0,
_xlpm.IsPrincipalRemainingBlankCondition,$F36="",
_xlpm.IsPeriodBlankCondition,ISBLANK($A37),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37" s="5">
        <f>_xlfn.LET(
_xlpm.IfPMIOwedIsBlank,IF($H37 = "",0,$H37),
_xlpm.TotalMonthlyPaymentCalculation,$D37+$E37+$G37+_xlpm.IfPMIOwedIsBlank,
_xlpm.IsPrincipalZeroCondition,ROUND($F36,2) = 0,
_xlpm.IsPrincipalRemainingBlankCondition,$F36="",
_xlpm.IsPeriodBlankCondition,ISBLANK($A37),
_xlpm.Calculation,IF(_xlpm.IsPeriodBlankCondition,"",IF(_xlpm.IsPrincipalRemainingBlankCondition,"",IF(_xlpm.IsPrincipalZeroCondition,"",_xlpm.TotalMonthlyPaymentCalculation))),
_xlpm.Calculation
)</f>
        <v>2379.6288261598379</v>
      </c>
      <c r="J37" s="5"/>
      <c r="K37" s="5"/>
      <c r="L37" s="5"/>
      <c r="M37" s="5"/>
    </row>
    <row r="38" spans="1:13" x14ac:dyDescent="0.3">
      <c r="A38">
        <v>13</v>
      </c>
      <c r="B38" s="53">
        <f t="shared" si="0"/>
        <v>44197</v>
      </c>
      <c r="C38" s="5">
        <f>_xlfn.LET(
_xlpm.StartingPrincipalBalance,$F37,
_xlpm.IsPrincipalRemainingZeroCondition,ROUND($F37,2)=0,
_xlpm.IsPrincipalRemainingBlankCondition,$F37="",
_xlpm.IsPeriodBlankCondition,ISBLANK($A38),
_xlpm.Calculation,IF(_xlpm.IsPeriodBlankCondition,"",IF(_xlpm.IsPrincipalRemainingBlankCondition,"",IF(_xlpm.IsPrincipalRemainingZeroCondition,"",_xlpm.StartingPrincipalBalance))),
_xlpm.Calculation
)</f>
        <v>178999.41856272638</v>
      </c>
      <c r="D38" s="5">
        <f>_xlfn.LET(
_xlpm.InterestCalculation,$F37*$B$9,
_xlpm.IsPrincipalRemainingZeroCondition,ROUND($F37,2)=0,
_xlpm.IsPrincipalRemainingBlankCondition,$F37="",
_xlpm.IsPeriodBlankCondition,ISBLANK($A38),
_xlpm.Calculation,IF(_xlpm.IsPeriodBlankCondition,"",IF(_xlpm.IsPrincipalRemainingBlankCondition,"",IF(_xlpm.IsPrincipalRemainingZeroCondition,"",_xlpm.InterestCalculation))),
_xlpm.Calculation
)</f>
        <v>1491.6618213560532</v>
      </c>
      <c r="E38" s="5">
        <f>_xlfn.LET(
_xlpm.PrincipalOwedCalculation,$B$10-$D38,
_xlpm.IsPrincipalLessThenOrEqualToMonthlyPaymentCondition,$F37&lt;=$B$10,
_xlpm.IsPrincipalZeroCondition,ROUND($F37,2) = 0,
_xlpm.IsPrincipalRemainingBlankCondition,$F37="",
_xlpm.IsPeriodBlankCondition,ISBLANK($A38),
_xlpm.Calculation,IF(_xlpm.IsPeriodBlankCondition,"",IF(_xlpm.IsPrincipalRemainingBlankCondition,"",IF(_xlpm.IsPrincipalZeroCondition,"",IF(_xlpm.IsPrincipalLessThenOrEqualToMonthlyPaymentCondition,$F37,_xlpm.PrincipalOwedCalculation)))),
_xlpm.Calculation
)</f>
        <v>87.967004803784675</v>
      </c>
      <c r="F38" s="5">
        <f>_xlfn.LET(
_xlpm.StartingBalanceGreaterThanPrincipalOwedPlusPrepaymentCondition,$C38&gt;=$E38,
_xlpm.IsPrincpalOwedPlusPrepaymentLessThanOrEqualToPrincipalRemainingCondition,ROUND($E38,2)&lt;=ROUND($F37,2),
_xlpm.IsCurrentPrincapalOwedAmtGreaterThanPrevPrincipalOwedCondition,$E37&gt;$F37,
_xlpm.IsPrincipalZeroCondition,ROUND($F37,2) = 0,
_xlpm.IsPrincipalRemainingBlankCondition,$F37="",
_xlpm.IsPeriodBlankCondition,ISBLANK($A38),
_xlpm.Calculation,IF(_xlpm.IsPeriodBlankCondition,"",IF(_xlpm.IsPrincipalRemainingBlankCondition,"",IF(_xlpm.IsPrincipalZeroCondition,"",IF(_xlpm.StartingBalanceGreaterThanPrincipalOwedPlusPrepaymentCondition,$C38-$E38,0)))),
_xlpm.Calculation
)</f>
        <v>178911.45155792258</v>
      </c>
      <c r="G38" s="5">
        <f>_xlfn.LET(
_xlpm.PrincpalRemainingCalculation,$B$13,
_xlpm.IsPrincipalZeroCondition,ROUND($F37,2) = 0,
_xlpm.IsPrincipalRemainingBlankCondition,$F37="",
_xlpm.IsPeriodBlankCondition,ISBLANK($A38),
_xlpm.Calculation,IF(_xlpm.IsPeriodBlankCondition,"",IF(_xlpm.IsPrincipalRemainingBlankCondition,"",IF(_xlpm.IsPrincipalZeroCondition,"",_xlpm.PrincpalRemainingCalculation))),
_xlpm.Calculation
)</f>
        <v>500</v>
      </c>
      <c r="H38" s="5">
        <f>_xlfn.LET(
_xlpm.IsPrincipalRemainingLessThanOrEqualToPMICutoffAmtCondition,$F37&lt;=$B$2*(1-$B$15),
_xlpm.PMIMonthlyPayment,$B$19,
_xlpm.IsPrincipalZeroCondition,ROUND($F37,2) = 0,
_xlpm.IsPrincipalRemainingBlankCondition,$F37="",
_xlpm.IsPeriodBlankCondition,ISBLANK($A38),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38" s="5">
        <f>_xlfn.LET(
_xlpm.IfPMIOwedIsBlank,IF($H38 = "",0,$H38),
_xlpm.TotalMonthlyPaymentCalculation,$D38+$E38+$G38+_xlpm.IfPMIOwedIsBlank,
_xlpm.IsPrincipalZeroCondition,ROUND($F37,2) = 0,
_xlpm.IsPrincipalRemainingBlankCondition,$F37="",
_xlpm.IsPeriodBlankCondition,ISBLANK($A38),
_xlpm.Calculation,IF(_xlpm.IsPeriodBlankCondition,"",IF(_xlpm.IsPrincipalRemainingBlankCondition,"",IF(_xlpm.IsPrincipalZeroCondition,"",_xlpm.TotalMonthlyPaymentCalculation))),
_xlpm.Calculation
)</f>
        <v>2379.6288261598379</v>
      </c>
      <c r="J38" s="5"/>
      <c r="K38" s="5"/>
      <c r="L38" s="5"/>
    </row>
    <row r="39" spans="1:13" x14ac:dyDescent="0.3">
      <c r="A39">
        <v>14</v>
      </c>
      <c r="B39" s="53">
        <f t="shared" si="0"/>
        <v>44228</v>
      </c>
      <c r="C39" s="5">
        <f>_xlfn.LET(
_xlpm.StartingPrincipalBalance,$F38,
_xlpm.IsPrincipalRemainingZeroCondition,ROUND($F38,2)=0,
_xlpm.IsPrincipalRemainingBlankCondition,$F38="",
_xlpm.IsPeriodBlankCondition,ISBLANK($A39),
_xlpm.Calculation,IF(_xlpm.IsPeriodBlankCondition,"",IF(_xlpm.IsPrincipalRemainingBlankCondition,"",IF(_xlpm.IsPrincipalRemainingZeroCondition,"",_xlpm.StartingPrincipalBalance))),
_xlpm.Calculation
)</f>
        <v>178911.45155792258</v>
      </c>
      <c r="D39" s="5">
        <f>_xlfn.LET(
_xlpm.InterestCalculation,$F38*$B$9,
_xlpm.IsPrincipalRemainingZeroCondition,ROUND($F38,2)=0,
_xlpm.IsPrincipalRemainingBlankCondition,$F38="",
_xlpm.IsPeriodBlankCondition,ISBLANK($A39),
_xlpm.Calculation,IF(_xlpm.IsPeriodBlankCondition,"",IF(_xlpm.IsPrincipalRemainingBlankCondition,"",IF(_xlpm.IsPrincipalRemainingZeroCondition,"",_xlpm.InterestCalculation))),
_xlpm.Calculation
)</f>
        <v>1490.9287629826881</v>
      </c>
      <c r="E39" s="5">
        <f>_xlfn.LET(
_xlpm.PrincipalOwedCalculation,$B$10-$D39,
_xlpm.IsPrincipalLessThenOrEqualToMonthlyPaymentCondition,$F38&lt;=$B$10,
_xlpm.IsPrincipalZeroCondition,ROUND($F38,2) = 0,
_xlpm.IsPrincipalRemainingBlankCondition,$F38="",
_xlpm.IsPeriodBlankCondition,ISBLANK($A39),
_xlpm.Calculation,IF(_xlpm.IsPeriodBlankCondition,"",IF(_xlpm.IsPrincipalRemainingBlankCondition,"",IF(_xlpm.IsPrincipalZeroCondition,"",IF(_xlpm.IsPrincipalLessThenOrEqualToMonthlyPaymentCondition,$F38,_xlpm.PrincipalOwedCalculation)))),
_xlpm.Calculation
)</f>
        <v>88.700063177149786</v>
      </c>
      <c r="F39" s="5">
        <f>_xlfn.LET(
_xlpm.StartingBalanceGreaterThanPrincipalOwedPlusPrepaymentCondition,$C39&gt;=$E39,
_xlpm.IsPrincpalOwedPlusPrepaymentLessThanOrEqualToPrincipalRemainingCondition,ROUND($E39,2)&lt;=ROUND($F38,2),
_xlpm.IsCurrentPrincapalOwedAmtGreaterThanPrevPrincipalOwedCondition,$E38&gt;$F38,
_xlpm.IsPrincipalZeroCondition,ROUND($F38,2) = 0,
_xlpm.IsPrincipalRemainingBlankCondition,$F38="",
_xlpm.IsPeriodBlankCondition,ISBLANK($A39),
_xlpm.Calculation,IF(_xlpm.IsPeriodBlankCondition,"",IF(_xlpm.IsPrincipalRemainingBlankCondition,"",IF(_xlpm.IsPrincipalZeroCondition,"",IF(_xlpm.StartingBalanceGreaterThanPrincipalOwedPlusPrepaymentCondition,$C39-$E39,0)))),
_xlpm.Calculation
)</f>
        <v>178822.75149474543</v>
      </c>
      <c r="G39" s="5">
        <f>_xlfn.LET(
_xlpm.PrincpalRemainingCalculation,$B$13,
_xlpm.IsPrincipalZeroCondition,ROUND($F38,2) = 0,
_xlpm.IsPrincipalRemainingBlankCondition,$F38="",
_xlpm.IsPeriodBlankCondition,ISBLANK($A39),
_xlpm.Calculation,IF(_xlpm.IsPeriodBlankCondition,"",IF(_xlpm.IsPrincipalRemainingBlankCondition,"",IF(_xlpm.IsPrincipalZeroCondition,"",_xlpm.PrincpalRemainingCalculation))),
_xlpm.Calculation
)</f>
        <v>500</v>
      </c>
      <c r="H39" s="5">
        <f>_xlfn.LET(
_xlpm.IsPrincipalRemainingLessThanOrEqualToPMICutoffAmtCondition,$F38&lt;=$B$2*(1-$B$15),
_xlpm.PMIMonthlyPayment,$B$19,
_xlpm.IsPrincipalZeroCondition,ROUND($F38,2) = 0,
_xlpm.IsPrincipalRemainingBlankCondition,$F38="",
_xlpm.IsPeriodBlankCondition,ISBLANK($A39),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39" s="5">
        <f>_xlfn.LET(
_xlpm.IfPMIOwedIsBlank,IF($H39 = "",0,$H39),
_xlpm.TotalMonthlyPaymentCalculation,$D39+$E39+$G39+_xlpm.IfPMIOwedIsBlank,
_xlpm.IsPrincipalZeroCondition,ROUND($F38,2) = 0,
_xlpm.IsPrincipalRemainingBlankCondition,$F38="",
_xlpm.IsPeriodBlankCondition,ISBLANK($A39),
_xlpm.Calculation,IF(_xlpm.IsPeriodBlankCondition,"",IF(_xlpm.IsPrincipalRemainingBlankCondition,"",IF(_xlpm.IsPrincipalZeroCondition,"",_xlpm.TotalMonthlyPaymentCalculation))),
_xlpm.Calculation
)</f>
        <v>2379.6288261598379</v>
      </c>
      <c r="J39" s="5"/>
      <c r="L39" s="5"/>
    </row>
    <row r="40" spans="1:13" x14ac:dyDescent="0.3">
      <c r="A40">
        <v>15</v>
      </c>
      <c r="B40" s="53">
        <f t="shared" si="0"/>
        <v>44256</v>
      </c>
      <c r="C40" s="5">
        <f>_xlfn.LET(
_xlpm.StartingPrincipalBalance,$F39,
_xlpm.IsPrincipalRemainingZeroCondition,ROUND($F39,2)=0,
_xlpm.IsPrincipalRemainingBlankCondition,$F39="",
_xlpm.IsPeriodBlankCondition,ISBLANK($A40),
_xlpm.Calculation,IF(_xlpm.IsPeriodBlankCondition,"",IF(_xlpm.IsPrincipalRemainingBlankCondition,"",IF(_xlpm.IsPrincipalRemainingZeroCondition,"",_xlpm.StartingPrincipalBalance))),
_xlpm.Calculation
)</f>
        <v>178822.75149474543</v>
      </c>
      <c r="D40" s="5">
        <f>_xlfn.LET(
_xlpm.InterestCalculation,$F39*$B$9,
_xlpm.IsPrincipalRemainingZeroCondition,ROUND($F39,2)=0,
_xlpm.IsPrincipalRemainingBlankCondition,$F39="",
_xlpm.IsPeriodBlankCondition,ISBLANK($A40),
_xlpm.Calculation,IF(_xlpm.IsPeriodBlankCondition,"",IF(_xlpm.IsPrincipalRemainingBlankCondition,"",IF(_xlpm.IsPrincipalRemainingZeroCondition,"",_xlpm.InterestCalculation))),
_xlpm.Calculation
)</f>
        <v>1490.1895957895454</v>
      </c>
      <c r="E40" s="5">
        <f>_xlfn.LET(
_xlpm.PrincipalOwedCalculation,$B$10-$D40,
_xlpm.IsPrincipalLessThenOrEqualToMonthlyPaymentCondition,$F39&lt;=$B$10,
_xlpm.IsPrincipalZeroCondition,ROUND($F39,2) = 0,
_xlpm.IsPrincipalRemainingBlankCondition,$F39="",
_xlpm.IsPeriodBlankCondition,ISBLANK($A40),
_xlpm.Calculation,IF(_xlpm.IsPeriodBlankCondition,"",IF(_xlpm.IsPrincipalRemainingBlankCondition,"",IF(_xlpm.IsPrincipalZeroCondition,"",IF(_xlpm.IsPrincipalLessThenOrEqualToMonthlyPaymentCondition,$F39,_xlpm.PrincipalOwedCalculation)))),
_xlpm.Calculation
)</f>
        <v>89.439230370292535</v>
      </c>
      <c r="F40" s="5">
        <f>_xlfn.LET(
_xlpm.StartingBalanceGreaterThanPrincipalOwedPlusPrepaymentCondition,$C40&gt;=$E40,
_xlpm.IsPrincpalOwedPlusPrepaymentLessThanOrEqualToPrincipalRemainingCondition,ROUND($E40,2)&lt;=ROUND($F39,2),
_xlpm.IsCurrentPrincapalOwedAmtGreaterThanPrevPrincipalOwedCondition,$E39&gt;$F39,
_xlpm.IsPrincipalZeroCondition,ROUND($F39,2) = 0,
_xlpm.IsPrincipalRemainingBlankCondition,$F39="",
_xlpm.IsPeriodBlankCondition,ISBLANK($A40),
_xlpm.Calculation,IF(_xlpm.IsPeriodBlankCondition,"",IF(_xlpm.IsPrincipalRemainingBlankCondition,"",IF(_xlpm.IsPrincipalZeroCondition,"",IF(_xlpm.StartingBalanceGreaterThanPrincipalOwedPlusPrepaymentCondition,$C40-$E40,0)))),
_xlpm.Calculation
)</f>
        <v>178733.31226437513</v>
      </c>
      <c r="G40" s="5">
        <f>_xlfn.LET(
_xlpm.PrincpalRemainingCalculation,$B$13,
_xlpm.IsPrincipalZeroCondition,ROUND($F39,2) = 0,
_xlpm.IsPrincipalRemainingBlankCondition,$F39="",
_xlpm.IsPeriodBlankCondition,ISBLANK($A40),
_xlpm.Calculation,IF(_xlpm.IsPeriodBlankCondition,"",IF(_xlpm.IsPrincipalRemainingBlankCondition,"",IF(_xlpm.IsPrincipalZeroCondition,"",_xlpm.PrincpalRemainingCalculation))),
_xlpm.Calculation
)</f>
        <v>500</v>
      </c>
      <c r="H40" s="5">
        <f>_xlfn.LET(
_xlpm.IsPrincipalRemainingLessThanOrEqualToPMICutoffAmtCondition,$F39&lt;=$B$2*(1-$B$15),
_xlpm.PMIMonthlyPayment,$B$19,
_xlpm.IsPrincipalZeroCondition,ROUND($F39,2) = 0,
_xlpm.IsPrincipalRemainingBlankCondition,$F39="",
_xlpm.IsPeriodBlankCondition,ISBLANK($A40),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40" s="5">
        <f>_xlfn.LET(
_xlpm.IfPMIOwedIsBlank,IF($H40 = "",0,$H40),
_xlpm.TotalMonthlyPaymentCalculation,$D40+$E40+$G40+_xlpm.IfPMIOwedIsBlank,
_xlpm.IsPrincipalZeroCondition,ROUND($F39,2) = 0,
_xlpm.IsPrincipalRemainingBlankCondition,$F39="",
_xlpm.IsPeriodBlankCondition,ISBLANK($A40),
_xlpm.Calculation,IF(_xlpm.IsPeriodBlankCondition,"",IF(_xlpm.IsPrincipalRemainingBlankCondition,"",IF(_xlpm.IsPrincipalZeroCondition,"",_xlpm.TotalMonthlyPaymentCalculation))),
_xlpm.Calculation
)</f>
        <v>2379.6288261598379</v>
      </c>
      <c r="J40" s="5"/>
      <c r="L40" s="5"/>
    </row>
    <row r="41" spans="1:13" x14ac:dyDescent="0.3">
      <c r="A41">
        <v>16</v>
      </c>
      <c r="B41" s="53">
        <f t="shared" si="0"/>
        <v>44287</v>
      </c>
      <c r="C41" s="5">
        <f>_xlfn.LET(
_xlpm.StartingPrincipalBalance,$F40,
_xlpm.IsPrincipalRemainingZeroCondition,ROUND($F40,2)=0,
_xlpm.IsPrincipalRemainingBlankCondition,$F40="",
_xlpm.IsPeriodBlankCondition,ISBLANK($A41),
_xlpm.Calculation,IF(_xlpm.IsPeriodBlankCondition,"",IF(_xlpm.IsPrincipalRemainingBlankCondition,"",IF(_xlpm.IsPrincipalRemainingZeroCondition,"",_xlpm.StartingPrincipalBalance))),
_xlpm.Calculation
)</f>
        <v>178733.31226437513</v>
      </c>
      <c r="D41" s="5">
        <f>_xlfn.LET(
_xlpm.InterestCalculation,$F40*$B$9,
_xlpm.IsPrincipalRemainingZeroCondition,ROUND($F40,2)=0,
_xlpm.IsPrincipalRemainingBlankCondition,$F40="",
_xlpm.IsPeriodBlankCondition,ISBLANK($A41),
_xlpm.Calculation,IF(_xlpm.IsPeriodBlankCondition,"",IF(_xlpm.IsPrincipalRemainingBlankCondition,"",IF(_xlpm.IsPrincipalRemainingZeroCondition,"",_xlpm.InterestCalculation))),
_xlpm.Calculation
)</f>
        <v>1489.4442688697927</v>
      </c>
      <c r="E41" s="5">
        <f>_xlfn.LET(
_xlpm.PrincipalOwedCalculation,$B$10-$D41,
_xlpm.IsPrincipalLessThenOrEqualToMonthlyPaymentCondition,$F40&lt;=$B$10,
_xlpm.IsPrincipalZeroCondition,ROUND($F40,2) = 0,
_xlpm.IsPrincipalRemainingBlankCondition,$F40="",
_xlpm.IsPeriodBlankCondition,ISBLANK($A41),
_xlpm.Calculation,IF(_xlpm.IsPeriodBlankCondition,"",IF(_xlpm.IsPrincipalRemainingBlankCondition,"",IF(_xlpm.IsPrincipalZeroCondition,"",IF(_xlpm.IsPrincipalLessThenOrEqualToMonthlyPaymentCondition,$F40,_xlpm.PrincipalOwedCalculation)))),
_xlpm.Calculation
)</f>
        <v>90.184557290045177</v>
      </c>
      <c r="F41" s="5">
        <f>_xlfn.LET(
_xlpm.StartingBalanceGreaterThanPrincipalOwedPlusPrepaymentCondition,$C41&gt;=$E41,
_xlpm.IsPrincpalOwedPlusPrepaymentLessThanOrEqualToPrincipalRemainingCondition,ROUND($E41,2)&lt;=ROUND($F40,2),
_xlpm.IsCurrentPrincapalOwedAmtGreaterThanPrevPrincipalOwedCondition,$E40&gt;$F40,
_xlpm.IsPrincipalZeroCondition,ROUND($F40,2) = 0,
_xlpm.IsPrincipalRemainingBlankCondition,$F40="",
_xlpm.IsPeriodBlankCondition,ISBLANK($A41),
_xlpm.Calculation,IF(_xlpm.IsPeriodBlankCondition,"",IF(_xlpm.IsPrincipalRemainingBlankCondition,"",IF(_xlpm.IsPrincipalZeroCondition,"",IF(_xlpm.StartingBalanceGreaterThanPrincipalOwedPlusPrepaymentCondition,$C41-$E41,0)))),
_xlpm.Calculation
)</f>
        <v>178643.12770708508</v>
      </c>
      <c r="G41" s="5">
        <f>_xlfn.LET(
_xlpm.PrincpalRemainingCalculation,$B$13,
_xlpm.IsPrincipalZeroCondition,ROUND($F40,2) = 0,
_xlpm.IsPrincipalRemainingBlankCondition,$F40="",
_xlpm.IsPeriodBlankCondition,ISBLANK($A41),
_xlpm.Calculation,IF(_xlpm.IsPeriodBlankCondition,"",IF(_xlpm.IsPrincipalRemainingBlankCondition,"",IF(_xlpm.IsPrincipalZeroCondition,"",_xlpm.PrincpalRemainingCalculation))),
_xlpm.Calculation
)</f>
        <v>500</v>
      </c>
      <c r="H41" s="5">
        <f>_xlfn.LET(
_xlpm.IsPrincipalRemainingLessThanOrEqualToPMICutoffAmtCondition,$F40&lt;=$B$2*(1-$B$15),
_xlpm.PMIMonthlyPayment,$B$19,
_xlpm.IsPrincipalZeroCondition,ROUND($F40,2) = 0,
_xlpm.IsPrincipalRemainingBlankCondition,$F40="",
_xlpm.IsPeriodBlankCondition,ISBLANK($A41),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41" s="5">
        <f>_xlfn.LET(
_xlpm.IfPMIOwedIsBlank,IF($H41 = "",0,$H41),
_xlpm.TotalMonthlyPaymentCalculation,$D41+$E41+$G41+_xlpm.IfPMIOwedIsBlank,
_xlpm.IsPrincipalZeroCondition,ROUND($F40,2) = 0,
_xlpm.IsPrincipalRemainingBlankCondition,$F40="",
_xlpm.IsPeriodBlankCondition,ISBLANK($A41),
_xlpm.Calculation,IF(_xlpm.IsPeriodBlankCondition,"",IF(_xlpm.IsPrincipalRemainingBlankCondition,"",IF(_xlpm.IsPrincipalZeroCondition,"",_xlpm.TotalMonthlyPaymentCalculation))),
_xlpm.Calculation
)</f>
        <v>2379.6288261598379</v>
      </c>
      <c r="J41" s="5"/>
      <c r="L41" s="5"/>
    </row>
    <row r="42" spans="1:13" x14ac:dyDescent="0.3">
      <c r="A42">
        <v>17</v>
      </c>
      <c r="B42" s="53">
        <f t="shared" si="0"/>
        <v>44317</v>
      </c>
      <c r="C42" s="5">
        <f>_xlfn.LET(
_xlpm.StartingPrincipalBalance,$F41,
_xlpm.IsPrincipalRemainingZeroCondition,ROUND($F41,2)=0,
_xlpm.IsPrincipalRemainingBlankCondition,$F41="",
_xlpm.IsPeriodBlankCondition,ISBLANK($A42),
_xlpm.Calculation,IF(_xlpm.IsPeriodBlankCondition,"",IF(_xlpm.IsPrincipalRemainingBlankCondition,"",IF(_xlpm.IsPrincipalRemainingZeroCondition,"",_xlpm.StartingPrincipalBalance))),
_xlpm.Calculation
)</f>
        <v>178643.12770708508</v>
      </c>
      <c r="D42" s="5">
        <f>_xlfn.LET(
_xlpm.InterestCalculation,$F41*$B$9,
_xlpm.IsPrincipalRemainingZeroCondition,ROUND($F41,2)=0,
_xlpm.IsPrincipalRemainingBlankCondition,$F41="",
_xlpm.IsPeriodBlankCondition,ISBLANK($A42),
_xlpm.Calculation,IF(_xlpm.IsPeriodBlankCondition,"",IF(_xlpm.IsPrincipalRemainingBlankCondition,"",IF(_xlpm.IsPrincipalRemainingZeroCondition,"",_xlpm.InterestCalculation))),
_xlpm.Calculation
)</f>
        <v>1488.6927308923757</v>
      </c>
      <c r="E42" s="5">
        <f>_xlfn.LET(
_xlpm.PrincipalOwedCalculation,$B$10-$D42,
_xlpm.IsPrincipalLessThenOrEqualToMonthlyPaymentCondition,$F41&lt;=$B$10,
_xlpm.IsPrincipalZeroCondition,ROUND($F41,2) = 0,
_xlpm.IsPrincipalRemainingBlankCondition,$F41="",
_xlpm.IsPeriodBlankCondition,ISBLANK($A42),
_xlpm.Calculation,IF(_xlpm.IsPeriodBlankCondition,"",IF(_xlpm.IsPrincipalRemainingBlankCondition,"",IF(_xlpm.IsPrincipalZeroCondition,"",IF(_xlpm.IsPrincipalLessThenOrEqualToMonthlyPaymentCondition,$F41,_xlpm.PrincipalOwedCalculation)))),
_xlpm.Calculation
)</f>
        <v>90.936095267462179</v>
      </c>
      <c r="F42" s="5">
        <f>_xlfn.LET(
_xlpm.StartingBalanceGreaterThanPrincipalOwedPlusPrepaymentCondition,$C42&gt;=$E42,
_xlpm.IsPrincpalOwedPlusPrepaymentLessThanOrEqualToPrincipalRemainingCondition,ROUND($E42,2)&lt;=ROUND($F41,2),
_xlpm.IsCurrentPrincapalOwedAmtGreaterThanPrevPrincipalOwedCondition,$E41&gt;$F41,
_xlpm.IsPrincipalZeroCondition,ROUND($F41,2) = 0,
_xlpm.IsPrincipalRemainingBlankCondition,$F41="",
_xlpm.IsPeriodBlankCondition,ISBLANK($A42),
_xlpm.Calculation,IF(_xlpm.IsPeriodBlankCondition,"",IF(_xlpm.IsPrincipalRemainingBlankCondition,"",IF(_xlpm.IsPrincipalZeroCondition,"",IF(_xlpm.StartingBalanceGreaterThanPrincipalOwedPlusPrepaymentCondition,$C42-$E42,0)))),
_xlpm.Calculation
)</f>
        <v>178552.1916118176</v>
      </c>
      <c r="G42" s="5">
        <f>_xlfn.LET(
_xlpm.PrincpalRemainingCalculation,$B$13,
_xlpm.IsPrincipalZeroCondition,ROUND($F41,2) = 0,
_xlpm.IsPrincipalRemainingBlankCondition,$F41="",
_xlpm.IsPeriodBlankCondition,ISBLANK($A42),
_xlpm.Calculation,IF(_xlpm.IsPeriodBlankCondition,"",IF(_xlpm.IsPrincipalRemainingBlankCondition,"",IF(_xlpm.IsPrincipalZeroCondition,"",_xlpm.PrincpalRemainingCalculation))),
_xlpm.Calculation
)</f>
        <v>500</v>
      </c>
      <c r="H42" s="5">
        <f>_xlfn.LET(
_xlpm.IsPrincipalRemainingLessThanOrEqualToPMICutoffAmtCondition,$F41&lt;=$B$2*(1-$B$15),
_xlpm.PMIMonthlyPayment,$B$19,
_xlpm.IsPrincipalZeroCondition,ROUND($F41,2) = 0,
_xlpm.IsPrincipalRemainingBlankCondition,$F41="",
_xlpm.IsPeriodBlankCondition,ISBLANK($A42),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42" s="5">
        <f>_xlfn.LET(
_xlpm.IfPMIOwedIsBlank,IF($H42 = "",0,$H42),
_xlpm.TotalMonthlyPaymentCalculation,$D42+$E42+$G42+_xlpm.IfPMIOwedIsBlank,
_xlpm.IsPrincipalZeroCondition,ROUND($F41,2) = 0,
_xlpm.IsPrincipalRemainingBlankCondition,$F41="",
_xlpm.IsPeriodBlankCondition,ISBLANK($A42),
_xlpm.Calculation,IF(_xlpm.IsPeriodBlankCondition,"",IF(_xlpm.IsPrincipalRemainingBlankCondition,"",IF(_xlpm.IsPrincipalZeroCondition,"",_xlpm.TotalMonthlyPaymentCalculation))),
_xlpm.Calculation
)</f>
        <v>2379.6288261598379</v>
      </c>
      <c r="J42" s="5"/>
      <c r="L42" s="5"/>
    </row>
    <row r="43" spans="1:13" x14ac:dyDescent="0.3">
      <c r="A43">
        <v>18</v>
      </c>
      <c r="B43" s="53">
        <f t="shared" si="0"/>
        <v>44348</v>
      </c>
      <c r="C43" s="5">
        <f>_xlfn.LET(
_xlpm.StartingPrincipalBalance,$F42,
_xlpm.IsPrincipalRemainingZeroCondition,ROUND($F42,2)=0,
_xlpm.IsPrincipalRemainingBlankCondition,$F42="",
_xlpm.IsPeriodBlankCondition,ISBLANK($A43),
_xlpm.Calculation,IF(_xlpm.IsPeriodBlankCondition,"",IF(_xlpm.IsPrincipalRemainingBlankCondition,"",IF(_xlpm.IsPrincipalRemainingZeroCondition,"",_xlpm.StartingPrincipalBalance))),
_xlpm.Calculation
)</f>
        <v>178552.1916118176</v>
      </c>
      <c r="D43" s="5">
        <f>_xlfn.LET(
_xlpm.InterestCalculation,$F42*$B$9,
_xlpm.IsPrincipalRemainingZeroCondition,ROUND($F42,2)=0,
_xlpm.IsPrincipalRemainingBlankCondition,$F42="",
_xlpm.IsPeriodBlankCondition,ISBLANK($A43),
_xlpm.Calculation,IF(_xlpm.IsPeriodBlankCondition,"",IF(_xlpm.IsPrincipalRemainingBlankCondition,"",IF(_xlpm.IsPrincipalRemainingZeroCondition,"",_xlpm.InterestCalculation))),
_xlpm.Calculation
)</f>
        <v>1487.93493009848</v>
      </c>
      <c r="E43" s="5">
        <f>_xlfn.LET(
_xlpm.PrincipalOwedCalculation,$B$10-$D43,
_xlpm.IsPrincipalLessThenOrEqualToMonthlyPaymentCondition,$F42&lt;=$B$10,
_xlpm.IsPrincipalZeroCondition,ROUND($F42,2) = 0,
_xlpm.IsPrincipalRemainingBlankCondition,$F42="",
_xlpm.IsPeriodBlankCondition,ISBLANK($A43),
_xlpm.Calculation,IF(_xlpm.IsPeriodBlankCondition,"",IF(_xlpm.IsPrincipalRemainingBlankCondition,"",IF(_xlpm.IsPrincipalZeroCondition,"",IF(_xlpm.IsPrincipalLessThenOrEqualToMonthlyPaymentCondition,$F42,_xlpm.PrincipalOwedCalculation)))),
_xlpm.Calculation
)</f>
        <v>91.693896061357918</v>
      </c>
      <c r="F43" s="5">
        <f>_xlfn.LET(
_xlpm.StartingBalanceGreaterThanPrincipalOwedPlusPrepaymentCondition,$C43&gt;=$E43,
_xlpm.IsPrincpalOwedPlusPrepaymentLessThanOrEqualToPrincipalRemainingCondition,ROUND($E43,2)&lt;=ROUND($F42,2),
_xlpm.IsCurrentPrincapalOwedAmtGreaterThanPrevPrincipalOwedCondition,$E42&gt;$F42,
_xlpm.IsPrincipalZeroCondition,ROUND($F42,2) = 0,
_xlpm.IsPrincipalRemainingBlankCondition,$F42="",
_xlpm.IsPeriodBlankCondition,ISBLANK($A43),
_xlpm.Calculation,IF(_xlpm.IsPeriodBlankCondition,"",IF(_xlpm.IsPrincipalRemainingBlankCondition,"",IF(_xlpm.IsPrincipalZeroCondition,"",IF(_xlpm.StartingBalanceGreaterThanPrincipalOwedPlusPrepaymentCondition,$C43-$E43,0)))),
_xlpm.Calculation
)</f>
        <v>178460.49771575624</v>
      </c>
      <c r="G43" s="5">
        <f>_xlfn.LET(
_xlpm.PrincpalRemainingCalculation,$B$13,
_xlpm.IsPrincipalZeroCondition,ROUND($F42,2) = 0,
_xlpm.IsPrincipalRemainingBlankCondition,$F42="",
_xlpm.IsPeriodBlankCondition,ISBLANK($A43),
_xlpm.Calculation,IF(_xlpm.IsPeriodBlankCondition,"",IF(_xlpm.IsPrincipalRemainingBlankCondition,"",IF(_xlpm.IsPrincipalZeroCondition,"",_xlpm.PrincpalRemainingCalculation))),
_xlpm.Calculation
)</f>
        <v>500</v>
      </c>
      <c r="H43" s="5">
        <f>_xlfn.LET(
_xlpm.IsPrincipalRemainingLessThanOrEqualToPMICutoffAmtCondition,$F42&lt;=$B$2*(1-$B$15),
_xlpm.PMIMonthlyPayment,$B$19,
_xlpm.IsPrincipalZeroCondition,ROUND($F42,2) = 0,
_xlpm.IsPrincipalRemainingBlankCondition,$F42="",
_xlpm.IsPeriodBlankCondition,ISBLANK($A43),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43" s="5">
        <f>_xlfn.LET(
_xlpm.IfPMIOwedIsBlank,IF($H43 = "",0,$H43),
_xlpm.TotalMonthlyPaymentCalculation,$D43+$E43+$G43+_xlpm.IfPMIOwedIsBlank,
_xlpm.IsPrincipalZeroCondition,ROUND($F42,2) = 0,
_xlpm.IsPrincipalRemainingBlankCondition,$F42="",
_xlpm.IsPeriodBlankCondition,ISBLANK($A43),
_xlpm.Calculation,IF(_xlpm.IsPeriodBlankCondition,"",IF(_xlpm.IsPrincipalRemainingBlankCondition,"",IF(_xlpm.IsPrincipalZeroCondition,"",_xlpm.TotalMonthlyPaymentCalculation))),
_xlpm.Calculation
)</f>
        <v>2379.6288261598379</v>
      </c>
      <c r="J43" s="5"/>
      <c r="L43" s="5"/>
    </row>
    <row r="44" spans="1:13" x14ac:dyDescent="0.3">
      <c r="A44">
        <v>19</v>
      </c>
      <c r="B44" s="53">
        <f t="shared" si="0"/>
        <v>44378</v>
      </c>
      <c r="C44" s="5">
        <f>_xlfn.LET(
_xlpm.StartingPrincipalBalance,$F43,
_xlpm.IsPrincipalRemainingZeroCondition,ROUND($F43,2)=0,
_xlpm.IsPrincipalRemainingBlankCondition,$F43="",
_xlpm.IsPeriodBlankCondition,ISBLANK($A44),
_xlpm.Calculation,IF(_xlpm.IsPeriodBlankCondition,"",IF(_xlpm.IsPrincipalRemainingBlankCondition,"",IF(_xlpm.IsPrincipalRemainingZeroCondition,"",_xlpm.StartingPrincipalBalance))),
_xlpm.Calculation
)</f>
        <v>178460.49771575624</v>
      </c>
      <c r="D44" s="5">
        <f>_xlfn.LET(
_xlpm.InterestCalculation,$F43*$B$9,
_xlpm.IsPrincipalRemainingZeroCondition,ROUND($F43,2)=0,
_xlpm.IsPrincipalRemainingBlankCondition,$F43="",
_xlpm.IsPeriodBlankCondition,ISBLANK($A44),
_xlpm.Calculation,IF(_xlpm.IsPeriodBlankCondition,"",IF(_xlpm.IsPrincipalRemainingBlankCondition,"",IF(_xlpm.IsPrincipalRemainingZeroCondition,"",_xlpm.InterestCalculation))),
_xlpm.Calculation
)</f>
        <v>1487.1708142979687</v>
      </c>
      <c r="E44" s="5">
        <f>_xlfn.LET(
_xlpm.PrincipalOwedCalculation,$B$10-$D44,
_xlpm.IsPrincipalLessThenOrEqualToMonthlyPaymentCondition,$F43&lt;=$B$10,
_xlpm.IsPrincipalZeroCondition,ROUND($F43,2) = 0,
_xlpm.IsPrincipalRemainingBlankCondition,$F43="",
_xlpm.IsPeriodBlankCondition,ISBLANK($A44),
_xlpm.Calculation,IF(_xlpm.IsPeriodBlankCondition,"",IF(_xlpm.IsPrincipalRemainingBlankCondition,"",IF(_xlpm.IsPrincipalZeroCondition,"",IF(_xlpm.IsPrincipalLessThenOrEqualToMonthlyPaymentCondition,$F43,_xlpm.PrincipalOwedCalculation)))),
_xlpm.Calculation
)</f>
        <v>92.458011861869181</v>
      </c>
      <c r="F44" s="5">
        <f>_xlfn.LET(
_xlpm.StartingBalanceGreaterThanPrincipalOwedPlusPrepaymentCondition,$C44&gt;=$E44,
_xlpm.IsPrincpalOwedPlusPrepaymentLessThanOrEqualToPrincipalRemainingCondition,ROUND($E44,2)&lt;=ROUND($F43,2),
_xlpm.IsCurrentPrincapalOwedAmtGreaterThanPrevPrincipalOwedCondition,$E43&gt;$F43,
_xlpm.IsPrincipalZeroCondition,ROUND($F43,2) = 0,
_xlpm.IsPrincipalRemainingBlankCondition,$F43="",
_xlpm.IsPeriodBlankCondition,ISBLANK($A44),
_xlpm.Calculation,IF(_xlpm.IsPeriodBlankCondition,"",IF(_xlpm.IsPrincipalRemainingBlankCondition,"",IF(_xlpm.IsPrincipalZeroCondition,"",IF(_xlpm.StartingBalanceGreaterThanPrincipalOwedPlusPrepaymentCondition,$C44-$E44,0)))),
_xlpm.Calculation
)</f>
        <v>178368.03970389438</v>
      </c>
      <c r="G44" s="5">
        <f>_xlfn.LET(
_xlpm.PrincpalRemainingCalculation,$B$13,
_xlpm.IsPrincipalZeroCondition,ROUND($F43,2) = 0,
_xlpm.IsPrincipalRemainingBlankCondition,$F43="",
_xlpm.IsPeriodBlankCondition,ISBLANK($A44),
_xlpm.Calculation,IF(_xlpm.IsPeriodBlankCondition,"",IF(_xlpm.IsPrincipalRemainingBlankCondition,"",IF(_xlpm.IsPrincipalZeroCondition,"",_xlpm.PrincpalRemainingCalculation))),
_xlpm.Calculation
)</f>
        <v>500</v>
      </c>
      <c r="H44" s="5">
        <f>_xlfn.LET(
_xlpm.IsPrincipalRemainingLessThanOrEqualToPMICutoffAmtCondition,$F43&lt;=$B$2*(1-$B$15),
_xlpm.PMIMonthlyPayment,$B$19,
_xlpm.IsPrincipalZeroCondition,ROUND($F43,2) = 0,
_xlpm.IsPrincipalRemainingBlankCondition,$F43="",
_xlpm.IsPeriodBlankCondition,ISBLANK($A44),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44" s="5">
        <f>_xlfn.LET(
_xlpm.IfPMIOwedIsBlank,IF($H44 = "",0,$H44),
_xlpm.TotalMonthlyPaymentCalculation,$D44+$E44+$G44+_xlpm.IfPMIOwedIsBlank,
_xlpm.IsPrincipalZeroCondition,ROUND($F43,2) = 0,
_xlpm.IsPrincipalRemainingBlankCondition,$F43="",
_xlpm.IsPeriodBlankCondition,ISBLANK($A44),
_xlpm.Calculation,IF(_xlpm.IsPeriodBlankCondition,"",IF(_xlpm.IsPrincipalRemainingBlankCondition,"",IF(_xlpm.IsPrincipalZeroCondition,"",_xlpm.TotalMonthlyPaymentCalculation))),
_xlpm.Calculation
)</f>
        <v>2379.6288261598379</v>
      </c>
      <c r="J44" s="5"/>
      <c r="L44" s="5"/>
    </row>
    <row r="45" spans="1:13" x14ac:dyDescent="0.3">
      <c r="A45">
        <v>20</v>
      </c>
      <c r="B45" s="53">
        <f t="shared" si="0"/>
        <v>44409</v>
      </c>
      <c r="C45" s="5">
        <f>_xlfn.LET(
_xlpm.StartingPrincipalBalance,$F44,
_xlpm.IsPrincipalRemainingZeroCondition,ROUND($F44,2)=0,
_xlpm.IsPrincipalRemainingBlankCondition,$F44="",
_xlpm.IsPeriodBlankCondition,ISBLANK($A45),
_xlpm.Calculation,IF(_xlpm.IsPeriodBlankCondition,"",IF(_xlpm.IsPrincipalRemainingBlankCondition,"",IF(_xlpm.IsPrincipalRemainingZeroCondition,"",_xlpm.StartingPrincipalBalance))),
_xlpm.Calculation
)</f>
        <v>178368.03970389438</v>
      </c>
      <c r="D45" s="5">
        <f>_xlfn.LET(
_xlpm.InterestCalculation,$F44*$B$9,
_xlpm.IsPrincipalRemainingZeroCondition,ROUND($F44,2)=0,
_xlpm.IsPrincipalRemainingBlankCondition,$F44="",
_xlpm.IsPeriodBlankCondition,ISBLANK($A45),
_xlpm.Calculation,IF(_xlpm.IsPeriodBlankCondition,"",IF(_xlpm.IsPrincipalRemainingBlankCondition,"",IF(_xlpm.IsPrincipalRemainingZeroCondition,"",_xlpm.InterestCalculation))),
_xlpm.Calculation
)</f>
        <v>1486.4003308657864</v>
      </c>
      <c r="E45" s="5">
        <f>_xlfn.LET(
_xlpm.PrincipalOwedCalculation,$B$10-$D45,
_xlpm.IsPrincipalLessThenOrEqualToMonthlyPaymentCondition,$F44&lt;=$B$10,
_xlpm.IsPrincipalZeroCondition,ROUND($F44,2) = 0,
_xlpm.IsPrincipalRemainingBlankCondition,$F44="",
_xlpm.IsPeriodBlankCondition,ISBLANK($A45),
_xlpm.Calculation,IF(_xlpm.IsPeriodBlankCondition,"",IF(_xlpm.IsPrincipalRemainingBlankCondition,"",IF(_xlpm.IsPrincipalZeroCondition,"",IF(_xlpm.IsPrincipalLessThenOrEqualToMonthlyPaymentCondition,$F44,_xlpm.PrincipalOwedCalculation)))),
_xlpm.Calculation
)</f>
        <v>93.228495294051527</v>
      </c>
      <c r="F45" s="5">
        <f>_xlfn.LET(
_xlpm.StartingBalanceGreaterThanPrincipalOwedPlusPrepaymentCondition,$C45&gt;=$E45,
_xlpm.IsPrincpalOwedPlusPrepaymentLessThanOrEqualToPrincipalRemainingCondition,ROUND($E45,2)&lt;=ROUND($F44,2),
_xlpm.IsCurrentPrincapalOwedAmtGreaterThanPrevPrincipalOwedCondition,$E44&gt;$F44,
_xlpm.IsPrincipalZeroCondition,ROUND($F44,2) = 0,
_xlpm.IsPrincipalRemainingBlankCondition,$F44="",
_xlpm.IsPeriodBlankCondition,ISBLANK($A45),
_xlpm.Calculation,IF(_xlpm.IsPeriodBlankCondition,"",IF(_xlpm.IsPrincipalRemainingBlankCondition,"",IF(_xlpm.IsPrincipalZeroCondition,"",IF(_xlpm.StartingBalanceGreaterThanPrincipalOwedPlusPrepaymentCondition,$C45-$E45,0)))),
_xlpm.Calculation
)</f>
        <v>178274.81120860032</v>
      </c>
      <c r="G45" s="5">
        <f>_xlfn.LET(
_xlpm.PrincpalRemainingCalculation,$B$13,
_xlpm.IsPrincipalZeroCondition,ROUND($F44,2) = 0,
_xlpm.IsPrincipalRemainingBlankCondition,$F44="",
_xlpm.IsPeriodBlankCondition,ISBLANK($A45),
_xlpm.Calculation,IF(_xlpm.IsPeriodBlankCondition,"",IF(_xlpm.IsPrincipalRemainingBlankCondition,"",IF(_xlpm.IsPrincipalZeroCondition,"",_xlpm.PrincpalRemainingCalculation))),
_xlpm.Calculation
)</f>
        <v>500</v>
      </c>
      <c r="H45" s="5">
        <f>_xlfn.LET(
_xlpm.IsPrincipalRemainingLessThanOrEqualToPMICutoffAmtCondition,$F44&lt;=$B$2*(1-$B$15),
_xlpm.PMIMonthlyPayment,$B$19,
_xlpm.IsPrincipalZeroCondition,ROUND($F44,2) = 0,
_xlpm.IsPrincipalRemainingBlankCondition,$F44="",
_xlpm.IsPeriodBlankCondition,ISBLANK($A45),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45" s="5">
        <f>_xlfn.LET(
_xlpm.IfPMIOwedIsBlank,IF($H45 = "",0,$H45),
_xlpm.TotalMonthlyPaymentCalculation,$D45+$E45+$G45+_xlpm.IfPMIOwedIsBlank,
_xlpm.IsPrincipalZeroCondition,ROUND($F44,2) = 0,
_xlpm.IsPrincipalRemainingBlankCondition,$F44="",
_xlpm.IsPeriodBlankCondition,ISBLANK($A45),
_xlpm.Calculation,IF(_xlpm.IsPeriodBlankCondition,"",IF(_xlpm.IsPrincipalRemainingBlankCondition,"",IF(_xlpm.IsPrincipalZeroCondition,"",_xlpm.TotalMonthlyPaymentCalculation))),
_xlpm.Calculation
)</f>
        <v>2379.6288261598379</v>
      </c>
      <c r="J45" s="5"/>
      <c r="L45" s="5"/>
    </row>
    <row r="46" spans="1:13" x14ac:dyDescent="0.3">
      <c r="A46">
        <v>21</v>
      </c>
      <c r="B46" s="53">
        <f t="shared" si="0"/>
        <v>44440</v>
      </c>
      <c r="C46" s="5">
        <f>_xlfn.LET(
_xlpm.StartingPrincipalBalance,$F45,
_xlpm.IsPrincipalRemainingZeroCondition,ROUND($F45,2)=0,
_xlpm.IsPrincipalRemainingBlankCondition,$F45="",
_xlpm.IsPeriodBlankCondition,ISBLANK($A46),
_xlpm.Calculation,IF(_xlpm.IsPeriodBlankCondition,"",IF(_xlpm.IsPrincipalRemainingBlankCondition,"",IF(_xlpm.IsPrincipalRemainingZeroCondition,"",_xlpm.StartingPrincipalBalance))),
_xlpm.Calculation
)</f>
        <v>178274.81120860032</v>
      </c>
      <c r="D46" s="5">
        <f>_xlfn.LET(
_xlpm.InterestCalculation,$F45*$B$9,
_xlpm.IsPrincipalRemainingZeroCondition,ROUND($F45,2)=0,
_xlpm.IsPrincipalRemainingBlankCondition,$F45="",
_xlpm.IsPeriodBlankCondition,ISBLANK($A46),
_xlpm.Calculation,IF(_xlpm.IsPeriodBlankCondition,"",IF(_xlpm.IsPrincipalRemainingBlankCondition,"",IF(_xlpm.IsPrincipalRemainingZeroCondition,"",_xlpm.InterestCalculation))),
_xlpm.Calculation
)</f>
        <v>1485.6234267383361</v>
      </c>
      <c r="E46" s="5">
        <f>_xlfn.LET(
_xlpm.PrincipalOwedCalculation,$B$10-$D46,
_xlpm.IsPrincipalLessThenOrEqualToMonthlyPaymentCondition,$F45&lt;=$B$10,
_xlpm.IsPrincipalZeroCondition,ROUND($F45,2) = 0,
_xlpm.IsPrincipalRemainingBlankCondition,$F45="",
_xlpm.IsPeriodBlankCondition,ISBLANK($A46),
_xlpm.Calculation,IF(_xlpm.IsPeriodBlankCondition,"",IF(_xlpm.IsPrincipalRemainingBlankCondition,"",IF(_xlpm.IsPrincipalZeroCondition,"",IF(_xlpm.IsPrincipalLessThenOrEqualToMonthlyPaymentCondition,$F45,_xlpm.PrincipalOwedCalculation)))),
_xlpm.Calculation
)</f>
        <v>94.005399421501807</v>
      </c>
      <c r="F46" s="5">
        <f>_xlfn.LET(
_xlpm.StartingBalanceGreaterThanPrincipalOwedPlusPrepaymentCondition,$C46&gt;=$E46,
_xlpm.IsPrincpalOwedPlusPrepaymentLessThanOrEqualToPrincipalRemainingCondition,ROUND($E46,2)&lt;=ROUND($F45,2),
_xlpm.IsCurrentPrincapalOwedAmtGreaterThanPrevPrincipalOwedCondition,$E45&gt;$F45,
_xlpm.IsPrincipalZeroCondition,ROUND($F45,2) = 0,
_xlpm.IsPrincipalRemainingBlankCondition,$F45="",
_xlpm.IsPeriodBlankCondition,ISBLANK($A46),
_xlpm.Calculation,IF(_xlpm.IsPeriodBlankCondition,"",IF(_xlpm.IsPrincipalRemainingBlankCondition,"",IF(_xlpm.IsPrincipalZeroCondition,"",IF(_xlpm.StartingBalanceGreaterThanPrincipalOwedPlusPrepaymentCondition,$C46-$E46,0)))),
_xlpm.Calculation
)</f>
        <v>178180.80580917883</v>
      </c>
      <c r="G46" s="5">
        <f>_xlfn.LET(
_xlpm.PrincpalRemainingCalculation,$B$13,
_xlpm.IsPrincipalZeroCondition,ROUND($F45,2) = 0,
_xlpm.IsPrincipalRemainingBlankCondition,$F45="",
_xlpm.IsPeriodBlankCondition,ISBLANK($A46),
_xlpm.Calculation,IF(_xlpm.IsPeriodBlankCondition,"",IF(_xlpm.IsPrincipalRemainingBlankCondition,"",IF(_xlpm.IsPrincipalZeroCondition,"",_xlpm.PrincpalRemainingCalculation))),
_xlpm.Calculation
)</f>
        <v>500</v>
      </c>
      <c r="H46" s="5">
        <f>_xlfn.LET(
_xlpm.IsPrincipalRemainingLessThanOrEqualToPMICutoffAmtCondition,$F45&lt;=$B$2*(1-$B$15),
_xlpm.PMIMonthlyPayment,$B$19,
_xlpm.IsPrincipalZeroCondition,ROUND($F45,2) = 0,
_xlpm.IsPrincipalRemainingBlankCondition,$F45="",
_xlpm.IsPeriodBlankCondition,ISBLANK($A46),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46" s="5">
        <f>_xlfn.LET(
_xlpm.IfPMIOwedIsBlank,IF($H46 = "",0,$H46),
_xlpm.TotalMonthlyPaymentCalculation,$D46+$E46+$G46+_xlpm.IfPMIOwedIsBlank,
_xlpm.IsPrincipalZeroCondition,ROUND($F45,2) = 0,
_xlpm.IsPrincipalRemainingBlankCondition,$F45="",
_xlpm.IsPeriodBlankCondition,ISBLANK($A46),
_xlpm.Calculation,IF(_xlpm.IsPeriodBlankCondition,"",IF(_xlpm.IsPrincipalRemainingBlankCondition,"",IF(_xlpm.IsPrincipalZeroCondition,"",_xlpm.TotalMonthlyPaymentCalculation))),
_xlpm.Calculation
)</f>
        <v>2379.6288261598379</v>
      </c>
      <c r="J46" s="5"/>
      <c r="L46" s="5"/>
    </row>
    <row r="47" spans="1:13" x14ac:dyDescent="0.3">
      <c r="A47">
        <v>22</v>
      </c>
      <c r="B47" s="53">
        <f t="shared" si="0"/>
        <v>44470</v>
      </c>
      <c r="C47" s="5">
        <f>_xlfn.LET(
_xlpm.StartingPrincipalBalance,$F46,
_xlpm.IsPrincipalRemainingZeroCondition,ROUND($F46,2)=0,
_xlpm.IsPrincipalRemainingBlankCondition,$F46="",
_xlpm.IsPeriodBlankCondition,ISBLANK($A47),
_xlpm.Calculation,IF(_xlpm.IsPeriodBlankCondition,"",IF(_xlpm.IsPrincipalRemainingBlankCondition,"",IF(_xlpm.IsPrincipalRemainingZeroCondition,"",_xlpm.StartingPrincipalBalance))),
_xlpm.Calculation
)</f>
        <v>178180.80580917883</v>
      </c>
      <c r="D47" s="5">
        <f>_xlfn.LET(
_xlpm.InterestCalculation,$F46*$B$9,
_xlpm.IsPrincipalRemainingZeroCondition,ROUND($F46,2)=0,
_xlpm.IsPrincipalRemainingBlankCondition,$F46="",
_xlpm.IsPeriodBlankCondition,ISBLANK($A47),
_xlpm.Calculation,IF(_xlpm.IsPeriodBlankCondition,"",IF(_xlpm.IsPrincipalRemainingBlankCondition,"",IF(_xlpm.IsPrincipalRemainingZeroCondition,"",_xlpm.InterestCalculation))),
_xlpm.Calculation
)</f>
        <v>1484.8400484098236</v>
      </c>
      <c r="E47" s="5">
        <f>_xlfn.LET(
_xlpm.PrincipalOwedCalculation,$B$10-$D47,
_xlpm.IsPrincipalLessThenOrEqualToMonthlyPaymentCondition,$F46&lt;=$B$10,
_xlpm.IsPrincipalZeroCondition,ROUND($F46,2) = 0,
_xlpm.IsPrincipalRemainingBlankCondition,$F46="",
_xlpm.IsPeriodBlankCondition,ISBLANK($A47),
_xlpm.Calculation,IF(_xlpm.IsPeriodBlankCondition,"",IF(_xlpm.IsPrincipalRemainingBlankCondition,"",IF(_xlpm.IsPrincipalZeroCondition,"",IF(_xlpm.IsPrincipalLessThenOrEqualToMonthlyPaymentCondition,$F46,_xlpm.PrincipalOwedCalculation)))),
_xlpm.Calculation
)</f>
        <v>94.788777750014333</v>
      </c>
      <c r="F47" s="5">
        <f>_xlfn.LET(
_xlpm.StartingBalanceGreaterThanPrincipalOwedPlusPrepaymentCondition,$C47&gt;=$E47,
_xlpm.IsPrincpalOwedPlusPrepaymentLessThanOrEqualToPrincipalRemainingCondition,ROUND($E47,2)&lt;=ROUND($F46,2),
_xlpm.IsCurrentPrincapalOwedAmtGreaterThanPrevPrincipalOwedCondition,$E46&gt;$F46,
_xlpm.IsPrincipalZeroCondition,ROUND($F46,2) = 0,
_xlpm.IsPrincipalRemainingBlankCondition,$F46="",
_xlpm.IsPeriodBlankCondition,ISBLANK($A47),
_xlpm.Calculation,IF(_xlpm.IsPeriodBlankCondition,"",IF(_xlpm.IsPrincipalRemainingBlankCondition,"",IF(_xlpm.IsPrincipalZeroCondition,"",IF(_xlpm.StartingBalanceGreaterThanPrincipalOwedPlusPrepaymentCondition,$C47-$E47,0)))),
_xlpm.Calculation
)</f>
        <v>178086.01703142881</v>
      </c>
      <c r="G47" s="5">
        <f>_xlfn.LET(
_xlpm.PrincpalRemainingCalculation,$B$13,
_xlpm.IsPrincipalZeroCondition,ROUND($F46,2) = 0,
_xlpm.IsPrincipalRemainingBlankCondition,$F46="",
_xlpm.IsPeriodBlankCondition,ISBLANK($A47),
_xlpm.Calculation,IF(_xlpm.IsPeriodBlankCondition,"",IF(_xlpm.IsPrincipalRemainingBlankCondition,"",IF(_xlpm.IsPrincipalZeroCondition,"",_xlpm.PrincpalRemainingCalculation))),
_xlpm.Calculation
)</f>
        <v>500</v>
      </c>
      <c r="H47" s="5">
        <f>_xlfn.LET(
_xlpm.IsPrincipalRemainingLessThanOrEqualToPMICutoffAmtCondition,$F46&lt;=$B$2*(1-$B$15),
_xlpm.PMIMonthlyPayment,$B$19,
_xlpm.IsPrincipalZeroCondition,ROUND($F46,2) = 0,
_xlpm.IsPrincipalRemainingBlankCondition,$F46="",
_xlpm.IsPeriodBlankCondition,ISBLANK($A47),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47" s="5">
        <f>_xlfn.LET(
_xlpm.IfPMIOwedIsBlank,IF($H47 = "",0,$H47),
_xlpm.TotalMonthlyPaymentCalculation,$D47+$E47+$G47+_xlpm.IfPMIOwedIsBlank,
_xlpm.IsPrincipalZeroCondition,ROUND($F46,2) = 0,
_xlpm.IsPrincipalRemainingBlankCondition,$F46="",
_xlpm.IsPeriodBlankCondition,ISBLANK($A47),
_xlpm.Calculation,IF(_xlpm.IsPeriodBlankCondition,"",IF(_xlpm.IsPrincipalRemainingBlankCondition,"",IF(_xlpm.IsPrincipalZeroCondition,"",_xlpm.TotalMonthlyPaymentCalculation))),
_xlpm.Calculation
)</f>
        <v>2379.6288261598379</v>
      </c>
      <c r="J47" s="5"/>
      <c r="L47" s="5"/>
    </row>
    <row r="48" spans="1:13" x14ac:dyDescent="0.3">
      <c r="A48">
        <v>23</v>
      </c>
      <c r="B48" s="53">
        <f t="shared" si="0"/>
        <v>44501</v>
      </c>
      <c r="C48" s="5">
        <f>_xlfn.LET(
_xlpm.StartingPrincipalBalance,$F47,
_xlpm.IsPrincipalRemainingZeroCondition,ROUND($F47,2)=0,
_xlpm.IsPrincipalRemainingBlankCondition,$F47="",
_xlpm.IsPeriodBlankCondition,ISBLANK($A48),
_xlpm.Calculation,IF(_xlpm.IsPeriodBlankCondition,"",IF(_xlpm.IsPrincipalRemainingBlankCondition,"",IF(_xlpm.IsPrincipalRemainingZeroCondition,"",_xlpm.StartingPrincipalBalance))),
_xlpm.Calculation
)</f>
        <v>178086.01703142881</v>
      </c>
      <c r="D48" s="5">
        <f>_xlfn.LET(
_xlpm.InterestCalculation,$F47*$B$9,
_xlpm.IsPrincipalRemainingZeroCondition,ROUND($F47,2)=0,
_xlpm.IsPrincipalRemainingBlankCondition,$F47="",
_xlpm.IsPeriodBlankCondition,ISBLANK($A48),
_xlpm.Calculation,IF(_xlpm.IsPeriodBlankCondition,"",IF(_xlpm.IsPrincipalRemainingBlankCondition,"",IF(_xlpm.IsPrincipalRemainingZeroCondition,"",_xlpm.InterestCalculation))),
_xlpm.Calculation
)</f>
        <v>1484.0501419285733</v>
      </c>
      <c r="E48" s="5">
        <f>_xlfn.LET(
_xlpm.PrincipalOwedCalculation,$B$10-$D48,
_xlpm.IsPrincipalLessThenOrEqualToMonthlyPaymentCondition,$F47&lt;=$B$10,
_xlpm.IsPrincipalZeroCondition,ROUND($F47,2) = 0,
_xlpm.IsPrincipalRemainingBlankCondition,$F47="",
_xlpm.IsPeriodBlankCondition,ISBLANK($A48),
_xlpm.Calculation,IF(_xlpm.IsPeriodBlankCondition,"",IF(_xlpm.IsPrincipalRemainingBlankCondition,"",IF(_xlpm.IsPrincipalZeroCondition,"",IF(_xlpm.IsPrincipalLessThenOrEqualToMonthlyPaymentCondition,$F47,_xlpm.PrincipalOwedCalculation)))),
_xlpm.Calculation
)</f>
        <v>95.57868423126456</v>
      </c>
      <c r="F48" s="5">
        <f>_xlfn.LET(
_xlpm.StartingBalanceGreaterThanPrincipalOwedPlusPrepaymentCondition,$C48&gt;=$E48,
_xlpm.IsPrincpalOwedPlusPrepaymentLessThanOrEqualToPrincipalRemainingCondition,ROUND($E48,2)&lt;=ROUND($F47,2),
_xlpm.IsCurrentPrincapalOwedAmtGreaterThanPrevPrincipalOwedCondition,$E47&gt;$F47,
_xlpm.IsPrincipalZeroCondition,ROUND($F47,2) = 0,
_xlpm.IsPrincipalRemainingBlankCondition,$F47="",
_xlpm.IsPeriodBlankCondition,ISBLANK($A48),
_xlpm.Calculation,IF(_xlpm.IsPeriodBlankCondition,"",IF(_xlpm.IsPrincipalRemainingBlankCondition,"",IF(_xlpm.IsPrincipalZeroCondition,"",IF(_xlpm.StartingBalanceGreaterThanPrincipalOwedPlusPrepaymentCondition,$C48-$E48,0)))),
_xlpm.Calculation
)</f>
        <v>177990.43834719755</v>
      </c>
      <c r="G48" s="5">
        <f>_xlfn.LET(
_xlpm.PrincpalRemainingCalculation,$B$13,
_xlpm.IsPrincipalZeroCondition,ROUND($F47,2) = 0,
_xlpm.IsPrincipalRemainingBlankCondition,$F47="",
_xlpm.IsPeriodBlankCondition,ISBLANK($A48),
_xlpm.Calculation,IF(_xlpm.IsPeriodBlankCondition,"",IF(_xlpm.IsPrincipalRemainingBlankCondition,"",IF(_xlpm.IsPrincipalZeroCondition,"",_xlpm.PrincpalRemainingCalculation))),
_xlpm.Calculation
)</f>
        <v>500</v>
      </c>
      <c r="H48" s="5">
        <f>_xlfn.LET(
_xlpm.IsPrincipalRemainingLessThanOrEqualToPMICutoffAmtCondition,$F47&lt;=$B$2*(1-$B$15),
_xlpm.PMIMonthlyPayment,$B$19,
_xlpm.IsPrincipalZeroCondition,ROUND($F47,2) = 0,
_xlpm.IsPrincipalRemainingBlankCondition,$F47="",
_xlpm.IsPeriodBlankCondition,ISBLANK($A48),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48" s="5">
        <f>_xlfn.LET(
_xlpm.IfPMIOwedIsBlank,IF($H48 = "",0,$H48),
_xlpm.TotalMonthlyPaymentCalculation,$D48+$E48+$G48+_xlpm.IfPMIOwedIsBlank,
_xlpm.IsPrincipalZeroCondition,ROUND($F47,2) = 0,
_xlpm.IsPrincipalRemainingBlankCondition,$F47="",
_xlpm.IsPeriodBlankCondition,ISBLANK($A48),
_xlpm.Calculation,IF(_xlpm.IsPeriodBlankCondition,"",IF(_xlpm.IsPrincipalRemainingBlankCondition,"",IF(_xlpm.IsPrincipalZeroCondition,"",_xlpm.TotalMonthlyPaymentCalculation))),
_xlpm.Calculation
)</f>
        <v>2379.6288261598379</v>
      </c>
      <c r="J48" s="5"/>
      <c r="L48" s="5"/>
    </row>
    <row r="49" spans="1:12" x14ac:dyDescent="0.3">
      <c r="A49">
        <v>24</v>
      </c>
      <c r="B49" s="53">
        <f t="shared" si="0"/>
        <v>44531</v>
      </c>
      <c r="C49" s="5">
        <f>_xlfn.LET(
_xlpm.StartingPrincipalBalance,$F48,
_xlpm.IsPrincipalRemainingZeroCondition,ROUND($F48,2)=0,
_xlpm.IsPrincipalRemainingBlankCondition,$F48="",
_xlpm.IsPeriodBlankCondition,ISBLANK($A49),
_xlpm.Calculation,IF(_xlpm.IsPeriodBlankCondition,"",IF(_xlpm.IsPrincipalRemainingBlankCondition,"",IF(_xlpm.IsPrincipalRemainingZeroCondition,"",_xlpm.StartingPrincipalBalance))),
_xlpm.Calculation
)</f>
        <v>177990.43834719755</v>
      </c>
      <c r="D49" s="5">
        <f>_xlfn.LET(
_xlpm.InterestCalculation,$F48*$B$9,
_xlpm.IsPrincipalRemainingZeroCondition,ROUND($F48,2)=0,
_xlpm.IsPrincipalRemainingBlankCondition,$F48="",
_xlpm.IsPeriodBlankCondition,ISBLANK($A49),
_xlpm.Calculation,IF(_xlpm.IsPeriodBlankCondition,"",IF(_xlpm.IsPrincipalRemainingBlankCondition,"",IF(_xlpm.IsPrincipalRemainingZeroCondition,"",_xlpm.InterestCalculation))),
_xlpm.Calculation
)</f>
        <v>1483.2536528933128</v>
      </c>
      <c r="E49" s="5">
        <f>_xlfn.LET(
_xlpm.PrincipalOwedCalculation,$B$10-$D49,
_xlpm.IsPrincipalLessThenOrEqualToMonthlyPaymentCondition,$F48&lt;=$B$10,
_xlpm.IsPrincipalZeroCondition,ROUND($F48,2) = 0,
_xlpm.IsPrincipalRemainingBlankCondition,$F48="",
_xlpm.IsPeriodBlankCondition,ISBLANK($A49),
_xlpm.Calculation,IF(_xlpm.IsPeriodBlankCondition,"",IF(_xlpm.IsPrincipalRemainingBlankCondition,"",IF(_xlpm.IsPrincipalZeroCondition,"",IF(_xlpm.IsPrincipalLessThenOrEqualToMonthlyPaymentCondition,$F48,_xlpm.PrincipalOwedCalculation)))),
_xlpm.Calculation
)</f>
        <v>96.375173266525053</v>
      </c>
      <c r="F49" s="5">
        <f>_xlfn.LET(
_xlpm.StartingBalanceGreaterThanPrincipalOwedPlusPrepaymentCondition,$C49&gt;=$E49,
_xlpm.IsPrincpalOwedPlusPrepaymentLessThanOrEqualToPrincipalRemainingCondition,ROUND($E49,2)&lt;=ROUND($F48,2),
_xlpm.IsCurrentPrincapalOwedAmtGreaterThanPrevPrincipalOwedCondition,$E48&gt;$F48,
_xlpm.IsPrincipalZeroCondition,ROUND($F48,2) = 0,
_xlpm.IsPrincipalRemainingBlankCondition,$F48="",
_xlpm.IsPeriodBlankCondition,ISBLANK($A49),
_xlpm.Calculation,IF(_xlpm.IsPeriodBlankCondition,"",IF(_xlpm.IsPrincipalRemainingBlankCondition,"",IF(_xlpm.IsPrincipalZeroCondition,"",IF(_xlpm.StartingBalanceGreaterThanPrincipalOwedPlusPrepaymentCondition,$C49-$E49,0)))),
_xlpm.Calculation
)</f>
        <v>177894.06317393103</v>
      </c>
      <c r="G49" s="5">
        <f>_xlfn.LET(
_xlpm.PrincpalRemainingCalculation,$B$13,
_xlpm.IsPrincipalZeroCondition,ROUND($F48,2) = 0,
_xlpm.IsPrincipalRemainingBlankCondition,$F48="",
_xlpm.IsPeriodBlankCondition,ISBLANK($A49),
_xlpm.Calculation,IF(_xlpm.IsPeriodBlankCondition,"",IF(_xlpm.IsPrincipalRemainingBlankCondition,"",IF(_xlpm.IsPrincipalZeroCondition,"",_xlpm.PrincpalRemainingCalculation))),
_xlpm.Calculation
)</f>
        <v>500</v>
      </c>
      <c r="H49" s="5">
        <f>_xlfn.LET(
_xlpm.IsPrincipalRemainingLessThanOrEqualToPMICutoffAmtCondition,$F48&lt;=$B$2*(1-$B$15),
_xlpm.PMIMonthlyPayment,$B$19,
_xlpm.IsPrincipalZeroCondition,ROUND($F48,2) = 0,
_xlpm.IsPrincipalRemainingBlankCondition,$F48="",
_xlpm.IsPeriodBlankCondition,ISBLANK($A49),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49" s="5">
        <f>_xlfn.LET(
_xlpm.IfPMIOwedIsBlank,IF($H49 = "",0,$H49),
_xlpm.TotalMonthlyPaymentCalculation,$D49+$E49+$G49+_xlpm.IfPMIOwedIsBlank,
_xlpm.IsPrincipalZeroCondition,ROUND($F48,2) = 0,
_xlpm.IsPrincipalRemainingBlankCondition,$F48="",
_xlpm.IsPeriodBlankCondition,ISBLANK($A49),
_xlpm.Calculation,IF(_xlpm.IsPeriodBlankCondition,"",IF(_xlpm.IsPrincipalRemainingBlankCondition,"",IF(_xlpm.IsPrincipalZeroCondition,"",_xlpm.TotalMonthlyPaymentCalculation))),
_xlpm.Calculation
)</f>
        <v>2379.6288261598379</v>
      </c>
      <c r="J49" s="5"/>
      <c r="L49" s="5"/>
    </row>
    <row r="50" spans="1:12" x14ac:dyDescent="0.3">
      <c r="A50">
        <v>25</v>
      </c>
      <c r="B50" s="53">
        <f t="shared" si="0"/>
        <v>44562</v>
      </c>
      <c r="C50" s="5">
        <f>_xlfn.LET(
_xlpm.StartingPrincipalBalance,$F49,
_xlpm.IsPrincipalRemainingZeroCondition,ROUND($F49,2)=0,
_xlpm.IsPrincipalRemainingBlankCondition,$F49="",
_xlpm.IsPeriodBlankCondition,ISBLANK($A50),
_xlpm.Calculation,IF(_xlpm.IsPeriodBlankCondition,"",IF(_xlpm.IsPrincipalRemainingBlankCondition,"",IF(_xlpm.IsPrincipalRemainingZeroCondition,"",_xlpm.StartingPrincipalBalance))),
_xlpm.Calculation
)</f>
        <v>177894.06317393103</v>
      </c>
      <c r="D50" s="5">
        <f>_xlfn.LET(
_xlpm.InterestCalculation,$F49*$B$9,
_xlpm.IsPrincipalRemainingZeroCondition,ROUND($F49,2)=0,
_xlpm.IsPrincipalRemainingBlankCondition,$F49="",
_xlpm.IsPeriodBlankCondition,ISBLANK($A50),
_xlpm.Calculation,IF(_xlpm.IsPeriodBlankCondition,"",IF(_xlpm.IsPrincipalRemainingBlankCondition,"",IF(_xlpm.IsPrincipalRemainingZeroCondition,"",_xlpm.InterestCalculation))),
_xlpm.Calculation
)</f>
        <v>1482.4505264494253</v>
      </c>
      <c r="E50" s="5">
        <f>_xlfn.LET(
_xlpm.PrincipalOwedCalculation,$B$10-$D50,
_xlpm.IsPrincipalLessThenOrEqualToMonthlyPaymentCondition,$F49&lt;=$B$10,
_xlpm.IsPrincipalZeroCondition,ROUND($F49,2) = 0,
_xlpm.IsPrincipalRemainingBlankCondition,$F49="",
_xlpm.IsPeriodBlankCondition,ISBLANK($A50),
_xlpm.Calculation,IF(_xlpm.IsPeriodBlankCondition,"",IF(_xlpm.IsPrincipalRemainingBlankCondition,"",IF(_xlpm.IsPrincipalZeroCondition,"",IF(_xlpm.IsPrincipalLessThenOrEqualToMonthlyPaymentCondition,$F49,_xlpm.PrincipalOwedCalculation)))),
_xlpm.Calculation
)</f>
        <v>97.178299710412603</v>
      </c>
      <c r="F50" s="5">
        <f>_xlfn.LET(
_xlpm.StartingBalanceGreaterThanPrincipalOwedPlusPrepaymentCondition,$C50&gt;=$E50,
_xlpm.IsPrincpalOwedPlusPrepaymentLessThanOrEqualToPrincipalRemainingCondition,ROUND($E50,2)&lt;=ROUND($F49,2),
_xlpm.IsCurrentPrincapalOwedAmtGreaterThanPrevPrincipalOwedCondition,$E49&gt;$F49,
_xlpm.IsPrincipalZeroCondition,ROUND($F49,2) = 0,
_xlpm.IsPrincipalRemainingBlankCondition,$F49="",
_xlpm.IsPeriodBlankCondition,ISBLANK($A50),
_xlpm.Calculation,IF(_xlpm.IsPeriodBlankCondition,"",IF(_xlpm.IsPrincipalRemainingBlankCondition,"",IF(_xlpm.IsPrincipalZeroCondition,"",IF(_xlpm.StartingBalanceGreaterThanPrincipalOwedPlusPrepaymentCondition,$C50-$E50,0)))),
_xlpm.Calculation
)</f>
        <v>177796.88487422062</v>
      </c>
      <c r="G50" s="5">
        <f>_xlfn.LET(
_xlpm.PrincpalRemainingCalculation,$B$13,
_xlpm.IsPrincipalZeroCondition,ROUND($F49,2) = 0,
_xlpm.IsPrincipalRemainingBlankCondition,$F49="",
_xlpm.IsPeriodBlankCondition,ISBLANK($A50),
_xlpm.Calculation,IF(_xlpm.IsPeriodBlankCondition,"",IF(_xlpm.IsPrincipalRemainingBlankCondition,"",IF(_xlpm.IsPrincipalZeroCondition,"",_xlpm.PrincpalRemainingCalculation))),
_xlpm.Calculation
)</f>
        <v>500</v>
      </c>
      <c r="H50" s="5">
        <f>_xlfn.LET(
_xlpm.IsPrincipalRemainingLessThanOrEqualToPMICutoffAmtCondition,$F49&lt;=$B$2*(1-$B$15),
_xlpm.PMIMonthlyPayment,$B$19,
_xlpm.IsPrincipalZeroCondition,ROUND($F49,2) = 0,
_xlpm.IsPrincipalRemainingBlankCondition,$F49="",
_xlpm.IsPeriodBlankCondition,ISBLANK($A50),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50" s="5">
        <f>_xlfn.LET(
_xlpm.IfPMIOwedIsBlank,IF($H50 = "",0,$H50),
_xlpm.TotalMonthlyPaymentCalculation,$D50+$E50+$G50+_xlpm.IfPMIOwedIsBlank,
_xlpm.IsPrincipalZeroCondition,ROUND($F49,2) = 0,
_xlpm.IsPrincipalRemainingBlankCondition,$F49="",
_xlpm.IsPeriodBlankCondition,ISBLANK($A50),
_xlpm.Calculation,IF(_xlpm.IsPeriodBlankCondition,"",IF(_xlpm.IsPrincipalRemainingBlankCondition,"",IF(_xlpm.IsPrincipalZeroCondition,"",_xlpm.TotalMonthlyPaymentCalculation))),
_xlpm.Calculation
)</f>
        <v>2379.6288261598379</v>
      </c>
      <c r="J50" s="5"/>
      <c r="L50" s="5"/>
    </row>
    <row r="51" spans="1:12" x14ac:dyDescent="0.3">
      <c r="A51">
        <v>26</v>
      </c>
      <c r="B51" s="53">
        <f t="shared" si="0"/>
        <v>44593</v>
      </c>
      <c r="C51" s="5">
        <f>_xlfn.LET(
_xlpm.StartingPrincipalBalance,$F50,
_xlpm.IsPrincipalRemainingZeroCondition,ROUND($F50,2)=0,
_xlpm.IsPrincipalRemainingBlankCondition,$F50="",
_xlpm.IsPeriodBlankCondition,ISBLANK($A51),
_xlpm.Calculation,IF(_xlpm.IsPeriodBlankCondition,"",IF(_xlpm.IsPrincipalRemainingBlankCondition,"",IF(_xlpm.IsPrincipalRemainingZeroCondition,"",_xlpm.StartingPrincipalBalance))),
_xlpm.Calculation
)</f>
        <v>177796.88487422062</v>
      </c>
      <c r="D51" s="5">
        <f>_xlfn.LET(
_xlpm.InterestCalculation,$F50*$B$9,
_xlpm.IsPrincipalRemainingZeroCondition,ROUND($F50,2)=0,
_xlpm.IsPrincipalRemainingBlankCondition,$F50="",
_xlpm.IsPeriodBlankCondition,ISBLANK($A51),
_xlpm.Calculation,IF(_xlpm.IsPeriodBlankCondition,"",IF(_xlpm.IsPrincipalRemainingBlankCondition,"",IF(_xlpm.IsPrincipalRemainingZeroCondition,"",_xlpm.InterestCalculation))),
_xlpm.Calculation
)</f>
        <v>1481.6407072851719</v>
      </c>
      <c r="E51" s="5">
        <f>_xlfn.LET(
_xlpm.PrincipalOwedCalculation,$B$10-$D51,
_xlpm.IsPrincipalLessThenOrEqualToMonthlyPaymentCondition,$F50&lt;=$B$10,
_xlpm.IsPrincipalZeroCondition,ROUND($F50,2) = 0,
_xlpm.IsPrincipalRemainingBlankCondition,$F50="",
_xlpm.IsPeriodBlankCondition,ISBLANK($A51),
_xlpm.Calculation,IF(_xlpm.IsPeriodBlankCondition,"",IF(_xlpm.IsPrincipalRemainingBlankCondition,"",IF(_xlpm.IsPrincipalZeroCondition,"",IF(_xlpm.IsPrincipalLessThenOrEqualToMonthlyPaymentCondition,$F50,_xlpm.PrincipalOwedCalculation)))),
_xlpm.Calculation
)</f>
        <v>97.988118874666043</v>
      </c>
      <c r="F51" s="5">
        <f>_xlfn.LET(
_xlpm.StartingBalanceGreaterThanPrincipalOwedPlusPrepaymentCondition,$C51&gt;=$E51,
_xlpm.IsPrincpalOwedPlusPrepaymentLessThanOrEqualToPrincipalRemainingCondition,ROUND($E51,2)&lt;=ROUND($F50,2),
_xlpm.IsCurrentPrincapalOwedAmtGreaterThanPrevPrincipalOwedCondition,$E50&gt;$F50,
_xlpm.IsPrincipalZeroCondition,ROUND($F50,2) = 0,
_xlpm.IsPrincipalRemainingBlankCondition,$F50="",
_xlpm.IsPeriodBlankCondition,ISBLANK($A51),
_xlpm.Calculation,IF(_xlpm.IsPeriodBlankCondition,"",IF(_xlpm.IsPrincipalRemainingBlankCondition,"",IF(_xlpm.IsPrincipalZeroCondition,"",IF(_xlpm.StartingBalanceGreaterThanPrincipalOwedPlusPrepaymentCondition,$C51-$E51,0)))),
_xlpm.Calculation
)</f>
        <v>177698.89675534595</v>
      </c>
      <c r="G51" s="5">
        <f>_xlfn.LET(
_xlpm.PrincpalRemainingCalculation,$B$13,
_xlpm.IsPrincipalZeroCondition,ROUND($F50,2) = 0,
_xlpm.IsPrincipalRemainingBlankCondition,$F50="",
_xlpm.IsPeriodBlankCondition,ISBLANK($A51),
_xlpm.Calculation,IF(_xlpm.IsPeriodBlankCondition,"",IF(_xlpm.IsPrincipalRemainingBlankCondition,"",IF(_xlpm.IsPrincipalZeroCondition,"",_xlpm.PrincpalRemainingCalculation))),
_xlpm.Calculation
)</f>
        <v>500</v>
      </c>
      <c r="H51" s="5">
        <f>_xlfn.LET(
_xlpm.IsPrincipalRemainingLessThanOrEqualToPMICutoffAmtCondition,$F50&lt;=$B$2*(1-$B$15),
_xlpm.PMIMonthlyPayment,$B$19,
_xlpm.IsPrincipalZeroCondition,ROUND($F50,2) = 0,
_xlpm.IsPrincipalRemainingBlankCondition,$F50="",
_xlpm.IsPeriodBlankCondition,ISBLANK($A51),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51" s="5">
        <f>_xlfn.LET(
_xlpm.IfPMIOwedIsBlank,IF($H51 = "",0,$H51),
_xlpm.TotalMonthlyPaymentCalculation,$D51+$E51+$G51+_xlpm.IfPMIOwedIsBlank,
_xlpm.IsPrincipalZeroCondition,ROUND($F50,2) = 0,
_xlpm.IsPrincipalRemainingBlankCondition,$F50="",
_xlpm.IsPeriodBlankCondition,ISBLANK($A51),
_xlpm.Calculation,IF(_xlpm.IsPeriodBlankCondition,"",IF(_xlpm.IsPrincipalRemainingBlankCondition,"",IF(_xlpm.IsPrincipalZeroCondition,"",_xlpm.TotalMonthlyPaymentCalculation))),
_xlpm.Calculation
)</f>
        <v>2379.6288261598379</v>
      </c>
      <c r="J51" s="5"/>
      <c r="L51" s="5"/>
    </row>
    <row r="52" spans="1:12" x14ac:dyDescent="0.3">
      <c r="A52">
        <v>27</v>
      </c>
      <c r="B52" s="53">
        <f t="shared" si="0"/>
        <v>44621</v>
      </c>
      <c r="C52" s="5">
        <f>_xlfn.LET(
_xlpm.StartingPrincipalBalance,$F51,
_xlpm.IsPrincipalRemainingZeroCondition,ROUND($F51,2)=0,
_xlpm.IsPrincipalRemainingBlankCondition,$F51="",
_xlpm.IsPeriodBlankCondition,ISBLANK($A52),
_xlpm.Calculation,IF(_xlpm.IsPeriodBlankCondition,"",IF(_xlpm.IsPrincipalRemainingBlankCondition,"",IF(_xlpm.IsPrincipalRemainingZeroCondition,"",_xlpm.StartingPrincipalBalance))),
_xlpm.Calculation
)</f>
        <v>177698.89675534595</v>
      </c>
      <c r="D52" s="5">
        <f>_xlfn.LET(
_xlpm.InterestCalculation,$F51*$B$9,
_xlpm.IsPrincipalRemainingZeroCondition,ROUND($F51,2)=0,
_xlpm.IsPrincipalRemainingBlankCondition,$F51="",
_xlpm.IsPeriodBlankCondition,ISBLANK($A52),
_xlpm.Calculation,IF(_xlpm.IsPeriodBlankCondition,"",IF(_xlpm.IsPrincipalRemainingBlankCondition,"",IF(_xlpm.IsPrincipalRemainingZeroCondition,"",_xlpm.InterestCalculation))),
_xlpm.Calculation
)</f>
        <v>1480.8241396278829</v>
      </c>
      <c r="E52" s="5">
        <f>_xlfn.LET(
_xlpm.PrincipalOwedCalculation,$B$10-$D52,
_xlpm.IsPrincipalLessThenOrEqualToMonthlyPaymentCondition,$F51&lt;=$B$10,
_xlpm.IsPrincipalZeroCondition,ROUND($F51,2) = 0,
_xlpm.IsPrincipalRemainingBlankCondition,$F51="",
_xlpm.IsPeriodBlankCondition,ISBLANK($A52),
_xlpm.Calculation,IF(_xlpm.IsPeriodBlankCondition,"",IF(_xlpm.IsPrincipalRemainingBlankCondition,"",IF(_xlpm.IsPrincipalZeroCondition,"",IF(_xlpm.IsPrincipalLessThenOrEqualToMonthlyPaymentCondition,$F51,_xlpm.PrincipalOwedCalculation)))),
_xlpm.Calculation
)</f>
        <v>98.804686531954985</v>
      </c>
      <c r="F52" s="5">
        <f>_xlfn.LET(
_xlpm.StartingBalanceGreaterThanPrincipalOwedPlusPrepaymentCondition,$C52&gt;=$E52,
_xlpm.IsPrincpalOwedPlusPrepaymentLessThanOrEqualToPrincipalRemainingCondition,ROUND($E52,2)&lt;=ROUND($F51,2),
_xlpm.IsCurrentPrincapalOwedAmtGreaterThanPrevPrincipalOwedCondition,$E51&gt;$F51,
_xlpm.IsPrincipalZeroCondition,ROUND($F51,2) = 0,
_xlpm.IsPrincipalRemainingBlankCondition,$F51="",
_xlpm.IsPeriodBlankCondition,ISBLANK($A52),
_xlpm.Calculation,IF(_xlpm.IsPeriodBlankCondition,"",IF(_xlpm.IsPrincipalRemainingBlankCondition,"",IF(_xlpm.IsPrincipalZeroCondition,"",IF(_xlpm.StartingBalanceGreaterThanPrincipalOwedPlusPrepaymentCondition,$C52-$E52,0)))),
_xlpm.Calculation
)</f>
        <v>177600.092068814</v>
      </c>
      <c r="G52" s="5">
        <f>_xlfn.LET(
_xlpm.PrincpalRemainingCalculation,$B$13,
_xlpm.IsPrincipalZeroCondition,ROUND($F51,2) = 0,
_xlpm.IsPrincipalRemainingBlankCondition,$F51="",
_xlpm.IsPeriodBlankCondition,ISBLANK($A52),
_xlpm.Calculation,IF(_xlpm.IsPeriodBlankCondition,"",IF(_xlpm.IsPrincipalRemainingBlankCondition,"",IF(_xlpm.IsPrincipalZeroCondition,"",_xlpm.PrincpalRemainingCalculation))),
_xlpm.Calculation
)</f>
        <v>500</v>
      </c>
      <c r="H52" s="5">
        <f>_xlfn.LET(
_xlpm.IsPrincipalRemainingLessThanOrEqualToPMICutoffAmtCondition,$F51&lt;=$B$2*(1-$B$15),
_xlpm.PMIMonthlyPayment,$B$19,
_xlpm.IsPrincipalZeroCondition,ROUND($F51,2) = 0,
_xlpm.IsPrincipalRemainingBlankCondition,$F51="",
_xlpm.IsPeriodBlankCondition,ISBLANK($A52),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52" s="5">
        <f>_xlfn.LET(
_xlpm.IfPMIOwedIsBlank,IF($H52 = "",0,$H52),
_xlpm.TotalMonthlyPaymentCalculation,$D52+$E52+$G52+_xlpm.IfPMIOwedIsBlank,
_xlpm.IsPrincipalZeroCondition,ROUND($F51,2) = 0,
_xlpm.IsPrincipalRemainingBlankCondition,$F51="",
_xlpm.IsPeriodBlankCondition,ISBLANK($A52),
_xlpm.Calculation,IF(_xlpm.IsPeriodBlankCondition,"",IF(_xlpm.IsPrincipalRemainingBlankCondition,"",IF(_xlpm.IsPrincipalZeroCondition,"",_xlpm.TotalMonthlyPaymentCalculation))),
_xlpm.Calculation
)</f>
        <v>2379.6288261598379</v>
      </c>
      <c r="J52" s="5"/>
      <c r="L52" s="5"/>
    </row>
    <row r="53" spans="1:12" x14ac:dyDescent="0.3">
      <c r="A53">
        <v>28</v>
      </c>
      <c r="B53" s="53">
        <f t="shared" si="0"/>
        <v>44652</v>
      </c>
      <c r="C53" s="5">
        <f>_xlfn.LET(
_xlpm.StartingPrincipalBalance,$F52,
_xlpm.IsPrincipalRemainingZeroCondition,ROUND($F52,2)=0,
_xlpm.IsPrincipalRemainingBlankCondition,$F52="",
_xlpm.IsPeriodBlankCondition,ISBLANK($A53),
_xlpm.Calculation,IF(_xlpm.IsPeriodBlankCondition,"",IF(_xlpm.IsPrincipalRemainingBlankCondition,"",IF(_xlpm.IsPrincipalRemainingZeroCondition,"",_xlpm.StartingPrincipalBalance))),
_xlpm.Calculation
)</f>
        <v>177600.092068814</v>
      </c>
      <c r="D53" s="5">
        <f>_xlfn.LET(
_xlpm.InterestCalculation,$F52*$B$9,
_xlpm.IsPrincipalRemainingZeroCondition,ROUND($F52,2)=0,
_xlpm.IsPrincipalRemainingBlankCondition,$F52="",
_xlpm.IsPeriodBlankCondition,ISBLANK($A53),
_xlpm.Calculation,IF(_xlpm.IsPeriodBlankCondition,"",IF(_xlpm.IsPrincipalRemainingBlankCondition,"",IF(_xlpm.IsPrincipalRemainingZeroCondition,"",_xlpm.InterestCalculation))),
_xlpm.Calculation
)</f>
        <v>1480.0007672401166</v>
      </c>
      <c r="E53" s="5">
        <f>_xlfn.LET(
_xlpm.PrincipalOwedCalculation,$B$10-$D53,
_xlpm.IsPrincipalLessThenOrEqualToMonthlyPaymentCondition,$F52&lt;=$B$10,
_xlpm.IsPrincipalZeroCondition,ROUND($F52,2) = 0,
_xlpm.IsPrincipalRemainingBlankCondition,$F52="",
_xlpm.IsPeriodBlankCondition,ISBLANK($A53),
_xlpm.Calculation,IF(_xlpm.IsPeriodBlankCondition,"",IF(_xlpm.IsPrincipalRemainingBlankCondition,"",IF(_xlpm.IsPrincipalZeroCondition,"",IF(_xlpm.IsPrincipalLessThenOrEqualToMonthlyPaymentCondition,$F52,_xlpm.PrincipalOwedCalculation)))),
_xlpm.Calculation
)</f>
        <v>99.628058919721298</v>
      </c>
      <c r="F53" s="5">
        <f>_xlfn.LET(
_xlpm.StartingBalanceGreaterThanPrincipalOwedPlusPrepaymentCondition,$C53&gt;=$E53,
_xlpm.IsPrincpalOwedPlusPrepaymentLessThanOrEqualToPrincipalRemainingCondition,ROUND($E53,2)&lt;=ROUND($F52,2),
_xlpm.IsCurrentPrincapalOwedAmtGreaterThanPrevPrincipalOwedCondition,$E52&gt;$F52,
_xlpm.IsPrincipalZeroCondition,ROUND($F52,2) = 0,
_xlpm.IsPrincipalRemainingBlankCondition,$F52="",
_xlpm.IsPeriodBlankCondition,ISBLANK($A53),
_xlpm.Calculation,IF(_xlpm.IsPeriodBlankCondition,"",IF(_xlpm.IsPrincipalRemainingBlankCondition,"",IF(_xlpm.IsPrincipalZeroCondition,"",IF(_xlpm.StartingBalanceGreaterThanPrincipalOwedPlusPrepaymentCondition,$C53-$E53,0)))),
_xlpm.Calculation
)</f>
        <v>177500.46400989429</v>
      </c>
      <c r="G53" s="5">
        <f>_xlfn.LET(
_xlpm.PrincpalRemainingCalculation,$B$13,
_xlpm.IsPrincipalZeroCondition,ROUND($F52,2) = 0,
_xlpm.IsPrincipalRemainingBlankCondition,$F52="",
_xlpm.IsPeriodBlankCondition,ISBLANK($A53),
_xlpm.Calculation,IF(_xlpm.IsPeriodBlankCondition,"",IF(_xlpm.IsPrincipalRemainingBlankCondition,"",IF(_xlpm.IsPrincipalZeroCondition,"",_xlpm.PrincpalRemainingCalculation))),
_xlpm.Calculation
)</f>
        <v>500</v>
      </c>
      <c r="H53" s="5">
        <f>_xlfn.LET(
_xlpm.IsPrincipalRemainingLessThanOrEqualToPMICutoffAmtCondition,$F52&lt;=$B$2*(1-$B$15),
_xlpm.PMIMonthlyPayment,$B$19,
_xlpm.IsPrincipalZeroCondition,ROUND($F52,2) = 0,
_xlpm.IsPrincipalRemainingBlankCondition,$F52="",
_xlpm.IsPeriodBlankCondition,ISBLANK($A53),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53" s="5">
        <f>_xlfn.LET(
_xlpm.IfPMIOwedIsBlank,IF($H53 = "",0,$H53),
_xlpm.TotalMonthlyPaymentCalculation,$D53+$E53+$G53+_xlpm.IfPMIOwedIsBlank,
_xlpm.IsPrincipalZeroCondition,ROUND($F52,2) = 0,
_xlpm.IsPrincipalRemainingBlankCondition,$F52="",
_xlpm.IsPeriodBlankCondition,ISBLANK($A53),
_xlpm.Calculation,IF(_xlpm.IsPeriodBlankCondition,"",IF(_xlpm.IsPrincipalRemainingBlankCondition,"",IF(_xlpm.IsPrincipalZeroCondition,"",_xlpm.TotalMonthlyPaymentCalculation))),
_xlpm.Calculation
)</f>
        <v>2379.6288261598379</v>
      </c>
      <c r="J53" s="5"/>
      <c r="L53" s="5"/>
    </row>
    <row r="54" spans="1:12" x14ac:dyDescent="0.3">
      <c r="A54">
        <v>29</v>
      </c>
      <c r="B54" s="53">
        <f t="shared" si="0"/>
        <v>44682</v>
      </c>
      <c r="C54" s="5">
        <f>_xlfn.LET(
_xlpm.StartingPrincipalBalance,$F53,
_xlpm.IsPrincipalRemainingZeroCondition,ROUND($F53,2)=0,
_xlpm.IsPrincipalRemainingBlankCondition,$F53="",
_xlpm.IsPeriodBlankCondition,ISBLANK($A54),
_xlpm.Calculation,IF(_xlpm.IsPeriodBlankCondition,"",IF(_xlpm.IsPrincipalRemainingBlankCondition,"",IF(_xlpm.IsPrincipalRemainingZeroCondition,"",_xlpm.StartingPrincipalBalance))),
_xlpm.Calculation
)</f>
        <v>177500.46400989429</v>
      </c>
      <c r="D54" s="5">
        <f>_xlfn.LET(
_xlpm.InterestCalculation,$F53*$B$9,
_xlpm.IsPrincipalRemainingZeroCondition,ROUND($F53,2)=0,
_xlpm.IsPrincipalRemainingBlankCondition,$F53="",
_xlpm.IsPeriodBlankCondition,ISBLANK($A54),
_xlpm.Calculation,IF(_xlpm.IsPeriodBlankCondition,"",IF(_xlpm.IsPrincipalRemainingBlankCondition,"",IF(_xlpm.IsPrincipalRemainingZeroCondition,"",_xlpm.InterestCalculation))),
_xlpm.Calculation
)</f>
        <v>1479.1705334157857</v>
      </c>
      <c r="E54" s="5">
        <f>_xlfn.LET(
_xlpm.PrincipalOwedCalculation,$B$10-$D54,
_xlpm.IsPrincipalLessThenOrEqualToMonthlyPaymentCondition,$F53&lt;=$B$10,
_xlpm.IsPrincipalZeroCondition,ROUND($F53,2) = 0,
_xlpm.IsPrincipalRemainingBlankCondition,$F53="",
_xlpm.IsPeriodBlankCondition,ISBLANK($A54),
_xlpm.Calculation,IF(_xlpm.IsPeriodBlankCondition,"",IF(_xlpm.IsPrincipalRemainingBlankCondition,"",IF(_xlpm.IsPrincipalZeroCondition,"",IF(_xlpm.IsPrincipalLessThenOrEqualToMonthlyPaymentCondition,$F53,_xlpm.PrincipalOwedCalculation)))),
_xlpm.Calculation
)</f>
        <v>100.45829274405219</v>
      </c>
      <c r="F54" s="5">
        <f>_xlfn.LET(
_xlpm.StartingBalanceGreaterThanPrincipalOwedPlusPrepaymentCondition,$C54&gt;=$E54,
_xlpm.IsPrincpalOwedPlusPrepaymentLessThanOrEqualToPrincipalRemainingCondition,ROUND($E54,2)&lt;=ROUND($F53,2),
_xlpm.IsCurrentPrincapalOwedAmtGreaterThanPrevPrincipalOwedCondition,$E53&gt;$F53,
_xlpm.IsPrincipalZeroCondition,ROUND($F53,2) = 0,
_xlpm.IsPrincipalRemainingBlankCondition,$F53="",
_xlpm.IsPeriodBlankCondition,ISBLANK($A54),
_xlpm.Calculation,IF(_xlpm.IsPeriodBlankCondition,"",IF(_xlpm.IsPrincipalRemainingBlankCondition,"",IF(_xlpm.IsPrincipalZeroCondition,"",IF(_xlpm.StartingBalanceGreaterThanPrincipalOwedPlusPrepaymentCondition,$C54-$E54,0)))),
_xlpm.Calculation
)</f>
        <v>177400.00571715023</v>
      </c>
      <c r="G54" s="5">
        <f>_xlfn.LET(
_xlpm.PrincpalRemainingCalculation,$B$13,
_xlpm.IsPrincipalZeroCondition,ROUND($F53,2) = 0,
_xlpm.IsPrincipalRemainingBlankCondition,$F53="",
_xlpm.IsPeriodBlankCondition,ISBLANK($A54),
_xlpm.Calculation,IF(_xlpm.IsPeriodBlankCondition,"",IF(_xlpm.IsPrincipalRemainingBlankCondition,"",IF(_xlpm.IsPrincipalZeroCondition,"",_xlpm.PrincpalRemainingCalculation))),
_xlpm.Calculation
)</f>
        <v>500</v>
      </c>
      <c r="H54" s="5">
        <f>_xlfn.LET(
_xlpm.IsPrincipalRemainingLessThanOrEqualToPMICutoffAmtCondition,$F53&lt;=$B$2*(1-$B$15),
_xlpm.PMIMonthlyPayment,$B$19,
_xlpm.IsPrincipalZeroCondition,ROUND($F53,2) = 0,
_xlpm.IsPrincipalRemainingBlankCondition,$F53="",
_xlpm.IsPeriodBlankCondition,ISBLANK($A54),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54" s="5">
        <f>_xlfn.LET(
_xlpm.IfPMIOwedIsBlank,IF($H54 = "",0,$H54),
_xlpm.TotalMonthlyPaymentCalculation,$D54+$E54+$G54+_xlpm.IfPMIOwedIsBlank,
_xlpm.IsPrincipalZeroCondition,ROUND($F53,2) = 0,
_xlpm.IsPrincipalRemainingBlankCondition,$F53="",
_xlpm.IsPeriodBlankCondition,ISBLANK($A54),
_xlpm.Calculation,IF(_xlpm.IsPeriodBlankCondition,"",IF(_xlpm.IsPrincipalRemainingBlankCondition,"",IF(_xlpm.IsPrincipalZeroCondition,"",_xlpm.TotalMonthlyPaymentCalculation))),
_xlpm.Calculation
)</f>
        <v>2379.6288261598379</v>
      </c>
      <c r="J54" s="5"/>
      <c r="L54" s="5"/>
    </row>
    <row r="55" spans="1:12" x14ac:dyDescent="0.3">
      <c r="A55">
        <v>30</v>
      </c>
      <c r="B55" s="53">
        <f t="shared" si="0"/>
        <v>44713</v>
      </c>
      <c r="C55" s="5">
        <f>_xlfn.LET(
_xlpm.StartingPrincipalBalance,$F54,
_xlpm.IsPrincipalRemainingZeroCondition,ROUND($F54,2)=0,
_xlpm.IsPrincipalRemainingBlankCondition,$F54="",
_xlpm.IsPeriodBlankCondition,ISBLANK($A55),
_xlpm.Calculation,IF(_xlpm.IsPeriodBlankCondition,"",IF(_xlpm.IsPrincipalRemainingBlankCondition,"",IF(_xlpm.IsPrincipalRemainingZeroCondition,"",_xlpm.StartingPrincipalBalance))),
_xlpm.Calculation
)</f>
        <v>177400.00571715023</v>
      </c>
      <c r="D55" s="5">
        <f>_xlfn.LET(
_xlpm.InterestCalculation,$F54*$B$9,
_xlpm.IsPrincipalRemainingZeroCondition,ROUND($F54,2)=0,
_xlpm.IsPrincipalRemainingBlankCondition,$F54="",
_xlpm.IsPeriodBlankCondition,ISBLANK($A55),
_xlpm.Calculation,IF(_xlpm.IsPeriodBlankCondition,"",IF(_xlpm.IsPrincipalRemainingBlankCondition,"",IF(_xlpm.IsPrincipalRemainingZeroCondition,"",_xlpm.InterestCalculation))),
_xlpm.Calculation
)</f>
        <v>1478.3333809762519</v>
      </c>
      <c r="E55" s="5">
        <f>_xlfn.LET(
_xlpm.PrincipalOwedCalculation,$B$10-$D55,
_xlpm.IsPrincipalLessThenOrEqualToMonthlyPaymentCondition,$F54&lt;=$B$10,
_xlpm.IsPrincipalZeroCondition,ROUND($F54,2) = 0,
_xlpm.IsPrincipalRemainingBlankCondition,$F54="",
_xlpm.IsPeriodBlankCondition,ISBLANK($A55),
_xlpm.Calculation,IF(_xlpm.IsPeriodBlankCondition,"",IF(_xlpm.IsPrincipalRemainingBlankCondition,"",IF(_xlpm.IsPrincipalZeroCondition,"",IF(_xlpm.IsPrincipalLessThenOrEqualToMonthlyPaymentCondition,$F54,_xlpm.PrincipalOwedCalculation)))),
_xlpm.Calculation
)</f>
        <v>101.29544518358603</v>
      </c>
      <c r="F55" s="5">
        <f>_xlfn.LET(
_xlpm.StartingBalanceGreaterThanPrincipalOwedPlusPrepaymentCondition,$C55&gt;=$E55,
_xlpm.IsPrincpalOwedPlusPrepaymentLessThanOrEqualToPrincipalRemainingCondition,ROUND($E55,2)&lt;=ROUND($F54,2),
_xlpm.IsCurrentPrincapalOwedAmtGreaterThanPrevPrincipalOwedCondition,$E54&gt;$F54,
_xlpm.IsPrincipalZeroCondition,ROUND($F54,2) = 0,
_xlpm.IsPrincipalRemainingBlankCondition,$F54="",
_xlpm.IsPeriodBlankCondition,ISBLANK($A55),
_xlpm.Calculation,IF(_xlpm.IsPeriodBlankCondition,"",IF(_xlpm.IsPrincipalRemainingBlankCondition,"",IF(_xlpm.IsPrincipalZeroCondition,"",IF(_xlpm.StartingBalanceGreaterThanPrincipalOwedPlusPrepaymentCondition,$C55-$E55,0)))),
_xlpm.Calculation
)</f>
        <v>177298.71027196664</v>
      </c>
      <c r="G55" s="5">
        <f>_xlfn.LET(
_xlpm.PrincpalRemainingCalculation,$B$13,
_xlpm.IsPrincipalZeroCondition,ROUND($F54,2) = 0,
_xlpm.IsPrincipalRemainingBlankCondition,$F54="",
_xlpm.IsPeriodBlankCondition,ISBLANK($A55),
_xlpm.Calculation,IF(_xlpm.IsPeriodBlankCondition,"",IF(_xlpm.IsPrincipalRemainingBlankCondition,"",IF(_xlpm.IsPrincipalZeroCondition,"",_xlpm.PrincpalRemainingCalculation))),
_xlpm.Calculation
)</f>
        <v>500</v>
      </c>
      <c r="H55" s="5">
        <f>_xlfn.LET(
_xlpm.IsPrincipalRemainingLessThanOrEqualToPMICutoffAmtCondition,$F54&lt;=$B$2*(1-$B$15),
_xlpm.PMIMonthlyPayment,$B$19,
_xlpm.IsPrincipalZeroCondition,ROUND($F54,2) = 0,
_xlpm.IsPrincipalRemainingBlankCondition,$F54="",
_xlpm.IsPeriodBlankCondition,ISBLANK($A55),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55" s="5">
        <f>_xlfn.LET(
_xlpm.IfPMIOwedIsBlank,IF($H55 = "",0,$H55),
_xlpm.TotalMonthlyPaymentCalculation,$D55+$E55+$G55+_xlpm.IfPMIOwedIsBlank,
_xlpm.IsPrincipalZeroCondition,ROUND($F54,2) = 0,
_xlpm.IsPrincipalRemainingBlankCondition,$F54="",
_xlpm.IsPeriodBlankCondition,ISBLANK($A55),
_xlpm.Calculation,IF(_xlpm.IsPeriodBlankCondition,"",IF(_xlpm.IsPrincipalRemainingBlankCondition,"",IF(_xlpm.IsPrincipalZeroCondition,"",_xlpm.TotalMonthlyPaymentCalculation))),
_xlpm.Calculation
)</f>
        <v>2379.6288261598379</v>
      </c>
      <c r="J55" s="5"/>
      <c r="L55" s="5"/>
    </row>
    <row r="56" spans="1:12" x14ac:dyDescent="0.3">
      <c r="A56">
        <v>31</v>
      </c>
      <c r="B56" s="53">
        <f t="shared" si="0"/>
        <v>44743</v>
      </c>
      <c r="C56" s="5">
        <f>_xlfn.LET(
_xlpm.StartingPrincipalBalance,$F55,
_xlpm.IsPrincipalRemainingZeroCondition,ROUND($F55,2)=0,
_xlpm.IsPrincipalRemainingBlankCondition,$F55="",
_xlpm.IsPeriodBlankCondition,ISBLANK($A56),
_xlpm.Calculation,IF(_xlpm.IsPeriodBlankCondition,"",IF(_xlpm.IsPrincipalRemainingBlankCondition,"",IF(_xlpm.IsPrincipalRemainingZeroCondition,"",_xlpm.StartingPrincipalBalance))),
_xlpm.Calculation
)</f>
        <v>177298.71027196664</v>
      </c>
      <c r="D56" s="5">
        <f>_xlfn.LET(
_xlpm.InterestCalculation,$F55*$B$9,
_xlpm.IsPrincipalRemainingZeroCondition,ROUND($F55,2)=0,
_xlpm.IsPrincipalRemainingBlankCondition,$F55="",
_xlpm.IsPeriodBlankCondition,ISBLANK($A56),
_xlpm.Calculation,IF(_xlpm.IsPeriodBlankCondition,"",IF(_xlpm.IsPrincipalRemainingBlankCondition,"",IF(_xlpm.IsPrincipalRemainingZeroCondition,"",_xlpm.InterestCalculation))),
_xlpm.Calculation
)</f>
        <v>1477.4892522663886</v>
      </c>
      <c r="E56" s="5">
        <f>_xlfn.LET(
_xlpm.PrincipalOwedCalculation,$B$10-$D56,
_xlpm.IsPrincipalLessThenOrEqualToMonthlyPaymentCondition,$F55&lt;=$B$10,
_xlpm.IsPrincipalZeroCondition,ROUND($F55,2) = 0,
_xlpm.IsPrincipalRemainingBlankCondition,$F55="",
_xlpm.IsPeriodBlankCondition,ISBLANK($A56),
_xlpm.Calculation,IF(_xlpm.IsPeriodBlankCondition,"",IF(_xlpm.IsPrincipalRemainingBlankCondition,"",IF(_xlpm.IsPrincipalZeroCondition,"",IF(_xlpm.IsPrincipalLessThenOrEqualToMonthlyPaymentCondition,$F55,_xlpm.PrincipalOwedCalculation)))),
_xlpm.Calculation
)</f>
        <v>102.13957389344932</v>
      </c>
      <c r="F56" s="5">
        <f>_xlfn.LET(
_xlpm.StartingBalanceGreaterThanPrincipalOwedPlusPrepaymentCondition,$C56&gt;=$E56,
_xlpm.IsPrincpalOwedPlusPrepaymentLessThanOrEqualToPrincipalRemainingCondition,ROUND($E56,2)&lt;=ROUND($F55,2),
_xlpm.IsCurrentPrincapalOwedAmtGreaterThanPrevPrincipalOwedCondition,$E55&gt;$F55,
_xlpm.IsPrincipalZeroCondition,ROUND($F55,2) = 0,
_xlpm.IsPrincipalRemainingBlankCondition,$F55="",
_xlpm.IsPeriodBlankCondition,ISBLANK($A56),
_xlpm.Calculation,IF(_xlpm.IsPeriodBlankCondition,"",IF(_xlpm.IsPrincipalRemainingBlankCondition,"",IF(_xlpm.IsPrincipalZeroCondition,"",IF(_xlpm.StartingBalanceGreaterThanPrincipalOwedPlusPrepaymentCondition,$C56-$E56,0)))),
_xlpm.Calculation
)</f>
        <v>177196.57069807319</v>
      </c>
      <c r="G56" s="5">
        <f>_xlfn.LET(
_xlpm.PrincpalRemainingCalculation,$B$13,
_xlpm.IsPrincipalZeroCondition,ROUND($F55,2) = 0,
_xlpm.IsPrincipalRemainingBlankCondition,$F55="",
_xlpm.IsPeriodBlankCondition,ISBLANK($A56),
_xlpm.Calculation,IF(_xlpm.IsPeriodBlankCondition,"",IF(_xlpm.IsPrincipalRemainingBlankCondition,"",IF(_xlpm.IsPrincipalZeroCondition,"",_xlpm.PrincpalRemainingCalculation))),
_xlpm.Calculation
)</f>
        <v>500</v>
      </c>
      <c r="H56" s="5">
        <f>_xlfn.LET(
_xlpm.IsPrincipalRemainingLessThanOrEqualToPMICutoffAmtCondition,$F55&lt;=$B$2*(1-$B$15),
_xlpm.PMIMonthlyPayment,$B$19,
_xlpm.IsPrincipalZeroCondition,ROUND($F55,2) = 0,
_xlpm.IsPrincipalRemainingBlankCondition,$F55="",
_xlpm.IsPeriodBlankCondition,ISBLANK($A56),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56" s="5">
        <f>_xlfn.LET(
_xlpm.IfPMIOwedIsBlank,IF($H56 = "",0,$H56),
_xlpm.TotalMonthlyPaymentCalculation,$D56+$E56+$G56+_xlpm.IfPMIOwedIsBlank,
_xlpm.IsPrincipalZeroCondition,ROUND($F55,2) = 0,
_xlpm.IsPrincipalRemainingBlankCondition,$F55="",
_xlpm.IsPeriodBlankCondition,ISBLANK($A56),
_xlpm.Calculation,IF(_xlpm.IsPeriodBlankCondition,"",IF(_xlpm.IsPrincipalRemainingBlankCondition,"",IF(_xlpm.IsPrincipalZeroCondition,"",_xlpm.TotalMonthlyPaymentCalculation))),
_xlpm.Calculation
)</f>
        <v>2379.6288261598379</v>
      </c>
      <c r="J56" s="5"/>
      <c r="L56" s="5"/>
    </row>
    <row r="57" spans="1:12" x14ac:dyDescent="0.3">
      <c r="A57">
        <v>32</v>
      </c>
      <c r="B57" s="53">
        <f t="shared" si="0"/>
        <v>44774</v>
      </c>
      <c r="C57" s="5">
        <f>_xlfn.LET(
_xlpm.StartingPrincipalBalance,$F56,
_xlpm.IsPrincipalRemainingZeroCondition,ROUND($F56,2)=0,
_xlpm.IsPrincipalRemainingBlankCondition,$F56="",
_xlpm.IsPeriodBlankCondition,ISBLANK($A57),
_xlpm.Calculation,IF(_xlpm.IsPeriodBlankCondition,"",IF(_xlpm.IsPrincipalRemainingBlankCondition,"",IF(_xlpm.IsPrincipalRemainingZeroCondition,"",_xlpm.StartingPrincipalBalance))),
_xlpm.Calculation
)</f>
        <v>177196.57069807319</v>
      </c>
      <c r="D57" s="5">
        <f>_xlfn.LET(
_xlpm.InterestCalculation,$F56*$B$9,
_xlpm.IsPrincipalRemainingZeroCondition,ROUND($F56,2)=0,
_xlpm.IsPrincipalRemainingBlankCondition,$F56="",
_xlpm.IsPeriodBlankCondition,ISBLANK($A57),
_xlpm.Calculation,IF(_xlpm.IsPeriodBlankCondition,"",IF(_xlpm.IsPrincipalRemainingBlankCondition,"",IF(_xlpm.IsPrincipalRemainingZeroCondition,"",_xlpm.InterestCalculation))),
_xlpm.Calculation
)</f>
        <v>1476.6380891506099</v>
      </c>
      <c r="E57" s="5">
        <f>_xlfn.LET(
_xlpm.PrincipalOwedCalculation,$B$10-$D57,
_xlpm.IsPrincipalLessThenOrEqualToMonthlyPaymentCondition,$F56&lt;=$B$10,
_xlpm.IsPrincipalZeroCondition,ROUND($F56,2) = 0,
_xlpm.IsPrincipalRemainingBlankCondition,$F56="",
_xlpm.IsPeriodBlankCondition,ISBLANK($A57),
_xlpm.Calculation,IF(_xlpm.IsPeriodBlankCondition,"",IF(_xlpm.IsPrincipalRemainingBlankCondition,"",IF(_xlpm.IsPrincipalZeroCondition,"",IF(_xlpm.IsPrincipalLessThenOrEqualToMonthlyPaymentCondition,$F56,_xlpm.PrincipalOwedCalculation)))),
_xlpm.Calculation
)</f>
        <v>102.99073700922804</v>
      </c>
      <c r="F57" s="5">
        <f>_xlfn.LET(
_xlpm.StartingBalanceGreaterThanPrincipalOwedPlusPrepaymentCondition,$C57&gt;=$E57,
_xlpm.IsPrincpalOwedPlusPrepaymentLessThanOrEqualToPrincipalRemainingCondition,ROUND($E57,2)&lt;=ROUND($F56,2),
_xlpm.IsCurrentPrincapalOwedAmtGreaterThanPrevPrincipalOwedCondition,$E56&gt;$F56,
_xlpm.IsPrincipalZeroCondition,ROUND($F56,2) = 0,
_xlpm.IsPrincipalRemainingBlankCondition,$F56="",
_xlpm.IsPeriodBlankCondition,ISBLANK($A57),
_xlpm.Calculation,IF(_xlpm.IsPeriodBlankCondition,"",IF(_xlpm.IsPrincipalRemainingBlankCondition,"",IF(_xlpm.IsPrincipalZeroCondition,"",IF(_xlpm.StartingBalanceGreaterThanPrincipalOwedPlusPrepaymentCondition,$C57-$E57,0)))),
_xlpm.Calculation
)</f>
        <v>177093.57996106395</v>
      </c>
      <c r="G57" s="5">
        <f>_xlfn.LET(
_xlpm.PrincpalRemainingCalculation,$B$13,
_xlpm.IsPrincipalZeroCondition,ROUND($F56,2) = 0,
_xlpm.IsPrincipalRemainingBlankCondition,$F56="",
_xlpm.IsPeriodBlankCondition,ISBLANK($A57),
_xlpm.Calculation,IF(_xlpm.IsPeriodBlankCondition,"",IF(_xlpm.IsPrincipalRemainingBlankCondition,"",IF(_xlpm.IsPrincipalZeroCondition,"",_xlpm.PrincpalRemainingCalculation))),
_xlpm.Calculation
)</f>
        <v>500</v>
      </c>
      <c r="H57" s="5">
        <f>_xlfn.LET(
_xlpm.IsPrincipalRemainingLessThanOrEqualToPMICutoffAmtCondition,$F56&lt;=$B$2*(1-$B$15),
_xlpm.PMIMonthlyPayment,$B$19,
_xlpm.IsPrincipalZeroCondition,ROUND($F56,2) = 0,
_xlpm.IsPrincipalRemainingBlankCondition,$F56="",
_xlpm.IsPeriodBlankCondition,ISBLANK($A57),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57" s="5">
        <f>_xlfn.LET(
_xlpm.IfPMIOwedIsBlank,IF($H57 = "",0,$H57),
_xlpm.TotalMonthlyPaymentCalculation,$D57+$E57+$G57+_xlpm.IfPMIOwedIsBlank,
_xlpm.IsPrincipalZeroCondition,ROUND($F56,2) = 0,
_xlpm.IsPrincipalRemainingBlankCondition,$F56="",
_xlpm.IsPeriodBlankCondition,ISBLANK($A57),
_xlpm.Calculation,IF(_xlpm.IsPeriodBlankCondition,"",IF(_xlpm.IsPrincipalRemainingBlankCondition,"",IF(_xlpm.IsPrincipalZeroCondition,"",_xlpm.TotalMonthlyPaymentCalculation))),
_xlpm.Calculation
)</f>
        <v>2379.6288261598379</v>
      </c>
      <c r="J57" s="5"/>
      <c r="L57" s="5"/>
    </row>
    <row r="58" spans="1:12" x14ac:dyDescent="0.3">
      <c r="A58">
        <v>33</v>
      </c>
      <c r="B58" s="53">
        <f t="shared" si="0"/>
        <v>44805</v>
      </c>
      <c r="C58" s="5">
        <f>_xlfn.LET(
_xlpm.StartingPrincipalBalance,$F57,
_xlpm.IsPrincipalRemainingZeroCondition,ROUND($F57,2)=0,
_xlpm.IsPrincipalRemainingBlankCondition,$F57="",
_xlpm.IsPeriodBlankCondition,ISBLANK($A58),
_xlpm.Calculation,IF(_xlpm.IsPeriodBlankCondition,"",IF(_xlpm.IsPrincipalRemainingBlankCondition,"",IF(_xlpm.IsPrincipalRemainingZeroCondition,"",_xlpm.StartingPrincipalBalance))),
_xlpm.Calculation
)</f>
        <v>177093.57996106395</v>
      </c>
      <c r="D58" s="5">
        <f>_xlfn.LET(
_xlpm.InterestCalculation,$F57*$B$9,
_xlpm.IsPrincipalRemainingZeroCondition,ROUND($F57,2)=0,
_xlpm.IsPrincipalRemainingBlankCondition,$F57="",
_xlpm.IsPeriodBlankCondition,ISBLANK($A58),
_xlpm.Calculation,IF(_xlpm.IsPeriodBlankCondition,"",IF(_xlpm.IsPrincipalRemainingBlankCondition,"",IF(_xlpm.IsPrincipalRemainingZeroCondition,"",_xlpm.InterestCalculation))),
_xlpm.Calculation
)</f>
        <v>1475.7798330088663</v>
      </c>
      <c r="E58" s="5">
        <f>_xlfn.LET(
_xlpm.PrincipalOwedCalculation,$B$10-$D58,
_xlpm.IsPrincipalLessThenOrEqualToMonthlyPaymentCondition,$F57&lt;=$B$10,
_xlpm.IsPrincipalZeroCondition,ROUND($F57,2) = 0,
_xlpm.IsPrincipalRemainingBlankCondition,$F57="",
_xlpm.IsPeriodBlankCondition,ISBLANK($A58),
_xlpm.Calculation,IF(_xlpm.IsPeriodBlankCondition,"",IF(_xlpm.IsPrincipalRemainingBlankCondition,"",IF(_xlpm.IsPrincipalZeroCondition,"",IF(_xlpm.IsPrincipalLessThenOrEqualToMonthlyPaymentCondition,$F57,_xlpm.PrincipalOwedCalculation)))),
_xlpm.Calculation
)</f>
        <v>103.84899315097164</v>
      </c>
      <c r="F58" s="5">
        <f>_xlfn.LET(
_xlpm.StartingBalanceGreaterThanPrincipalOwedPlusPrepaymentCondition,$C58&gt;=$E58,
_xlpm.IsPrincpalOwedPlusPrepaymentLessThanOrEqualToPrincipalRemainingCondition,ROUND($E58,2)&lt;=ROUND($F57,2),
_xlpm.IsCurrentPrincapalOwedAmtGreaterThanPrevPrincipalOwedCondition,$E57&gt;$F57,
_xlpm.IsPrincipalZeroCondition,ROUND($F57,2) = 0,
_xlpm.IsPrincipalRemainingBlankCondition,$F57="",
_xlpm.IsPeriodBlankCondition,ISBLANK($A58),
_xlpm.Calculation,IF(_xlpm.IsPeriodBlankCondition,"",IF(_xlpm.IsPrincipalRemainingBlankCondition,"",IF(_xlpm.IsPrincipalZeroCondition,"",IF(_xlpm.StartingBalanceGreaterThanPrincipalOwedPlusPrepaymentCondition,$C58-$E58,0)))),
_xlpm.Calculation
)</f>
        <v>176989.73096791297</v>
      </c>
      <c r="G58" s="5">
        <f>_xlfn.LET(
_xlpm.PrincpalRemainingCalculation,$B$13,
_xlpm.IsPrincipalZeroCondition,ROUND($F57,2) = 0,
_xlpm.IsPrincipalRemainingBlankCondition,$F57="",
_xlpm.IsPeriodBlankCondition,ISBLANK($A58),
_xlpm.Calculation,IF(_xlpm.IsPeriodBlankCondition,"",IF(_xlpm.IsPrincipalRemainingBlankCondition,"",IF(_xlpm.IsPrincipalZeroCondition,"",_xlpm.PrincpalRemainingCalculation))),
_xlpm.Calculation
)</f>
        <v>500</v>
      </c>
      <c r="H58" s="5">
        <f>_xlfn.LET(
_xlpm.IsPrincipalRemainingLessThanOrEqualToPMICutoffAmtCondition,$F57&lt;=$B$2*(1-$B$15),
_xlpm.PMIMonthlyPayment,$B$19,
_xlpm.IsPrincipalZeroCondition,ROUND($F57,2) = 0,
_xlpm.IsPrincipalRemainingBlankCondition,$F57="",
_xlpm.IsPeriodBlankCondition,ISBLANK($A58),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58" s="5">
        <f>_xlfn.LET(
_xlpm.IfPMIOwedIsBlank,IF($H58 = "",0,$H58),
_xlpm.TotalMonthlyPaymentCalculation,$D58+$E58+$G58+_xlpm.IfPMIOwedIsBlank,
_xlpm.IsPrincipalZeroCondition,ROUND($F57,2) = 0,
_xlpm.IsPrincipalRemainingBlankCondition,$F57="",
_xlpm.IsPeriodBlankCondition,ISBLANK($A58),
_xlpm.Calculation,IF(_xlpm.IsPeriodBlankCondition,"",IF(_xlpm.IsPrincipalRemainingBlankCondition,"",IF(_xlpm.IsPrincipalZeroCondition,"",_xlpm.TotalMonthlyPaymentCalculation))),
_xlpm.Calculation
)</f>
        <v>2379.6288261598379</v>
      </c>
      <c r="J58" s="5"/>
      <c r="L58" s="5"/>
    </row>
    <row r="59" spans="1:12" x14ac:dyDescent="0.3">
      <c r="A59">
        <v>34</v>
      </c>
      <c r="B59" s="53">
        <f t="shared" si="0"/>
        <v>44835</v>
      </c>
      <c r="C59" s="5">
        <f>_xlfn.LET(
_xlpm.StartingPrincipalBalance,$F58,
_xlpm.IsPrincipalRemainingZeroCondition,ROUND($F58,2)=0,
_xlpm.IsPrincipalRemainingBlankCondition,$F58="",
_xlpm.IsPeriodBlankCondition,ISBLANK($A59),
_xlpm.Calculation,IF(_xlpm.IsPeriodBlankCondition,"",IF(_xlpm.IsPrincipalRemainingBlankCondition,"",IF(_xlpm.IsPrincipalRemainingZeroCondition,"",_xlpm.StartingPrincipalBalance))),
_xlpm.Calculation
)</f>
        <v>176989.73096791297</v>
      </c>
      <c r="D59" s="5">
        <f>_xlfn.LET(
_xlpm.InterestCalculation,$F58*$B$9,
_xlpm.IsPrincipalRemainingZeroCondition,ROUND($F58,2)=0,
_xlpm.IsPrincipalRemainingBlankCondition,$F58="",
_xlpm.IsPeriodBlankCondition,ISBLANK($A59),
_xlpm.Calculation,IF(_xlpm.IsPeriodBlankCondition,"",IF(_xlpm.IsPrincipalRemainingBlankCondition,"",IF(_xlpm.IsPrincipalRemainingZeroCondition,"",_xlpm.InterestCalculation))),
_xlpm.Calculation
)</f>
        <v>1474.914424732608</v>
      </c>
      <c r="E59" s="5">
        <f>_xlfn.LET(
_xlpm.PrincipalOwedCalculation,$B$10-$D59,
_xlpm.IsPrincipalLessThenOrEqualToMonthlyPaymentCondition,$F58&lt;=$B$10,
_xlpm.IsPrincipalZeroCondition,ROUND($F58,2) = 0,
_xlpm.IsPrincipalRemainingBlankCondition,$F58="",
_xlpm.IsPeriodBlankCondition,ISBLANK($A59),
_xlpm.Calculation,IF(_xlpm.IsPeriodBlankCondition,"",IF(_xlpm.IsPrincipalRemainingBlankCondition,"",IF(_xlpm.IsPrincipalZeroCondition,"",IF(_xlpm.IsPrincipalLessThenOrEqualToMonthlyPaymentCondition,$F58,_xlpm.PrincipalOwedCalculation)))),
_xlpm.Calculation
)</f>
        <v>104.71440142722986</v>
      </c>
      <c r="F59" s="5">
        <f>_xlfn.LET(
_xlpm.StartingBalanceGreaterThanPrincipalOwedPlusPrepaymentCondition,$C59&gt;=$E59,
_xlpm.IsPrincpalOwedPlusPrepaymentLessThanOrEqualToPrincipalRemainingCondition,ROUND($E59,2)&lt;=ROUND($F58,2),
_xlpm.IsCurrentPrincapalOwedAmtGreaterThanPrevPrincipalOwedCondition,$E58&gt;$F58,
_xlpm.IsPrincipalZeroCondition,ROUND($F58,2) = 0,
_xlpm.IsPrincipalRemainingBlankCondition,$F58="",
_xlpm.IsPeriodBlankCondition,ISBLANK($A59),
_xlpm.Calculation,IF(_xlpm.IsPeriodBlankCondition,"",IF(_xlpm.IsPrincipalRemainingBlankCondition,"",IF(_xlpm.IsPrincipalZeroCondition,"",IF(_xlpm.StartingBalanceGreaterThanPrincipalOwedPlusPrepaymentCondition,$C59-$E59,0)))),
_xlpm.Calculation
)</f>
        <v>176885.01656648575</v>
      </c>
      <c r="G59" s="5">
        <f>_xlfn.LET(
_xlpm.PrincpalRemainingCalculation,$B$13,
_xlpm.IsPrincipalZeroCondition,ROUND($F58,2) = 0,
_xlpm.IsPrincipalRemainingBlankCondition,$F58="",
_xlpm.IsPeriodBlankCondition,ISBLANK($A59),
_xlpm.Calculation,IF(_xlpm.IsPeriodBlankCondition,"",IF(_xlpm.IsPrincipalRemainingBlankCondition,"",IF(_xlpm.IsPrincipalZeroCondition,"",_xlpm.PrincpalRemainingCalculation))),
_xlpm.Calculation
)</f>
        <v>500</v>
      </c>
      <c r="H59" s="5">
        <f>_xlfn.LET(
_xlpm.IsPrincipalRemainingLessThanOrEqualToPMICutoffAmtCondition,$F58&lt;=$B$2*(1-$B$15),
_xlpm.PMIMonthlyPayment,$B$19,
_xlpm.IsPrincipalZeroCondition,ROUND($F58,2) = 0,
_xlpm.IsPrincipalRemainingBlankCondition,$F58="",
_xlpm.IsPeriodBlankCondition,ISBLANK($A59),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59" s="5">
        <f>_xlfn.LET(
_xlpm.IfPMIOwedIsBlank,IF($H59 = "",0,$H59),
_xlpm.TotalMonthlyPaymentCalculation,$D59+$E59+$G59+_xlpm.IfPMIOwedIsBlank,
_xlpm.IsPrincipalZeroCondition,ROUND($F58,2) = 0,
_xlpm.IsPrincipalRemainingBlankCondition,$F58="",
_xlpm.IsPeriodBlankCondition,ISBLANK($A59),
_xlpm.Calculation,IF(_xlpm.IsPeriodBlankCondition,"",IF(_xlpm.IsPrincipalRemainingBlankCondition,"",IF(_xlpm.IsPrincipalZeroCondition,"",_xlpm.TotalMonthlyPaymentCalculation))),
_xlpm.Calculation
)</f>
        <v>2379.6288261598379</v>
      </c>
      <c r="J59" s="5"/>
      <c r="L59" s="5"/>
    </row>
    <row r="60" spans="1:12" x14ac:dyDescent="0.3">
      <c r="A60">
        <v>35</v>
      </c>
      <c r="B60" s="53">
        <f t="shared" si="0"/>
        <v>44866</v>
      </c>
      <c r="C60" s="5">
        <f>_xlfn.LET(
_xlpm.StartingPrincipalBalance,$F59,
_xlpm.IsPrincipalRemainingZeroCondition,ROUND($F59,2)=0,
_xlpm.IsPrincipalRemainingBlankCondition,$F59="",
_xlpm.IsPeriodBlankCondition,ISBLANK($A60),
_xlpm.Calculation,IF(_xlpm.IsPeriodBlankCondition,"",IF(_xlpm.IsPrincipalRemainingBlankCondition,"",IF(_xlpm.IsPrincipalRemainingZeroCondition,"",_xlpm.StartingPrincipalBalance))),
_xlpm.Calculation
)</f>
        <v>176885.01656648575</v>
      </c>
      <c r="D60" s="5">
        <f>_xlfn.LET(
_xlpm.InterestCalculation,$F59*$B$9,
_xlpm.IsPrincipalRemainingZeroCondition,ROUND($F59,2)=0,
_xlpm.IsPrincipalRemainingBlankCondition,$F59="",
_xlpm.IsPeriodBlankCondition,ISBLANK($A60),
_xlpm.Calculation,IF(_xlpm.IsPeriodBlankCondition,"",IF(_xlpm.IsPrincipalRemainingBlankCondition,"",IF(_xlpm.IsPrincipalRemainingZeroCondition,"",_xlpm.InterestCalculation))),
_xlpm.Calculation
)</f>
        <v>1474.0418047207145</v>
      </c>
      <c r="E60" s="5">
        <f>_xlfn.LET(
_xlpm.PrincipalOwedCalculation,$B$10-$D60,
_xlpm.IsPrincipalLessThenOrEqualToMonthlyPaymentCondition,$F59&lt;=$B$10,
_xlpm.IsPrincipalZeroCondition,ROUND($F59,2) = 0,
_xlpm.IsPrincipalRemainingBlankCondition,$F59="",
_xlpm.IsPeriodBlankCondition,ISBLANK($A60),
_xlpm.Calculation,IF(_xlpm.IsPeriodBlankCondition,"",IF(_xlpm.IsPrincipalRemainingBlankCondition,"",IF(_xlpm.IsPrincipalZeroCondition,"",IF(_xlpm.IsPrincipalLessThenOrEqualToMonthlyPaymentCondition,$F59,_xlpm.PrincipalOwedCalculation)))),
_xlpm.Calculation
)</f>
        <v>105.58702143912342</v>
      </c>
      <c r="F60" s="5">
        <f>_xlfn.LET(
_xlpm.StartingBalanceGreaterThanPrincipalOwedPlusPrepaymentCondition,$C60&gt;=$E60,
_xlpm.IsPrincpalOwedPlusPrepaymentLessThanOrEqualToPrincipalRemainingCondition,ROUND($E60,2)&lt;=ROUND($F59,2),
_xlpm.IsCurrentPrincapalOwedAmtGreaterThanPrevPrincipalOwedCondition,$E59&gt;$F59,
_xlpm.IsPrincipalZeroCondition,ROUND($F59,2) = 0,
_xlpm.IsPrincipalRemainingBlankCondition,$F59="",
_xlpm.IsPeriodBlankCondition,ISBLANK($A60),
_xlpm.Calculation,IF(_xlpm.IsPeriodBlankCondition,"",IF(_xlpm.IsPrincipalRemainingBlankCondition,"",IF(_xlpm.IsPrincipalZeroCondition,"",IF(_xlpm.StartingBalanceGreaterThanPrincipalOwedPlusPrepaymentCondition,$C60-$E60,0)))),
_xlpm.Calculation
)</f>
        <v>176779.42954504662</v>
      </c>
      <c r="G60" s="5">
        <f>_xlfn.LET(
_xlpm.PrincpalRemainingCalculation,$B$13,
_xlpm.IsPrincipalZeroCondition,ROUND($F59,2) = 0,
_xlpm.IsPrincipalRemainingBlankCondition,$F59="",
_xlpm.IsPeriodBlankCondition,ISBLANK($A60),
_xlpm.Calculation,IF(_xlpm.IsPeriodBlankCondition,"",IF(_xlpm.IsPrincipalRemainingBlankCondition,"",IF(_xlpm.IsPrincipalZeroCondition,"",_xlpm.PrincpalRemainingCalculation))),
_xlpm.Calculation
)</f>
        <v>500</v>
      </c>
      <c r="H60" s="5">
        <f>_xlfn.LET(
_xlpm.IsPrincipalRemainingLessThanOrEqualToPMICutoffAmtCondition,$F59&lt;=$B$2*(1-$B$15),
_xlpm.PMIMonthlyPayment,$B$19,
_xlpm.IsPrincipalZeroCondition,ROUND($F59,2) = 0,
_xlpm.IsPrincipalRemainingBlankCondition,$F59="",
_xlpm.IsPeriodBlankCondition,ISBLANK($A60),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60" s="5">
        <f>_xlfn.LET(
_xlpm.IfPMIOwedIsBlank,IF($H60 = "",0,$H60),
_xlpm.TotalMonthlyPaymentCalculation,$D60+$E60+$G60+_xlpm.IfPMIOwedIsBlank,
_xlpm.IsPrincipalZeroCondition,ROUND($F59,2) = 0,
_xlpm.IsPrincipalRemainingBlankCondition,$F59="",
_xlpm.IsPeriodBlankCondition,ISBLANK($A60),
_xlpm.Calculation,IF(_xlpm.IsPeriodBlankCondition,"",IF(_xlpm.IsPrincipalRemainingBlankCondition,"",IF(_xlpm.IsPrincipalZeroCondition,"",_xlpm.TotalMonthlyPaymentCalculation))),
_xlpm.Calculation
)</f>
        <v>2379.6288261598379</v>
      </c>
      <c r="J60" s="5"/>
      <c r="L60" s="5"/>
    </row>
    <row r="61" spans="1:12" x14ac:dyDescent="0.3">
      <c r="A61">
        <v>36</v>
      </c>
      <c r="B61" s="53">
        <f t="shared" si="0"/>
        <v>44896</v>
      </c>
      <c r="C61" s="5">
        <f>_xlfn.LET(
_xlpm.StartingPrincipalBalance,$F60,
_xlpm.IsPrincipalRemainingZeroCondition,ROUND($F60,2)=0,
_xlpm.IsPrincipalRemainingBlankCondition,$F60="",
_xlpm.IsPeriodBlankCondition,ISBLANK($A61),
_xlpm.Calculation,IF(_xlpm.IsPeriodBlankCondition,"",IF(_xlpm.IsPrincipalRemainingBlankCondition,"",IF(_xlpm.IsPrincipalRemainingZeroCondition,"",_xlpm.StartingPrincipalBalance))),
_xlpm.Calculation
)</f>
        <v>176779.42954504662</v>
      </c>
      <c r="D61" s="5">
        <f>_xlfn.LET(
_xlpm.InterestCalculation,$F60*$B$9,
_xlpm.IsPrincipalRemainingZeroCondition,ROUND($F60,2)=0,
_xlpm.IsPrincipalRemainingBlankCondition,$F60="",
_xlpm.IsPeriodBlankCondition,ISBLANK($A61),
_xlpm.Calculation,IF(_xlpm.IsPeriodBlankCondition,"",IF(_xlpm.IsPrincipalRemainingBlankCondition,"",IF(_xlpm.IsPrincipalRemainingZeroCondition,"",_xlpm.InterestCalculation))),
_xlpm.Calculation
)</f>
        <v>1473.1619128753885</v>
      </c>
      <c r="E61" s="5">
        <f>_xlfn.LET(
_xlpm.PrincipalOwedCalculation,$B$10-$D61,
_xlpm.IsPrincipalLessThenOrEqualToMonthlyPaymentCondition,$F60&lt;=$B$10,
_xlpm.IsPrincipalZeroCondition,ROUND($F60,2) = 0,
_xlpm.IsPrincipalRemainingBlankCondition,$F60="",
_xlpm.IsPeriodBlankCondition,ISBLANK($A61),
_xlpm.Calculation,IF(_xlpm.IsPeriodBlankCondition,"",IF(_xlpm.IsPrincipalRemainingBlankCondition,"",IF(_xlpm.IsPrincipalZeroCondition,"",IF(_xlpm.IsPrincipalLessThenOrEqualToMonthlyPaymentCondition,$F60,_xlpm.PrincipalOwedCalculation)))),
_xlpm.Calculation
)</f>
        <v>106.46691328444945</v>
      </c>
      <c r="F61" s="5">
        <f>_xlfn.LET(
_xlpm.StartingBalanceGreaterThanPrincipalOwedPlusPrepaymentCondition,$C61&gt;=$E61,
_xlpm.IsPrincpalOwedPlusPrepaymentLessThanOrEqualToPrincipalRemainingCondition,ROUND($E61,2)&lt;=ROUND($F60,2),
_xlpm.IsCurrentPrincapalOwedAmtGreaterThanPrevPrincipalOwedCondition,$E60&gt;$F60,
_xlpm.IsPrincipalZeroCondition,ROUND($F60,2) = 0,
_xlpm.IsPrincipalRemainingBlankCondition,$F60="",
_xlpm.IsPeriodBlankCondition,ISBLANK($A61),
_xlpm.Calculation,IF(_xlpm.IsPeriodBlankCondition,"",IF(_xlpm.IsPrincipalRemainingBlankCondition,"",IF(_xlpm.IsPrincipalZeroCondition,"",IF(_xlpm.StartingBalanceGreaterThanPrincipalOwedPlusPrepaymentCondition,$C61-$E61,0)))),
_xlpm.Calculation
)</f>
        <v>176672.96263176217</v>
      </c>
      <c r="G61" s="5">
        <f>_xlfn.LET(
_xlpm.PrincpalRemainingCalculation,$B$13,
_xlpm.IsPrincipalZeroCondition,ROUND($F60,2) = 0,
_xlpm.IsPrincipalRemainingBlankCondition,$F60="",
_xlpm.IsPeriodBlankCondition,ISBLANK($A61),
_xlpm.Calculation,IF(_xlpm.IsPeriodBlankCondition,"",IF(_xlpm.IsPrincipalRemainingBlankCondition,"",IF(_xlpm.IsPrincipalZeroCondition,"",_xlpm.PrincpalRemainingCalculation))),
_xlpm.Calculation
)</f>
        <v>500</v>
      </c>
      <c r="H61" s="5">
        <f>_xlfn.LET(
_xlpm.IsPrincipalRemainingLessThanOrEqualToPMICutoffAmtCondition,$F60&lt;=$B$2*(1-$B$15),
_xlpm.PMIMonthlyPayment,$B$19,
_xlpm.IsPrincipalZeroCondition,ROUND($F60,2) = 0,
_xlpm.IsPrincipalRemainingBlankCondition,$F60="",
_xlpm.IsPeriodBlankCondition,ISBLANK($A61),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61" s="5">
        <f>_xlfn.LET(
_xlpm.IfPMIOwedIsBlank,IF($H61 = "",0,$H61),
_xlpm.TotalMonthlyPaymentCalculation,$D61+$E61+$G61+_xlpm.IfPMIOwedIsBlank,
_xlpm.IsPrincipalZeroCondition,ROUND($F60,2) = 0,
_xlpm.IsPrincipalRemainingBlankCondition,$F60="",
_xlpm.IsPeriodBlankCondition,ISBLANK($A61),
_xlpm.Calculation,IF(_xlpm.IsPeriodBlankCondition,"",IF(_xlpm.IsPrincipalRemainingBlankCondition,"",IF(_xlpm.IsPrincipalZeroCondition,"",_xlpm.TotalMonthlyPaymentCalculation))),
_xlpm.Calculation
)</f>
        <v>2379.6288261598379</v>
      </c>
      <c r="J61" s="5"/>
      <c r="L61" s="5"/>
    </row>
    <row r="62" spans="1:12" x14ac:dyDescent="0.3">
      <c r="A62">
        <v>37</v>
      </c>
      <c r="B62" s="53">
        <f t="shared" si="0"/>
        <v>44927</v>
      </c>
      <c r="C62" s="5">
        <f>_xlfn.LET(
_xlpm.StartingPrincipalBalance,$F61,
_xlpm.IsPrincipalRemainingZeroCondition,ROUND($F61,2)=0,
_xlpm.IsPrincipalRemainingBlankCondition,$F61="",
_xlpm.IsPeriodBlankCondition,ISBLANK($A62),
_xlpm.Calculation,IF(_xlpm.IsPeriodBlankCondition,"",IF(_xlpm.IsPrincipalRemainingBlankCondition,"",IF(_xlpm.IsPrincipalRemainingZeroCondition,"",_xlpm.StartingPrincipalBalance))),
_xlpm.Calculation
)</f>
        <v>176672.96263176217</v>
      </c>
      <c r="D62" s="5">
        <f>_xlfn.LET(
_xlpm.InterestCalculation,$F61*$B$9,
_xlpm.IsPrincipalRemainingZeroCondition,ROUND($F61,2)=0,
_xlpm.IsPrincipalRemainingBlankCondition,$F61="",
_xlpm.IsPeriodBlankCondition,ISBLANK($A62),
_xlpm.Calculation,IF(_xlpm.IsPeriodBlankCondition,"",IF(_xlpm.IsPrincipalRemainingBlankCondition,"",IF(_xlpm.IsPrincipalRemainingZeroCondition,"",_xlpm.InterestCalculation))),
_xlpm.Calculation
)</f>
        <v>1472.2746885980182</v>
      </c>
      <c r="E62" s="5">
        <f>_xlfn.LET(
_xlpm.PrincipalOwedCalculation,$B$10-$D62,
_xlpm.IsPrincipalLessThenOrEqualToMonthlyPaymentCondition,$F61&lt;=$B$10,
_xlpm.IsPrincipalZeroCondition,ROUND($F61,2) = 0,
_xlpm.IsPrincipalRemainingBlankCondition,$F61="",
_xlpm.IsPeriodBlankCondition,ISBLANK($A62),
_xlpm.Calculation,IF(_xlpm.IsPeriodBlankCondition,"",IF(_xlpm.IsPrincipalRemainingBlankCondition,"",IF(_xlpm.IsPrincipalZeroCondition,"",IF(_xlpm.IsPrincipalLessThenOrEqualToMonthlyPaymentCondition,$F61,_xlpm.PrincipalOwedCalculation)))),
_xlpm.Calculation
)</f>
        <v>107.3541375618197</v>
      </c>
      <c r="F62" s="5">
        <f>_xlfn.LET(
_xlpm.StartingBalanceGreaterThanPrincipalOwedPlusPrepaymentCondition,$C62&gt;=$E62,
_xlpm.IsPrincpalOwedPlusPrepaymentLessThanOrEqualToPrincipalRemainingCondition,ROUND($E62,2)&lt;=ROUND($F61,2),
_xlpm.IsCurrentPrincapalOwedAmtGreaterThanPrevPrincipalOwedCondition,$E61&gt;$F61,
_xlpm.IsPrincipalZeroCondition,ROUND($F61,2) = 0,
_xlpm.IsPrincipalRemainingBlankCondition,$F61="",
_xlpm.IsPeriodBlankCondition,ISBLANK($A62),
_xlpm.Calculation,IF(_xlpm.IsPeriodBlankCondition,"",IF(_xlpm.IsPrincipalRemainingBlankCondition,"",IF(_xlpm.IsPrincipalZeroCondition,"",IF(_xlpm.StartingBalanceGreaterThanPrincipalOwedPlusPrepaymentCondition,$C62-$E62,0)))),
_xlpm.Calculation
)</f>
        <v>176565.60849420037</v>
      </c>
      <c r="G62" s="5">
        <f>_xlfn.LET(
_xlpm.PrincpalRemainingCalculation,$B$13,
_xlpm.IsPrincipalZeroCondition,ROUND($F61,2) = 0,
_xlpm.IsPrincipalRemainingBlankCondition,$F61="",
_xlpm.IsPeriodBlankCondition,ISBLANK($A62),
_xlpm.Calculation,IF(_xlpm.IsPeriodBlankCondition,"",IF(_xlpm.IsPrincipalRemainingBlankCondition,"",IF(_xlpm.IsPrincipalZeroCondition,"",_xlpm.PrincpalRemainingCalculation))),
_xlpm.Calculation
)</f>
        <v>500</v>
      </c>
      <c r="H62" s="5">
        <f>_xlfn.LET(
_xlpm.IsPrincipalRemainingLessThanOrEqualToPMICutoffAmtCondition,$F61&lt;=$B$2*(1-$B$15),
_xlpm.PMIMonthlyPayment,$B$19,
_xlpm.IsPrincipalZeroCondition,ROUND($F61,2) = 0,
_xlpm.IsPrincipalRemainingBlankCondition,$F61="",
_xlpm.IsPeriodBlankCondition,ISBLANK($A62),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62" s="5">
        <f>_xlfn.LET(
_xlpm.IfPMIOwedIsBlank,IF($H62 = "",0,$H62),
_xlpm.TotalMonthlyPaymentCalculation,$D62+$E62+$G62+_xlpm.IfPMIOwedIsBlank,
_xlpm.IsPrincipalZeroCondition,ROUND($F61,2) = 0,
_xlpm.IsPrincipalRemainingBlankCondition,$F61="",
_xlpm.IsPeriodBlankCondition,ISBLANK($A62),
_xlpm.Calculation,IF(_xlpm.IsPeriodBlankCondition,"",IF(_xlpm.IsPrincipalRemainingBlankCondition,"",IF(_xlpm.IsPrincipalZeroCondition,"",_xlpm.TotalMonthlyPaymentCalculation))),
_xlpm.Calculation
)</f>
        <v>2379.6288261598379</v>
      </c>
      <c r="J62" s="5"/>
      <c r="L62" s="5"/>
    </row>
    <row r="63" spans="1:12" x14ac:dyDescent="0.3">
      <c r="A63">
        <v>38</v>
      </c>
      <c r="B63" s="53">
        <f t="shared" si="0"/>
        <v>44958</v>
      </c>
      <c r="C63" s="5">
        <f>_xlfn.LET(
_xlpm.StartingPrincipalBalance,$F62,
_xlpm.IsPrincipalRemainingZeroCondition,ROUND($F62,2)=0,
_xlpm.IsPrincipalRemainingBlankCondition,$F62="",
_xlpm.IsPeriodBlankCondition,ISBLANK($A63),
_xlpm.Calculation,IF(_xlpm.IsPeriodBlankCondition,"",IF(_xlpm.IsPrincipalRemainingBlankCondition,"",IF(_xlpm.IsPrincipalRemainingZeroCondition,"",_xlpm.StartingPrincipalBalance))),
_xlpm.Calculation
)</f>
        <v>176565.60849420037</v>
      </c>
      <c r="D63" s="5">
        <f>_xlfn.LET(
_xlpm.InterestCalculation,$F62*$B$9,
_xlpm.IsPrincipalRemainingZeroCondition,ROUND($F62,2)=0,
_xlpm.IsPrincipalRemainingBlankCondition,$F62="",
_xlpm.IsPeriodBlankCondition,ISBLANK($A63),
_xlpm.Calculation,IF(_xlpm.IsPeriodBlankCondition,"",IF(_xlpm.IsPrincipalRemainingBlankCondition,"",IF(_xlpm.IsPrincipalRemainingZeroCondition,"",_xlpm.InterestCalculation))),
_xlpm.Calculation
)</f>
        <v>1471.380070785003</v>
      </c>
      <c r="E63" s="5">
        <f>_xlfn.LET(
_xlpm.PrincipalOwedCalculation,$B$10-$D63,
_xlpm.IsPrincipalLessThenOrEqualToMonthlyPaymentCondition,$F62&lt;=$B$10,
_xlpm.IsPrincipalZeroCondition,ROUND($F62,2) = 0,
_xlpm.IsPrincipalRemainingBlankCondition,$F62="",
_xlpm.IsPeriodBlankCondition,ISBLANK($A63),
_xlpm.Calculation,IF(_xlpm.IsPeriodBlankCondition,"",IF(_xlpm.IsPrincipalRemainingBlankCondition,"",IF(_xlpm.IsPrincipalZeroCondition,"",IF(_xlpm.IsPrincipalLessThenOrEqualToMonthlyPaymentCondition,$F62,_xlpm.PrincipalOwedCalculation)))),
_xlpm.Calculation
)</f>
        <v>108.2487553748349</v>
      </c>
      <c r="F63" s="5">
        <f>_xlfn.LET(
_xlpm.StartingBalanceGreaterThanPrincipalOwedPlusPrepaymentCondition,$C63&gt;=$E63,
_xlpm.IsPrincpalOwedPlusPrepaymentLessThanOrEqualToPrincipalRemainingCondition,ROUND($E63,2)&lt;=ROUND($F62,2),
_xlpm.IsCurrentPrincapalOwedAmtGreaterThanPrevPrincipalOwedCondition,$E62&gt;$F62,
_xlpm.IsPrincipalZeroCondition,ROUND($F62,2) = 0,
_xlpm.IsPrincipalRemainingBlankCondition,$F62="",
_xlpm.IsPeriodBlankCondition,ISBLANK($A63),
_xlpm.Calculation,IF(_xlpm.IsPeriodBlankCondition,"",IF(_xlpm.IsPrincipalRemainingBlankCondition,"",IF(_xlpm.IsPrincipalZeroCondition,"",IF(_xlpm.StartingBalanceGreaterThanPrincipalOwedPlusPrepaymentCondition,$C63-$E63,0)))),
_xlpm.Calculation
)</f>
        <v>176457.35973882553</v>
      </c>
      <c r="G63" s="5">
        <f>_xlfn.LET(
_xlpm.PrincpalRemainingCalculation,$B$13,
_xlpm.IsPrincipalZeroCondition,ROUND($F62,2) = 0,
_xlpm.IsPrincipalRemainingBlankCondition,$F62="",
_xlpm.IsPeriodBlankCondition,ISBLANK($A63),
_xlpm.Calculation,IF(_xlpm.IsPeriodBlankCondition,"",IF(_xlpm.IsPrincipalRemainingBlankCondition,"",IF(_xlpm.IsPrincipalZeroCondition,"",_xlpm.PrincpalRemainingCalculation))),
_xlpm.Calculation
)</f>
        <v>500</v>
      </c>
      <c r="H63" s="5">
        <f>_xlfn.LET(
_xlpm.IsPrincipalRemainingLessThanOrEqualToPMICutoffAmtCondition,$F62&lt;=$B$2*(1-$B$15),
_xlpm.PMIMonthlyPayment,$B$19,
_xlpm.IsPrincipalZeroCondition,ROUND($F62,2) = 0,
_xlpm.IsPrincipalRemainingBlankCondition,$F62="",
_xlpm.IsPeriodBlankCondition,ISBLANK($A63),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63" s="5">
        <f>_xlfn.LET(
_xlpm.IfPMIOwedIsBlank,IF($H63 = "",0,$H63),
_xlpm.TotalMonthlyPaymentCalculation,$D63+$E63+$G63+_xlpm.IfPMIOwedIsBlank,
_xlpm.IsPrincipalZeroCondition,ROUND($F62,2) = 0,
_xlpm.IsPrincipalRemainingBlankCondition,$F62="",
_xlpm.IsPeriodBlankCondition,ISBLANK($A63),
_xlpm.Calculation,IF(_xlpm.IsPeriodBlankCondition,"",IF(_xlpm.IsPrincipalRemainingBlankCondition,"",IF(_xlpm.IsPrincipalZeroCondition,"",_xlpm.TotalMonthlyPaymentCalculation))),
_xlpm.Calculation
)</f>
        <v>2379.6288261598379</v>
      </c>
      <c r="J63" s="5"/>
      <c r="L63" s="5"/>
    </row>
    <row r="64" spans="1:12" x14ac:dyDescent="0.3">
      <c r="A64">
        <v>39</v>
      </c>
      <c r="B64" s="53">
        <f t="shared" si="0"/>
        <v>44986</v>
      </c>
      <c r="C64" s="5">
        <f>_xlfn.LET(
_xlpm.StartingPrincipalBalance,$F63,
_xlpm.IsPrincipalRemainingZeroCondition,ROUND($F63,2)=0,
_xlpm.IsPrincipalRemainingBlankCondition,$F63="",
_xlpm.IsPeriodBlankCondition,ISBLANK($A64),
_xlpm.Calculation,IF(_xlpm.IsPeriodBlankCondition,"",IF(_xlpm.IsPrincipalRemainingBlankCondition,"",IF(_xlpm.IsPrincipalRemainingZeroCondition,"",_xlpm.StartingPrincipalBalance))),
_xlpm.Calculation
)</f>
        <v>176457.35973882553</v>
      </c>
      <c r="D64" s="5">
        <f>_xlfn.LET(
_xlpm.InterestCalculation,$F63*$B$9,
_xlpm.IsPrincipalRemainingZeroCondition,ROUND($F63,2)=0,
_xlpm.IsPrincipalRemainingBlankCondition,$F63="",
_xlpm.IsPeriodBlankCondition,ISBLANK($A64),
_xlpm.Calculation,IF(_xlpm.IsPeriodBlankCondition,"",IF(_xlpm.IsPrincipalRemainingBlankCondition,"",IF(_xlpm.IsPrincipalRemainingZeroCondition,"",_xlpm.InterestCalculation))),
_xlpm.Calculation
)</f>
        <v>1470.477997823546</v>
      </c>
      <c r="E64" s="5">
        <f>_xlfn.LET(
_xlpm.PrincipalOwedCalculation,$B$10-$D64,
_xlpm.IsPrincipalLessThenOrEqualToMonthlyPaymentCondition,$F63&lt;=$B$10,
_xlpm.IsPrincipalZeroCondition,ROUND($F63,2) = 0,
_xlpm.IsPrincipalRemainingBlankCondition,$F63="",
_xlpm.IsPeriodBlankCondition,ISBLANK($A64),
_xlpm.Calculation,IF(_xlpm.IsPeriodBlankCondition,"",IF(_xlpm.IsPrincipalRemainingBlankCondition,"",IF(_xlpm.IsPrincipalZeroCondition,"",IF(_xlpm.IsPrincipalLessThenOrEqualToMonthlyPaymentCondition,$F63,_xlpm.PrincipalOwedCalculation)))),
_xlpm.Calculation
)</f>
        <v>109.15082833629185</v>
      </c>
      <c r="F64" s="5">
        <f>_xlfn.LET(
_xlpm.StartingBalanceGreaterThanPrincipalOwedPlusPrepaymentCondition,$C64&gt;=$E64,
_xlpm.IsPrincpalOwedPlusPrepaymentLessThanOrEqualToPrincipalRemainingCondition,ROUND($E64,2)&lt;=ROUND($F63,2),
_xlpm.IsCurrentPrincapalOwedAmtGreaterThanPrevPrincipalOwedCondition,$E63&gt;$F63,
_xlpm.IsPrincipalZeroCondition,ROUND($F63,2) = 0,
_xlpm.IsPrincipalRemainingBlankCondition,$F63="",
_xlpm.IsPeriodBlankCondition,ISBLANK($A64),
_xlpm.Calculation,IF(_xlpm.IsPeriodBlankCondition,"",IF(_xlpm.IsPrincipalRemainingBlankCondition,"",IF(_xlpm.IsPrincipalZeroCondition,"",IF(_xlpm.StartingBalanceGreaterThanPrincipalOwedPlusPrepaymentCondition,$C64-$E64,0)))),
_xlpm.Calculation
)</f>
        <v>176348.20891048925</v>
      </c>
      <c r="G64" s="5">
        <f>_xlfn.LET(
_xlpm.PrincpalRemainingCalculation,$B$13,
_xlpm.IsPrincipalZeroCondition,ROUND($F63,2) = 0,
_xlpm.IsPrincipalRemainingBlankCondition,$F63="",
_xlpm.IsPeriodBlankCondition,ISBLANK($A64),
_xlpm.Calculation,IF(_xlpm.IsPeriodBlankCondition,"",IF(_xlpm.IsPrincipalRemainingBlankCondition,"",IF(_xlpm.IsPrincipalZeroCondition,"",_xlpm.PrincpalRemainingCalculation))),
_xlpm.Calculation
)</f>
        <v>500</v>
      </c>
      <c r="H64" s="5">
        <f>_xlfn.LET(
_xlpm.IsPrincipalRemainingLessThanOrEqualToPMICutoffAmtCondition,$F63&lt;=$B$2*(1-$B$15),
_xlpm.PMIMonthlyPayment,$B$19,
_xlpm.IsPrincipalZeroCondition,ROUND($F63,2) = 0,
_xlpm.IsPrincipalRemainingBlankCondition,$F63="",
_xlpm.IsPeriodBlankCondition,ISBLANK($A64),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64" s="5">
        <f>_xlfn.LET(
_xlpm.IfPMIOwedIsBlank,IF($H64 = "",0,$H64),
_xlpm.TotalMonthlyPaymentCalculation,$D64+$E64+$G64+_xlpm.IfPMIOwedIsBlank,
_xlpm.IsPrincipalZeroCondition,ROUND($F63,2) = 0,
_xlpm.IsPrincipalRemainingBlankCondition,$F63="",
_xlpm.IsPeriodBlankCondition,ISBLANK($A64),
_xlpm.Calculation,IF(_xlpm.IsPeriodBlankCondition,"",IF(_xlpm.IsPrincipalRemainingBlankCondition,"",IF(_xlpm.IsPrincipalZeroCondition,"",_xlpm.TotalMonthlyPaymentCalculation))),
_xlpm.Calculation
)</f>
        <v>2379.6288261598379</v>
      </c>
      <c r="J64" s="5"/>
      <c r="L64" s="5"/>
    </row>
    <row r="65" spans="1:12" x14ac:dyDescent="0.3">
      <c r="A65">
        <v>40</v>
      </c>
      <c r="B65" s="53">
        <f t="shared" si="0"/>
        <v>45017</v>
      </c>
      <c r="C65" s="5">
        <f>_xlfn.LET(
_xlpm.StartingPrincipalBalance,$F64,
_xlpm.IsPrincipalRemainingZeroCondition,ROUND($F64,2)=0,
_xlpm.IsPrincipalRemainingBlankCondition,$F64="",
_xlpm.IsPeriodBlankCondition,ISBLANK($A65),
_xlpm.Calculation,IF(_xlpm.IsPeriodBlankCondition,"",IF(_xlpm.IsPrincipalRemainingBlankCondition,"",IF(_xlpm.IsPrincipalRemainingZeroCondition,"",_xlpm.StartingPrincipalBalance))),
_xlpm.Calculation
)</f>
        <v>176348.20891048925</v>
      </c>
      <c r="D65" s="5">
        <f>_xlfn.LET(
_xlpm.InterestCalculation,$F64*$B$9,
_xlpm.IsPrincipalRemainingZeroCondition,ROUND($F64,2)=0,
_xlpm.IsPrincipalRemainingBlankCondition,$F64="",
_xlpm.IsPeriodBlankCondition,ISBLANK($A65),
_xlpm.Calculation,IF(_xlpm.IsPeriodBlankCondition,"",IF(_xlpm.IsPrincipalRemainingBlankCondition,"",IF(_xlpm.IsPrincipalRemainingZeroCondition,"",_xlpm.InterestCalculation))),
_xlpm.Calculation
)</f>
        <v>1469.5684075874103</v>
      </c>
      <c r="E65" s="5">
        <f>_xlfn.LET(
_xlpm.PrincipalOwedCalculation,$B$10-$D65,
_xlpm.IsPrincipalLessThenOrEqualToMonthlyPaymentCondition,$F64&lt;=$B$10,
_xlpm.IsPrincipalZeroCondition,ROUND($F64,2) = 0,
_xlpm.IsPrincipalRemainingBlankCondition,$F64="",
_xlpm.IsPeriodBlankCondition,ISBLANK($A65),
_xlpm.Calculation,IF(_xlpm.IsPeriodBlankCondition,"",IF(_xlpm.IsPrincipalRemainingBlankCondition,"",IF(_xlpm.IsPrincipalZeroCondition,"",IF(_xlpm.IsPrincipalLessThenOrEqualToMonthlyPaymentCondition,$F64,_xlpm.PrincipalOwedCalculation)))),
_xlpm.Calculation
)</f>
        <v>110.06041857242758</v>
      </c>
      <c r="F65" s="5">
        <f>_xlfn.LET(
_xlpm.StartingBalanceGreaterThanPrincipalOwedPlusPrepaymentCondition,$C65&gt;=$E65,
_xlpm.IsPrincpalOwedPlusPrepaymentLessThanOrEqualToPrincipalRemainingCondition,ROUND($E65,2)&lt;=ROUND($F64,2),
_xlpm.IsCurrentPrincapalOwedAmtGreaterThanPrevPrincipalOwedCondition,$E64&gt;$F64,
_xlpm.IsPrincipalZeroCondition,ROUND($F64,2) = 0,
_xlpm.IsPrincipalRemainingBlankCondition,$F64="",
_xlpm.IsPeriodBlankCondition,ISBLANK($A65),
_xlpm.Calculation,IF(_xlpm.IsPeriodBlankCondition,"",IF(_xlpm.IsPrincipalRemainingBlankCondition,"",IF(_xlpm.IsPrincipalZeroCondition,"",IF(_xlpm.StartingBalanceGreaterThanPrincipalOwedPlusPrepaymentCondition,$C65-$E65,0)))),
_xlpm.Calculation
)</f>
        <v>176238.14849191683</v>
      </c>
      <c r="G65" s="5">
        <f>_xlfn.LET(
_xlpm.PrincpalRemainingCalculation,$B$13,
_xlpm.IsPrincipalZeroCondition,ROUND($F64,2) = 0,
_xlpm.IsPrincipalRemainingBlankCondition,$F64="",
_xlpm.IsPeriodBlankCondition,ISBLANK($A65),
_xlpm.Calculation,IF(_xlpm.IsPeriodBlankCondition,"",IF(_xlpm.IsPrincipalRemainingBlankCondition,"",IF(_xlpm.IsPrincipalZeroCondition,"",_xlpm.PrincpalRemainingCalculation))),
_xlpm.Calculation
)</f>
        <v>500</v>
      </c>
      <c r="H65" s="5">
        <f>_xlfn.LET(
_xlpm.IsPrincipalRemainingLessThanOrEqualToPMICutoffAmtCondition,$F64&lt;=$B$2*(1-$B$15),
_xlpm.PMIMonthlyPayment,$B$19,
_xlpm.IsPrincipalZeroCondition,ROUND($F64,2) = 0,
_xlpm.IsPrincipalRemainingBlankCondition,$F64="",
_xlpm.IsPeriodBlankCondition,ISBLANK($A65),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65" s="5">
        <f>_xlfn.LET(
_xlpm.IfPMIOwedIsBlank,IF($H65 = "",0,$H65),
_xlpm.TotalMonthlyPaymentCalculation,$D65+$E65+$G65+_xlpm.IfPMIOwedIsBlank,
_xlpm.IsPrincipalZeroCondition,ROUND($F64,2) = 0,
_xlpm.IsPrincipalRemainingBlankCondition,$F64="",
_xlpm.IsPeriodBlankCondition,ISBLANK($A65),
_xlpm.Calculation,IF(_xlpm.IsPeriodBlankCondition,"",IF(_xlpm.IsPrincipalRemainingBlankCondition,"",IF(_xlpm.IsPrincipalZeroCondition,"",_xlpm.TotalMonthlyPaymentCalculation))),
_xlpm.Calculation
)</f>
        <v>2379.6288261598379</v>
      </c>
      <c r="J65" s="5"/>
      <c r="L65" s="5"/>
    </row>
    <row r="66" spans="1:12" x14ac:dyDescent="0.3">
      <c r="A66">
        <v>41</v>
      </c>
      <c r="B66" s="53">
        <f t="shared" si="0"/>
        <v>45047</v>
      </c>
      <c r="C66" s="5">
        <f>_xlfn.LET(
_xlpm.StartingPrincipalBalance,$F65,
_xlpm.IsPrincipalRemainingZeroCondition,ROUND($F65,2)=0,
_xlpm.IsPrincipalRemainingBlankCondition,$F65="",
_xlpm.IsPeriodBlankCondition,ISBLANK($A66),
_xlpm.Calculation,IF(_xlpm.IsPeriodBlankCondition,"",IF(_xlpm.IsPrincipalRemainingBlankCondition,"",IF(_xlpm.IsPrincipalRemainingZeroCondition,"",_xlpm.StartingPrincipalBalance))),
_xlpm.Calculation
)</f>
        <v>176238.14849191683</v>
      </c>
      <c r="D66" s="5">
        <f>_xlfn.LET(
_xlpm.InterestCalculation,$F65*$B$9,
_xlpm.IsPrincipalRemainingZeroCondition,ROUND($F65,2)=0,
_xlpm.IsPrincipalRemainingBlankCondition,$F65="",
_xlpm.IsPeriodBlankCondition,ISBLANK($A66),
_xlpm.Calculation,IF(_xlpm.IsPeriodBlankCondition,"",IF(_xlpm.IsPrincipalRemainingBlankCondition,"",IF(_xlpm.IsPrincipalRemainingZeroCondition,"",_xlpm.InterestCalculation))),
_xlpm.Calculation
)</f>
        <v>1468.6512374326403</v>
      </c>
      <c r="E66" s="5">
        <f>_xlfn.LET(
_xlpm.PrincipalOwedCalculation,$B$10-$D66,
_xlpm.IsPrincipalLessThenOrEqualToMonthlyPaymentCondition,$F65&lt;=$B$10,
_xlpm.IsPrincipalZeroCondition,ROUND($F65,2) = 0,
_xlpm.IsPrincipalRemainingBlankCondition,$F65="",
_xlpm.IsPeriodBlankCondition,ISBLANK($A66),
_xlpm.Calculation,IF(_xlpm.IsPeriodBlankCondition,"",IF(_xlpm.IsPrincipalRemainingBlankCondition,"",IF(_xlpm.IsPrincipalZeroCondition,"",IF(_xlpm.IsPrincipalLessThenOrEqualToMonthlyPaymentCondition,$F65,_xlpm.PrincipalOwedCalculation)))),
_xlpm.Calculation
)</f>
        <v>110.9775887271976</v>
      </c>
      <c r="F66" s="5">
        <f>_xlfn.LET(
_xlpm.StartingBalanceGreaterThanPrincipalOwedPlusPrepaymentCondition,$C66&gt;=$E66,
_xlpm.IsPrincpalOwedPlusPrepaymentLessThanOrEqualToPrincipalRemainingCondition,ROUND($E66,2)&lt;=ROUND($F65,2),
_xlpm.IsCurrentPrincapalOwedAmtGreaterThanPrevPrincipalOwedCondition,$E65&gt;$F65,
_xlpm.IsPrincipalZeroCondition,ROUND($F65,2) = 0,
_xlpm.IsPrincipalRemainingBlankCondition,$F65="",
_xlpm.IsPeriodBlankCondition,ISBLANK($A66),
_xlpm.Calculation,IF(_xlpm.IsPeriodBlankCondition,"",IF(_xlpm.IsPrincipalRemainingBlankCondition,"",IF(_xlpm.IsPrincipalZeroCondition,"",IF(_xlpm.StartingBalanceGreaterThanPrincipalOwedPlusPrepaymentCondition,$C66-$E66,0)))),
_xlpm.Calculation
)</f>
        <v>176127.17090318963</v>
      </c>
      <c r="G66" s="5">
        <f>_xlfn.LET(
_xlpm.PrincpalRemainingCalculation,$B$13,
_xlpm.IsPrincipalZeroCondition,ROUND($F65,2) = 0,
_xlpm.IsPrincipalRemainingBlankCondition,$F65="",
_xlpm.IsPeriodBlankCondition,ISBLANK($A66),
_xlpm.Calculation,IF(_xlpm.IsPeriodBlankCondition,"",IF(_xlpm.IsPrincipalRemainingBlankCondition,"",IF(_xlpm.IsPrincipalZeroCondition,"",_xlpm.PrincpalRemainingCalculation))),
_xlpm.Calculation
)</f>
        <v>500</v>
      </c>
      <c r="H66" s="5">
        <f>_xlfn.LET(
_xlpm.IsPrincipalRemainingLessThanOrEqualToPMICutoffAmtCondition,$F65&lt;=$B$2*(1-$B$15),
_xlpm.PMIMonthlyPayment,$B$19,
_xlpm.IsPrincipalZeroCondition,ROUND($F65,2) = 0,
_xlpm.IsPrincipalRemainingBlankCondition,$F65="",
_xlpm.IsPeriodBlankCondition,ISBLANK($A66),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66" s="5">
        <f>_xlfn.LET(
_xlpm.IfPMIOwedIsBlank,IF($H66 = "",0,$H66),
_xlpm.TotalMonthlyPaymentCalculation,$D66+$E66+$G66+_xlpm.IfPMIOwedIsBlank,
_xlpm.IsPrincipalZeroCondition,ROUND($F65,2) = 0,
_xlpm.IsPrincipalRemainingBlankCondition,$F65="",
_xlpm.IsPeriodBlankCondition,ISBLANK($A66),
_xlpm.Calculation,IF(_xlpm.IsPeriodBlankCondition,"",IF(_xlpm.IsPrincipalRemainingBlankCondition,"",IF(_xlpm.IsPrincipalZeroCondition,"",_xlpm.TotalMonthlyPaymentCalculation))),
_xlpm.Calculation
)</f>
        <v>2379.6288261598379</v>
      </c>
      <c r="J66" s="5"/>
      <c r="L66" s="5"/>
    </row>
    <row r="67" spans="1:12" x14ac:dyDescent="0.3">
      <c r="A67">
        <v>42</v>
      </c>
      <c r="B67" s="53">
        <f t="shared" si="0"/>
        <v>45078</v>
      </c>
      <c r="C67" s="5">
        <f>_xlfn.LET(
_xlpm.StartingPrincipalBalance,$F66,
_xlpm.IsPrincipalRemainingZeroCondition,ROUND($F66,2)=0,
_xlpm.IsPrincipalRemainingBlankCondition,$F66="",
_xlpm.IsPeriodBlankCondition,ISBLANK($A67),
_xlpm.Calculation,IF(_xlpm.IsPeriodBlankCondition,"",IF(_xlpm.IsPrincipalRemainingBlankCondition,"",IF(_xlpm.IsPrincipalRemainingZeroCondition,"",_xlpm.StartingPrincipalBalance))),
_xlpm.Calculation
)</f>
        <v>176127.17090318963</v>
      </c>
      <c r="D67" s="5">
        <f>_xlfn.LET(
_xlpm.InterestCalculation,$F66*$B$9,
_xlpm.IsPrincipalRemainingZeroCondition,ROUND($F66,2)=0,
_xlpm.IsPrincipalRemainingBlankCondition,$F66="",
_xlpm.IsPeriodBlankCondition,ISBLANK($A67),
_xlpm.Calculation,IF(_xlpm.IsPeriodBlankCondition,"",IF(_xlpm.IsPrincipalRemainingBlankCondition,"",IF(_xlpm.IsPrincipalRemainingZeroCondition,"",_xlpm.InterestCalculation))),
_xlpm.Calculation
)</f>
        <v>1467.7264241932469</v>
      </c>
      <c r="E67" s="5">
        <f>_xlfn.LET(
_xlpm.PrincipalOwedCalculation,$B$10-$D67,
_xlpm.IsPrincipalLessThenOrEqualToMonthlyPaymentCondition,$F66&lt;=$B$10,
_xlpm.IsPrincipalZeroCondition,ROUND($F66,2) = 0,
_xlpm.IsPrincipalRemainingBlankCondition,$F66="",
_xlpm.IsPeriodBlankCondition,ISBLANK($A67),
_xlpm.Calculation,IF(_xlpm.IsPeriodBlankCondition,"",IF(_xlpm.IsPrincipalRemainingBlankCondition,"",IF(_xlpm.IsPrincipalZeroCondition,"",IF(_xlpm.IsPrincipalLessThenOrEqualToMonthlyPaymentCondition,$F66,_xlpm.PrincipalOwedCalculation)))),
_xlpm.Calculation
)</f>
        <v>111.90240196659101</v>
      </c>
      <c r="F67" s="5">
        <f>_xlfn.LET(
_xlpm.StartingBalanceGreaterThanPrincipalOwedPlusPrepaymentCondition,$C67&gt;=$E67,
_xlpm.IsPrincpalOwedPlusPrepaymentLessThanOrEqualToPrincipalRemainingCondition,ROUND($E67,2)&lt;=ROUND($F66,2),
_xlpm.IsCurrentPrincapalOwedAmtGreaterThanPrevPrincipalOwedCondition,$E66&gt;$F66,
_xlpm.IsPrincipalZeroCondition,ROUND($F66,2) = 0,
_xlpm.IsPrincipalRemainingBlankCondition,$F66="",
_xlpm.IsPeriodBlankCondition,ISBLANK($A67),
_xlpm.Calculation,IF(_xlpm.IsPeriodBlankCondition,"",IF(_xlpm.IsPrincipalRemainingBlankCondition,"",IF(_xlpm.IsPrincipalZeroCondition,"",IF(_xlpm.StartingBalanceGreaterThanPrincipalOwedPlusPrepaymentCondition,$C67-$E67,0)))),
_xlpm.Calculation
)</f>
        <v>176015.26850122304</v>
      </c>
      <c r="G67" s="5">
        <f>_xlfn.LET(
_xlpm.PrincpalRemainingCalculation,$B$13,
_xlpm.IsPrincipalZeroCondition,ROUND($F66,2) = 0,
_xlpm.IsPrincipalRemainingBlankCondition,$F66="",
_xlpm.IsPeriodBlankCondition,ISBLANK($A67),
_xlpm.Calculation,IF(_xlpm.IsPeriodBlankCondition,"",IF(_xlpm.IsPrincipalRemainingBlankCondition,"",IF(_xlpm.IsPrincipalZeroCondition,"",_xlpm.PrincpalRemainingCalculation))),
_xlpm.Calculation
)</f>
        <v>500</v>
      </c>
      <c r="H67" s="5">
        <f>_xlfn.LET(
_xlpm.IsPrincipalRemainingLessThanOrEqualToPMICutoffAmtCondition,$F66&lt;=$B$2*(1-$B$15),
_xlpm.PMIMonthlyPayment,$B$19,
_xlpm.IsPrincipalZeroCondition,ROUND($F66,2) = 0,
_xlpm.IsPrincipalRemainingBlankCondition,$F66="",
_xlpm.IsPeriodBlankCondition,ISBLANK($A67),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67" s="5">
        <f>_xlfn.LET(
_xlpm.IfPMIOwedIsBlank,IF($H67 = "",0,$H67),
_xlpm.TotalMonthlyPaymentCalculation,$D67+$E67+$G67+_xlpm.IfPMIOwedIsBlank,
_xlpm.IsPrincipalZeroCondition,ROUND($F66,2) = 0,
_xlpm.IsPrincipalRemainingBlankCondition,$F66="",
_xlpm.IsPeriodBlankCondition,ISBLANK($A67),
_xlpm.Calculation,IF(_xlpm.IsPeriodBlankCondition,"",IF(_xlpm.IsPrincipalRemainingBlankCondition,"",IF(_xlpm.IsPrincipalZeroCondition,"",_xlpm.TotalMonthlyPaymentCalculation))),
_xlpm.Calculation
)</f>
        <v>2379.6288261598379</v>
      </c>
      <c r="J67" s="5"/>
      <c r="L67" s="5"/>
    </row>
    <row r="68" spans="1:12" x14ac:dyDescent="0.3">
      <c r="A68">
        <v>43</v>
      </c>
      <c r="B68" s="53">
        <f t="shared" si="0"/>
        <v>45108</v>
      </c>
      <c r="C68" s="5">
        <f>_xlfn.LET(
_xlpm.StartingPrincipalBalance,$F67,
_xlpm.IsPrincipalRemainingZeroCondition,ROUND($F67,2)=0,
_xlpm.IsPrincipalRemainingBlankCondition,$F67="",
_xlpm.IsPeriodBlankCondition,ISBLANK($A68),
_xlpm.Calculation,IF(_xlpm.IsPeriodBlankCondition,"",IF(_xlpm.IsPrincipalRemainingBlankCondition,"",IF(_xlpm.IsPrincipalRemainingZeroCondition,"",_xlpm.StartingPrincipalBalance))),
_xlpm.Calculation
)</f>
        <v>176015.26850122304</v>
      </c>
      <c r="D68" s="5">
        <f>_xlfn.LET(
_xlpm.InterestCalculation,$F67*$B$9,
_xlpm.IsPrincipalRemainingZeroCondition,ROUND($F67,2)=0,
_xlpm.IsPrincipalRemainingBlankCondition,$F67="",
_xlpm.IsPeriodBlankCondition,ISBLANK($A68),
_xlpm.Calculation,IF(_xlpm.IsPeriodBlankCondition,"",IF(_xlpm.IsPrincipalRemainingBlankCondition,"",IF(_xlpm.IsPrincipalRemainingZeroCondition,"",_xlpm.InterestCalculation))),
_xlpm.Calculation
)</f>
        <v>1466.7939041768586</v>
      </c>
      <c r="E68" s="5">
        <f>_xlfn.LET(
_xlpm.PrincipalOwedCalculation,$B$10-$D68,
_xlpm.IsPrincipalLessThenOrEqualToMonthlyPaymentCondition,$F67&lt;=$B$10,
_xlpm.IsPrincipalZeroCondition,ROUND($F67,2) = 0,
_xlpm.IsPrincipalRemainingBlankCondition,$F67="",
_xlpm.IsPeriodBlankCondition,ISBLANK($A68),
_xlpm.Calculation,IF(_xlpm.IsPeriodBlankCondition,"",IF(_xlpm.IsPrincipalRemainingBlankCondition,"",IF(_xlpm.IsPrincipalZeroCondition,"",IF(_xlpm.IsPrincipalLessThenOrEqualToMonthlyPaymentCondition,$F67,_xlpm.PrincipalOwedCalculation)))),
_xlpm.Calculation
)</f>
        <v>112.83492198297927</v>
      </c>
      <c r="F68" s="5">
        <f>_xlfn.LET(
_xlpm.StartingBalanceGreaterThanPrincipalOwedPlusPrepaymentCondition,$C68&gt;=$E68,
_xlpm.IsPrincpalOwedPlusPrepaymentLessThanOrEqualToPrincipalRemainingCondition,ROUND($E68,2)&lt;=ROUND($F67,2),
_xlpm.IsCurrentPrincapalOwedAmtGreaterThanPrevPrincipalOwedCondition,$E67&gt;$F67,
_xlpm.IsPrincipalZeroCondition,ROUND($F67,2) = 0,
_xlpm.IsPrincipalRemainingBlankCondition,$F67="",
_xlpm.IsPeriodBlankCondition,ISBLANK($A68),
_xlpm.Calculation,IF(_xlpm.IsPeriodBlankCondition,"",IF(_xlpm.IsPrincipalRemainingBlankCondition,"",IF(_xlpm.IsPrincipalZeroCondition,"",IF(_xlpm.StartingBalanceGreaterThanPrincipalOwedPlusPrepaymentCondition,$C68-$E68,0)))),
_xlpm.Calculation
)</f>
        <v>175902.43357924005</v>
      </c>
      <c r="G68" s="5">
        <f>_xlfn.LET(
_xlpm.PrincpalRemainingCalculation,$B$13,
_xlpm.IsPrincipalZeroCondition,ROUND($F67,2) = 0,
_xlpm.IsPrincipalRemainingBlankCondition,$F67="",
_xlpm.IsPeriodBlankCondition,ISBLANK($A68),
_xlpm.Calculation,IF(_xlpm.IsPeriodBlankCondition,"",IF(_xlpm.IsPrincipalRemainingBlankCondition,"",IF(_xlpm.IsPrincipalZeroCondition,"",_xlpm.PrincpalRemainingCalculation))),
_xlpm.Calculation
)</f>
        <v>500</v>
      </c>
      <c r="H68" s="5">
        <f>_xlfn.LET(
_xlpm.IsPrincipalRemainingLessThanOrEqualToPMICutoffAmtCondition,$F67&lt;=$B$2*(1-$B$15),
_xlpm.PMIMonthlyPayment,$B$19,
_xlpm.IsPrincipalZeroCondition,ROUND($F67,2) = 0,
_xlpm.IsPrincipalRemainingBlankCondition,$F67="",
_xlpm.IsPeriodBlankCondition,ISBLANK($A68),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68" s="5">
        <f>_xlfn.LET(
_xlpm.IfPMIOwedIsBlank,IF($H68 = "",0,$H68),
_xlpm.TotalMonthlyPaymentCalculation,$D68+$E68+$G68+_xlpm.IfPMIOwedIsBlank,
_xlpm.IsPrincipalZeroCondition,ROUND($F67,2) = 0,
_xlpm.IsPrincipalRemainingBlankCondition,$F67="",
_xlpm.IsPeriodBlankCondition,ISBLANK($A68),
_xlpm.Calculation,IF(_xlpm.IsPeriodBlankCondition,"",IF(_xlpm.IsPrincipalRemainingBlankCondition,"",IF(_xlpm.IsPrincipalZeroCondition,"",_xlpm.TotalMonthlyPaymentCalculation))),
_xlpm.Calculation
)</f>
        <v>2379.6288261598379</v>
      </c>
      <c r="J68" s="5"/>
      <c r="L68" s="5"/>
    </row>
    <row r="69" spans="1:12" x14ac:dyDescent="0.3">
      <c r="A69">
        <v>44</v>
      </c>
      <c r="B69" s="53">
        <f t="shared" si="0"/>
        <v>45139</v>
      </c>
      <c r="C69" s="5">
        <f>_xlfn.LET(
_xlpm.StartingPrincipalBalance,$F68,
_xlpm.IsPrincipalRemainingZeroCondition,ROUND($F68,2)=0,
_xlpm.IsPrincipalRemainingBlankCondition,$F68="",
_xlpm.IsPeriodBlankCondition,ISBLANK($A69),
_xlpm.Calculation,IF(_xlpm.IsPeriodBlankCondition,"",IF(_xlpm.IsPrincipalRemainingBlankCondition,"",IF(_xlpm.IsPrincipalRemainingZeroCondition,"",_xlpm.StartingPrincipalBalance))),
_xlpm.Calculation
)</f>
        <v>175902.43357924005</v>
      </c>
      <c r="D69" s="5">
        <f>_xlfn.LET(
_xlpm.InterestCalculation,$F68*$B$9,
_xlpm.IsPrincipalRemainingZeroCondition,ROUND($F68,2)=0,
_xlpm.IsPrincipalRemainingBlankCondition,$F68="",
_xlpm.IsPeriodBlankCondition,ISBLANK($A69),
_xlpm.Calculation,IF(_xlpm.IsPeriodBlankCondition,"",IF(_xlpm.IsPrincipalRemainingBlankCondition,"",IF(_xlpm.IsPrincipalRemainingZeroCondition,"",_xlpm.InterestCalculation))),
_xlpm.Calculation
)</f>
        <v>1465.8536131603337</v>
      </c>
      <c r="E69" s="5">
        <f>_xlfn.LET(
_xlpm.PrincipalOwedCalculation,$B$10-$D69,
_xlpm.IsPrincipalLessThenOrEqualToMonthlyPaymentCondition,$F68&lt;=$B$10,
_xlpm.IsPrincipalZeroCondition,ROUND($F68,2) = 0,
_xlpm.IsPrincipalRemainingBlankCondition,$F68="",
_xlpm.IsPeriodBlankCondition,ISBLANK($A69),
_xlpm.Calculation,IF(_xlpm.IsPeriodBlankCondition,"",IF(_xlpm.IsPrincipalRemainingBlankCondition,"",IF(_xlpm.IsPrincipalZeroCondition,"",IF(_xlpm.IsPrincipalLessThenOrEqualToMonthlyPaymentCondition,$F68,_xlpm.PrincipalOwedCalculation)))),
_xlpm.Calculation
)</f>
        <v>113.77521299950422</v>
      </c>
      <c r="F69" s="5">
        <f>_xlfn.LET(
_xlpm.StartingBalanceGreaterThanPrincipalOwedPlusPrepaymentCondition,$C69&gt;=$E69,
_xlpm.IsPrincpalOwedPlusPrepaymentLessThanOrEqualToPrincipalRemainingCondition,ROUND($E69,2)&lt;=ROUND($F68,2),
_xlpm.IsCurrentPrincapalOwedAmtGreaterThanPrevPrincipalOwedCondition,$E68&gt;$F68,
_xlpm.IsPrincipalZeroCondition,ROUND($F68,2) = 0,
_xlpm.IsPrincipalRemainingBlankCondition,$F68="",
_xlpm.IsPeriodBlankCondition,ISBLANK($A69),
_xlpm.Calculation,IF(_xlpm.IsPeriodBlankCondition,"",IF(_xlpm.IsPrincipalRemainingBlankCondition,"",IF(_xlpm.IsPrincipalZeroCondition,"",IF(_xlpm.StartingBalanceGreaterThanPrincipalOwedPlusPrepaymentCondition,$C69-$E69,0)))),
_xlpm.Calculation
)</f>
        <v>175788.65836624056</v>
      </c>
      <c r="G69" s="5">
        <f>_xlfn.LET(
_xlpm.PrincpalRemainingCalculation,$B$13,
_xlpm.IsPrincipalZeroCondition,ROUND($F68,2) = 0,
_xlpm.IsPrincipalRemainingBlankCondition,$F68="",
_xlpm.IsPeriodBlankCondition,ISBLANK($A69),
_xlpm.Calculation,IF(_xlpm.IsPeriodBlankCondition,"",IF(_xlpm.IsPrincipalRemainingBlankCondition,"",IF(_xlpm.IsPrincipalZeroCondition,"",_xlpm.PrincpalRemainingCalculation))),
_xlpm.Calculation
)</f>
        <v>500</v>
      </c>
      <c r="H69" s="5">
        <f>_xlfn.LET(
_xlpm.IsPrincipalRemainingLessThanOrEqualToPMICutoffAmtCondition,$F68&lt;=$B$2*(1-$B$15),
_xlpm.PMIMonthlyPayment,$B$19,
_xlpm.IsPrincipalZeroCondition,ROUND($F68,2) = 0,
_xlpm.IsPrincipalRemainingBlankCondition,$F68="",
_xlpm.IsPeriodBlankCondition,ISBLANK($A69),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69" s="5">
        <f>_xlfn.LET(
_xlpm.IfPMIOwedIsBlank,IF($H69 = "",0,$H69),
_xlpm.TotalMonthlyPaymentCalculation,$D69+$E69+$G69+_xlpm.IfPMIOwedIsBlank,
_xlpm.IsPrincipalZeroCondition,ROUND($F68,2) = 0,
_xlpm.IsPrincipalRemainingBlankCondition,$F68="",
_xlpm.IsPeriodBlankCondition,ISBLANK($A69),
_xlpm.Calculation,IF(_xlpm.IsPeriodBlankCondition,"",IF(_xlpm.IsPrincipalRemainingBlankCondition,"",IF(_xlpm.IsPrincipalZeroCondition,"",_xlpm.TotalMonthlyPaymentCalculation))),
_xlpm.Calculation
)</f>
        <v>2379.6288261598379</v>
      </c>
      <c r="J69" s="5"/>
      <c r="L69" s="5"/>
    </row>
    <row r="70" spans="1:12" x14ac:dyDescent="0.3">
      <c r="A70">
        <v>45</v>
      </c>
      <c r="B70" s="53">
        <f t="shared" si="0"/>
        <v>45170</v>
      </c>
      <c r="C70" s="5">
        <f>_xlfn.LET(
_xlpm.StartingPrincipalBalance,$F69,
_xlpm.IsPrincipalRemainingZeroCondition,ROUND($F69,2)=0,
_xlpm.IsPrincipalRemainingBlankCondition,$F69="",
_xlpm.IsPeriodBlankCondition,ISBLANK($A70),
_xlpm.Calculation,IF(_xlpm.IsPeriodBlankCondition,"",IF(_xlpm.IsPrincipalRemainingBlankCondition,"",IF(_xlpm.IsPrincipalRemainingZeroCondition,"",_xlpm.StartingPrincipalBalance))),
_xlpm.Calculation
)</f>
        <v>175788.65836624056</v>
      </c>
      <c r="D70" s="5">
        <f>_xlfn.LET(
_xlpm.InterestCalculation,$F69*$B$9,
_xlpm.IsPrincipalRemainingZeroCondition,ROUND($F69,2)=0,
_xlpm.IsPrincipalRemainingBlankCondition,$F69="",
_xlpm.IsPeriodBlankCondition,ISBLANK($A70),
_xlpm.Calculation,IF(_xlpm.IsPeriodBlankCondition,"",IF(_xlpm.IsPrincipalRemainingBlankCondition,"",IF(_xlpm.IsPrincipalRemainingZeroCondition,"",_xlpm.InterestCalculation))),
_xlpm.Calculation
)</f>
        <v>1464.905486385338</v>
      </c>
      <c r="E70" s="5">
        <f>_xlfn.LET(
_xlpm.PrincipalOwedCalculation,$B$10-$D70,
_xlpm.IsPrincipalLessThenOrEqualToMonthlyPaymentCondition,$F69&lt;=$B$10,
_xlpm.IsPrincipalZeroCondition,ROUND($F69,2) = 0,
_xlpm.IsPrincipalRemainingBlankCondition,$F69="",
_xlpm.IsPeriodBlankCondition,ISBLANK($A70),
_xlpm.Calculation,IF(_xlpm.IsPeriodBlankCondition,"",IF(_xlpm.IsPrincipalRemainingBlankCondition,"",IF(_xlpm.IsPrincipalZeroCondition,"",IF(_xlpm.IsPrincipalLessThenOrEqualToMonthlyPaymentCondition,$F69,_xlpm.PrincipalOwedCalculation)))),
_xlpm.Calculation
)</f>
        <v>114.72333977449989</v>
      </c>
      <c r="F70" s="5">
        <f>_xlfn.LET(
_xlpm.StartingBalanceGreaterThanPrincipalOwedPlusPrepaymentCondition,$C70&gt;=$E70,
_xlpm.IsPrincpalOwedPlusPrepaymentLessThanOrEqualToPrincipalRemainingCondition,ROUND($E70,2)&lt;=ROUND($F69,2),
_xlpm.IsCurrentPrincapalOwedAmtGreaterThanPrevPrincipalOwedCondition,$E69&gt;$F69,
_xlpm.IsPrincipalZeroCondition,ROUND($F69,2) = 0,
_xlpm.IsPrincipalRemainingBlankCondition,$F69="",
_xlpm.IsPeriodBlankCondition,ISBLANK($A70),
_xlpm.Calculation,IF(_xlpm.IsPeriodBlankCondition,"",IF(_xlpm.IsPrincipalRemainingBlankCondition,"",IF(_xlpm.IsPrincipalZeroCondition,"",IF(_xlpm.StartingBalanceGreaterThanPrincipalOwedPlusPrepaymentCondition,$C70-$E70,0)))),
_xlpm.Calculation
)</f>
        <v>175673.93502646606</v>
      </c>
      <c r="G70" s="5">
        <f>_xlfn.LET(
_xlpm.PrincpalRemainingCalculation,$B$13,
_xlpm.IsPrincipalZeroCondition,ROUND($F69,2) = 0,
_xlpm.IsPrincipalRemainingBlankCondition,$F69="",
_xlpm.IsPeriodBlankCondition,ISBLANK($A70),
_xlpm.Calculation,IF(_xlpm.IsPeriodBlankCondition,"",IF(_xlpm.IsPrincipalRemainingBlankCondition,"",IF(_xlpm.IsPrincipalZeroCondition,"",_xlpm.PrincpalRemainingCalculation))),
_xlpm.Calculation
)</f>
        <v>500</v>
      </c>
      <c r="H70" s="5">
        <f>_xlfn.LET(
_xlpm.IsPrincipalRemainingLessThanOrEqualToPMICutoffAmtCondition,$F69&lt;=$B$2*(1-$B$15),
_xlpm.PMIMonthlyPayment,$B$19,
_xlpm.IsPrincipalZeroCondition,ROUND($F69,2) = 0,
_xlpm.IsPrincipalRemainingBlankCondition,$F69="",
_xlpm.IsPeriodBlankCondition,ISBLANK($A70),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70" s="5">
        <f>_xlfn.LET(
_xlpm.IfPMIOwedIsBlank,IF($H70 = "",0,$H70),
_xlpm.TotalMonthlyPaymentCalculation,$D70+$E70+$G70+_xlpm.IfPMIOwedIsBlank,
_xlpm.IsPrincipalZeroCondition,ROUND($F69,2) = 0,
_xlpm.IsPrincipalRemainingBlankCondition,$F69="",
_xlpm.IsPeriodBlankCondition,ISBLANK($A70),
_xlpm.Calculation,IF(_xlpm.IsPeriodBlankCondition,"",IF(_xlpm.IsPrincipalRemainingBlankCondition,"",IF(_xlpm.IsPrincipalZeroCondition,"",_xlpm.TotalMonthlyPaymentCalculation))),
_xlpm.Calculation
)</f>
        <v>2379.6288261598379</v>
      </c>
      <c r="J70" s="5"/>
      <c r="L70" s="5"/>
    </row>
    <row r="71" spans="1:12" x14ac:dyDescent="0.3">
      <c r="A71">
        <v>46</v>
      </c>
      <c r="B71" s="53">
        <f t="shared" si="0"/>
        <v>45200</v>
      </c>
      <c r="C71" s="5">
        <f>_xlfn.LET(
_xlpm.StartingPrincipalBalance,$F70,
_xlpm.IsPrincipalRemainingZeroCondition,ROUND($F70,2)=0,
_xlpm.IsPrincipalRemainingBlankCondition,$F70="",
_xlpm.IsPeriodBlankCondition,ISBLANK($A71),
_xlpm.Calculation,IF(_xlpm.IsPeriodBlankCondition,"",IF(_xlpm.IsPrincipalRemainingBlankCondition,"",IF(_xlpm.IsPrincipalRemainingZeroCondition,"",_xlpm.StartingPrincipalBalance))),
_xlpm.Calculation
)</f>
        <v>175673.93502646606</v>
      </c>
      <c r="D71" s="5">
        <f>_xlfn.LET(
_xlpm.InterestCalculation,$F70*$B$9,
_xlpm.IsPrincipalRemainingZeroCondition,ROUND($F70,2)=0,
_xlpm.IsPrincipalRemainingBlankCondition,$F70="",
_xlpm.IsPeriodBlankCondition,ISBLANK($A71),
_xlpm.Calculation,IF(_xlpm.IsPeriodBlankCondition,"",IF(_xlpm.IsPrincipalRemainingBlankCondition,"",IF(_xlpm.IsPrincipalRemainingZeroCondition,"",_xlpm.InterestCalculation))),
_xlpm.Calculation
)</f>
        <v>1463.9494585538839</v>
      </c>
      <c r="E71" s="5">
        <f>_xlfn.LET(
_xlpm.PrincipalOwedCalculation,$B$10-$D71,
_xlpm.IsPrincipalLessThenOrEqualToMonthlyPaymentCondition,$F70&lt;=$B$10,
_xlpm.IsPrincipalZeroCondition,ROUND($F70,2) = 0,
_xlpm.IsPrincipalRemainingBlankCondition,$F70="",
_xlpm.IsPeriodBlankCondition,ISBLANK($A71),
_xlpm.Calculation,IF(_xlpm.IsPeriodBlankCondition,"",IF(_xlpm.IsPrincipalRemainingBlankCondition,"",IF(_xlpm.IsPrincipalZeroCondition,"",IF(_xlpm.IsPrincipalLessThenOrEqualToMonthlyPaymentCondition,$F70,_xlpm.PrincipalOwedCalculation)))),
_xlpm.Calculation
)</f>
        <v>115.67936760595398</v>
      </c>
      <c r="F71" s="5">
        <f>_xlfn.LET(
_xlpm.StartingBalanceGreaterThanPrincipalOwedPlusPrepaymentCondition,$C71&gt;=$E71,
_xlpm.IsPrincpalOwedPlusPrepaymentLessThanOrEqualToPrincipalRemainingCondition,ROUND($E71,2)&lt;=ROUND($F70,2),
_xlpm.IsCurrentPrincapalOwedAmtGreaterThanPrevPrincipalOwedCondition,$E70&gt;$F70,
_xlpm.IsPrincipalZeroCondition,ROUND($F70,2) = 0,
_xlpm.IsPrincipalRemainingBlankCondition,$F70="",
_xlpm.IsPeriodBlankCondition,ISBLANK($A71),
_xlpm.Calculation,IF(_xlpm.IsPeriodBlankCondition,"",IF(_xlpm.IsPrincipalRemainingBlankCondition,"",IF(_xlpm.IsPrincipalZeroCondition,"",IF(_xlpm.StartingBalanceGreaterThanPrincipalOwedPlusPrepaymentCondition,$C71-$E71,0)))),
_xlpm.Calculation
)</f>
        <v>175558.25565886011</v>
      </c>
      <c r="G71" s="5">
        <f>_xlfn.LET(
_xlpm.PrincpalRemainingCalculation,$B$13,
_xlpm.IsPrincipalZeroCondition,ROUND($F70,2) = 0,
_xlpm.IsPrincipalRemainingBlankCondition,$F70="",
_xlpm.IsPeriodBlankCondition,ISBLANK($A71),
_xlpm.Calculation,IF(_xlpm.IsPeriodBlankCondition,"",IF(_xlpm.IsPrincipalRemainingBlankCondition,"",IF(_xlpm.IsPrincipalZeroCondition,"",_xlpm.PrincpalRemainingCalculation))),
_xlpm.Calculation
)</f>
        <v>500</v>
      </c>
      <c r="H71" s="5">
        <f>_xlfn.LET(
_xlpm.IsPrincipalRemainingLessThanOrEqualToPMICutoffAmtCondition,$F70&lt;=$B$2*(1-$B$15),
_xlpm.PMIMonthlyPayment,$B$19,
_xlpm.IsPrincipalZeroCondition,ROUND($F70,2) = 0,
_xlpm.IsPrincipalRemainingBlankCondition,$F70="",
_xlpm.IsPeriodBlankCondition,ISBLANK($A71),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71" s="5">
        <f>_xlfn.LET(
_xlpm.IfPMIOwedIsBlank,IF($H71 = "",0,$H71),
_xlpm.TotalMonthlyPaymentCalculation,$D71+$E71+$G71+_xlpm.IfPMIOwedIsBlank,
_xlpm.IsPrincipalZeroCondition,ROUND($F70,2) = 0,
_xlpm.IsPrincipalRemainingBlankCondition,$F70="",
_xlpm.IsPeriodBlankCondition,ISBLANK($A71),
_xlpm.Calculation,IF(_xlpm.IsPeriodBlankCondition,"",IF(_xlpm.IsPrincipalRemainingBlankCondition,"",IF(_xlpm.IsPrincipalZeroCondition,"",_xlpm.TotalMonthlyPaymentCalculation))),
_xlpm.Calculation
)</f>
        <v>2379.6288261598379</v>
      </c>
      <c r="J71" s="5"/>
      <c r="L71" s="5"/>
    </row>
    <row r="72" spans="1:12" x14ac:dyDescent="0.3">
      <c r="A72">
        <v>47</v>
      </c>
      <c r="B72" s="53">
        <f t="shared" si="0"/>
        <v>45231</v>
      </c>
      <c r="C72" s="5">
        <f>_xlfn.LET(
_xlpm.StartingPrincipalBalance,$F71,
_xlpm.IsPrincipalRemainingZeroCondition,ROUND($F71,2)=0,
_xlpm.IsPrincipalRemainingBlankCondition,$F71="",
_xlpm.IsPeriodBlankCondition,ISBLANK($A72),
_xlpm.Calculation,IF(_xlpm.IsPeriodBlankCondition,"",IF(_xlpm.IsPrincipalRemainingBlankCondition,"",IF(_xlpm.IsPrincipalRemainingZeroCondition,"",_xlpm.StartingPrincipalBalance))),
_xlpm.Calculation
)</f>
        <v>175558.25565886011</v>
      </c>
      <c r="D72" s="5">
        <f>_xlfn.LET(
_xlpm.InterestCalculation,$F71*$B$9,
_xlpm.IsPrincipalRemainingZeroCondition,ROUND($F71,2)=0,
_xlpm.IsPrincipalRemainingBlankCondition,$F71="",
_xlpm.IsPeriodBlankCondition,ISBLANK($A72),
_xlpm.Calculation,IF(_xlpm.IsPeriodBlankCondition,"",IF(_xlpm.IsPrincipalRemainingBlankCondition,"",IF(_xlpm.IsPrincipalRemainingZeroCondition,"",_xlpm.InterestCalculation))),
_xlpm.Calculation
)</f>
        <v>1462.9854638238344</v>
      </c>
      <c r="E72" s="5">
        <f>_xlfn.LET(
_xlpm.PrincipalOwedCalculation,$B$10-$D72,
_xlpm.IsPrincipalLessThenOrEqualToMonthlyPaymentCondition,$F71&lt;=$B$10,
_xlpm.IsPrincipalZeroCondition,ROUND($F71,2) = 0,
_xlpm.IsPrincipalRemainingBlankCondition,$F71="",
_xlpm.IsPeriodBlankCondition,ISBLANK($A72),
_xlpm.Calculation,IF(_xlpm.IsPeriodBlankCondition,"",IF(_xlpm.IsPrincipalRemainingBlankCondition,"",IF(_xlpm.IsPrincipalZeroCondition,"",IF(_xlpm.IsPrincipalLessThenOrEqualToMonthlyPaymentCondition,$F71,_xlpm.PrincipalOwedCalculation)))),
_xlpm.Calculation
)</f>
        <v>116.64336233600352</v>
      </c>
      <c r="F72" s="5">
        <f>_xlfn.LET(
_xlpm.StartingBalanceGreaterThanPrincipalOwedPlusPrepaymentCondition,$C72&gt;=$E72,
_xlpm.IsPrincpalOwedPlusPrepaymentLessThanOrEqualToPrincipalRemainingCondition,ROUND($E72,2)&lt;=ROUND($F71,2),
_xlpm.IsCurrentPrincapalOwedAmtGreaterThanPrevPrincipalOwedCondition,$E71&gt;$F71,
_xlpm.IsPrincipalZeroCondition,ROUND($F71,2) = 0,
_xlpm.IsPrincipalRemainingBlankCondition,$F71="",
_xlpm.IsPeriodBlankCondition,ISBLANK($A72),
_xlpm.Calculation,IF(_xlpm.IsPeriodBlankCondition,"",IF(_xlpm.IsPrincipalRemainingBlankCondition,"",IF(_xlpm.IsPrincipalZeroCondition,"",IF(_xlpm.StartingBalanceGreaterThanPrincipalOwedPlusPrepaymentCondition,$C72-$E72,0)))),
_xlpm.Calculation
)</f>
        <v>175441.61229652411</v>
      </c>
      <c r="G72" s="5">
        <f>_xlfn.LET(
_xlpm.PrincpalRemainingCalculation,$B$13,
_xlpm.IsPrincipalZeroCondition,ROUND($F71,2) = 0,
_xlpm.IsPrincipalRemainingBlankCondition,$F71="",
_xlpm.IsPeriodBlankCondition,ISBLANK($A72),
_xlpm.Calculation,IF(_xlpm.IsPeriodBlankCondition,"",IF(_xlpm.IsPrincipalRemainingBlankCondition,"",IF(_xlpm.IsPrincipalZeroCondition,"",_xlpm.PrincpalRemainingCalculation))),
_xlpm.Calculation
)</f>
        <v>500</v>
      </c>
      <c r="H72" s="5">
        <f>_xlfn.LET(
_xlpm.IsPrincipalRemainingLessThanOrEqualToPMICutoffAmtCondition,$F71&lt;=$B$2*(1-$B$15),
_xlpm.PMIMonthlyPayment,$B$19,
_xlpm.IsPrincipalZeroCondition,ROUND($F71,2) = 0,
_xlpm.IsPrincipalRemainingBlankCondition,$F71="",
_xlpm.IsPeriodBlankCondition,ISBLANK($A72),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72" s="5">
        <f>_xlfn.LET(
_xlpm.IfPMIOwedIsBlank,IF($H72 = "",0,$H72),
_xlpm.TotalMonthlyPaymentCalculation,$D72+$E72+$G72+_xlpm.IfPMIOwedIsBlank,
_xlpm.IsPrincipalZeroCondition,ROUND($F71,2) = 0,
_xlpm.IsPrincipalRemainingBlankCondition,$F71="",
_xlpm.IsPeriodBlankCondition,ISBLANK($A72),
_xlpm.Calculation,IF(_xlpm.IsPeriodBlankCondition,"",IF(_xlpm.IsPrincipalRemainingBlankCondition,"",IF(_xlpm.IsPrincipalZeroCondition,"",_xlpm.TotalMonthlyPaymentCalculation))),
_xlpm.Calculation
)</f>
        <v>2379.6288261598379</v>
      </c>
      <c r="J72" s="5"/>
      <c r="L72" s="5"/>
    </row>
    <row r="73" spans="1:12" x14ac:dyDescent="0.3">
      <c r="A73">
        <v>48</v>
      </c>
      <c r="B73" s="53">
        <f t="shared" si="0"/>
        <v>45261</v>
      </c>
      <c r="C73" s="5">
        <f>_xlfn.LET(
_xlpm.StartingPrincipalBalance,$F72,
_xlpm.IsPrincipalRemainingZeroCondition,ROUND($F72,2)=0,
_xlpm.IsPrincipalRemainingBlankCondition,$F72="",
_xlpm.IsPeriodBlankCondition,ISBLANK($A73),
_xlpm.Calculation,IF(_xlpm.IsPeriodBlankCondition,"",IF(_xlpm.IsPrincipalRemainingBlankCondition,"",IF(_xlpm.IsPrincipalRemainingZeroCondition,"",_xlpm.StartingPrincipalBalance))),
_xlpm.Calculation
)</f>
        <v>175441.61229652411</v>
      </c>
      <c r="D73" s="5">
        <f>_xlfn.LET(
_xlpm.InterestCalculation,$F72*$B$9,
_xlpm.IsPrincipalRemainingZeroCondition,ROUND($F72,2)=0,
_xlpm.IsPrincipalRemainingBlankCondition,$F72="",
_xlpm.IsPeriodBlankCondition,ISBLANK($A73),
_xlpm.Calculation,IF(_xlpm.IsPeriodBlankCondition,"",IF(_xlpm.IsPrincipalRemainingBlankCondition,"",IF(_xlpm.IsPrincipalRemainingZeroCondition,"",_xlpm.InterestCalculation))),
_xlpm.Calculation
)</f>
        <v>1462.0134358043676</v>
      </c>
      <c r="E73" s="5">
        <f>_xlfn.LET(
_xlpm.PrincipalOwedCalculation,$B$10-$D73,
_xlpm.IsPrincipalLessThenOrEqualToMonthlyPaymentCondition,$F72&lt;=$B$10,
_xlpm.IsPrincipalZeroCondition,ROUND($F72,2) = 0,
_xlpm.IsPrincipalRemainingBlankCondition,$F72="",
_xlpm.IsPeriodBlankCondition,ISBLANK($A73),
_xlpm.Calculation,IF(_xlpm.IsPeriodBlankCondition,"",IF(_xlpm.IsPrincipalRemainingBlankCondition,"",IF(_xlpm.IsPrincipalZeroCondition,"",IF(_xlpm.IsPrincipalLessThenOrEqualToMonthlyPaymentCondition,$F72,_xlpm.PrincipalOwedCalculation)))),
_xlpm.Calculation
)</f>
        <v>117.61539035547025</v>
      </c>
      <c r="F73" s="5">
        <f>_xlfn.LET(
_xlpm.StartingBalanceGreaterThanPrincipalOwedPlusPrepaymentCondition,$C73&gt;=$E73,
_xlpm.IsPrincpalOwedPlusPrepaymentLessThanOrEqualToPrincipalRemainingCondition,ROUND($E73,2)&lt;=ROUND($F72,2),
_xlpm.IsCurrentPrincapalOwedAmtGreaterThanPrevPrincipalOwedCondition,$E72&gt;$F72,
_xlpm.IsPrincipalZeroCondition,ROUND($F72,2) = 0,
_xlpm.IsPrincipalRemainingBlankCondition,$F72="",
_xlpm.IsPeriodBlankCondition,ISBLANK($A73),
_xlpm.Calculation,IF(_xlpm.IsPeriodBlankCondition,"",IF(_xlpm.IsPrincipalRemainingBlankCondition,"",IF(_xlpm.IsPrincipalZeroCondition,"",IF(_xlpm.StartingBalanceGreaterThanPrincipalOwedPlusPrepaymentCondition,$C73-$E73,0)))),
_xlpm.Calculation
)</f>
        <v>175323.99690616864</v>
      </c>
      <c r="G73" s="5">
        <f>_xlfn.LET(
_xlpm.PrincpalRemainingCalculation,$B$13,
_xlpm.IsPrincipalZeroCondition,ROUND($F72,2) = 0,
_xlpm.IsPrincipalRemainingBlankCondition,$F72="",
_xlpm.IsPeriodBlankCondition,ISBLANK($A73),
_xlpm.Calculation,IF(_xlpm.IsPeriodBlankCondition,"",IF(_xlpm.IsPrincipalRemainingBlankCondition,"",IF(_xlpm.IsPrincipalZeroCondition,"",_xlpm.PrincpalRemainingCalculation))),
_xlpm.Calculation
)</f>
        <v>500</v>
      </c>
      <c r="H73" s="5">
        <f>_xlfn.LET(
_xlpm.IsPrincipalRemainingLessThanOrEqualToPMICutoffAmtCondition,$F72&lt;=$B$2*(1-$B$15),
_xlpm.PMIMonthlyPayment,$B$19,
_xlpm.IsPrincipalZeroCondition,ROUND($F72,2) = 0,
_xlpm.IsPrincipalRemainingBlankCondition,$F72="",
_xlpm.IsPeriodBlankCondition,ISBLANK($A73),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73" s="5">
        <f>_xlfn.LET(
_xlpm.IfPMIOwedIsBlank,IF($H73 = "",0,$H73),
_xlpm.TotalMonthlyPaymentCalculation,$D73+$E73+$G73+_xlpm.IfPMIOwedIsBlank,
_xlpm.IsPrincipalZeroCondition,ROUND($F72,2) = 0,
_xlpm.IsPrincipalRemainingBlankCondition,$F72="",
_xlpm.IsPeriodBlankCondition,ISBLANK($A73),
_xlpm.Calculation,IF(_xlpm.IsPeriodBlankCondition,"",IF(_xlpm.IsPrincipalRemainingBlankCondition,"",IF(_xlpm.IsPrincipalZeroCondition,"",_xlpm.TotalMonthlyPaymentCalculation))),
_xlpm.Calculation
)</f>
        <v>2379.6288261598379</v>
      </c>
      <c r="J73" s="5"/>
      <c r="L73" s="5"/>
    </row>
    <row r="74" spans="1:12" x14ac:dyDescent="0.3">
      <c r="A74">
        <v>49</v>
      </c>
      <c r="B74" s="53">
        <f t="shared" si="0"/>
        <v>45292</v>
      </c>
      <c r="C74" s="5">
        <f>_xlfn.LET(
_xlpm.StartingPrincipalBalance,$F73,
_xlpm.IsPrincipalRemainingZeroCondition,ROUND($F73,2)=0,
_xlpm.IsPrincipalRemainingBlankCondition,$F73="",
_xlpm.IsPeriodBlankCondition,ISBLANK($A74),
_xlpm.Calculation,IF(_xlpm.IsPeriodBlankCondition,"",IF(_xlpm.IsPrincipalRemainingBlankCondition,"",IF(_xlpm.IsPrincipalRemainingZeroCondition,"",_xlpm.StartingPrincipalBalance))),
_xlpm.Calculation
)</f>
        <v>175323.99690616864</v>
      </c>
      <c r="D74" s="5">
        <f>_xlfn.LET(
_xlpm.InterestCalculation,$F73*$B$9,
_xlpm.IsPrincipalRemainingZeroCondition,ROUND($F73,2)=0,
_xlpm.IsPrincipalRemainingBlankCondition,$F73="",
_xlpm.IsPeriodBlankCondition,ISBLANK($A74),
_xlpm.Calculation,IF(_xlpm.IsPeriodBlankCondition,"",IF(_xlpm.IsPrincipalRemainingBlankCondition,"",IF(_xlpm.IsPrincipalRemainingZeroCondition,"",_xlpm.InterestCalculation))),
_xlpm.Calculation
)</f>
        <v>1461.0333075514054</v>
      </c>
      <c r="E74" s="5">
        <f>_xlfn.LET(
_xlpm.PrincipalOwedCalculation,$B$10-$D74,
_xlpm.IsPrincipalLessThenOrEqualToMonthlyPaymentCondition,$F73&lt;=$B$10,
_xlpm.IsPrincipalZeroCondition,ROUND($F73,2) = 0,
_xlpm.IsPrincipalRemainingBlankCondition,$F73="",
_xlpm.IsPeriodBlankCondition,ISBLANK($A74),
_xlpm.Calculation,IF(_xlpm.IsPeriodBlankCondition,"",IF(_xlpm.IsPrincipalRemainingBlankCondition,"",IF(_xlpm.IsPrincipalZeroCondition,"",IF(_xlpm.IsPrincipalLessThenOrEqualToMonthlyPaymentCondition,$F73,_xlpm.PrincipalOwedCalculation)))),
_xlpm.Calculation
)</f>
        <v>118.59551860843249</v>
      </c>
      <c r="F74" s="5">
        <f>_xlfn.LET(
_xlpm.StartingBalanceGreaterThanPrincipalOwedPlusPrepaymentCondition,$C74&gt;=$E74,
_xlpm.IsPrincpalOwedPlusPrepaymentLessThanOrEqualToPrincipalRemainingCondition,ROUND($E74,2)&lt;=ROUND($F73,2),
_xlpm.IsCurrentPrincapalOwedAmtGreaterThanPrevPrincipalOwedCondition,$E73&gt;$F73,
_xlpm.IsPrincipalZeroCondition,ROUND($F73,2) = 0,
_xlpm.IsPrincipalRemainingBlankCondition,$F73="",
_xlpm.IsPeriodBlankCondition,ISBLANK($A74),
_xlpm.Calculation,IF(_xlpm.IsPeriodBlankCondition,"",IF(_xlpm.IsPrincipalRemainingBlankCondition,"",IF(_xlpm.IsPrincipalZeroCondition,"",IF(_xlpm.StartingBalanceGreaterThanPrincipalOwedPlusPrepaymentCondition,$C74-$E74,0)))),
_xlpm.Calculation
)</f>
        <v>175205.40138756021</v>
      </c>
      <c r="G74" s="5">
        <f>_xlfn.LET(
_xlpm.PrincpalRemainingCalculation,$B$13,
_xlpm.IsPrincipalZeroCondition,ROUND($F73,2) = 0,
_xlpm.IsPrincipalRemainingBlankCondition,$F73="",
_xlpm.IsPeriodBlankCondition,ISBLANK($A74),
_xlpm.Calculation,IF(_xlpm.IsPeriodBlankCondition,"",IF(_xlpm.IsPrincipalRemainingBlankCondition,"",IF(_xlpm.IsPrincipalZeroCondition,"",_xlpm.PrincpalRemainingCalculation))),
_xlpm.Calculation
)</f>
        <v>500</v>
      </c>
      <c r="H74" s="5">
        <f>_xlfn.LET(
_xlpm.IsPrincipalRemainingLessThanOrEqualToPMICutoffAmtCondition,$F73&lt;=$B$2*(1-$B$15),
_xlpm.PMIMonthlyPayment,$B$19,
_xlpm.IsPrincipalZeroCondition,ROUND($F73,2) = 0,
_xlpm.IsPrincipalRemainingBlankCondition,$F73="",
_xlpm.IsPeriodBlankCondition,ISBLANK($A74),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74" s="5">
        <f>_xlfn.LET(
_xlpm.IfPMIOwedIsBlank,IF($H74 = "",0,$H74),
_xlpm.TotalMonthlyPaymentCalculation,$D74+$E74+$G74+_xlpm.IfPMIOwedIsBlank,
_xlpm.IsPrincipalZeroCondition,ROUND($F73,2) = 0,
_xlpm.IsPrincipalRemainingBlankCondition,$F73="",
_xlpm.IsPeriodBlankCondition,ISBLANK($A74),
_xlpm.Calculation,IF(_xlpm.IsPeriodBlankCondition,"",IF(_xlpm.IsPrincipalRemainingBlankCondition,"",IF(_xlpm.IsPrincipalZeroCondition,"",_xlpm.TotalMonthlyPaymentCalculation))),
_xlpm.Calculation
)</f>
        <v>2379.6288261598379</v>
      </c>
      <c r="J74" s="5"/>
      <c r="L74" s="5"/>
    </row>
    <row r="75" spans="1:12" x14ac:dyDescent="0.3">
      <c r="A75">
        <v>50</v>
      </c>
      <c r="B75" s="53">
        <f t="shared" si="0"/>
        <v>45323</v>
      </c>
      <c r="C75" s="5">
        <f>_xlfn.LET(
_xlpm.StartingPrincipalBalance,$F74,
_xlpm.IsPrincipalRemainingZeroCondition,ROUND($F74,2)=0,
_xlpm.IsPrincipalRemainingBlankCondition,$F74="",
_xlpm.IsPeriodBlankCondition,ISBLANK($A75),
_xlpm.Calculation,IF(_xlpm.IsPeriodBlankCondition,"",IF(_xlpm.IsPrincipalRemainingBlankCondition,"",IF(_xlpm.IsPrincipalRemainingZeroCondition,"",_xlpm.StartingPrincipalBalance))),
_xlpm.Calculation
)</f>
        <v>175205.40138756021</v>
      </c>
      <c r="D75" s="5">
        <f>_xlfn.LET(
_xlpm.InterestCalculation,$F74*$B$9,
_xlpm.IsPrincipalRemainingZeroCondition,ROUND($F74,2)=0,
_xlpm.IsPrincipalRemainingBlankCondition,$F74="",
_xlpm.IsPeriodBlankCondition,ISBLANK($A75),
_xlpm.Calculation,IF(_xlpm.IsPeriodBlankCondition,"",IF(_xlpm.IsPrincipalRemainingBlankCondition,"",IF(_xlpm.IsPrincipalRemainingZeroCondition,"",_xlpm.InterestCalculation))),
_xlpm.Calculation
)</f>
        <v>1460.0450115630017</v>
      </c>
      <c r="E75" s="5">
        <f>_xlfn.LET(
_xlpm.PrincipalOwedCalculation,$B$10-$D75,
_xlpm.IsPrincipalLessThenOrEqualToMonthlyPaymentCondition,$F74&lt;=$B$10,
_xlpm.IsPrincipalZeroCondition,ROUND($F74,2) = 0,
_xlpm.IsPrincipalRemainingBlankCondition,$F74="",
_xlpm.IsPeriodBlankCondition,ISBLANK($A75),
_xlpm.Calculation,IF(_xlpm.IsPeriodBlankCondition,"",IF(_xlpm.IsPrincipalRemainingBlankCondition,"",IF(_xlpm.IsPrincipalZeroCondition,"",IF(_xlpm.IsPrincipalLessThenOrEqualToMonthlyPaymentCondition,$F74,_xlpm.PrincipalOwedCalculation)))),
_xlpm.Calculation
)</f>
        <v>119.58381459683619</v>
      </c>
      <c r="F75" s="5">
        <f>_xlfn.LET(
_xlpm.StartingBalanceGreaterThanPrincipalOwedPlusPrepaymentCondition,$C75&gt;=$E75,
_xlpm.IsPrincpalOwedPlusPrepaymentLessThanOrEqualToPrincipalRemainingCondition,ROUND($E75,2)&lt;=ROUND($F74,2),
_xlpm.IsCurrentPrincapalOwedAmtGreaterThanPrevPrincipalOwedCondition,$E74&gt;$F74,
_xlpm.IsPrincipalZeroCondition,ROUND($F74,2) = 0,
_xlpm.IsPrincipalRemainingBlankCondition,$F74="",
_xlpm.IsPeriodBlankCondition,ISBLANK($A75),
_xlpm.Calculation,IF(_xlpm.IsPeriodBlankCondition,"",IF(_xlpm.IsPrincipalRemainingBlankCondition,"",IF(_xlpm.IsPrincipalZeroCondition,"",IF(_xlpm.StartingBalanceGreaterThanPrincipalOwedPlusPrepaymentCondition,$C75-$E75,0)))),
_xlpm.Calculation
)</f>
        <v>175085.81757296337</v>
      </c>
      <c r="G75" s="5">
        <f>_xlfn.LET(
_xlpm.PrincpalRemainingCalculation,$B$13,
_xlpm.IsPrincipalZeroCondition,ROUND($F74,2) = 0,
_xlpm.IsPrincipalRemainingBlankCondition,$F74="",
_xlpm.IsPeriodBlankCondition,ISBLANK($A75),
_xlpm.Calculation,IF(_xlpm.IsPeriodBlankCondition,"",IF(_xlpm.IsPrincipalRemainingBlankCondition,"",IF(_xlpm.IsPrincipalZeroCondition,"",_xlpm.PrincpalRemainingCalculation))),
_xlpm.Calculation
)</f>
        <v>500</v>
      </c>
      <c r="H75" s="5">
        <f>_xlfn.LET(
_xlpm.IsPrincipalRemainingLessThanOrEqualToPMICutoffAmtCondition,$F74&lt;=$B$2*(1-$B$15),
_xlpm.PMIMonthlyPayment,$B$19,
_xlpm.IsPrincipalZeroCondition,ROUND($F74,2) = 0,
_xlpm.IsPrincipalRemainingBlankCondition,$F74="",
_xlpm.IsPeriodBlankCondition,ISBLANK($A75),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75" s="5">
        <f>_xlfn.LET(
_xlpm.IfPMIOwedIsBlank,IF($H75 = "",0,$H75),
_xlpm.TotalMonthlyPaymentCalculation,$D75+$E75+$G75+_xlpm.IfPMIOwedIsBlank,
_xlpm.IsPrincipalZeroCondition,ROUND($F74,2) = 0,
_xlpm.IsPrincipalRemainingBlankCondition,$F74="",
_xlpm.IsPeriodBlankCondition,ISBLANK($A75),
_xlpm.Calculation,IF(_xlpm.IsPeriodBlankCondition,"",IF(_xlpm.IsPrincipalRemainingBlankCondition,"",IF(_xlpm.IsPrincipalZeroCondition,"",_xlpm.TotalMonthlyPaymentCalculation))),
_xlpm.Calculation
)</f>
        <v>2379.6288261598379</v>
      </c>
      <c r="J75" s="5"/>
      <c r="L75" s="5"/>
    </row>
    <row r="76" spans="1:12" x14ac:dyDescent="0.3">
      <c r="A76">
        <v>51</v>
      </c>
      <c r="B76" s="53">
        <f t="shared" si="0"/>
        <v>45352</v>
      </c>
      <c r="C76" s="5">
        <f>_xlfn.LET(
_xlpm.StartingPrincipalBalance,$F75,
_xlpm.IsPrincipalRemainingZeroCondition,ROUND($F75,2)=0,
_xlpm.IsPrincipalRemainingBlankCondition,$F75="",
_xlpm.IsPeriodBlankCondition,ISBLANK($A76),
_xlpm.Calculation,IF(_xlpm.IsPeriodBlankCondition,"",IF(_xlpm.IsPrincipalRemainingBlankCondition,"",IF(_xlpm.IsPrincipalRemainingZeroCondition,"",_xlpm.StartingPrincipalBalance))),
_xlpm.Calculation
)</f>
        <v>175085.81757296337</v>
      </c>
      <c r="D76" s="5">
        <f>_xlfn.LET(
_xlpm.InterestCalculation,$F75*$B$9,
_xlpm.IsPrincipalRemainingZeroCondition,ROUND($F75,2)=0,
_xlpm.IsPrincipalRemainingBlankCondition,$F75="",
_xlpm.IsPeriodBlankCondition,ISBLANK($A76),
_xlpm.Calculation,IF(_xlpm.IsPeriodBlankCondition,"",IF(_xlpm.IsPrincipalRemainingBlankCondition,"",IF(_xlpm.IsPrincipalRemainingZeroCondition,"",_xlpm.InterestCalculation))),
_xlpm.Calculation
)</f>
        <v>1459.0484797746947</v>
      </c>
      <c r="E76" s="5">
        <f>_xlfn.LET(
_xlpm.PrincipalOwedCalculation,$B$10-$D76,
_xlpm.IsPrincipalLessThenOrEqualToMonthlyPaymentCondition,$F75&lt;=$B$10,
_xlpm.IsPrincipalZeroCondition,ROUND($F75,2) = 0,
_xlpm.IsPrincipalRemainingBlankCondition,$F75="",
_xlpm.IsPeriodBlankCondition,ISBLANK($A76),
_xlpm.Calculation,IF(_xlpm.IsPeriodBlankCondition,"",IF(_xlpm.IsPrincipalRemainingBlankCondition,"",IF(_xlpm.IsPrincipalZeroCondition,"",IF(_xlpm.IsPrincipalLessThenOrEqualToMonthlyPaymentCondition,$F75,_xlpm.PrincipalOwedCalculation)))),
_xlpm.Calculation
)</f>
        <v>120.58034638514323</v>
      </c>
      <c r="F76" s="5">
        <f>_xlfn.LET(
_xlpm.StartingBalanceGreaterThanPrincipalOwedPlusPrepaymentCondition,$C76&gt;=$E76,
_xlpm.IsPrincpalOwedPlusPrepaymentLessThanOrEqualToPrincipalRemainingCondition,ROUND($E76,2)&lt;=ROUND($F75,2),
_xlpm.IsCurrentPrincapalOwedAmtGreaterThanPrevPrincipalOwedCondition,$E75&gt;$F75,
_xlpm.IsPrincipalZeroCondition,ROUND($F75,2) = 0,
_xlpm.IsPrincipalRemainingBlankCondition,$F75="",
_xlpm.IsPeriodBlankCondition,ISBLANK($A76),
_xlpm.Calculation,IF(_xlpm.IsPeriodBlankCondition,"",IF(_xlpm.IsPrincipalRemainingBlankCondition,"",IF(_xlpm.IsPrincipalZeroCondition,"",IF(_xlpm.StartingBalanceGreaterThanPrincipalOwedPlusPrepaymentCondition,$C76-$E76,0)))),
_xlpm.Calculation
)</f>
        <v>174965.23722657823</v>
      </c>
      <c r="G76" s="5">
        <f>_xlfn.LET(
_xlpm.PrincpalRemainingCalculation,$B$13,
_xlpm.IsPrincipalZeroCondition,ROUND($F75,2) = 0,
_xlpm.IsPrincipalRemainingBlankCondition,$F75="",
_xlpm.IsPeriodBlankCondition,ISBLANK($A76),
_xlpm.Calculation,IF(_xlpm.IsPeriodBlankCondition,"",IF(_xlpm.IsPrincipalRemainingBlankCondition,"",IF(_xlpm.IsPrincipalZeroCondition,"",_xlpm.PrincpalRemainingCalculation))),
_xlpm.Calculation
)</f>
        <v>500</v>
      </c>
      <c r="H76" s="5">
        <f>_xlfn.LET(
_xlpm.IsPrincipalRemainingLessThanOrEqualToPMICutoffAmtCondition,$F75&lt;=$B$2*(1-$B$15),
_xlpm.PMIMonthlyPayment,$B$19,
_xlpm.IsPrincipalZeroCondition,ROUND($F75,2) = 0,
_xlpm.IsPrincipalRemainingBlankCondition,$F75="",
_xlpm.IsPeriodBlankCondition,ISBLANK($A76),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76" s="5">
        <f>_xlfn.LET(
_xlpm.IfPMIOwedIsBlank,IF($H76 = "",0,$H76),
_xlpm.TotalMonthlyPaymentCalculation,$D76+$E76+$G76+_xlpm.IfPMIOwedIsBlank,
_xlpm.IsPrincipalZeroCondition,ROUND($F75,2) = 0,
_xlpm.IsPrincipalRemainingBlankCondition,$F75="",
_xlpm.IsPeriodBlankCondition,ISBLANK($A76),
_xlpm.Calculation,IF(_xlpm.IsPeriodBlankCondition,"",IF(_xlpm.IsPrincipalRemainingBlankCondition,"",IF(_xlpm.IsPrincipalZeroCondition,"",_xlpm.TotalMonthlyPaymentCalculation))),
_xlpm.Calculation
)</f>
        <v>2379.6288261598379</v>
      </c>
      <c r="J76" s="5"/>
      <c r="L76" s="5"/>
    </row>
    <row r="77" spans="1:12" x14ac:dyDescent="0.3">
      <c r="A77">
        <v>52</v>
      </c>
      <c r="B77" s="53">
        <f t="shared" si="0"/>
        <v>45383</v>
      </c>
      <c r="C77" s="5">
        <f>_xlfn.LET(
_xlpm.StartingPrincipalBalance,$F76,
_xlpm.IsPrincipalRemainingZeroCondition,ROUND($F76,2)=0,
_xlpm.IsPrincipalRemainingBlankCondition,$F76="",
_xlpm.IsPeriodBlankCondition,ISBLANK($A77),
_xlpm.Calculation,IF(_xlpm.IsPeriodBlankCondition,"",IF(_xlpm.IsPrincipalRemainingBlankCondition,"",IF(_xlpm.IsPrincipalRemainingZeroCondition,"",_xlpm.StartingPrincipalBalance))),
_xlpm.Calculation
)</f>
        <v>174965.23722657823</v>
      </c>
      <c r="D77" s="5">
        <f>_xlfn.LET(
_xlpm.InterestCalculation,$F76*$B$9,
_xlpm.IsPrincipalRemainingZeroCondition,ROUND($F76,2)=0,
_xlpm.IsPrincipalRemainingBlankCondition,$F76="",
_xlpm.IsPeriodBlankCondition,ISBLANK($A77),
_xlpm.Calculation,IF(_xlpm.IsPeriodBlankCondition,"",IF(_xlpm.IsPrincipalRemainingBlankCondition,"",IF(_xlpm.IsPrincipalRemainingZeroCondition,"",_xlpm.InterestCalculation))),
_xlpm.Calculation
)</f>
        <v>1458.0436435548186</v>
      </c>
      <c r="E77" s="5">
        <f>_xlfn.LET(
_xlpm.PrincipalOwedCalculation,$B$10-$D77,
_xlpm.IsPrincipalLessThenOrEqualToMonthlyPaymentCondition,$F76&lt;=$B$10,
_xlpm.IsPrincipalZeroCondition,ROUND($F76,2) = 0,
_xlpm.IsPrincipalRemainingBlankCondition,$F76="",
_xlpm.IsPeriodBlankCondition,ISBLANK($A77),
_xlpm.Calculation,IF(_xlpm.IsPeriodBlankCondition,"",IF(_xlpm.IsPrincipalRemainingBlankCondition,"",IF(_xlpm.IsPrincipalZeroCondition,"",IF(_xlpm.IsPrincipalLessThenOrEqualToMonthlyPaymentCondition,$F76,_xlpm.PrincipalOwedCalculation)))),
_xlpm.Calculation
)</f>
        <v>121.58518260501933</v>
      </c>
      <c r="F77" s="5">
        <f>_xlfn.LET(
_xlpm.StartingBalanceGreaterThanPrincipalOwedPlusPrepaymentCondition,$C77&gt;=$E77,
_xlpm.IsPrincpalOwedPlusPrepaymentLessThanOrEqualToPrincipalRemainingCondition,ROUND($E77,2)&lt;=ROUND($F76,2),
_xlpm.IsCurrentPrincapalOwedAmtGreaterThanPrevPrincipalOwedCondition,$E76&gt;$F76,
_xlpm.IsPrincipalZeroCondition,ROUND($F76,2) = 0,
_xlpm.IsPrincipalRemainingBlankCondition,$F76="",
_xlpm.IsPeriodBlankCondition,ISBLANK($A77),
_xlpm.Calculation,IF(_xlpm.IsPeriodBlankCondition,"",IF(_xlpm.IsPrincipalRemainingBlankCondition,"",IF(_xlpm.IsPrincipalZeroCondition,"",IF(_xlpm.StartingBalanceGreaterThanPrincipalOwedPlusPrepaymentCondition,$C77-$E77,0)))),
_xlpm.Calculation
)</f>
        <v>174843.65204397321</v>
      </c>
      <c r="G77" s="5">
        <f>_xlfn.LET(
_xlpm.PrincpalRemainingCalculation,$B$13,
_xlpm.IsPrincipalZeroCondition,ROUND($F76,2) = 0,
_xlpm.IsPrincipalRemainingBlankCondition,$F76="",
_xlpm.IsPeriodBlankCondition,ISBLANK($A77),
_xlpm.Calculation,IF(_xlpm.IsPeriodBlankCondition,"",IF(_xlpm.IsPrincipalRemainingBlankCondition,"",IF(_xlpm.IsPrincipalZeroCondition,"",_xlpm.PrincpalRemainingCalculation))),
_xlpm.Calculation
)</f>
        <v>500</v>
      </c>
      <c r="H77" s="5">
        <f>_xlfn.LET(
_xlpm.IsPrincipalRemainingLessThanOrEqualToPMICutoffAmtCondition,$F76&lt;=$B$2*(1-$B$15),
_xlpm.PMIMonthlyPayment,$B$19,
_xlpm.IsPrincipalZeroCondition,ROUND($F76,2) = 0,
_xlpm.IsPrincipalRemainingBlankCondition,$F76="",
_xlpm.IsPeriodBlankCondition,ISBLANK($A77),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77" s="5">
        <f>_xlfn.LET(
_xlpm.IfPMIOwedIsBlank,IF($H77 = "",0,$H77),
_xlpm.TotalMonthlyPaymentCalculation,$D77+$E77+$G77+_xlpm.IfPMIOwedIsBlank,
_xlpm.IsPrincipalZeroCondition,ROUND($F76,2) = 0,
_xlpm.IsPrincipalRemainingBlankCondition,$F76="",
_xlpm.IsPeriodBlankCondition,ISBLANK($A77),
_xlpm.Calculation,IF(_xlpm.IsPeriodBlankCondition,"",IF(_xlpm.IsPrincipalRemainingBlankCondition,"",IF(_xlpm.IsPrincipalZeroCondition,"",_xlpm.TotalMonthlyPaymentCalculation))),
_xlpm.Calculation
)</f>
        <v>2379.6288261598379</v>
      </c>
      <c r="J77" s="5"/>
      <c r="L77" s="5"/>
    </row>
    <row r="78" spans="1:12" x14ac:dyDescent="0.3">
      <c r="A78">
        <v>53</v>
      </c>
      <c r="B78" s="53">
        <f t="shared" si="0"/>
        <v>45413</v>
      </c>
      <c r="C78" s="5">
        <f>_xlfn.LET(
_xlpm.StartingPrincipalBalance,$F77,
_xlpm.IsPrincipalRemainingZeroCondition,ROUND($F77,2)=0,
_xlpm.IsPrincipalRemainingBlankCondition,$F77="",
_xlpm.IsPeriodBlankCondition,ISBLANK($A78),
_xlpm.Calculation,IF(_xlpm.IsPeriodBlankCondition,"",IF(_xlpm.IsPrincipalRemainingBlankCondition,"",IF(_xlpm.IsPrincipalRemainingZeroCondition,"",_xlpm.StartingPrincipalBalance))),
_xlpm.Calculation
)</f>
        <v>174843.65204397321</v>
      </c>
      <c r="D78" s="5">
        <f>_xlfn.LET(
_xlpm.InterestCalculation,$F77*$B$9,
_xlpm.IsPrincipalRemainingZeroCondition,ROUND($F77,2)=0,
_xlpm.IsPrincipalRemainingBlankCondition,$F77="",
_xlpm.IsPeriodBlankCondition,ISBLANK($A78),
_xlpm.Calculation,IF(_xlpm.IsPeriodBlankCondition,"",IF(_xlpm.IsPrincipalRemainingBlankCondition,"",IF(_xlpm.IsPrincipalRemainingZeroCondition,"",_xlpm.InterestCalculation))),
_xlpm.Calculation
)</f>
        <v>1457.0304336997767</v>
      </c>
      <c r="E78" s="5">
        <f>_xlfn.LET(
_xlpm.PrincipalOwedCalculation,$B$10-$D78,
_xlpm.IsPrincipalLessThenOrEqualToMonthlyPaymentCondition,$F77&lt;=$B$10,
_xlpm.IsPrincipalZeroCondition,ROUND($F77,2) = 0,
_xlpm.IsPrincipalRemainingBlankCondition,$F77="",
_xlpm.IsPeriodBlankCondition,ISBLANK($A78),
_xlpm.Calculation,IF(_xlpm.IsPeriodBlankCondition,"",IF(_xlpm.IsPrincipalRemainingBlankCondition,"",IF(_xlpm.IsPrincipalZeroCondition,"",IF(_xlpm.IsPrincipalLessThenOrEqualToMonthlyPaymentCondition,$F77,_xlpm.PrincipalOwedCalculation)))),
_xlpm.Calculation
)</f>
        <v>122.59839246006118</v>
      </c>
      <c r="F78" s="5">
        <f>_xlfn.LET(
_xlpm.StartingBalanceGreaterThanPrincipalOwedPlusPrepaymentCondition,$C78&gt;=$E78,
_xlpm.IsPrincpalOwedPlusPrepaymentLessThanOrEqualToPrincipalRemainingCondition,ROUND($E78,2)&lt;=ROUND($F77,2),
_xlpm.IsCurrentPrincapalOwedAmtGreaterThanPrevPrincipalOwedCondition,$E77&gt;$F77,
_xlpm.IsPrincipalZeroCondition,ROUND($F77,2) = 0,
_xlpm.IsPrincipalRemainingBlankCondition,$F77="",
_xlpm.IsPeriodBlankCondition,ISBLANK($A78),
_xlpm.Calculation,IF(_xlpm.IsPeriodBlankCondition,"",IF(_xlpm.IsPrincipalRemainingBlankCondition,"",IF(_xlpm.IsPrincipalZeroCondition,"",IF(_xlpm.StartingBalanceGreaterThanPrincipalOwedPlusPrepaymentCondition,$C78-$E78,0)))),
_xlpm.Calculation
)</f>
        <v>174721.05365151315</v>
      </c>
      <c r="G78" s="5">
        <f>_xlfn.LET(
_xlpm.PrincpalRemainingCalculation,$B$13,
_xlpm.IsPrincipalZeroCondition,ROUND($F77,2) = 0,
_xlpm.IsPrincipalRemainingBlankCondition,$F77="",
_xlpm.IsPeriodBlankCondition,ISBLANK($A78),
_xlpm.Calculation,IF(_xlpm.IsPeriodBlankCondition,"",IF(_xlpm.IsPrincipalRemainingBlankCondition,"",IF(_xlpm.IsPrincipalZeroCondition,"",_xlpm.PrincpalRemainingCalculation))),
_xlpm.Calculation
)</f>
        <v>500</v>
      </c>
      <c r="H78" s="5">
        <f>_xlfn.LET(
_xlpm.IsPrincipalRemainingLessThanOrEqualToPMICutoffAmtCondition,$F77&lt;=$B$2*(1-$B$15),
_xlpm.PMIMonthlyPayment,$B$19,
_xlpm.IsPrincipalZeroCondition,ROUND($F77,2) = 0,
_xlpm.IsPrincipalRemainingBlankCondition,$F77="",
_xlpm.IsPeriodBlankCondition,ISBLANK($A78),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78" s="5">
        <f>_xlfn.LET(
_xlpm.IfPMIOwedIsBlank,IF($H78 = "",0,$H78),
_xlpm.TotalMonthlyPaymentCalculation,$D78+$E78+$G78+_xlpm.IfPMIOwedIsBlank,
_xlpm.IsPrincipalZeroCondition,ROUND($F77,2) = 0,
_xlpm.IsPrincipalRemainingBlankCondition,$F77="",
_xlpm.IsPeriodBlankCondition,ISBLANK($A78),
_xlpm.Calculation,IF(_xlpm.IsPeriodBlankCondition,"",IF(_xlpm.IsPrincipalRemainingBlankCondition,"",IF(_xlpm.IsPrincipalZeroCondition,"",_xlpm.TotalMonthlyPaymentCalculation))),
_xlpm.Calculation
)</f>
        <v>2379.6288261598379</v>
      </c>
      <c r="J78" s="5"/>
      <c r="L78" s="5"/>
    </row>
    <row r="79" spans="1:12" x14ac:dyDescent="0.3">
      <c r="A79">
        <v>54</v>
      </c>
      <c r="B79" s="53">
        <f t="shared" si="0"/>
        <v>45444</v>
      </c>
      <c r="C79" s="5">
        <f>_xlfn.LET(
_xlpm.StartingPrincipalBalance,$F78,
_xlpm.IsPrincipalRemainingZeroCondition,ROUND($F78,2)=0,
_xlpm.IsPrincipalRemainingBlankCondition,$F78="",
_xlpm.IsPeriodBlankCondition,ISBLANK($A79),
_xlpm.Calculation,IF(_xlpm.IsPeriodBlankCondition,"",IF(_xlpm.IsPrincipalRemainingBlankCondition,"",IF(_xlpm.IsPrincipalRemainingZeroCondition,"",_xlpm.StartingPrincipalBalance))),
_xlpm.Calculation
)</f>
        <v>174721.05365151315</v>
      </c>
      <c r="D79" s="5">
        <f>_xlfn.LET(
_xlpm.InterestCalculation,$F78*$B$9,
_xlpm.IsPrincipalRemainingZeroCondition,ROUND($F78,2)=0,
_xlpm.IsPrincipalRemainingBlankCondition,$F78="",
_xlpm.IsPeriodBlankCondition,ISBLANK($A79),
_xlpm.Calculation,IF(_xlpm.IsPeriodBlankCondition,"",IF(_xlpm.IsPrincipalRemainingBlankCondition,"",IF(_xlpm.IsPrincipalRemainingZeroCondition,"",_xlpm.InterestCalculation))),
_xlpm.Calculation
)</f>
        <v>1456.0087804292762</v>
      </c>
      <c r="E79" s="5">
        <f>_xlfn.LET(
_xlpm.PrincipalOwedCalculation,$B$10-$D79,
_xlpm.IsPrincipalLessThenOrEqualToMonthlyPaymentCondition,$F78&lt;=$B$10,
_xlpm.IsPrincipalZeroCondition,ROUND($F78,2) = 0,
_xlpm.IsPrincipalRemainingBlankCondition,$F78="",
_xlpm.IsPeriodBlankCondition,ISBLANK($A79),
_xlpm.Calculation,IF(_xlpm.IsPeriodBlankCondition,"",IF(_xlpm.IsPrincipalRemainingBlankCondition,"",IF(_xlpm.IsPrincipalZeroCondition,"",IF(_xlpm.IsPrincipalLessThenOrEqualToMonthlyPaymentCondition,$F78,_xlpm.PrincipalOwedCalculation)))),
_xlpm.Calculation
)</f>
        <v>123.62004573056174</v>
      </c>
      <c r="F79" s="5">
        <f>_xlfn.LET(
_xlpm.StartingBalanceGreaterThanPrincipalOwedPlusPrepaymentCondition,$C79&gt;=$E79,
_xlpm.IsPrincpalOwedPlusPrepaymentLessThanOrEqualToPrincipalRemainingCondition,ROUND($E79,2)&lt;=ROUND($F78,2),
_xlpm.IsCurrentPrincapalOwedAmtGreaterThanPrevPrincipalOwedCondition,$E78&gt;$F78,
_xlpm.IsPrincipalZeroCondition,ROUND($F78,2) = 0,
_xlpm.IsPrincipalRemainingBlankCondition,$F78="",
_xlpm.IsPeriodBlankCondition,ISBLANK($A79),
_xlpm.Calculation,IF(_xlpm.IsPeriodBlankCondition,"",IF(_xlpm.IsPrincipalRemainingBlankCondition,"",IF(_xlpm.IsPrincipalZeroCondition,"",IF(_xlpm.StartingBalanceGreaterThanPrincipalOwedPlusPrepaymentCondition,$C79-$E79,0)))),
_xlpm.Calculation
)</f>
        <v>174597.4336057826</v>
      </c>
      <c r="G79" s="5">
        <f>_xlfn.LET(
_xlpm.PrincpalRemainingCalculation,$B$13,
_xlpm.IsPrincipalZeroCondition,ROUND($F78,2) = 0,
_xlpm.IsPrincipalRemainingBlankCondition,$F78="",
_xlpm.IsPeriodBlankCondition,ISBLANK($A79),
_xlpm.Calculation,IF(_xlpm.IsPeriodBlankCondition,"",IF(_xlpm.IsPrincipalRemainingBlankCondition,"",IF(_xlpm.IsPrincipalZeroCondition,"",_xlpm.PrincpalRemainingCalculation))),
_xlpm.Calculation
)</f>
        <v>500</v>
      </c>
      <c r="H79" s="5">
        <f>_xlfn.LET(
_xlpm.IsPrincipalRemainingLessThanOrEqualToPMICutoffAmtCondition,$F78&lt;=$B$2*(1-$B$15),
_xlpm.PMIMonthlyPayment,$B$19,
_xlpm.IsPrincipalZeroCondition,ROUND($F78,2) = 0,
_xlpm.IsPrincipalRemainingBlankCondition,$F78="",
_xlpm.IsPeriodBlankCondition,ISBLANK($A79),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79" s="5">
        <f>_xlfn.LET(
_xlpm.IfPMIOwedIsBlank,IF($H79 = "",0,$H79),
_xlpm.TotalMonthlyPaymentCalculation,$D79+$E79+$G79+_xlpm.IfPMIOwedIsBlank,
_xlpm.IsPrincipalZeroCondition,ROUND($F78,2) = 0,
_xlpm.IsPrincipalRemainingBlankCondition,$F78="",
_xlpm.IsPeriodBlankCondition,ISBLANK($A79),
_xlpm.Calculation,IF(_xlpm.IsPeriodBlankCondition,"",IF(_xlpm.IsPrincipalRemainingBlankCondition,"",IF(_xlpm.IsPrincipalZeroCondition,"",_xlpm.TotalMonthlyPaymentCalculation))),
_xlpm.Calculation
)</f>
        <v>2379.6288261598379</v>
      </c>
      <c r="J79" s="5"/>
      <c r="L79" s="5"/>
    </row>
    <row r="80" spans="1:12" x14ac:dyDescent="0.3">
      <c r="A80">
        <v>55</v>
      </c>
      <c r="B80" s="53">
        <f t="shared" si="0"/>
        <v>45474</v>
      </c>
      <c r="C80" s="5">
        <f>_xlfn.LET(
_xlpm.StartingPrincipalBalance,$F79,
_xlpm.IsPrincipalRemainingZeroCondition,ROUND($F79,2)=0,
_xlpm.IsPrincipalRemainingBlankCondition,$F79="",
_xlpm.IsPeriodBlankCondition,ISBLANK($A80),
_xlpm.Calculation,IF(_xlpm.IsPeriodBlankCondition,"",IF(_xlpm.IsPrincipalRemainingBlankCondition,"",IF(_xlpm.IsPrincipalRemainingZeroCondition,"",_xlpm.StartingPrincipalBalance))),
_xlpm.Calculation
)</f>
        <v>174597.4336057826</v>
      </c>
      <c r="D80" s="5">
        <f>_xlfn.LET(
_xlpm.InterestCalculation,$F79*$B$9,
_xlpm.IsPrincipalRemainingZeroCondition,ROUND($F79,2)=0,
_xlpm.IsPrincipalRemainingBlankCondition,$F79="",
_xlpm.IsPeriodBlankCondition,ISBLANK($A80),
_xlpm.Calculation,IF(_xlpm.IsPeriodBlankCondition,"",IF(_xlpm.IsPrincipalRemainingBlankCondition,"",IF(_xlpm.IsPrincipalRemainingZeroCondition,"",_xlpm.InterestCalculation))),
_xlpm.Calculation
)</f>
        <v>1454.9786133815217</v>
      </c>
      <c r="E80" s="5">
        <f>_xlfn.LET(
_xlpm.PrincipalOwedCalculation,$B$10-$D80,
_xlpm.IsPrincipalLessThenOrEqualToMonthlyPaymentCondition,$F79&lt;=$B$10,
_xlpm.IsPrincipalZeroCondition,ROUND($F79,2) = 0,
_xlpm.IsPrincipalRemainingBlankCondition,$F79="",
_xlpm.IsPeriodBlankCondition,ISBLANK($A80),
_xlpm.Calculation,IF(_xlpm.IsPeriodBlankCondition,"",IF(_xlpm.IsPrincipalRemainingBlankCondition,"",IF(_xlpm.IsPrincipalZeroCondition,"",IF(_xlpm.IsPrincipalLessThenOrEqualToMonthlyPaymentCondition,$F79,_xlpm.PrincipalOwedCalculation)))),
_xlpm.Calculation
)</f>
        <v>124.65021277831625</v>
      </c>
      <c r="F80" s="5">
        <f>_xlfn.LET(
_xlpm.StartingBalanceGreaterThanPrincipalOwedPlusPrepaymentCondition,$C80&gt;=$E80,
_xlpm.IsPrincpalOwedPlusPrepaymentLessThanOrEqualToPrincipalRemainingCondition,ROUND($E80,2)&lt;=ROUND($F79,2),
_xlpm.IsCurrentPrincapalOwedAmtGreaterThanPrevPrincipalOwedCondition,$E79&gt;$F79,
_xlpm.IsPrincipalZeroCondition,ROUND($F79,2) = 0,
_xlpm.IsPrincipalRemainingBlankCondition,$F79="",
_xlpm.IsPeriodBlankCondition,ISBLANK($A80),
_xlpm.Calculation,IF(_xlpm.IsPeriodBlankCondition,"",IF(_xlpm.IsPrincipalRemainingBlankCondition,"",IF(_xlpm.IsPrincipalZeroCondition,"",IF(_xlpm.StartingBalanceGreaterThanPrincipalOwedPlusPrepaymentCondition,$C80-$E80,0)))),
_xlpm.Calculation
)</f>
        <v>174472.7833930043</v>
      </c>
      <c r="G80" s="5">
        <f>_xlfn.LET(
_xlpm.PrincpalRemainingCalculation,$B$13,
_xlpm.IsPrincipalZeroCondition,ROUND($F79,2) = 0,
_xlpm.IsPrincipalRemainingBlankCondition,$F79="",
_xlpm.IsPeriodBlankCondition,ISBLANK($A80),
_xlpm.Calculation,IF(_xlpm.IsPeriodBlankCondition,"",IF(_xlpm.IsPrincipalRemainingBlankCondition,"",IF(_xlpm.IsPrincipalZeroCondition,"",_xlpm.PrincpalRemainingCalculation))),
_xlpm.Calculation
)</f>
        <v>500</v>
      </c>
      <c r="H80" s="5">
        <f>_xlfn.LET(
_xlpm.IsPrincipalRemainingLessThanOrEqualToPMICutoffAmtCondition,$F79&lt;=$B$2*(1-$B$15),
_xlpm.PMIMonthlyPayment,$B$19,
_xlpm.IsPrincipalZeroCondition,ROUND($F79,2) = 0,
_xlpm.IsPrincipalRemainingBlankCondition,$F79="",
_xlpm.IsPeriodBlankCondition,ISBLANK($A80),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80" s="5">
        <f>_xlfn.LET(
_xlpm.IfPMIOwedIsBlank,IF($H80 = "",0,$H80),
_xlpm.TotalMonthlyPaymentCalculation,$D80+$E80+$G80+_xlpm.IfPMIOwedIsBlank,
_xlpm.IsPrincipalZeroCondition,ROUND($F79,2) = 0,
_xlpm.IsPrincipalRemainingBlankCondition,$F79="",
_xlpm.IsPeriodBlankCondition,ISBLANK($A80),
_xlpm.Calculation,IF(_xlpm.IsPeriodBlankCondition,"",IF(_xlpm.IsPrincipalRemainingBlankCondition,"",IF(_xlpm.IsPrincipalZeroCondition,"",_xlpm.TotalMonthlyPaymentCalculation))),
_xlpm.Calculation
)</f>
        <v>2379.6288261598379</v>
      </c>
      <c r="J80" s="5"/>
      <c r="L80" s="5"/>
    </row>
    <row r="81" spans="1:12" x14ac:dyDescent="0.3">
      <c r="A81">
        <v>56</v>
      </c>
      <c r="B81" s="53">
        <f t="shared" si="0"/>
        <v>45505</v>
      </c>
      <c r="C81" s="5">
        <f>_xlfn.LET(
_xlpm.StartingPrincipalBalance,$F80,
_xlpm.IsPrincipalRemainingZeroCondition,ROUND($F80,2)=0,
_xlpm.IsPrincipalRemainingBlankCondition,$F80="",
_xlpm.IsPeriodBlankCondition,ISBLANK($A81),
_xlpm.Calculation,IF(_xlpm.IsPeriodBlankCondition,"",IF(_xlpm.IsPrincipalRemainingBlankCondition,"",IF(_xlpm.IsPrincipalRemainingZeroCondition,"",_xlpm.StartingPrincipalBalance))),
_xlpm.Calculation
)</f>
        <v>174472.7833930043</v>
      </c>
      <c r="D81" s="5">
        <f>_xlfn.LET(
_xlpm.InterestCalculation,$F80*$B$9,
_xlpm.IsPrincipalRemainingZeroCondition,ROUND($F80,2)=0,
_xlpm.IsPrincipalRemainingBlankCondition,$F80="",
_xlpm.IsPeriodBlankCondition,ISBLANK($A81),
_xlpm.Calculation,IF(_xlpm.IsPeriodBlankCondition,"",IF(_xlpm.IsPrincipalRemainingBlankCondition,"",IF(_xlpm.IsPrincipalRemainingZeroCondition,"",_xlpm.InterestCalculation))),
_xlpm.Calculation
)</f>
        <v>1453.939861608369</v>
      </c>
      <c r="E81" s="5">
        <f>_xlfn.LET(
_xlpm.PrincipalOwedCalculation,$B$10-$D81,
_xlpm.IsPrincipalLessThenOrEqualToMonthlyPaymentCondition,$F80&lt;=$B$10,
_xlpm.IsPrincipalZeroCondition,ROUND($F80,2) = 0,
_xlpm.IsPrincipalRemainingBlankCondition,$F80="",
_xlpm.IsPeriodBlankCondition,ISBLANK($A81),
_xlpm.Calculation,IF(_xlpm.IsPeriodBlankCondition,"",IF(_xlpm.IsPrincipalRemainingBlankCondition,"",IF(_xlpm.IsPrincipalZeroCondition,"",IF(_xlpm.IsPrincipalLessThenOrEqualToMonthlyPaymentCondition,$F80,_xlpm.PrincipalOwedCalculation)))),
_xlpm.Calculation
)</f>
        <v>125.68896455146887</v>
      </c>
      <c r="F81" s="5">
        <f>_xlfn.LET(
_xlpm.StartingBalanceGreaterThanPrincipalOwedPlusPrepaymentCondition,$C81&gt;=$E81,
_xlpm.IsPrincpalOwedPlusPrepaymentLessThanOrEqualToPrincipalRemainingCondition,ROUND($E81,2)&lt;=ROUND($F80,2),
_xlpm.IsCurrentPrincapalOwedAmtGreaterThanPrevPrincipalOwedCondition,$E80&gt;$F80,
_xlpm.IsPrincipalZeroCondition,ROUND($F80,2) = 0,
_xlpm.IsPrincipalRemainingBlankCondition,$F80="",
_xlpm.IsPeriodBlankCondition,ISBLANK($A81),
_xlpm.Calculation,IF(_xlpm.IsPeriodBlankCondition,"",IF(_xlpm.IsPrincipalRemainingBlankCondition,"",IF(_xlpm.IsPrincipalZeroCondition,"",IF(_xlpm.StartingBalanceGreaterThanPrincipalOwedPlusPrepaymentCondition,$C81-$E81,0)))),
_xlpm.Calculation
)</f>
        <v>174347.09442845284</v>
      </c>
      <c r="G81" s="5">
        <f>_xlfn.LET(
_xlpm.PrincpalRemainingCalculation,$B$13,
_xlpm.IsPrincipalZeroCondition,ROUND($F80,2) = 0,
_xlpm.IsPrincipalRemainingBlankCondition,$F80="",
_xlpm.IsPeriodBlankCondition,ISBLANK($A81),
_xlpm.Calculation,IF(_xlpm.IsPeriodBlankCondition,"",IF(_xlpm.IsPrincipalRemainingBlankCondition,"",IF(_xlpm.IsPrincipalZeroCondition,"",_xlpm.PrincpalRemainingCalculation))),
_xlpm.Calculation
)</f>
        <v>500</v>
      </c>
      <c r="H81" s="5">
        <f>_xlfn.LET(
_xlpm.IsPrincipalRemainingLessThanOrEqualToPMICutoffAmtCondition,$F80&lt;=$B$2*(1-$B$15),
_xlpm.PMIMonthlyPayment,$B$19,
_xlpm.IsPrincipalZeroCondition,ROUND($F80,2) = 0,
_xlpm.IsPrincipalRemainingBlankCondition,$F80="",
_xlpm.IsPeriodBlankCondition,ISBLANK($A81),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81" s="5">
        <f>_xlfn.LET(
_xlpm.IfPMIOwedIsBlank,IF($H81 = "",0,$H81),
_xlpm.TotalMonthlyPaymentCalculation,$D81+$E81+$G81+_xlpm.IfPMIOwedIsBlank,
_xlpm.IsPrincipalZeroCondition,ROUND($F80,2) = 0,
_xlpm.IsPrincipalRemainingBlankCondition,$F80="",
_xlpm.IsPeriodBlankCondition,ISBLANK($A81),
_xlpm.Calculation,IF(_xlpm.IsPeriodBlankCondition,"",IF(_xlpm.IsPrincipalRemainingBlankCondition,"",IF(_xlpm.IsPrincipalZeroCondition,"",_xlpm.TotalMonthlyPaymentCalculation))),
_xlpm.Calculation
)</f>
        <v>2379.6288261598379</v>
      </c>
      <c r="J81" s="5"/>
      <c r="L81" s="5"/>
    </row>
    <row r="82" spans="1:12" x14ac:dyDescent="0.3">
      <c r="A82">
        <v>57</v>
      </c>
      <c r="B82" s="53">
        <f t="shared" si="0"/>
        <v>45536</v>
      </c>
      <c r="C82" s="5">
        <f>_xlfn.LET(
_xlpm.StartingPrincipalBalance,$F81,
_xlpm.IsPrincipalRemainingZeroCondition,ROUND($F81,2)=0,
_xlpm.IsPrincipalRemainingBlankCondition,$F81="",
_xlpm.IsPeriodBlankCondition,ISBLANK($A82),
_xlpm.Calculation,IF(_xlpm.IsPeriodBlankCondition,"",IF(_xlpm.IsPrincipalRemainingBlankCondition,"",IF(_xlpm.IsPrincipalRemainingZeroCondition,"",_xlpm.StartingPrincipalBalance))),
_xlpm.Calculation
)</f>
        <v>174347.09442845284</v>
      </c>
      <c r="D82" s="5">
        <f>_xlfn.LET(
_xlpm.InterestCalculation,$F81*$B$9,
_xlpm.IsPrincipalRemainingZeroCondition,ROUND($F81,2)=0,
_xlpm.IsPrincipalRemainingBlankCondition,$F81="",
_xlpm.IsPeriodBlankCondition,ISBLANK($A82),
_xlpm.Calculation,IF(_xlpm.IsPeriodBlankCondition,"",IF(_xlpm.IsPrincipalRemainingBlankCondition,"",IF(_xlpm.IsPrincipalRemainingZeroCondition,"",_xlpm.InterestCalculation))),
_xlpm.Calculation
)</f>
        <v>1452.8924535704402</v>
      </c>
      <c r="E82" s="5">
        <f>_xlfn.LET(
_xlpm.PrincipalOwedCalculation,$B$10-$D82,
_xlpm.IsPrincipalLessThenOrEqualToMonthlyPaymentCondition,$F81&lt;=$B$10,
_xlpm.IsPrincipalZeroCondition,ROUND($F81,2) = 0,
_xlpm.IsPrincipalRemainingBlankCondition,$F81="",
_xlpm.IsPeriodBlankCondition,ISBLANK($A82),
_xlpm.Calculation,IF(_xlpm.IsPeriodBlankCondition,"",IF(_xlpm.IsPrincipalRemainingBlankCondition,"",IF(_xlpm.IsPrincipalZeroCondition,"",IF(_xlpm.IsPrincipalLessThenOrEqualToMonthlyPaymentCondition,$F81,_xlpm.PrincipalOwedCalculation)))),
_xlpm.Calculation
)</f>
        <v>126.73637258939766</v>
      </c>
      <c r="F82" s="5">
        <f>_xlfn.LET(
_xlpm.StartingBalanceGreaterThanPrincipalOwedPlusPrepaymentCondition,$C82&gt;=$E82,
_xlpm.IsPrincpalOwedPlusPrepaymentLessThanOrEqualToPrincipalRemainingCondition,ROUND($E82,2)&lt;=ROUND($F81,2),
_xlpm.IsCurrentPrincapalOwedAmtGreaterThanPrevPrincipalOwedCondition,$E81&gt;$F81,
_xlpm.IsPrincipalZeroCondition,ROUND($F81,2) = 0,
_xlpm.IsPrincipalRemainingBlankCondition,$F81="",
_xlpm.IsPeriodBlankCondition,ISBLANK($A82),
_xlpm.Calculation,IF(_xlpm.IsPeriodBlankCondition,"",IF(_xlpm.IsPrincipalRemainingBlankCondition,"",IF(_xlpm.IsPrincipalZeroCondition,"",IF(_xlpm.StartingBalanceGreaterThanPrincipalOwedPlusPrepaymentCondition,$C82-$E82,0)))),
_xlpm.Calculation
)</f>
        <v>174220.35805586344</v>
      </c>
      <c r="G82" s="5">
        <f>_xlfn.LET(
_xlpm.PrincpalRemainingCalculation,$B$13,
_xlpm.IsPrincipalZeroCondition,ROUND($F81,2) = 0,
_xlpm.IsPrincipalRemainingBlankCondition,$F81="",
_xlpm.IsPeriodBlankCondition,ISBLANK($A82),
_xlpm.Calculation,IF(_xlpm.IsPeriodBlankCondition,"",IF(_xlpm.IsPrincipalRemainingBlankCondition,"",IF(_xlpm.IsPrincipalZeroCondition,"",_xlpm.PrincpalRemainingCalculation))),
_xlpm.Calculation
)</f>
        <v>500</v>
      </c>
      <c r="H82" s="5">
        <f>_xlfn.LET(
_xlpm.IsPrincipalRemainingLessThanOrEqualToPMICutoffAmtCondition,$F81&lt;=$B$2*(1-$B$15),
_xlpm.PMIMonthlyPayment,$B$19,
_xlpm.IsPrincipalZeroCondition,ROUND($F81,2) = 0,
_xlpm.IsPrincipalRemainingBlankCondition,$F81="",
_xlpm.IsPeriodBlankCondition,ISBLANK($A82),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82" s="5">
        <f>_xlfn.LET(
_xlpm.IfPMIOwedIsBlank,IF($H82 = "",0,$H82),
_xlpm.TotalMonthlyPaymentCalculation,$D82+$E82+$G82+_xlpm.IfPMIOwedIsBlank,
_xlpm.IsPrincipalZeroCondition,ROUND($F81,2) = 0,
_xlpm.IsPrincipalRemainingBlankCondition,$F81="",
_xlpm.IsPeriodBlankCondition,ISBLANK($A82),
_xlpm.Calculation,IF(_xlpm.IsPeriodBlankCondition,"",IF(_xlpm.IsPrincipalRemainingBlankCondition,"",IF(_xlpm.IsPrincipalZeroCondition,"",_xlpm.TotalMonthlyPaymentCalculation))),
_xlpm.Calculation
)</f>
        <v>2379.6288261598379</v>
      </c>
      <c r="J82" s="5"/>
      <c r="L82" s="5"/>
    </row>
    <row r="83" spans="1:12" x14ac:dyDescent="0.3">
      <c r="A83">
        <v>58</v>
      </c>
      <c r="B83" s="53">
        <f t="shared" si="0"/>
        <v>45566</v>
      </c>
      <c r="C83" s="5">
        <f>_xlfn.LET(
_xlpm.StartingPrincipalBalance,$F82,
_xlpm.IsPrincipalRemainingZeroCondition,ROUND($F82,2)=0,
_xlpm.IsPrincipalRemainingBlankCondition,$F82="",
_xlpm.IsPeriodBlankCondition,ISBLANK($A83),
_xlpm.Calculation,IF(_xlpm.IsPeriodBlankCondition,"",IF(_xlpm.IsPrincipalRemainingBlankCondition,"",IF(_xlpm.IsPrincipalRemainingZeroCondition,"",_xlpm.StartingPrincipalBalance))),
_xlpm.Calculation
)</f>
        <v>174220.35805586344</v>
      </c>
      <c r="D83" s="5">
        <f>_xlfn.LET(
_xlpm.InterestCalculation,$F82*$B$9,
_xlpm.IsPrincipalRemainingZeroCondition,ROUND($F82,2)=0,
_xlpm.IsPrincipalRemainingBlankCondition,$F82="",
_xlpm.IsPeriodBlankCondition,ISBLANK($A83),
_xlpm.Calculation,IF(_xlpm.IsPeriodBlankCondition,"",IF(_xlpm.IsPrincipalRemainingBlankCondition,"",IF(_xlpm.IsPrincipalRemainingZeroCondition,"",_xlpm.InterestCalculation))),
_xlpm.Calculation
)</f>
        <v>1451.8363171321953</v>
      </c>
      <c r="E83" s="5">
        <f>_xlfn.LET(
_xlpm.PrincipalOwedCalculation,$B$10-$D83,
_xlpm.IsPrincipalLessThenOrEqualToMonthlyPaymentCondition,$F82&lt;=$B$10,
_xlpm.IsPrincipalZeroCondition,ROUND($F82,2) = 0,
_xlpm.IsPrincipalRemainingBlankCondition,$F82="",
_xlpm.IsPeriodBlankCondition,ISBLANK($A83),
_xlpm.Calculation,IF(_xlpm.IsPeriodBlankCondition,"",IF(_xlpm.IsPrincipalRemainingBlankCondition,"",IF(_xlpm.IsPrincipalZeroCondition,"",IF(_xlpm.IsPrincipalLessThenOrEqualToMonthlyPaymentCondition,$F82,_xlpm.PrincipalOwedCalculation)))),
_xlpm.Calculation
)</f>
        <v>127.79250902764261</v>
      </c>
      <c r="F83" s="5">
        <f>_xlfn.LET(
_xlpm.StartingBalanceGreaterThanPrincipalOwedPlusPrepaymentCondition,$C83&gt;=$E83,
_xlpm.IsPrincpalOwedPlusPrepaymentLessThanOrEqualToPrincipalRemainingCondition,ROUND($E83,2)&lt;=ROUND($F82,2),
_xlpm.IsCurrentPrincapalOwedAmtGreaterThanPrevPrincipalOwedCondition,$E82&gt;$F82,
_xlpm.IsPrincipalZeroCondition,ROUND($F82,2) = 0,
_xlpm.IsPrincipalRemainingBlankCondition,$F82="",
_xlpm.IsPeriodBlankCondition,ISBLANK($A83),
_xlpm.Calculation,IF(_xlpm.IsPeriodBlankCondition,"",IF(_xlpm.IsPrincipalRemainingBlankCondition,"",IF(_xlpm.IsPrincipalZeroCondition,"",IF(_xlpm.StartingBalanceGreaterThanPrincipalOwedPlusPrepaymentCondition,$C83-$E83,0)))),
_xlpm.Calculation
)</f>
        <v>174092.5655468358</v>
      </c>
      <c r="G83" s="5">
        <f>_xlfn.LET(
_xlpm.PrincpalRemainingCalculation,$B$13,
_xlpm.IsPrincipalZeroCondition,ROUND($F82,2) = 0,
_xlpm.IsPrincipalRemainingBlankCondition,$F82="",
_xlpm.IsPeriodBlankCondition,ISBLANK($A83),
_xlpm.Calculation,IF(_xlpm.IsPeriodBlankCondition,"",IF(_xlpm.IsPrincipalRemainingBlankCondition,"",IF(_xlpm.IsPrincipalZeroCondition,"",_xlpm.PrincpalRemainingCalculation))),
_xlpm.Calculation
)</f>
        <v>500</v>
      </c>
      <c r="H83" s="5">
        <f>_xlfn.LET(
_xlpm.IsPrincipalRemainingLessThanOrEqualToPMICutoffAmtCondition,$F82&lt;=$B$2*(1-$B$15),
_xlpm.PMIMonthlyPayment,$B$19,
_xlpm.IsPrincipalZeroCondition,ROUND($F82,2) = 0,
_xlpm.IsPrincipalRemainingBlankCondition,$F82="",
_xlpm.IsPeriodBlankCondition,ISBLANK($A83),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83" s="5">
        <f>_xlfn.LET(
_xlpm.IfPMIOwedIsBlank,IF($H83 = "",0,$H83),
_xlpm.TotalMonthlyPaymentCalculation,$D83+$E83+$G83+_xlpm.IfPMIOwedIsBlank,
_xlpm.IsPrincipalZeroCondition,ROUND($F82,2) = 0,
_xlpm.IsPrincipalRemainingBlankCondition,$F82="",
_xlpm.IsPeriodBlankCondition,ISBLANK($A83),
_xlpm.Calculation,IF(_xlpm.IsPeriodBlankCondition,"",IF(_xlpm.IsPrincipalRemainingBlankCondition,"",IF(_xlpm.IsPrincipalZeroCondition,"",_xlpm.TotalMonthlyPaymentCalculation))),
_xlpm.Calculation
)</f>
        <v>2379.6288261598379</v>
      </c>
      <c r="J83" s="5"/>
      <c r="L83" s="5"/>
    </row>
    <row r="84" spans="1:12" x14ac:dyDescent="0.3">
      <c r="A84">
        <v>59</v>
      </c>
      <c r="B84" s="53">
        <f t="shared" si="0"/>
        <v>45597</v>
      </c>
      <c r="C84" s="5">
        <f>_xlfn.LET(
_xlpm.StartingPrincipalBalance,$F83,
_xlpm.IsPrincipalRemainingZeroCondition,ROUND($F83,2)=0,
_xlpm.IsPrincipalRemainingBlankCondition,$F83="",
_xlpm.IsPeriodBlankCondition,ISBLANK($A84),
_xlpm.Calculation,IF(_xlpm.IsPeriodBlankCondition,"",IF(_xlpm.IsPrincipalRemainingBlankCondition,"",IF(_xlpm.IsPrincipalRemainingZeroCondition,"",_xlpm.StartingPrincipalBalance))),
_xlpm.Calculation
)</f>
        <v>174092.5655468358</v>
      </c>
      <c r="D84" s="5">
        <f>_xlfn.LET(
_xlpm.InterestCalculation,$F83*$B$9,
_xlpm.IsPrincipalRemainingZeroCondition,ROUND($F83,2)=0,
_xlpm.IsPrincipalRemainingBlankCondition,$F83="",
_xlpm.IsPeriodBlankCondition,ISBLANK($A84),
_xlpm.Calculation,IF(_xlpm.IsPeriodBlankCondition,"",IF(_xlpm.IsPrincipalRemainingBlankCondition,"",IF(_xlpm.IsPrincipalRemainingZeroCondition,"",_xlpm.InterestCalculation))),
_xlpm.Calculation
)</f>
        <v>1450.771379556965</v>
      </c>
      <c r="E84" s="5">
        <f>_xlfn.LET(
_xlpm.PrincipalOwedCalculation,$B$10-$D84,
_xlpm.IsPrincipalLessThenOrEqualToMonthlyPaymentCondition,$F83&lt;=$B$10,
_xlpm.IsPrincipalZeroCondition,ROUND($F83,2) = 0,
_xlpm.IsPrincipalRemainingBlankCondition,$F83="",
_xlpm.IsPeriodBlankCondition,ISBLANK($A84),
_xlpm.Calculation,IF(_xlpm.IsPeriodBlankCondition,"",IF(_xlpm.IsPrincipalRemainingBlankCondition,"",IF(_xlpm.IsPrincipalZeroCondition,"",IF(_xlpm.IsPrincipalLessThenOrEqualToMonthlyPaymentCondition,$F83,_xlpm.PrincipalOwedCalculation)))),
_xlpm.Calculation
)</f>
        <v>128.85744660287287</v>
      </c>
      <c r="F84" s="5">
        <f>_xlfn.LET(
_xlpm.StartingBalanceGreaterThanPrincipalOwedPlusPrepaymentCondition,$C84&gt;=$E84,
_xlpm.IsPrincpalOwedPlusPrepaymentLessThanOrEqualToPrincipalRemainingCondition,ROUND($E84,2)&lt;=ROUND($F83,2),
_xlpm.IsCurrentPrincapalOwedAmtGreaterThanPrevPrincipalOwedCondition,$E83&gt;$F83,
_xlpm.IsPrincipalZeroCondition,ROUND($F83,2) = 0,
_xlpm.IsPrincipalRemainingBlankCondition,$F83="",
_xlpm.IsPeriodBlankCondition,ISBLANK($A84),
_xlpm.Calculation,IF(_xlpm.IsPeriodBlankCondition,"",IF(_xlpm.IsPrincipalRemainingBlankCondition,"",IF(_xlpm.IsPrincipalZeroCondition,"",IF(_xlpm.StartingBalanceGreaterThanPrincipalOwedPlusPrepaymentCondition,$C84-$E84,0)))),
_xlpm.Calculation
)</f>
        <v>173963.70810023294</v>
      </c>
      <c r="G84" s="5">
        <f>_xlfn.LET(
_xlpm.PrincpalRemainingCalculation,$B$13,
_xlpm.IsPrincipalZeroCondition,ROUND($F83,2) = 0,
_xlpm.IsPrincipalRemainingBlankCondition,$F83="",
_xlpm.IsPeriodBlankCondition,ISBLANK($A84),
_xlpm.Calculation,IF(_xlpm.IsPeriodBlankCondition,"",IF(_xlpm.IsPrincipalRemainingBlankCondition,"",IF(_xlpm.IsPrincipalZeroCondition,"",_xlpm.PrincpalRemainingCalculation))),
_xlpm.Calculation
)</f>
        <v>500</v>
      </c>
      <c r="H84" s="5">
        <f>_xlfn.LET(
_xlpm.IsPrincipalRemainingLessThanOrEqualToPMICutoffAmtCondition,$F83&lt;=$B$2*(1-$B$15),
_xlpm.PMIMonthlyPayment,$B$19,
_xlpm.IsPrincipalZeroCondition,ROUND($F83,2) = 0,
_xlpm.IsPrincipalRemainingBlankCondition,$F83="",
_xlpm.IsPeriodBlankCondition,ISBLANK($A84),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84" s="5">
        <f>_xlfn.LET(
_xlpm.IfPMIOwedIsBlank,IF($H84 = "",0,$H84),
_xlpm.TotalMonthlyPaymentCalculation,$D84+$E84+$G84+_xlpm.IfPMIOwedIsBlank,
_xlpm.IsPrincipalZeroCondition,ROUND($F83,2) = 0,
_xlpm.IsPrincipalRemainingBlankCondition,$F83="",
_xlpm.IsPeriodBlankCondition,ISBLANK($A84),
_xlpm.Calculation,IF(_xlpm.IsPeriodBlankCondition,"",IF(_xlpm.IsPrincipalRemainingBlankCondition,"",IF(_xlpm.IsPrincipalZeroCondition,"",_xlpm.TotalMonthlyPaymentCalculation))),
_xlpm.Calculation
)</f>
        <v>2379.6288261598379</v>
      </c>
      <c r="J84" s="5"/>
      <c r="L84" s="5"/>
    </row>
    <row r="85" spans="1:12" x14ac:dyDescent="0.3">
      <c r="A85">
        <v>60</v>
      </c>
      <c r="B85" s="53">
        <f t="shared" si="0"/>
        <v>45627</v>
      </c>
      <c r="C85" s="5">
        <f>_xlfn.LET(
_xlpm.StartingPrincipalBalance,$F84,
_xlpm.IsPrincipalRemainingZeroCondition,ROUND($F84,2)=0,
_xlpm.IsPrincipalRemainingBlankCondition,$F84="",
_xlpm.IsPeriodBlankCondition,ISBLANK($A85),
_xlpm.Calculation,IF(_xlpm.IsPeriodBlankCondition,"",IF(_xlpm.IsPrincipalRemainingBlankCondition,"",IF(_xlpm.IsPrincipalRemainingZeroCondition,"",_xlpm.StartingPrincipalBalance))),
_xlpm.Calculation
)</f>
        <v>173963.70810023294</v>
      </c>
      <c r="D85" s="5">
        <f>_xlfn.LET(
_xlpm.InterestCalculation,$F84*$B$9,
_xlpm.IsPrincipalRemainingZeroCondition,ROUND($F84,2)=0,
_xlpm.IsPrincipalRemainingBlankCondition,$F84="",
_xlpm.IsPeriodBlankCondition,ISBLANK($A85),
_xlpm.Calculation,IF(_xlpm.IsPeriodBlankCondition,"",IF(_xlpm.IsPrincipalRemainingBlankCondition,"",IF(_xlpm.IsPrincipalRemainingZeroCondition,"",_xlpm.InterestCalculation))),
_xlpm.Calculation
)</f>
        <v>1449.6975675019412</v>
      </c>
      <c r="E85" s="5">
        <f>_xlfn.LET(
_xlpm.PrincipalOwedCalculation,$B$10-$D85,
_xlpm.IsPrincipalLessThenOrEqualToMonthlyPaymentCondition,$F84&lt;=$B$10,
_xlpm.IsPrincipalZeroCondition,ROUND($F84,2) = 0,
_xlpm.IsPrincipalRemainingBlankCondition,$F84="",
_xlpm.IsPeriodBlankCondition,ISBLANK($A85),
_xlpm.Calculation,IF(_xlpm.IsPeriodBlankCondition,"",IF(_xlpm.IsPrincipalRemainingBlankCondition,"",IF(_xlpm.IsPrincipalZeroCondition,"",IF(_xlpm.IsPrincipalLessThenOrEqualToMonthlyPaymentCondition,$F84,_xlpm.PrincipalOwedCalculation)))),
_xlpm.Calculation
)</f>
        <v>129.93125865789671</v>
      </c>
      <c r="F85" s="5">
        <f>_xlfn.LET(
_xlpm.StartingBalanceGreaterThanPrincipalOwedPlusPrepaymentCondition,$C85&gt;=$E85,
_xlpm.IsPrincpalOwedPlusPrepaymentLessThanOrEqualToPrincipalRemainingCondition,ROUND($E85,2)&lt;=ROUND($F84,2),
_xlpm.IsCurrentPrincapalOwedAmtGreaterThanPrevPrincipalOwedCondition,$E84&gt;$F84,
_xlpm.IsPrincipalZeroCondition,ROUND($F84,2) = 0,
_xlpm.IsPrincipalRemainingBlankCondition,$F84="",
_xlpm.IsPeriodBlankCondition,ISBLANK($A85),
_xlpm.Calculation,IF(_xlpm.IsPeriodBlankCondition,"",IF(_xlpm.IsPrincipalRemainingBlankCondition,"",IF(_xlpm.IsPrincipalZeroCondition,"",IF(_xlpm.StartingBalanceGreaterThanPrincipalOwedPlusPrepaymentCondition,$C85-$E85,0)))),
_xlpm.Calculation
)</f>
        <v>173833.77684157505</v>
      </c>
      <c r="G85" s="5">
        <f>_xlfn.LET(
_xlpm.PrincpalRemainingCalculation,$B$13,
_xlpm.IsPrincipalZeroCondition,ROUND($F84,2) = 0,
_xlpm.IsPrincipalRemainingBlankCondition,$F84="",
_xlpm.IsPeriodBlankCondition,ISBLANK($A85),
_xlpm.Calculation,IF(_xlpm.IsPeriodBlankCondition,"",IF(_xlpm.IsPrincipalRemainingBlankCondition,"",IF(_xlpm.IsPrincipalZeroCondition,"",_xlpm.PrincpalRemainingCalculation))),
_xlpm.Calculation
)</f>
        <v>500</v>
      </c>
      <c r="H85" s="5">
        <f>_xlfn.LET(
_xlpm.IsPrincipalRemainingLessThanOrEqualToPMICutoffAmtCondition,$F84&lt;=$B$2*(1-$B$15),
_xlpm.PMIMonthlyPayment,$B$19,
_xlpm.IsPrincipalZeroCondition,ROUND($F84,2) = 0,
_xlpm.IsPrincipalRemainingBlankCondition,$F84="",
_xlpm.IsPeriodBlankCondition,ISBLANK($A85),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85" s="5">
        <f>_xlfn.LET(
_xlpm.IfPMIOwedIsBlank,IF($H85 = "",0,$H85),
_xlpm.TotalMonthlyPaymentCalculation,$D85+$E85+$G85+_xlpm.IfPMIOwedIsBlank,
_xlpm.IsPrincipalZeroCondition,ROUND($F84,2) = 0,
_xlpm.IsPrincipalRemainingBlankCondition,$F84="",
_xlpm.IsPeriodBlankCondition,ISBLANK($A85),
_xlpm.Calculation,IF(_xlpm.IsPeriodBlankCondition,"",IF(_xlpm.IsPrincipalRemainingBlankCondition,"",IF(_xlpm.IsPrincipalZeroCondition,"",_xlpm.TotalMonthlyPaymentCalculation))),
_xlpm.Calculation
)</f>
        <v>2379.6288261598379</v>
      </c>
      <c r="J85" s="5"/>
      <c r="L85" s="5"/>
    </row>
    <row r="86" spans="1:12" x14ac:dyDescent="0.3">
      <c r="A86">
        <v>61</v>
      </c>
      <c r="B86" s="53">
        <f t="shared" si="0"/>
        <v>45658</v>
      </c>
      <c r="C86" s="5">
        <f>_xlfn.LET(
_xlpm.StartingPrincipalBalance,$F85,
_xlpm.IsPrincipalRemainingZeroCondition,ROUND($F85,2)=0,
_xlpm.IsPrincipalRemainingBlankCondition,$F85="",
_xlpm.IsPeriodBlankCondition,ISBLANK($A86),
_xlpm.Calculation,IF(_xlpm.IsPeriodBlankCondition,"",IF(_xlpm.IsPrincipalRemainingBlankCondition,"",IF(_xlpm.IsPrincipalRemainingZeroCondition,"",_xlpm.StartingPrincipalBalance))),
_xlpm.Calculation
)</f>
        <v>173833.77684157505</v>
      </c>
      <c r="D86" s="5">
        <f>_xlfn.LET(
_xlpm.InterestCalculation,$F85*$B$9,
_xlpm.IsPrincipalRemainingZeroCondition,ROUND($F85,2)=0,
_xlpm.IsPrincipalRemainingBlankCondition,$F85="",
_xlpm.IsPeriodBlankCondition,ISBLANK($A86),
_xlpm.Calculation,IF(_xlpm.IsPeriodBlankCondition,"",IF(_xlpm.IsPrincipalRemainingBlankCondition,"",IF(_xlpm.IsPrincipalRemainingZeroCondition,"",_xlpm.InterestCalculation))),
_xlpm.Calculation
)</f>
        <v>1448.6148070131253</v>
      </c>
      <c r="E86" s="5">
        <f>_xlfn.LET(
_xlpm.PrincipalOwedCalculation,$B$10-$D86,
_xlpm.IsPrincipalLessThenOrEqualToMonthlyPaymentCondition,$F85&lt;=$B$10,
_xlpm.IsPrincipalZeroCondition,ROUND($F85,2) = 0,
_xlpm.IsPrincipalRemainingBlankCondition,$F85="",
_xlpm.IsPeriodBlankCondition,ISBLANK($A86),
_xlpm.Calculation,IF(_xlpm.IsPeriodBlankCondition,"",IF(_xlpm.IsPrincipalRemainingBlankCondition,"",IF(_xlpm.IsPrincipalZeroCondition,"",IF(_xlpm.IsPrincipalLessThenOrEqualToMonthlyPaymentCondition,$F85,_xlpm.PrincipalOwedCalculation)))),
_xlpm.Calculation
)</f>
        <v>131.0140191467126</v>
      </c>
      <c r="F86" s="5">
        <f>_xlfn.LET(
_xlpm.StartingBalanceGreaterThanPrincipalOwedPlusPrepaymentCondition,$C86&gt;=$E86,
_xlpm.IsPrincpalOwedPlusPrepaymentLessThanOrEqualToPrincipalRemainingCondition,ROUND($E86,2)&lt;=ROUND($F85,2),
_xlpm.IsCurrentPrincapalOwedAmtGreaterThanPrevPrincipalOwedCondition,$E85&gt;$F85,
_xlpm.IsPrincipalZeroCondition,ROUND($F85,2) = 0,
_xlpm.IsPrincipalRemainingBlankCondition,$F85="",
_xlpm.IsPeriodBlankCondition,ISBLANK($A86),
_xlpm.Calculation,IF(_xlpm.IsPeriodBlankCondition,"",IF(_xlpm.IsPrincipalRemainingBlankCondition,"",IF(_xlpm.IsPrincipalZeroCondition,"",IF(_xlpm.StartingBalanceGreaterThanPrincipalOwedPlusPrepaymentCondition,$C86-$E86,0)))),
_xlpm.Calculation
)</f>
        <v>173702.76282242834</v>
      </c>
      <c r="G86" s="5">
        <f>_xlfn.LET(
_xlpm.PrincpalRemainingCalculation,$B$13,
_xlpm.IsPrincipalZeroCondition,ROUND($F85,2) = 0,
_xlpm.IsPrincipalRemainingBlankCondition,$F85="",
_xlpm.IsPeriodBlankCondition,ISBLANK($A86),
_xlpm.Calculation,IF(_xlpm.IsPeriodBlankCondition,"",IF(_xlpm.IsPrincipalRemainingBlankCondition,"",IF(_xlpm.IsPrincipalZeroCondition,"",_xlpm.PrincpalRemainingCalculation))),
_xlpm.Calculation
)</f>
        <v>500</v>
      </c>
      <c r="H86" s="5">
        <f>_xlfn.LET(
_xlpm.IsPrincipalRemainingLessThanOrEqualToPMICutoffAmtCondition,$F85&lt;=$B$2*(1-$B$15),
_xlpm.PMIMonthlyPayment,$B$19,
_xlpm.IsPrincipalZeroCondition,ROUND($F85,2) = 0,
_xlpm.IsPrincipalRemainingBlankCondition,$F85="",
_xlpm.IsPeriodBlankCondition,ISBLANK($A86),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86" s="5">
        <f>_xlfn.LET(
_xlpm.IfPMIOwedIsBlank,IF($H86 = "",0,$H86),
_xlpm.TotalMonthlyPaymentCalculation,$D86+$E86+$G86+_xlpm.IfPMIOwedIsBlank,
_xlpm.IsPrincipalZeroCondition,ROUND($F85,2) = 0,
_xlpm.IsPrincipalRemainingBlankCondition,$F85="",
_xlpm.IsPeriodBlankCondition,ISBLANK($A86),
_xlpm.Calculation,IF(_xlpm.IsPeriodBlankCondition,"",IF(_xlpm.IsPrincipalRemainingBlankCondition,"",IF(_xlpm.IsPrincipalZeroCondition,"",_xlpm.TotalMonthlyPaymentCalculation))),
_xlpm.Calculation
)</f>
        <v>2379.6288261598379</v>
      </c>
      <c r="J86" s="5"/>
      <c r="L86" s="5"/>
    </row>
    <row r="87" spans="1:12" x14ac:dyDescent="0.3">
      <c r="A87">
        <v>62</v>
      </c>
      <c r="B87" s="53">
        <f t="shared" si="0"/>
        <v>45689</v>
      </c>
      <c r="C87" s="5">
        <f>_xlfn.LET(
_xlpm.StartingPrincipalBalance,$F86,
_xlpm.IsPrincipalRemainingZeroCondition,ROUND($F86,2)=0,
_xlpm.IsPrincipalRemainingBlankCondition,$F86="",
_xlpm.IsPeriodBlankCondition,ISBLANK($A87),
_xlpm.Calculation,IF(_xlpm.IsPeriodBlankCondition,"",IF(_xlpm.IsPrincipalRemainingBlankCondition,"",IF(_xlpm.IsPrincipalRemainingZeroCondition,"",_xlpm.StartingPrincipalBalance))),
_xlpm.Calculation
)</f>
        <v>173702.76282242834</v>
      </c>
      <c r="D87" s="5">
        <f>_xlfn.LET(
_xlpm.InterestCalculation,$F86*$B$9,
_xlpm.IsPrincipalRemainingZeroCondition,ROUND($F86,2)=0,
_xlpm.IsPrincipalRemainingBlankCondition,$F86="",
_xlpm.IsPeriodBlankCondition,ISBLANK($A87),
_xlpm.Calculation,IF(_xlpm.IsPeriodBlankCondition,"",IF(_xlpm.IsPrincipalRemainingBlankCondition,"",IF(_xlpm.IsPrincipalRemainingZeroCondition,"",_xlpm.InterestCalculation))),
_xlpm.Calculation
)</f>
        <v>1447.5230235202362</v>
      </c>
      <c r="E87" s="5">
        <f>_xlfn.LET(
_xlpm.PrincipalOwedCalculation,$B$10-$D87,
_xlpm.IsPrincipalLessThenOrEqualToMonthlyPaymentCondition,$F86&lt;=$B$10,
_xlpm.IsPrincipalZeroCondition,ROUND($F86,2) = 0,
_xlpm.IsPrincipalRemainingBlankCondition,$F86="",
_xlpm.IsPeriodBlankCondition,ISBLANK($A87),
_xlpm.Calculation,IF(_xlpm.IsPeriodBlankCondition,"",IF(_xlpm.IsPrincipalRemainingBlankCondition,"",IF(_xlpm.IsPrincipalZeroCondition,"",IF(_xlpm.IsPrincipalLessThenOrEqualToMonthlyPaymentCondition,$F86,_xlpm.PrincipalOwedCalculation)))),
_xlpm.Calculation
)</f>
        <v>132.10580263960173</v>
      </c>
      <c r="F87" s="5">
        <f>_xlfn.LET(
_xlpm.StartingBalanceGreaterThanPrincipalOwedPlusPrepaymentCondition,$C87&gt;=$E87,
_xlpm.IsPrincpalOwedPlusPrepaymentLessThanOrEqualToPrincipalRemainingCondition,ROUND($E87,2)&lt;=ROUND($F86,2),
_xlpm.IsCurrentPrincapalOwedAmtGreaterThanPrevPrincipalOwedCondition,$E86&gt;$F86,
_xlpm.IsPrincipalZeroCondition,ROUND($F86,2) = 0,
_xlpm.IsPrincipalRemainingBlankCondition,$F86="",
_xlpm.IsPeriodBlankCondition,ISBLANK($A87),
_xlpm.Calculation,IF(_xlpm.IsPeriodBlankCondition,"",IF(_xlpm.IsPrincipalRemainingBlankCondition,"",IF(_xlpm.IsPrincipalZeroCondition,"",IF(_xlpm.StartingBalanceGreaterThanPrincipalOwedPlusPrepaymentCondition,$C87-$E87,0)))),
_xlpm.Calculation
)</f>
        <v>173570.65701978875</v>
      </c>
      <c r="G87" s="5">
        <f>_xlfn.LET(
_xlpm.PrincpalRemainingCalculation,$B$13,
_xlpm.IsPrincipalZeroCondition,ROUND($F86,2) = 0,
_xlpm.IsPrincipalRemainingBlankCondition,$F86="",
_xlpm.IsPeriodBlankCondition,ISBLANK($A87),
_xlpm.Calculation,IF(_xlpm.IsPeriodBlankCondition,"",IF(_xlpm.IsPrincipalRemainingBlankCondition,"",IF(_xlpm.IsPrincipalZeroCondition,"",_xlpm.PrincpalRemainingCalculation))),
_xlpm.Calculation
)</f>
        <v>500</v>
      </c>
      <c r="H87" s="5">
        <f>_xlfn.LET(
_xlpm.IsPrincipalRemainingLessThanOrEqualToPMICutoffAmtCondition,$F86&lt;=$B$2*(1-$B$15),
_xlpm.PMIMonthlyPayment,$B$19,
_xlpm.IsPrincipalZeroCondition,ROUND($F86,2) = 0,
_xlpm.IsPrincipalRemainingBlankCondition,$F86="",
_xlpm.IsPeriodBlankCondition,ISBLANK($A87),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87" s="5">
        <f>_xlfn.LET(
_xlpm.IfPMIOwedIsBlank,IF($H87 = "",0,$H87),
_xlpm.TotalMonthlyPaymentCalculation,$D87+$E87+$G87+_xlpm.IfPMIOwedIsBlank,
_xlpm.IsPrincipalZeroCondition,ROUND($F86,2) = 0,
_xlpm.IsPrincipalRemainingBlankCondition,$F86="",
_xlpm.IsPeriodBlankCondition,ISBLANK($A87),
_xlpm.Calculation,IF(_xlpm.IsPeriodBlankCondition,"",IF(_xlpm.IsPrincipalRemainingBlankCondition,"",IF(_xlpm.IsPrincipalZeroCondition,"",_xlpm.TotalMonthlyPaymentCalculation))),
_xlpm.Calculation
)</f>
        <v>2379.6288261598379</v>
      </c>
      <c r="J87" s="5"/>
      <c r="L87" s="5"/>
    </row>
    <row r="88" spans="1:12" x14ac:dyDescent="0.3">
      <c r="A88">
        <v>63</v>
      </c>
      <c r="B88" s="53">
        <f t="shared" si="0"/>
        <v>45717</v>
      </c>
      <c r="C88" s="5">
        <f>_xlfn.LET(
_xlpm.StartingPrincipalBalance,$F87,
_xlpm.IsPrincipalRemainingZeroCondition,ROUND($F87,2)=0,
_xlpm.IsPrincipalRemainingBlankCondition,$F87="",
_xlpm.IsPeriodBlankCondition,ISBLANK($A88),
_xlpm.Calculation,IF(_xlpm.IsPeriodBlankCondition,"",IF(_xlpm.IsPrincipalRemainingBlankCondition,"",IF(_xlpm.IsPrincipalRemainingZeroCondition,"",_xlpm.StartingPrincipalBalance))),
_xlpm.Calculation
)</f>
        <v>173570.65701978875</v>
      </c>
      <c r="D88" s="5">
        <f>_xlfn.LET(
_xlpm.InterestCalculation,$F87*$B$9,
_xlpm.IsPrincipalRemainingZeroCondition,ROUND($F87,2)=0,
_xlpm.IsPrincipalRemainingBlankCondition,$F87="",
_xlpm.IsPeriodBlankCondition,ISBLANK($A88),
_xlpm.Calculation,IF(_xlpm.IsPeriodBlankCondition,"",IF(_xlpm.IsPrincipalRemainingBlankCondition,"",IF(_xlpm.IsPrincipalRemainingZeroCondition,"",_xlpm.InterestCalculation))),
_xlpm.Calculation
)</f>
        <v>1446.4221418315728</v>
      </c>
      <c r="E88" s="5">
        <f>_xlfn.LET(
_xlpm.PrincipalOwedCalculation,$B$10-$D88,
_xlpm.IsPrincipalLessThenOrEqualToMonthlyPaymentCondition,$F87&lt;=$B$10,
_xlpm.IsPrincipalZeroCondition,ROUND($F87,2) = 0,
_xlpm.IsPrincipalRemainingBlankCondition,$F87="",
_xlpm.IsPeriodBlankCondition,ISBLANK($A88),
_xlpm.Calculation,IF(_xlpm.IsPeriodBlankCondition,"",IF(_xlpm.IsPrincipalRemainingBlankCondition,"",IF(_xlpm.IsPrincipalZeroCondition,"",IF(_xlpm.IsPrincipalLessThenOrEqualToMonthlyPaymentCondition,$F87,_xlpm.PrincipalOwedCalculation)))),
_xlpm.Calculation
)</f>
        <v>133.20668432826506</v>
      </c>
      <c r="F88" s="5">
        <f>_xlfn.LET(
_xlpm.StartingBalanceGreaterThanPrincipalOwedPlusPrepaymentCondition,$C88&gt;=$E88,
_xlpm.IsPrincpalOwedPlusPrepaymentLessThanOrEqualToPrincipalRemainingCondition,ROUND($E88,2)&lt;=ROUND($F87,2),
_xlpm.IsCurrentPrincapalOwedAmtGreaterThanPrevPrincipalOwedCondition,$E87&gt;$F87,
_xlpm.IsPrincipalZeroCondition,ROUND($F87,2) = 0,
_xlpm.IsPrincipalRemainingBlankCondition,$F87="",
_xlpm.IsPeriodBlankCondition,ISBLANK($A88),
_xlpm.Calculation,IF(_xlpm.IsPeriodBlankCondition,"",IF(_xlpm.IsPrincipalRemainingBlankCondition,"",IF(_xlpm.IsPrincipalZeroCondition,"",IF(_xlpm.StartingBalanceGreaterThanPrincipalOwedPlusPrepaymentCondition,$C88-$E88,0)))),
_xlpm.Calculation
)</f>
        <v>173437.45033546048</v>
      </c>
      <c r="G88" s="5">
        <f>_xlfn.LET(
_xlpm.PrincpalRemainingCalculation,$B$13,
_xlpm.IsPrincipalZeroCondition,ROUND($F87,2) = 0,
_xlpm.IsPrincipalRemainingBlankCondition,$F87="",
_xlpm.IsPeriodBlankCondition,ISBLANK($A88),
_xlpm.Calculation,IF(_xlpm.IsPeriodBlankCondition,"",IF(_xlpm.IsPrincipalRemainingBlankCondition,"",IF(_xlpm.IsPrincipalZeroCondition,"",_xlpm.PrincpalRemainingCalculation))),
_xlpm.Calculation
)</f>
        <v>500</v>
      </c>
      <c r="H88" s="5">
        <f>_xlfn.LET(
_xlpm.IsPrincipalRemainingLessThanOrEqualToPMICutoffAmtCondition,$F87&lt;=$B$2*(1-$B$15),
_xlpm.PMIMonthlyPayment,$B$19,
_xlpm.IsPrincipalZeroCondition,ROUND($F87,2) = 0,
_xlpm.IsPrincipalRemainingBlankCondition,$F87="",
_xlpm.IsPeriodBlankCondition,ISBLANK($A88),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88" s="5">
        <f>_xlfn.LET(
_xlpm.IfPMIOwedIsBlank,IF($H88 = "",0,$H88),
_xlpm.TotalMonthlyPaymentCalculation,$D88+$E88+$G88+_xlpm.IfPMIOwedIsBlank,
_xlpm.IsPrincipalZeroCondition,ROUND($F87,2) = 0,
_xlpm.IsPrincipalRemainingBlankCondition,$F87="",
_xlpm.IsPeriodBlankCondition,ISBLANK($A88),
_xlpm.Calculation,IF(_xlpm.IsPeriodBlankCondition,"",IF(_xlpm.IsPrincipalRemainingBlankCondition,"",IF(_xlpm.IsPrincipalZeroCondition,"",_xlpm.TotalMonthlyPaymentCalculation))),
_xlpm.Calculation
)</f>
        <v>2379.6288261598379</v>
      </c>
      <c r="J88" s="5"/>
      <c r="L88" s="5"/>
    </row>
    <row r="89" spans="1:12" x14ac:dyDescent="0.3">
      <c r="A89">
        <v>64</v>
      </c>
      <c r="B89" s="53">
        <f t="shared" si="0"/>
        <v>45748</v>
      </c>
      <c r="C89" s="5">
        <f>_xlfn.LET(
_xlpm.StartingPrincipalBalance,$F88,
_xlpm.IsPrincipalRemainingZeroCondition,ROUND($F88,2)=0,
_xlpm.IsPrincipalRemainingBlankCondition,$F88="",
_xlpm.IsPeriodBlankCondition,ISBLANK($A89),
_xlpm.Calculation,IF(_xlpm.IsPeriodBlankCondition,"",IF(_xlpm.IsPrincipalRemainingBlankCondition,"",IF(_xlpm.IsPrincipalRemainingZeroCondition,"",_xlpm.StartingPrincipalBalance))),
_xlpm.Calculation
)</f>
        <v>173437.45033546048</v>
      </c>
      <c r="D89" s="5">
        <f>_xlfn.LET(
_xlpm.InterestCalculation,$F88*$B$9,
_xlpm.IsPrincipalRemainingZeroCondition,ROUND($F88,2)=0,
_xlpm.IsPrincipalRemainingBlankCondition,$F88="",
_xlpm.IsPeriodBlankCondition,ISBLANK($A89),
_xlpm.Calculation,IF(_xlpm.IsPeriodBlankCondition,"",IF(_xlpm.IsPrincipalRemainingBlankCondition,"",IF(_xlpm.IsPrincipalRemainingZeroCondition,"",_xlpm.InterestCalculation))),
_xlpm.Calculation
)</f>
        <v>1445.3120861288373</v>
      </c>
      <c r="E89" s="5">
        <f>_xlfn.LET(
_xlpm.PrincipalOwedCalculation,$B$10-$D89,
_xlpm.IsPrincipalLessThenOrEqualToMonthlyPaymentCondition,$F88&lt;=$B$10,
_xlpm.IsPrincipalZeroCondition,ROUND($F88,2) = 0,
_xlpm.IsPrincipalRemainingBlankCondition,$F88="",
_xlpm.IsPeriodBlankCondition,ISBLANK($A89),
_xlpm.Calculation,IF(_xlpm.IsPeriodBlankCondition,"",IF(_xlpm.IsPrincipalRemainingBlankCondition,"",IF(_xlpm.IsPrincipalZeroCondition,"",IF(_xlpm.IsPrincipalLessThenOrEqualToMonthlyPaymentCondition,$F88,_xlpm.PrincipalOwedCalculation)))),
_xlpm.Calculation
)</f>
        <v>134.31674003100056</v>
      </c>
      <c r="F89" s="5">
        <f>_xlfn.LET(
_xlpm.StartingBalanceGreaterThanPrincipalOwedPlusPrepaymentCondition,$C89&gt;=$E89,
_xlpm.IsPrincpalOwedPlusPrepaymentLessThanOrEqualToPrincipalRemainingCondition,ROUND($E89,2)&lt;=ROUND($F88,2),
_xlpm.IsCurrentPrincapalOwedAmtGreaterThanPrevPrincipalOwedCondition,$E88&gt;$F88,
_xlpm.IsPrincipalZeroCondition,ROUND($F88,2) = 0,
_xlpm.IsPrincipalRemainingBlankCondition,$F88="",
_xlpm.IsPeriodBlankCondition,ISBLANK($A89),
_xlpm.Calculation,IF(_xlpm.IsPeriodBlankCondition,"",IF(_xlpm.IsPrincipalRemainingBlankCondition,"",IF(_xlpm.IsPrincipalZeroCondition,"",IF(_xlpm.StartingBalanceGreaterThanPrincipalOwedPlusPrepaymentCondition,$C89-$E89,0)))),
_xlpm.Calculation
)</f>
        <v>173303.13359542948</v>
      </c>
      <c r="G89" s="5">
        <f>_xlfn.LET(
_xlpm.PrincpalRemainingCalculation,$B$13,
_xlpm.IsPrincipalZeroCondition,ROUND($F88,2) = 0,
_xlpm.IsPrincipalRemainingBlankCondition,$F88="",
_xlpm.IsPeriodBlankCondition,ISBLANK($A89),
_xlpm.Calculation,IF(_xlpm.IsPeriodBlankCondition,"",IF(_xlpm.IsPrincipalRemainingBlankCondition,"",IF(_xlpm.IsPrincipalZeroCondition,"",_xlpm.PrincpalRemainingCalculation))),
_xlpm.Calculation
)</f>
        <v>500</v>
      </c>
      <c r="H89" s="5">
        <f>_xlfn.LET(
_xlpm.IsPrincipalRemainingLessThanOrEqualToPMICutoffAmtCondition,$F88&lt;=$B$2*(1-$B$15),
_xlpm.PMIMonthlyPayment,$B$19,
_xlpm.IsPrincipalZeroCondition,ROUND($F88,2) = 0,
_xlpm.IsPrincipalRemainingBlankCondition,$F88="",
_xlpm.IsPeriodBlankCondition,ISBLANK($A89),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89" s="5">
        <f>_xlfn.LET(
_xlpm.IfPMIOwedIsBlank,IF($H89 = "",0,$H89),
_xlpm.TotalMonthlyPaymentCalculation,$D89+$E89+$G89+_xlpm.IfPMIOwedIsBlank,
_xlpm.IsPrincipalZeroCondition,ROUND($F88,2) = 0,
_xlpm.IsPrincipalRemainingBlankCondition,$F88="",
_xlpm.IsPeriodBlankCondition,ISBLANK($A89),
_xlpm.Calculation,IF(_xlpm.IsPeriodBlankCondition,"",IF(_xlpm.IsPrincipalRemainingBlankCondition,"",IF(_xlpm.IsPrincipalZeroCondition,"",_xlpm.TotalMonthlyPaymentCalculation))),
_xlpm.Calculation
)</f>
        <v>2379.6288261598379</v>
      </c>
      <c r="L89" s="5"/>
    </row>
    <row r="90" spans="1:12" x14ac:dyDescent="0.3">
      <c r="A90">
        <v>65</v>
      </c>
      <c r="B90" s="53">
        <f t="shared" si="0"/>
        <v>45778</v>
      </c>
      <c r="C90" s="5">
        <f>_xlfn.LET(
_xlpm.StartingPrincipalBalance,$F89,
_xlpm.IsPrincipalRemainingZeroCondition,ROUND($F89,2)=0,
_xlpm.IsPrincipalRemainingBlankCondition,$F89="",
_xlpm.IsPeriodBlankCondition,ISBLANK($A90),
_xlpm.Calculation,IF(_xlpm.IsPeriodBlankCondition,"",IF(_xlpm.IsPrincipalRemainingBlankCondition,"",IF(_xlpm.IsPrincipalRemainingZeroCondition,"",_xlpm.StartingPrincipalBalance))),
_xlpm.Calculation
)</f>
        <v>173303.13359542948</v>
      </c>
      <c r="D90" s="5">
        <f>_xlfn.LET(
_xlpm.InterestCalculation,$F89*$B$9,
_xlpm.IsPrincipalRemainingZeroCondition,ROUND($F89,2)=0,
_xlpm.IsPrincipalRemainingBlankCondition,$F89="",
_xlpm.IsPeriodBlankCondition,ISBLANK($A90),
_xlpm.Calculation,IF(_xlpm.IsPeriodBlankCondition,"",IF(_xlpm.IsPrincipalRemainingBlankCondition,"",IF(_xlpm.IsPrincipalRemainingZeroCondition,"",_xlpm.InterestCalculation))),
_xlpm.Calculation
)</f>
        <v>1444.1927799619123</v>
      </c>
      <c r="E90" s="5">
        <f>_xlfn.LET(
_xlpm.PrincipalOwedCalculation,$B$10-$D90,
_xlpm.IsPrincipalLessThenOrEqualToMonthlyPaymentCondition,$F89&lt;=$B$10,
_xlpm.IsPrincipalZeroCondition,ROUND($F89,2) = 0,
_xlpm.IsPrincipalRemainingBlankCondition,$F89="",
_xlpm.IsPeriodBlankCondition,ISBLANK($A90),
_xlpm.Calculation,IF(_xlpm.IsPeriodBlankCondition,"",IF(_xlpm.IsPrincipalRemainingBlankCondition,"",IF(_xlpm.IsPrincipalZeroCondition,"",IF(_xlpm.IsPrincipalLessThenOrEqualToMonthlyPaymentCondition,$F89,_xlpm.PrincipalOwedCalculation)))),
_xlpm.Calculation
)</f>
        <v>135.43604619792563</v>
      </c>
      <c r="F90" s="5">
        <f>_xlfn.LET(
_xlpm.StartingBalanceGreaterThanPrincipalOwedPlusPrepaymentCondition,$C90&gt;=$E90,
_xlpm.IsPrincpalOwedPlusPrepaymentLessThanOrEqualToPrincipalRemainingCondition,ROUND($E90,2)&lt;=ROUND($F89,2),
_xlpm.IsCurrentPrincapalOwedAmtGreaterThanPrevPrincipalOwedCondition,$E89&gt;$F89,
_xlpm.IsPrincipalZeroCondition,ROUND($F89,2) = 0,
_xlpm.IsPrincipalRemainingBlankCondition,$F89="",
_xlpm.IsPeriodBlankCondition,ISBLANK($A90),
_xlpm.Calculation,IF(_xlpm.IsPeriodBlankCondition,"",IF(_xlpm.IsPrincipalRemainingBlankCondition,"",IF(_xlpm.IsPrincipalZeroCondition,"",IF(_xlpm.StartingBalanceGreaterThanPrincipalOwedPlusPrepaymentCondition,$C90-$E90,0)))),
_xlpm.Calculation
)</f>
        <v>173167.69754923155</v>
      </c>
      <c r="G90" s="5">
        <f>_xlfn.LET(
_xlpm.PrincpalRemainingCalculation,$B$13,
_xlpm.IsPrincipalZeroCondition,ROUND($F89,2) = 0,
_xlpm.IsPrincipalRemainingBlankCondition,$F89="",
_xlpm.IsPeriodBlankCondition,ISBLANK($A90),
_xlpm.Calculation,IF(_xlpm.IsPeriodBlankCondition,"",IF(_xlpm.IsPrincipalRemainingBlankCondition,"",IF(_xlpm.IsPrincipalZeroCondition,"",_xlpm.PrincpalRemainingCalculation))),
_xlpm.Calculation
)</f>
        <v>500</v>
      </c>
      <c r="H90" s="5">
        <f>_xlfn.LET(
_xlpm.IsPrincipalRemainingLessThanOrEqualToPMICutoffAmtCondition,$F89&lt;=$B$2*(1-$B$15),
_xlpm.PMIMonthlyPayment,$B$19,
_xlpm.IsPrincipalZeroCondition,ROUND($F89,2) = 0,
_xlpm.IsPrincipalRemainingBlankCondition,$F89="",
_xlpm.IsPeriodBlankCondition,ISBLANK($A90),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90" s="5">
        <f>_xlfn.LET(
_xlpm.IfPMIOwedIsBlank,IF($H90 = "",0,$H90),
_xlpm.TotalMonthlyPaymentCalculation,$D90+$E90+$G90+_xlpm.IfPMIOwedIsBlank,
_xlpm.IsPrincipalZeroCondition,ROUND($F89,2) = 0,
_xlpm.IsPrincipalRemainingBlankCondition,$F89="",
_xlpm.IsPeriodBlankCondition,ISBLANK($A90),
_xlpm.Calculation,IF(_xlpm.IsPeriodBlankCondition,"",IF(_xlpm.IsPrincipalRemainingBlankCondition,"",IF(_xlpm.IsPrincipalZeroCondition,"",_xlpm.TotalMonthlyPaymentCalculation))),
_xlpm.Calculation
)</f>
        <v>2379.6288261598379</v>
      </c>
      <c r="L90" s="5"/>
    </row>
    <row r="91" spans="1:12" x14ac:dyDescent="0.3">
      <c r="A91">
        <v>66</v>
      </c>
      <c r="B91" s="53">
        <f t="shared" ref="B91:B154" si="1">IF(ISBLANK($A91),"",EDATE($B90,1))</f>
        <v>45809</v>
      </c>
      <c r="C91" s="5">
        <f>_xlfn.LET(
_xlpm.StartingPrincipalBalance,$F90,
_xlpm.IsPrincipalRemainingZeroCondition,ROUND($F90,2)=0,
_xlpm.IsPrincipalRemainingBlankCondition,$F90="",
_xlpm.IsPeriodBlankCondition,ISBLANK($A91),
_xlpm.Calculation,IF(_xlpm.IsPeriodBlankCondition,"",IF(_xlpm.IsPrincipalRemainingBlankCondition,"",IF(_xlpm.IsPrincipalRemainingZeroCondition,"",_xlpm.StartingPrincipalBalance))),
_xlpm.Calculation
)</f>
        <v>173167.69754923155</v>
      </c>
      <c r="D91" s="5">
        <f>_xlfn.LET(
_xlpm.InterestCalculation,$F90*$B$9,
_xlpm.IsPrincipalRemainingZeroCondition,ROUND($F90,2)=0,
_xlpm.IsPrincipalRemainingBlankCondition,$F90="",
_xlpm.IsPeriodBlankCondition,ISBLANK($A91),
_xlpm.Calculation,IF(_xlpm.IsPeriodBlankCondition,"",IF(_xlpm.IsPrincipalRemainingBlankCondition,"",IF(_xlpm.IsPrincipalRemainingZeroCondition,"",_xlpm.InterestCalculation))),
_xlpm.Calculation
)</f>
        <v>1443.0641462435963</v>
      </c>
      <c r="E91" s="5">
        <f>_xlfn.LET(
_xlpm.PrincipalOwedCalculation,$B$10-$D91,
_xlpm.IsPrincipalLessThenOrEqualToMonthlyPaymentCondition,$F90&lt;=$B$10,
_xlpm.IsPrincipalZeroCondition,ROUND($F90,2) = 0,
_xlpm.IsPrincipalRemainingBlankCondition,$F90="",
_xlpm.IsPeriodBlankCondition,ISBLANK($A91),
_xlpm.Calculation,IF(_xlpm.IsPeriodBlankCondition,"",IF(_xlpm.IsPrincipalRemainingBlankCondition,"",IF(_xlpm.IsPrincipalZeroCondition,"",IF(_xlpm.IsPrincipalLessThenOrEqualToMonthlyPaymentCondition,$F90,_xlpm.PrincipalOwedCalculation)))),
_xlpm.Calculation
)</f>
        <v>136.56467991624163</v>
      </c>
      <c r="F91" s="5">
        <f>_xlfn.LET(
_xlpm.StartingBalanceGreaterThanPrincipalOwedPlusPrepaymentCondition,$C91&gt;=$E91,
_xlpm.IsPrincpalOwedPlusPrepaymentLessThanOrEqualToPrincipalRemainingCondition,ROUND($E91,2)&lt;=ROUND($F90,2),
_xlpm.IsCurrentPrincapalOwedAmtGreaterThanPrevPrincipalOwedCondition,$E90&gt;$F90,
_xlpm.IsPrincipalZeroCondition,ROUND($F90,2) = 0,
_xlpm.IsPrincipalRemainingBlankCondition,$F90="",
_xlpm.IsPeriodBlankCondition,ISBLANK($A91),
_xlpm.Calculation,IF(_xlpm.IsPeriodBlankCondition,"",IF(_xlpm.IsPrincipalRemainingBlankCondition,"",IF(_xlpm.IsPrincipalZeroCondition,"",IF(_xlpm.StartingBalanceGreaterThanPrincipalOwedPlusPrepaymentCondition,$C91-$E91,0)))),
_xlpm.Calculation
)</f>
        <v>173031.1328693153</v>
      </c>
      <c r="G91" s="5">
        <f>_xlfn.LET(
_xlpm.PrincpalRemainingCalculation,$B$13,
_xlpm.IsPrincipalZeroCondition,ROUND($F90,2) = 0,
_xlpm.IsPrincipalRemainingBlankCondition,$F90="",
_xlpm.IsPeriodBlankCondition,ISBLANK($A91),
_xlpm.Calculation,IF(_xlpm.IsPeriodBlankCondition,"",IF(_xlpm.IsPrincipalRemainingBlankCondition,"",IF(_xlpm.IsPrincipalZeroCondition,"",_xlpm.PrincpalRemainingCalculation))),
_xlpm.Calculation
)</f>
        <v>500</v>
      </c>
      <c r="H91" s="5">
        <f>_xlfn.LET(
_xlpm.IsPrincipalRemainingLessThanOrEqualToPMICutoffAmtCondition,$F90&lt;=$B$2*(1-$B$15),
_xlpm.PMIMonthlyPayment,$B$19,
_xlpm.IsPrincipalZeroCondition,ROUND($F90,2) = 0,
_xlpm.IsPrincipalRemainingBlankCondition,$F90="",
_xlpm.IsPeriodBlankCondition,ISBLANK($A91),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91" s="5">
        <f>_xlfn.LET(
_xlpm.IfPMIOwedIsBlank,IF($H91 = "",0,$H91),
_xlpm.TotalMonthlyPaymentCalculation,$D91+$E91+$G91+_xlpm.IfPMIOwedIsBlank,
_xlpm.IsPrincipalZeroCondition,ROUND($F90,2) = 0,
_xlpm.IsPrincipalRemainingBlankCondition,$F90="",
_xlpm.IsPeriodBlankCondition,ISBLANK($A91),
_xlpm.Calculation,IF(_xlpm.IsPeriodBlankCondition,"",IF(_xlpm.IsPrincipalRemainingBlankCondition,"",IF(_xlpm.IsPrincipalZeroCondition,"",_xlpm.TotalMonthlyPaymentCalculation))),
_xlpm.Calculation
)</f>
        <v>2379.6288261598379</v>
      </c>
      <c r="L91" s="5"/>
    </row>
    <row r="92" spans="1:12" x14ac:dyDescent="0.3">
      <c r="A92">
        <v>67</v>
      </c>
      <c r="B92" s="53">
        <f t="shared" si="1"/>
        <v>45839</v>
      </c>
      <c r="C92" s="5">
        <f>_xlfn.LET(
_xlpm.StartingPrincipalBalance,$F91,
_xlpm.IsPrincipalRemainingZeroCondition,ROUND($F91,2)=0,
_xlpm.IsPrincipalRemainingBlankCondition,$F91="",
_xlpm.IsPeriodBlankCondition,ISBLANK($A92),
_xlpm.Calculation,IF(_xlpm.IsPeriodBlankCondition,"",IF(_xlpm.IsPrincipalRemainingBlankCondition,"",IF(_xlpm.IsPrincipalRemainingZeroCondition,"",_xlpm.StartingPrincipalBalance))),
_xlpm.Calculation
)</f>
        <v>173031.1328693153</v>
      </c>
      <c r="D92" s="5">
        <f>_xlfn.LET(
_xlpm.InterestCalculation,$F91*$B$9,
_xlpm.IsPrincipalRemainingZeroCondition,ROUND($F91,2)=0,
_xlpm.IsPrincipalRemainingBlankCondition,$F91="",
_xlpm.IsPeriodBlankCondition,ISBLANK($A92),
_xlpm.Calculation,IF(_xlpm.IsPeriodBlankCondition,"",IF(_xlpm.IsPrincipalRemainingBlankCondition,"",IF(_xlpm.IsPrincipalRemainingZeroCondition,"",_xlpm.InterestCalculation))),
_xlpm.Calculation
)</f>
        <v>1441.9261072442941</v>
      </c>
      <c r="E92" s="5">
        <f>_xlfn.LET(
_xlpm.PrincipalOwedCalculation,$B$10-$D92,
_xlpm.IsPrincipalLessThenOrEqualToMonthlyPaymentCondition,$F91&lt;=$B$10,
_xlpm.IsPrincipalZeroCondition,ROUND($F91,2) = 0,
_xlpm.IsPrincipalRemainingBlankCondition,$F91="",
_xlpm.IsPeriodBlankCondition,ISBLANK($A92),
_xlpm.Calculation,IF(_xlpm.IsPeriodBlankCondition,"",IF(_xlpm.IsPrincipalRemainingBlankCondition,"",IF(_xlpm.IsPrincipalZeroCondition,"",IF(_xlpm.IsPrincipalLessThenOrEqualToMonthlyPaymentCondition,$F91,_xlpm.PrincipalOwedCalculation)))),
_xlpm.Calculation
)</f>
        <v>137.70271891554376</v>
      </c>
      <c r="F92" s="5">
        <f>_xlfn.LET(
_xlpm.StartingBalanceGreaterThanPrincipalOwedPlusPrepaymentCondition,$C92&gt;=$E92,
_xlpm.IsPrincpalOwedPlusPrepaymentLessThanOrEqualToPrincipalRemainingCondition,ROUND($E92,2)&lt;=ROUND($F91,2),
_xlpm.IsCurrentPrincapalOwedAmtGreaterThanPrevPrincipalOwedCondition,$E91&gt;$F91,
_xlpm.IsPrincipalZeroCondition,ROUND($F91,2) = 0,
_xlpm.IsPrincipalRemainingBlankCondition,$F91="",
_xlpm.IsPeriodBlankCondition,ISBLANK($A92),
_xlpm.Calculation,IF(_xlpm.IsPeriodBlankCondition,"",IF(_xlpm.IsPrincipalRemainingBlankCondition,"",IF(_xlpm.IsPrincipalZeroCondition,"",IF(_xlpm.StartingBalanceGreaterThanPrincipalOwedPlusPrepaymentCondition,$C92-$E92,0)))),
_xlpm.Calculation
)</f>
        <v>172893.43015039977</v>
      </c>
      <c r="G92" s="5">
        <f>_xlfn.LET(
_xlpm.PrincpalRemainingCalculation,$B$13,
_xlpm.IsPrincipalZeroCondition,ROUND($F91,2) = 0,
_xlpm.IsPrincipalRemainingBlankCondition,$F91="",
_xlpm.IsPeriodBlankCondition,ISBLANK($A92),
_xlpm.Calculation,IF(_xlpm.IsPeriodBlankCondition,"",IF(_xlpm.IsPrincipalRemainingBlankCondition,"",IF(_xlpm.IsPrincipalZeroCondition,"",_xlpm.PrincpalRemainingCalculation))),
_xlpm.Calculation
)</f>
        <v>500</v>
      </c>
      <c r="H92" s="5">
        <f>_xlfn.LET(
_xlpm.IsPrincipalRemainingLessThanOrEqualToPMICutoffAmtCondition,$F91&lt;=$B$2*(1-$B$15),
_xlpm.PMIMonthlyPayment,$B$19,
_xlpm.IsPrincipalZeroCondition,ROUND($F91,2) = 0,
_xlpm.IsPrincipalRemainingBlankCondition,$F91="",
_xlpm.IsPeriodBlankCondition,ISBLANK($A92),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92" s="5">
        <f>_xlfn.LET(
_xlpm.IfPMIOwedIsBlank,IF($H92 = "",0,$H92),
_xlpm.TotalMonthlyPaymentCalculation,$D92+$E92+$G92+_xlpm.IfPMIOwedIsBlank,
_xlpm.IsPrincipalZeroCondition,ROUND($F91,2) = 0,
_xlpm.IsPrincipalRemainingBlankCondition,$F91="",
_xlpm.IsPeriodBlankCondition,ISBLANK($A92),
_xlpm.Calculation,IF(_xlpm.IsPeriodBlankCondition,"",IF(_xlpm.IsPrincipalRemainingBlankCondition,"",IF(_xlpm.IsPrincipalZeroCondition,"",_xlpm.TotalMonthlyPaymentCalculation))),
_xlpm.Calculation
)</f>
        <v>2379.6288261598379</v>
      </c>
      <c r="L92" s="5"/>
    </row>
    <row r="93" spans="1:12" x14ac:dyDescent="0.3">
      <c r="A93">
        <v>68</v>
      </c>
      <c r="B93" s="53">
        <f t="shared" si="1"/>
        <v>45870</v>
      </c>
      <c r="C93" s="5">
        <f>_xlfn.LET(
_xlpm.StartingPrincipalBalance,$F92,
_xlpm.IsPrincipalRemainingZeroCondition,ROUND($F92,2)=0,
_xlpm.IsPrincipalRemainingBlankCondition,$F92="",
_xlpm.IsPeriodBlankCondition,ISBLANK($A93),
_xlpm.Calculation,IF(_xlpm.IsPeriodBlankCondition,"",IF(_xlpm.IsPrincipalRemainingBlankCondition,"",IF(_xlpm.IsPrincipalRemainingZeroCondition,"",_xlpm.StartingPrincipalBalance))),
_xlpm.Calculation
)</f>
        <v>172893.43015039977</v>
      </c>
      <c r="D93" s="5">
        <f>_xlfn.LET(
_xlpm.InterestCalculation,$F92*$B$9,
_xlpm.IsPrincipalRemainingZeroCondition,ROUND($F92,2)=0,
_xlpm.IsPrincipalRemainingBlankCondition,$F92="",
_xlpm.IsPeriodBlankCondition,ISBLANK($A93),
_xlpm.Calculation,IF(_xlpm.IsPeriodBlankCondition,"",IF(_xlpm.IsPrincipalRemainingBlankCondition,"",IF(_xlpm.IsPrincipalRemainingZeroCondition,"",_xlpm.InterestCalculation))),
_xlpm.Calculation
)</f>
        <v>1440.7785845866647</v>
      </c>
      <c r="E93" s="5">
        <f>_xlfn.LET(
_xlpm.PrincipalOwedCalculation,$B$10-$D93,
_xlpm.IsPrincipalLessThenOrEqualToMonthlyPaymentCondition,$F92&lt;=$B$10,
_xlpm.IsPrincipalZeroCondition,ROUND($F92,2) = 0,
_xlpm.IsPrincipalRemainingBlankCondition,$F92="",
_xlpm.IsPeriodBlankCondition,ISBLANK($A93),
_xlpm.Calculation,IF(_xlpm.IsPeriodBlankCondition,"",IF(_xlpm.IsPrincipalRemainingBlankCondition,"",IF(_xlpm.IsPrincipalZeroCondition,"",IF(_xlpm.IsPrincipalLessThenOrEqualToMonthlyPaymentCondition,$F92,_xlpm.PrincipalOwedCalculation)))),
_xlpm.Calculation
)</f>
        <v>138.85024157317321</v>
      </c>
      <c r="F93" s="5">
        <f>_xlfn.LET(
_xlpm.StartingBalanceGreaterThanPrincipalOwedPlusPrepaymentCondition,$C93&gt;=$E93,
_xlpm.IsPrincpalOwedPlusPrepaymentLessThanOrEqualToPrincipalRemainingCondition,ROUND($E93,2)&lt;=ROUND($F92,2),
_xlpm.IsCurrentPrincapalOwedAmtGreaterThanPrevPrincipalOwedCondition,$E92&gt;$F92,
_xlpm.IsPrincipalZeroCondition,ROUND($F92,2) = 0,
_xlpm.IsPrincipalRemainingBlankCondition,$F92="",
_xlpm.IsPeriodBlankCondition,ISBLANK($A93),
_xlpm.Calculation,IF(_xlpm.IsPeriodBlankCondition,"",IF(_xlpm.IsPrincipalRemainingBlankCondition,"",IF(_xlpm.IsPrincipalZeroCondition,"",IF(_xlpm.StartingBalanceGreaterThanPrincipalOwedPlusPrepaymentCondition,$C93-$E93,0)))),
_xlpm.Calculation
)</f>
        <v>172754.57990882659</v>
      </c>
      <c r="G93" s="5">
        <f>_xlfn.LET(
_xlpm.PrincpalRemainingCalculation,$B$13,
_xlpm.IsPrincipalZeroCondition,ROUND($F92,2) = 0,
_xlpm.IsPrincipalRemainingBlankCondition,$F92="",
_xlpm.IsPeriodBlankCondition,ISBLANK($A93),
_xlpm.Calculation,IF(_xlpm.IsPeriodBlankCondition,"",IF(_xlpm.IsPrincipalRemainingBlankCondition,"",IF(_xlpm.IsPrincipalZeroCondition,"",_xlpm.PrincpalRemainingCalculation))),
_xlpm.Calculation
)</f>
        <v>500</v>
      </c>
      <c r="H93" s="5">
        <f>_xlfn.LET(
_xlpm.IsPrincipalRemainingLessThanOrEqualToPMICutoffAmtCondition,$F92&lt;=$B$2*(1-$B$15),
_xlpm.PMIMonthlyPayment,$B$19,
_xlpm.IsPrincipalZeroCondition,ROUND($F92,2) = 0,
_xlpm.IsPrincipalRemainingBlankCondition,$F92="",
_xlpm.IsPeriodBlankCondition,ISBLANK($A93),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93" s="5">
        <f>_xlfn.LET(
_xlpm.IfPMIOwedIsBlank,IF($H93 = "",0,$H93),
_xlpm.TotalMonthlyPaymentCalculation,$D93+$E93+$G93+_xlpm.IfPMIOwedIsBlank,
_xlpm.IsPrincipalZeroCondition,ROUND($F92,2) = 0,
_xlpm.IsPrincipalRemainingBlankCondition,$F92="",
_xlpm.IsPeriodBlankCondition,ISBLANK($A93),
_xlpm.Calculation,IF(_xlpm.IsPeriodBlankCondition,"",IF(_xlpm.IsPrincipalRemainingBlankCondition,"",IF(_xlpm.IsPrincipalZeroCondition,"",_xlpm.TotalMonthlyPaymentCalculation))),
_xlpm.Calculation
)</f>
        <v>2379.6288261598379</v>
      </c>
      <c r="L93" s="5"/>
    </row>
    <row r="94" spans="1:12" x14ac:dyDescent="0.3">
      <c r="A94">
        <v>69</v>
      </c>
      <c r="B94" s="53">
        <f t="shared" si="1"/>
        <v>45901</v>
      </c>
      <c r="C94" s="5">
        <f>_xlfn.LET(
_xlpm.StartingPrincipalBalance,$F93,
_xlpm.IsPrincipalRemainingZeroCondition,ROUND($F93,2)=0,
_xlpm.IsPrincipalRemainingBlankCondition,$F93="",
_xlpm.IsPeriodBlankCondition,ISBLANK($A94),
_xlpm.Calculation,IF(_xlpm.IsPeriodBlankCondition,"",IF(_xlpm.IsPrincipalRemainingBlankCondition,"",IF(_xlpm.IsPrincipalRemainingZeroCondition,"",_xlpm.StartingPrincipalBalance))),
_xlpm.Calculation
)</f>
        <v>172754.57990882659</v>
      </c>
      <c r="D94" s="5">
        <f>_xlfn.LET(
_xlpm.InterestCalculation,$F93*$B$9,
_xlpm.IsPrincipalRemainingZeroCondition,ROUND($F93,2)=0,
_xlpm.IsPrincipalRemainingBlankCondition,$F93="",
_xlpm.IsPeriodBlankCondition,ISBLANK($A94),
_xlpm.Calculation,IF(_xlpm.IsPeriodBlankCondition,"",IF(_xlpm.IsPrincipalRemainingBlankCondition,"",IF(_xlpm.IsPrincipalRemainingZeroCondition,"",_xlpm.InterestCalculation))),
_xlpm.Calculation
)</f>
        <v>1439.6214992402215</v>
      </c>
      <c r="E94" s="5">
        <f>_xlfn.LET(
_xlpm.PrincipalOwedCalculation,$B$10-$D94,
_xlpm.IsPrincipalLessThenOrEqualToMonthlyPaymentCondition,$F93&lt;=$B$10,
_xlpm.IsPrincipalZeroCondition,ROUND($F93,2) = 0,
_xlpm.IsPrincipalRemainingBlankCondition,$F93="",
_xlpm.IsPeriodBlankCondition,ISBLANK($A94),
_xlpm.Calculation,IF(_xlpm.IsPeriodBlankCondition,"",IF(_xlpm.IsPrincipalRemainingBlankCondition,"",IF(_xlpm.IsPrincipalZeroCondition,"",IF(_xlpm.IsPrincipalLessThenOrEqualToMonthlyPaymentCondition,$F93,_xlpm.PrincipalOwedCalculation)))),
_xlpm.Calculation
)</f>
        <v>140.00732691961639</v>
      </c>
      <c r="F94" s="5">
        <f>_xlfn.LET(
_xlpm.StartingBalanceGreaterThanPrincipalOwedPlusPrepaymentCondition,$C94&gt;=$E94,
_xlpm.IsPrincpalOwedPlusPrepaymentLessThanOrEqualToPrincipalRemainingCondition,ROUND($E94,2)&lt;=ROUND($F93,2),
_xlpm.IsCurrentPrincapalOwedAmtGreaterThanPrevPrincipalOwedCondition,$E93&gt;$F93,
_xlpm.IsPrincipalZeroCondition,ROUND($F93,2) = 0,
_xlpm.IsPrincipalRemainingBlankCondition,$F93="",
_xlpm.IsPeriodBlankCondition,ISBLANK($A94),
_xlpm.Calculation,IF(_xlpm.IsPeriodBlankCondition,"",IF(_xlpm.IsPrincipalRemainingBlankCondition,"",IF(_xlpm.IsPrincipalZeroCondition,"",IF(_xlpm.StartingBalanceGreaterThanPrincipalOwedPlusPrepaymentCondition,$C94-$E94,0)))),
_xlpm.Calculation
)</f>
        <v>172614.57258190698</v>
      </c>
      <c r="G94" s="5">
        <f>_xlfn.LET(
_xlpm.PrincpalRemainingCalculation,$B$13,
_xlpm.IsPrincipalZeroCondition,ROUND($F93,2) = 0,
_xlpm.IsPrincipalRemainingBlankCondition,$F93="",
_xlpm.IsPeriodBlankCondition,ISBLANK($A94),
_xlpm.Calculation,IF(_xlpm.IsPeriodBlankCondition,"",IF(_xlpm.IsPrincipalRemainingBlankCondition,"",IF(_xlpm.IsPrincipalZeroCondition,"",_xlpm.PrincpalRemainingCalculation))),
_xlpm.Calculation
)</f>
        <v>500</v>
      </c>
      <c r="H94" s="5">
        <f>_xlfn.LET(
_xlpm.IsPrincipalRemainingLessThanOrEqualToPMICutoffAmtCondition,$F93&lt;=$B$2*(1-$B$15),
_xlpm.PMIMonthlyPayment,$B$19,
_xlpm.IsPrincipalZeroCondition,ROUND($F93,2) = 0,
_xlpm.IsPrincipalRemainingBlankCondition,$F93="",
_xlpm.IsPeriodBlankCondition,ISBLANK($A94),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94" s="5">
        <f>_xlfn.LET(
_xlpm.IfPMIOwedIsBlank,IF($H94 = "",0,$H94),
_xlpm.TotalMonthlyPaymentCalculation,$D94+$E94+$G94+_xlpm.IfPMIOwedIsBlank,
_xlpm.IsPrincipalZeroCondition,ROUND($F93,2) = 0,
_xlpm.IsPrincipalRemainingBlankCondition,$F93="",
_xlpm.IsPeriodBlankCondition,ISBLANK($A94),
_xlpm.Calculation,IF(_xlpm.IsPeriodBlankCondition,"",IF(_xlpm.IsPrincipalRemainingBlankCondition,"",IF(_xlpm.IsPrincipalZeroCondition,"",_xlpm.TotalMonthlyPaymentCalculation))),
_xlpm.Calculation
)</f>
        <v>2379.6288261598379</v>
      </c>
      <c r="L94" s="5"/>
    </row>
    <row r="95" spans="1:12" x14ac:dyDescent="0.3">
      <c r="A95">
        <v>70</v>
      </c>
      <c r="B95" s="53">
        <f t="shared" si="1"/>
        <v>45931</v>
      </c>
      <c r="C95" s="5">
        <f>_xlfn.LET(
_xlpm.StartingPrincipalBalance,$F94,
_xlpm.IsPrincipalRemainingZeroCondition,ROUND($F94,2)=0,
_xlpm.IsPrincipalRemainingBlankCondition,$F94="",
_xlpm.IsPeriodBlankCondition,ISBLANK($A95),
_xlpm.Calculation,IF(_xlpm.IsPeriodBlankCondition,"",IF(_xlpm.IsPrincipalRemainingBlankCondition,"",IF(_xlpm.IsPrincipalRemainingZeroCondition,"",_xlpm.StartingPrincipalBalance))),
_xlpm.Calculation
)</f>
        <v>172614.57258190698</v>
      </c>
      <c r="D95" s="5">
        <f>_xlfn.LET(
_xlpm.InterestCalculation,$F94*$B$9,
_xlpm.IsPrincipalRemainingZeroCondition,ROUND($F94,2)=0,
_xlpm.IsPrincipalRemainingBlankCondition,$F94="",
_xlpm.IsPeriodBlankCondition,ISBLANK($A95),
_xlpm.Calculation,IF(_xlpm.IsPeriodBlankCondition,"",IF(_xlpm.IsPrincipalRemainingBlankCondition,"",IF(_xlpm.IsPrincipalRemainingZeroCondition,"",_xlpm.InterestCalculation))),
_xlpm.Calculation
)</f>
        <v>1438.4547715158915</v>
      </c>
      <c r="E95" s="5">
        <f>_xlfn.LET(
_xlpm.PrincipalOwedCalculation,$B$10-$D95,
_xlpm.IsPrincipalLessThenOrEqualToMonthlyPaymentCondition,$F94&lt;=$B$10,
_xlpm.IsPrincipalZeroCondition,ROUND($F94,2) = 0,
_xlpm.IsPrincipalRemainingBlankCondition,$F94="",
_xlpm.IsPeriodBlankCondition,ISBLANK($A95),
_xlpm.Calculation,IF(_xlpm.IsPeriodBlankCondition,"",IF(_xlpm.IsPrincipalRemainingBlankCondition,"",IF(_xlpm.IsPrincipalZeroCondition,"",IF(_xlpm.IsPrincipalLessThenOrEqualToMonthlyPaymentCondition,$F94,_xlpm.PrincipalOwedCalculation)))),
_xlpm.Calculation
)</f>
        <v>141.17405464394642</v>
      </c>
      <c r="F95" s="5">
        <f>_xlfn.LET(
_xlpm.StartingBalanceGreaterThanPrincipalOwedPlusPrepaymentCondition,$C95&gt;=$E95,
_xlpm.IsPrincpalOwedPlusPrepaymentLessThanOrEqualToPrincipalRemainingCondition,ROUND($E95,2)&lt;=ROUND($F94,2),
_xlpm.IsCurrentPrincapalOwedAmtGreaterThanPrevPrincipalOwedCondition,$E94&gt;$F94,
_xlpm.IsPrincipalZeroCondition,ROUND($F94,2) = 0,
_xlpm.IsPrincipalRemainingBlankCondition,$F94="",
_xlpm.IsPeriodBlankCondition,ISBLANK($A95),
_xlpm.Calculation,IF(_xlpm.IsPeriodBlankCondition,"",IF(_xlpm.IsPrincipalRemainingBlankCondition,"",IF(_xlpm.IsPrincipalZeroCondition,"",IF(_xlpm.StartingBalanceGreaterThanPrincipalOwedPlusPrepaymentCondition,$C95-$E95,0)))),
_xlpm.Calculation
)</f>
        <v>172473.39852726302</v>
      </c>
      <c r="G95" s="5">
        <f>_xlfn.LET(
_xlpm.PrincpalRemainingCalculation,$B$13,
_xlpm.IsPrincipalZeroCondition,ROUND($F94,2) = 0,
_xlpm.IsPrincipalRemainingBlankCondition,$F94="",
_xlpm.IsPeriodBlankCondition,ISBLANK($A95),
_xlpm.Calculation,IF(_xlpm.IsPeriodBlankCondition,"",IF(_xlpm.IsPrincipalRemainingBlankCondition,"",IF(_xlpm.IsPrincipalZeroCondition,"",_xlpm.PrincpalRemainingCalculation))),
_xlpm.Calculation
)</f>
        <v>500</v>
      </c>
      <c r="H95" s="5">
        <f>_xlfn.LET(
_xlpm.IsPrincipalRemainingLessThanOrEqualToPMICutoffAmtCondition,$F94&lt;=$B$2*(1-$B$15),
_xlpm.PMIMonthlyPayment,$B$19,
_xlpm.IsPrincipalZeroCondition,ROUND($F94,2) = 0,
_xlpm.IsPrincipalRemainingBlankCondition,$F94="",
_xlpm.IsPeriodBlankCondition,ISBLANK($A95),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95" s="5">
        <f>_xlfn.LET(
_xlpm.IfPMIOwedIsBlank,IF($H95 = "",0,$H95),
_xlpm.TotalMonthlyPaymentCalculation,$D95+$E95+$G95+_xlpm.IfPMIOwedIsBlank,
_xlpm.IsPrincipalZeroCondition,ROUND($F94,2) = 0,
_xlpm.IsPrincipalRemainingBlankCondition,$F94="",
_xlpm.IsPeriodBlankCondition,ISBLANK($A95),
_xlpm.Calculation,IF(_xlpm.IsPeriodBlankCondition,"",IF(_xlpm.IsPrincipalRemainingBlankCondition,"",IF(_xlpm.IsPrincipalZeroCondition,"",_xlpm.TotalMonthlyPaymentCalculation))),
_xlpm.Calculation
)</f>
        <v>2379.6288261598379</v>
      </c>
      <c r="L95" s="5"/>
    </row>
    <row r="96" spans="1:12" x14ac:dyDescent="0.3">
      <c r="A96">
        <v>71</v>
      </c>
      <c r="B96" s="53">
        <f t="shared" si="1"/>
        <v>45962</v>
      </c>
      <c r="C96" s="5">
        <f>_xlfn.LET(
_xlpm.StartingPrincipalBalance,$F95,
_xlpm.IsPrincipalRemainingZeroCondition,ROUND($F95,2)=0,
_xlpm.IsPrincipalRemainingBlankCondition,$F95="",
_xlpm.IsPeriodBlankCondition,ISBLANK($A96),
_xlpm.Calculation,IF(_xlpm.IsPeriodBlankCondition,"",IF(_xlpm.IsPrincipalRemainingBlankCondition,"",IF(_xlpm.IsPrincipalRemainingZeroCondition,"",_xlpm.StartingPrincipalBalance))),
_xlpm.Calculation
)</f>
        <v>172473.39852726302</v>
      </c>
      <c r="D96" s="5">
        <f>_xlfn.LET(
_xlpm.InterestCalculation,$F95*$B$9,
_xlpm.IsPrincipalRemainingZeroCondition,ROUND($F95,2)=0,
_xlpm.IsPrincipalRemainingBlankCondition,$F95="",
_xlpm.IsPeriodBlankCondition,ISBLANK($A96),
_xlpm.Calculation,IF(_xlpm.IsPeriodBlankCondition,"",IF(_xlpm.IsPrincipalRemainingBlankCondition,"",IF(_xlpm.IsPrincipalRemainingZeroCondition,"",_xlpm.InterestCalculation))),
_xlpm.Calculation
)</f>
        <v>1437.2783210605253</v>
      </c>
      <c r="E96" s="5">
        <f>_xlfn.LET(
_xlpm.PrincipalOwedCalculation,$B$10-$D96,
_xlpm.IsPrincipalLessThenOrEqualToMonthlyPaymentCondition,$F95&lt;=$B$10,
_xlpm.IsPrincipalZeroCondition,ROUND($F95,2) = 0,
_xlpm.IsPrincipalRemainingBlankCondition,$F95="",
_xlpm.IsPeriodBlankCondition,ISBLANK($A96),
_xlpm.Calculation,IF(_xlpm.IsPeriodBlankCondition,"",IF(_xlpm.IsPrincipalRemainingBlankCondition,"",IF(_xlpm.IsPrincipalZeroCondition,"",IF(_xlpm.IsPrincipalLessThenOrEqualToMonthlyPaymentCondition,$F95,_xlpm.PrincipalOwedCalculation)))),
_xlpm.Calculation
)</f>
        <v>142.35050509931261</v>
      </c>
      <c r="F96" s="5">
        <f>_xlfn.LET(
_xlpm.StartingBalanceGreaterThanPrincipalOwedPlusPrepaymentCondition,$C96&gt;=$E96,
_xlpm.IsPrincpalOwedPlusPrepaymentLessThanOrEqualToPrincipalRemainingCondition,ROUND($E96,2)&lt;=ROUND($F95,2),
_xlpm.IsCurrentPrincapalOwedAmtGreaterThanPrevPrincipalOwedCondition,$E95&gt;$F95,
_xlpm.IsPrincipalZeroCondition,ROUND($F95,2) = 0,
_xlpm.IsPrincipalRemainingBlankCondition,$F95="",
_xlpm.IsPeriodBlankCondition,ISBLANK($A96),
_xlpm.Calculation,IF(_xlpm.IsPeriodBlankCondition,"",IF(_xlpm.IsPrincipalRemainingBlankCondition,"",IF(_xlpm.IsPrincipalZeroCondition,"",IF(_xlpm.StartingBalanceGreaterThanPrincipalOwedPlusPrepaymentCondition,$C96-$E96,0)))),
_xlpm.Calculation
)</f>
        <v>172331.04802216371</v>
      </c>
      <c r="G96" s="5">
        <f>_xlfn.LET(
_xlpm.PrincpalRemainingCalculation,$B$13,
_xlpm.IsPrincipalZeroCondition,ROUND($F95,2) = 0,
_xlpm.IsPrincipalRemainingBlankCondition,$F95="",
_xlpm.IsPeriodBlankCondition,ISBLANK($A96),
_xlpm.Calculation,IF(_xlpm.IsPeriodBlankCondition,"",IF(_xlpm.IsPrincipalRemainingBlankCondition,"",IF(_xlpm.IsPrincipalZeroCondition,"",_xlpm.PrincpalRemainingCalculation))),
_xlpm.Calculation
)</f>
        <v>500</v>
      </c>
      <c r="H96" s="5">
        <f>_xlfn.LET(
_xlpm.IsPrincipalRemainingLessThanOrEqualToPMICutoffAmtCondition,$F95&lt;=$B$2*(1-$B$15),
_xlpm.PMIMonthlyPayment,$B$19,
_xlpm.IsPrincipalZeroCondition,ROUND($F95,2) = 0,
_xlpm.IsPrincipalRemainingBlankCondition,$F95="",
_xlpm.IsPeriodBlankCondition,ISBLANK($A96),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96" s="5">
        <f>_xlfn.LET(
_xlpm.IfPMIOwedIsBlank,IF($H96 = "",0,$H96),
_xlpm.TotalMonthlyPaymentCalculation,$D96+$E96+$G96+_xlpm.IfPMIOwedIsBlank,
_xlpm.IsPrincipalZeroCondition,ROUND($F95,2) = 0,
_xlpm.IsPrincipalRemainingBlankCondition,$F95="",
_xlpm.IsPeriodBlankCondition,ISBLANK($A96),
_xlpm.Calculation,IF(_xlpm.IsPeriodBlankCondition,"",IF(_xlpm.IsPrincipalRemainingBlankCondition,"",IF(_xlpm.IsPrincipalZeroCondition,"",_xlpm.TotalMonthlyPaymentCalculation))),
_xlpm.Calculation
)</f>
        <v>2379.6288261598379</v>
      </c>
      <c r="L96" s="5"/>
    </row>
    <row r="97" spans="1:12" x14ac:dyDescent="0.3">
      <c r="A97">
        <v>72</v>
      </c>
      <c r="B97" s="53">
        <f t="shared" si="1"/>
        <v>45992</v>
      </c>
      <c r="C97" s="5">
        <f>_xlfn.LET(
_xlpm.StartingPrincipalBalance,$F96,
_xlpm.IsPrincipalRemainingZeroCondition,ROUND($F96,2)=0,
_xlpm.IsPrincipalRemainingBlankCondition,$F96="",
_xlpm.IsPeriodBlankCondition,ISBLANK($A97),
_xlpm.Calculation,IF(_xlpm.IsPeriodBlankCondition,"",IF(_xlpm.IsPrincipalRemainingBlankCondition,"",IF(_xlpm.IsPrincipalRemainingZeroCondition,"",_xlpm.StartingPrincipalBalance))),
_xlpm.Calculation
)</f>
        <v>172331.04802216371</v>
      </c>
      <c r="D97" s="5">
        <f>_xlfn.LET(
_xlpm.InterestCalculation,$F96*$B$9,
_xlpm.IsPrincipalRemainingZeroCondition,ROUND($F96,2)=0,
_xlpm.IsPrincipalRemainingBlankCondition,$F96="",
_xlpm.IsPeriodBlankCondition,ISBLANK($A97),
_xlpm.Calculation,IF(_xlpm.IsPeriodBlankCondition,"",IF(_xlpm.IsPrincipalRemainingBlankCondition,"",IF(_xlpm.IsPrincipalRemainingZeroCondition,"",_xlpm.InterestCalculation))),
_xlpm.Calculation
)</f>
        <v>1436.0920668513643</v>
      </c>
      <c r="E97" s="5">
        <f>_xlfn.LET(
_xlpm.PrincipalOwedCalculation,$B$10-$D97,
_xlpm.IsPrincipalLessThenOrEqualToMonthlyPaymentCondition,$F96&lt;=$B$10,
_xlpm.IsPrincipalZeroCondition,ROUND($F96,2) = 0,
_xlpm.IsPrincipalRemainingBlankCondition,$F96="",
_xlpm.IsPeriodBlankCondition,ISBLANK($A97),
_xlpm.Calculation,IF(_xlpm.IsPeriodBlankCondition,"",IF(_xlpm.IsPrincipalRemainingBlankCondition,"",IF(_xlpm.IsPrincipalZeroCondition,"",IF(_xlpm.IsPrincipalLessThenOrEqualToMonthlyPaymentCondition,$F96,_xlpm.PrincipalOwedCalculation)))),
_xlpm.Calculation
)</f>
        <v>143.53675930847362</v>
      </c>
      <c r="F97" s="5">
        <f>_xlfn.LET(
_xlpm.StartingBalanceGreaterThanPrincipalOwedPlusPrepaymentCondition,$C97&gt;=$E97,
_xlpm.IsPrincpalOwedPlusPrepaymentLessThanOrEqualToPrincipalRemainingCondition,ROUND($E97,2)&lt;=ROUND($F96,2),
_xlpm.IsCurrentPrincapalOwedAmtGreaterThanPrevPrincipalOwedCondition,$E96&gt;$F96,
_xlpm.IsPrincipalZeroCondition,ROUND($F96,2) = 0,
_xlpm.IsPrincipalRemainingBlankCondition,$F96="",
_xlpm.IsPeriodBlankCondition,ISBLANK($A97),
_xlpm.Calculation,IF(_xlpm.IsPeriodBlankCondition,"",IF(_xlpm.IsPrincipalRemainingBlankCondition,"",IF(_xlpm.IsPrincipalZeroCondition,"",IF(_xlpm.StartingBalanceGreaterThanPrincipalOwedPlusPrepaymentCondition,$C97-$E97,0)))),
_xlpm.Calculation
)</f>
        <v>172187.51126285523</v>
      </c>
      <c r="G97" s="5">
        <f>_xlfn.LET(
_xlpm.PrincpalRemainingCalculation,$B$13,
_xlpm.IsPrincipalZeroCondition,ROUND($F96,2) = 0,
_xlpm.IsPrincipalRemainingBlankCondition,$F96="",
_xlpm.IsPeriodBlankCondition,ISBLANK($A97),
_xlpm.Calculation,IF(_xlpm.IsPeriodBlankCondition,"",IF(_xlpm.IsPrincipalRemainingBlankCondition,"",IF(_xlpm.IsPrincipalZeroCondition,"",_xlpm.PrincpalRemainingCalculation))),
_xlpm.Calculation
)</f>
        <v>500</v>
      </c>
      <c r="H97" s="5">
        <f>_xlfn.LET(
_xlpm.IsPrincipalRemainingLessThanOrEqualToPMICutoffAmtCondition,$F96&lt;=$B$2*(1-$B$15),
_xlpm.PMIMonthlyPayment,$B$19,
_xlpm.IsPrincipalZeroCondition,ROUND($F96,2) = 0,
_xlpm.IsPrincipalRemainingBlankCondition,$F96="",
_xlpm.IsPeriodBlankCondition,ISBLANK($A97),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97" s="5">
        <f>_xlfn.LET(
_xlpm.IfPMIOwedIsBlank,IF($H97 = "",0,$H97),
_xlpm.TotalMonthlyPaymentCalculation,$D97+$E97+$G97+_xlpm.IfPMIOwedIsBlank,
_xlpm.IsPrincipalZeroCondition,ROUND($F96,2) = 0,
_xlpm.IsPrincipalRemainingBlankCondition,$F96="",
_xlpm.IsPeriodBlankCondition,ISBLANK($A97),
_xlpm.Calculation,IF(_xlpm.IsPeriodBlankCondition,"",IF(_xlpm.IsPrincipalRemainingBlankCondition,"",IF(_xlpm.IsPrincipalZeroCondition,"",_xlpm.TotalMonthlyPaymentCalculation))),
_xlpm.Calculation
)</f>
        <v>2379.6288261598379</v>
      </c>
      <c r="L97" s="5"/>
    </row>
    <row r="98" spans="1:12" x14ac:dyDescent="0.3">
      <c r="A98">
        <v>73</v>
      </c>
      <c r="B98" s="53">
        <f t="shared" si="1"/>
        <v>46023</v>
      </c>
      <c r="C98" s="5">
        <f>_xlfn.LET(
_xlpm.StartingPrincipalBalance,$F97,
_xlpm.IsPrincipalRemainingZeroCondition,ROUND($F97,2)=0,
_xlpm.IsPrincipalRemainingBlankCondition,$F97="",
_xlpm.IsPeriodBlankCondition,ISBLANK($A98),
_xlpm.Calculation,IF(_xlpm.IsPeriodBlankCondition,"",IF(_xlpm.IsPrincipalRemainingBlankCondition,"",IF(_xlpm.IsPrincipalRemainingZeroCondition,"",_xlpm.StartingPrincipalBalance))),
_xlpm.Calculation
)</f>
        <v>172187.51126285523</v>
      </c>
      <c r="D98" s="5">
        <f>_xlfn.LET(
_xlpm.InterestCalculation,$F97*$B$9,
_xlpm.IsPrincipalRemainingZeroCondition,ROUND($F97,2)=0,
_xlpm.IsPrincipalRemainingBlankCondition,$F97="",
_xlpm.IsPeriodBlankCondition,ISBLANK($A98),
_xlpm.Calculation,IF(_xlpm.IsPeriodBlankCondition,"",IF(_xlpm.IsPrincipalRemainingBlankCondition,"",IF(_xlpm.IsPrincipalRemainingZeroCondition,"",_xlpm.InterestCalculation))),
_xlpm.Calculation
)</f>
        <v>1434.8959271904603</v>
      </c>
      <c r="E98" s="5">
        <f>_xlfn.LET(
_xlpm.PrincipalOwedCalculation,$B$10-$D98,
_xlpm.IsPrincipalLessThenOrEqualToMonthlyPaymentCondition,$F97&lt;=$B$10,
_xlpm.IsPrincipalZeroCondition,ROUND($F97,2) = 0,
_xlpm.IsPrincipalRemainingBlankCondition,$F97="",
_xlpm.IsPeriodBlankCondition,ISBLANK($A98),
_xlpm.Calculation,IF(_xlpm.IsPeriodBlankCondition,"",IF(_xlpm.IsPrincipalRemainingBlankCondition,"",IF(_xlpm.IsPrincipalZeroCondition,"",IF(_xlpm.IsPrincipalLessThenOrEqualToMonthlyPaymentCondition,$F97,_xlpm.PrincipalOwedCalculation)))),
_xlpm.Calculation
)</f>
        <v>144.73289896937763</v>
      </c>
      <c r="F98" s="5">
        <f>_xlfn.LET(
_xlpm.StartingBalanceGreaterThanPrincipalOwedPlusPrepaymentCondition,$C98&gt;=$E98,
_xlpm.IsPrincpalOwedPlusPrepaymentLessThanOrEqualToPrincipalRemainingCondition,ROUND($E98,2)&lt;=ROUND($F97,2),
_xlpm.IsCurrentPrincapalOwedAmtGreaterThanPrevPrincipalOwedCondition,$E97&gt;$F97,
_xlpm.IsPrincipalZeroCondition,ROUND($F97,2) = 0,
_xlpm.IsPrincipalRemainingBlankCondition,$F97="",
_xlpm.IsPeriodBlankCondition,ISBLANK($A98),
_xlpm.Calculation,IF(_xlpm.IsPeriodBlankCondition,"",IF(_xlpm.IsPrincipalRemainingBlankCondition,"",IF(_xlpm.IsPrincipalZeroCondition,"",IF(_xlpm.StartingBalanceGreaterThanPrincipalOwedPlusPrepaymentCondition,$C98-$E98,0)))),
_xlpm.Calculation
)</f>
        <v>172042.77836388585</v>
      </c>
      <c r="G98" s="5">
        <f>_xlfn.LET(
_xlpm.PrincpalRemainingCalculation,$B$13,
_xlpm.IsPrincipalZeroCondition,ROUND($F97,2) = 0,
_xlpm.IsPrincipalRemainingBlankCondition,$F97="",
_xlpm.IsPeriodBlankCondition,ISBLANK($A98),
_xlpm.Calculation,IF(_xlpm.IsPeriodBlankCondition,"",IF(_xlpm.IsPrincipalRemainingBlankCondition,"",IF(_xlpm.IsPrincipalZeroCondition,"",_xlpm.PrincpalRemainingCalculation))),
_xlpm.Calculation
)</f>
        <v>500</v>
      </c>
      <c r="H98" s="5">
        <f>_xlfn.LET(
_xlpm.IsPrincipalRemainingLessThanOrEqualToPMICutoffAmtCondition,$F97&lt;=$B$2*(1-$B$15),
_xlpm.PMIMonthlyPayment,$B$19,
_xlpm.IsPrincipalZeroCondition,ROUND($F97,2) = 0,
_xlpm.IsPrincipalRemainingBlankCondition,$F97="",
_xlpm.IsPeriodBlankCondition,ISBLANK($A98),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98" s="5">
        <f>_xlfn.LET(
_xlpm.IfPMIOwedIsBlank,IF($H98 = "",0,$H98),
_xlpm.TotalMonthlyPaymentCalculation,$D98+$E98+$G98+_xlpm.IfPMIOwedIsBlank,
_xlpm.IsPrincipalZeroCondition,ROUND($F97,2) = 0,
_xlpm.IsPrincipalRemainingBlankCondition,$F97="",
_xlpm.IsPeriodBlankCondition,ISBLANK($A98),
_xlpm.Calculation,IF(_xlpm.IsPeriodBlankCondition,"",IF(_xlpm.IsPrincipalRemainingBlankCondition,"",IF(_xlpm.IsPrincipalZeroCondition,"",_xlpm.TotalMonthlyPaymentCalculation))),
_xlpm.Calculation
)</f>
        <v>2379.6288261598379</v>
      </c>
      <c r="L98" s="5"/>
    </row>
    <row r="99" spans="1:12" x14ac:dyDescent="0.3">
      <c r="A99">
        <v>74</v>
      </c>
      <c r="B99" s="53">
        <f t="shared" si="1"/>
        <v>46054</v>
      </c>
      <c r="C99" s="5">
        <f>_xlfn.LET(
_xlpm.StartingPrincipalBalance,$F98,
_xlpm.IsPrincipalRemainingZeroCondition,ROUND($F98,2)=0,
_xlpm.IsPrincipalRemainingBlankCondition,$F98="",
_xlpm.IsPeriodBlankCondition,ISBLANK($A99),
_xlpm.Calculation,IF(_xlpm.IsPeriodBlankCondition,"",IF(_xlpm.IsPrincipalRemainingBlankCondition,"",IF(_xlpm.IsPrincipalRemainingZeroCondition,"",_xlpm.StartingPrincipalBalance))),
_xlpm.Calculation
)</f>
        <v>172042.77836388585</v>
      </c>
      <c r="D99" s="5">
        <f>_xlfn.LET(
_xlpm.InterestCalculation,$F98*$B$9,
_xlpm.IsPrincipalRemainingZeroCondition,ROUND($F98,2)=0,
_xlpm.IsPrincipalRemainingBlankCondition,$F98="",
_xlpm.IsPeriodBlankCondition,ISBLANK($A99),
_xlpm.Calculation,IF(_xlpm.IsPeriodBlankCondition,"",IF(_xlpm.IsPrincipalRemainingBlankCondition,"",IF(_xlpm.IsPrincipalRemainingZeroCondition,"",_xlpm.InterestCalculation))),
_xlpm.Calculation
)</f>
        <v>1433.6898196990487</v>
      </c>
      <c r="E99" s="5">
        <f>_xlfn.LET(
_xlpm.PrincipalOwedCalculation,$B$10-$D99,
_xlpm.IsPrincipalLessThenOrEqualToMonthlyPaymentCondition,$F98&lt;=$B$10,
_xlpm.IsPrincipalZeroCondition,ROUND($F98,2) = 0,
_xlpm.IsPrincipalRemainingBlankCondition,$F98="",
_xlpm.IsPeriodBlankCondition,ISBLANK($A99),
_xlpm.Calculation,IF(_xlpm.IsPeriodBlankCondition,"",IF(_xlpm.IsPrincipalRemainingBlankCondition,"",IF(_xlpm.IsPrincipalZeroCondition,"",IF(_xlpm.IsPrincipalLessThenOrEqualToMonthlyPaymentCondition,$F98,_xlpm.PrincipalOwedCalculation)))),
_xlpm.Calculation
)</f>
        <v>145.93900646078919</v>
      </c>
      <c r="F99" s="5">
        <f>_xlfn.LET(
_xlpm.StartingBalanceGreaterThanPrincipalOwedPlusPrepaymentCondition,$C99&gt;=$E99,
_xlpm.IsPrincpalOwedPlusPrepaymentLessThanOrEqualToPrincipalRemainingCondition,ROUND($E99,2)&lt;=ROUND($F98,2),
_xlpm.IsCurrentPrincapalOwedAmtGreaterThanPrevPrincipalOwedCondition,$E98&gt;$F98,
_xlpm.IsPrincipalZeroCondition,ROUND($F98,2) = 0,
_xlpm.IsPrincipalRemainingBlankCondition,$F98="",
_xlpm.IsPeriodBlankCondition,ISBLANK($A99),
_xlpm.Calculation,IF(_xlpm.IsPeriodBlankCondition,"",IF(_xlpm.IsPrincipalRemainingBlankCondition,"",IF(_xlpm.IsPrincipalZeroCondition,"",IF(_xlpm.StartingBalanceGreaterThanPrincipalOwedPlusPrepaymentCondition,$C99-$E99,0)))),
_xlpm.Calculation
)</f>
        <v>171896.83935742505</v>
      </c>
      <c r="G99" s="5">
        <f>_xlfn.LET(
_xlpm.PrincpalRemainingCalculation,$B$13,
_xlpm.IsPrincipalZeroCondition,ROUND($F98,2) = 0,
_xlpm.IsPrincipalRemainingBlankCondition,$F98="",
_xlpm.IsPeriodBlankCondition,ISBLANK($A99),
_xlpm.Calculation,IF(_xlpm.IsPeriodBlankCondition,"",IF(_xlpm.IsPrincipalRemainingBlankCondition,"",IF(_xlpm.IsPrincipalZeroCondition,"",_xlpm.PrincpalRemainingCalculation))),
_xlpm.Calculation
)</f>
        <v>500</v>
      </c>
      <c r="H99" s="5">
        <f>_xlfn.LET(
_xlpm.IsPrincipalRemainingLessThanOrEqualToPMICutoffAmtCondition,$F98&lt;=$B$2*(1-$B$15),
_xlpm.PMIMonthlyPayment,$B$19,
_xlpm.IsPrincipalZeroCondition,ROUND($F98,2) = 0,
_xlpm.IsPrincipalRemainingBlankCondition,$F98="",
_xlpm.IsPeriodBlankCondition,ISBLANK($A99),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99" s="5">
        <f>_xlfn.LET(
_xlpm.IfPMIOwedIsBlank,IF($H99 = "",0,$H99),
_xlpm.TotalMonthlyPaymentCalculation,$D99+$E99+$G99+_xlpm.IfPMIOwedIsBlank,
_xlpm.IsPrincipalZeroCondition,ROUND($F98,2) = 0,
_xlpm.IsPrincipalRemainingBlankCondition,$F98="",
_xlpm.IsPeriodBlankCondition,ISBLANK($A99),
_xlpm.Calculation,IF(_xlpm.IsPeriodBlankCondition,"",IF(_xlpm.IsPrincipalRemainingBlankCondition,"",IF(_xlpm.IsPrincipalZeroCondition,"",_xlpm.TotalMonthlyPaymentCalculation))),
_xlpm.Calculation
)</f>
        <v>2379.6288261598379</v>
      </c>
      <c r="L99" s="5"/>
    </row>
    <row r="100" spans="1:12" x14ac:dyDescent="0.3">
      <c r="A100">
        <v>75</v>
      </c>
      <c r="B100" s="53">
        <f t="shared" si="1"/>
        <v>46082</v>
      </c>
      <c r="C100" s="5">
        <f>_xlfn.LET(
_xlpm.StartingPrincipalBalance,$F99,
_xlpm.IsPrincipalRemainingZeroCondition,ROUND($F99,2)=0,
_xlpm.IsPrincipalRemainingBlankCondition,$F99="",
_xlpm.IsPeriodBlankCondition,ISBLANK($A100),
_xlpm.Calculation,IF(_xlpm.IsPeriodBlankCondition,"",IF(_xlpm.IsPrincipalRemainingBlankCondition,"",IF(_xlpm.IsPrincipalRemainingZeroCondition,"",_xlpm.StartingPrincipalBalance))),
_xlpm.Calculation
)</f>
        <v>171896.83935742505</v>
      </c>
      <c r="D100" s="5">
        <f>_xlfn.LET(
_xlpm.InterestCalculation,$F99*$B$9,
_xlpm.IsPrincipalRemainingZeroCondition,ROUND($F99,2)=0,
_xlpm.IsPrincipalRemainingBlankCondition,$F99="",
_xlpm.IsPeriodBlankCondition,ISBLANK($A100),
_xlpm.Calculation,IF(_xlpm.IsPeriodBlankCondition,"",IF(_xlpm.IsPrincipalRemainingBlankCondition,"",IF(_xlpm.IsPrincipalRemainingZeroCondition,"",_xlpm.InterestCalculation))),
_xlpm.Calculation
)</f>
        <v>1432.4736613118755</v>
      </c>
      <c r="E100" s="5">
        <f>_xlfn.LET(
_xlpm.PrincipalOwedCalculation,$B$10-$D100,
_xlpm.IsPrincipalLessThenOrEqualToMonthlyPaymentCondition,$F99&lt;=$B$10,
_xlpm.IsPrincipalZeroCondition,ROUND($F99,2) = 0,
_xlpm.IsPrincipalRemainingBlankCondition,$F99="",
_xlpm.IsPeriodBlankCondition,ISBLANK($A100),
_xlpm.Calculation,IF(_xlpm.IsPeriodBlankCondition,"",IF(_xlpm.IsPrincipalRemainingBlankCondition,"",IF(_xlpm.IsPrincipalZeroCondition,"",IF(_xlpm.IsPrincipalLessThenOrEqualToMonthlyPaymentCondition,$F99,_xlpm.PrincipalOwedCalculation)))),
_xlpm.Calculation
)</f>
        <v>147.1551648479624</v>
      </c>
      <c r="F100" s="5">
        <f>_xlfn.LET(
_xlpm.StartingBalanceGreaterThanPrincipalOwedPlusPrepaymentCondition,$C100&gt;=$E100,
_xlpm.IsPrincpalOwedPlusPrepaymentLessThanOrEqualToPrincipalRemainingCondition,ROUND($E100,2)&lt;=ROUND($F99,2),
_xlpm.IsCurrentPrincapalOwedAmtGreaterThanPrevPrincipalOwedCondition,$E99&gt;$F99,
_xlpm.IsPrincipalZeroCondition,ROUND($F99,2) = 0,
_xlpm.IsPrincipalRemainingBlankCondition,$F99="",
_xlpm.IsPeriodBlankCondition,ISBLANK($A100),
_xlpm.Calculation,IF(_xlpm.IsPeriodBlankCondition,"",IF(_xlpm.IsPrincipalRemainingBlankCondition,"",IF(_xlpm.IsPrincipalZeroCondition,"",IF(_xlpm.StartingBalanceGreaterThanPrincipalOwedPlusPrepaymentCondition,$C100-$E100,0)))),
_xlpm.Calculation
)</f>
        <v>171749.68419257709</v>
      </c>
      <c r="G100" s="5">
        <f>_xlfn.LET(
_xlpm.PrincpalRemainingCalculation,$B$13,
_xlpm.IsPrincipalZeroCondition,ROUND($F99,2) = 0,
_xlpm.IsPrincipalRemainingBlankCondition,$F99="",
_xlpm.IsPeriodBlankCondition,ISBLANK($A100),
_xlpm.Calculation,IF(_xlpm.IsPeriodBlankCondition,"",IF(_xlpm.IsPrincipalRemainingBlankCondition,"",IF(_xlpm.IsPrincipalZeroCondition,"",_xlpm.PrincpalRemainingCalculation))),
_xlpm.Calculation
)</f>
        <v>500</v>
      </c>
      <c r="H100" s="5">
        <f>_xlfn.LET(
_xlpm.IsPrincipalRemainingLessThanOrEqualToPMICutoffAmtCondition,$F99&lt;=$B$2*(1-$B$15),
_xlpm.PMIMonthlyPayment,$B$19,
_xlpm.IsPrincipalZeroCondition,ROUND($F99,2) = 0,
_xlpm.IsPrincipalRemainingBlankCondition,$F99="",
_xlpm.IsPeriodBlankCondition,ISBLANK($A100),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00" s="5">
        <f>_xlfn.LET(
_xlpm.IfPMIOwedIsBlank,IF($H100 = "",0,$H100),
_xlpm.TotalMonthlyPaymentCalculation,$D100+$E100+$G100+_xlpm.IfPMIOwedIsBlank,
_xlpm.IsPrincipalZeroCondition,ROUND($F99,2) = 0,
_xlpm.IsPrincipalRemainingBlankCondition,$F99="",
_xlpm.IsPeriodBlankCondition,ISBLANK($A100),
_xlpm.Calculation,IF(_xlpm.IsPeriodBlankCondition,"",IF(_xlpm.IsPrincipalRemainingBlankCondition,"",IF(_xlpm.IsPrincipalZeroCondition,"",_xlpm.TotalMonthlyPaymentCalculation))),
_xlpm.Calculation
)</f>
        <v>2379.6288261598379</v>
      </c>
      <c r="L100" s="5"/>
    </row>
    <row r="101" spans="1:12" x14ac:dyDescent="0.3">
      <c r="A101">
        <v>76</v>
      </c>
      <c r="B101" s="53">
        <f t="shared" si="1"/>
        <v>46113</v>
      </c>
      <c r="C101" s="5">
        <f>_xlfn.LET(
_xlpm.StartingPrincipalBalance,$F100,
_xlpm.IsPrincipalRemainingZeroCondition,ROUND($F100,2)=0,
_xlpm.IsPrincipalRemainingBlankCondition,$F100="",
_xlpm.IsPeriodBlankCondition,ISBLANK($A101),
_xlpm.Calculation,IF(_xlpm.IsPeriodBlankCondition,"",IF(_xlpm.IsPrincipalRemainingBlankCondition,"",IF(_xlpm.IsPrincipalRemainingZeroCondition,"",_xlpm.StartingPrincipalBalance))),
_xlpm.Calculation
)</f>
        <v>171749.68419257709</v>
      </c>
      <c r="D101" s="5">
        <f>_xlfn.LET(
_xlpm.InterestCalculation,$F100*$B$9,
_xlpm.IsPrincipalRemainingZeroCondition,ROUND($F100,2)=0,
_xlpm.IsPrincipalRemainingBlankCondition,$F100="",
_xlpm.IsPeriodBlankCondition,ISBLANK($A101),
_xlpm.Calculation,IF(_xlpm.IsPeriodBlankCondition,"",IF(_xlpm.IsPrincipalRemainingBlankCondition,"",IF(_xlpm.IsPrincipalRemainingZeroCondition,"",_xlpm.InterestCalculation))),
_xlpm.Calculation
)</f>
        <v>1431.2473682714758</v>
      </c>
      <c r="E101" s="5">
        <f>_xlfn.LET(
_xlpm.PrincipalOwedCalculation,$B$10-$D101,
_xlpm.IsPrincipalLessThenOrEqualToMonthlyPaymentCondition,$F100&lt;=$B$10,
_xlpm.IsPrincipalZeroCondition,ROUND($F100,2) = 0,
_xlpm.IsPrincipalRemainingBlankCondition,$F100="",
_xlpm.IsPeriodBlankCondition,ISBLANK($A101),
_xlpm.Calculation,IF(_xlpm.IsPeriodBlankCondition,"",IF(_xlpm.IsPrincipalRemainingBlankCondition,"",IF(_xlpm.IsPrincipalZeroCondition,"",IF(_xlpm.IsPrincipalLessThenOrEqualToMonthlyPaymentCondition,$F100,_xlpm.PrincipalOwedCalculation)))),
_xlpm.Calculation
)</f>
        <v>148.38145788836209</v>
      </c>
      <c r="F101" s="5">
        <f>_xlfn.LET(
_xlpm.StartingBalanceGreaterThanPrincipalOwedPlusPrepaymentCondition,$C101&gt;=$E101,
_xlpm.IsPrincpalOwedPlusPrepaymentLessThanOrEqualToPrincipalRemainingCondition,ROUND($E101,2)&lt;=ROUND($F100,2),
_xlpm.IsCurrentPrincapalOwedAmtGreaterThanPrevPrincipalOwedCondition,$E100&gt;$F100,
_xlpm.IsPrincipalZeroCondition,ROUND($F100,2) = 0,
_xlpm.IsPrincipalRemainingBlankCondition,$F100="",
_xlpm.IsPeriodBlankCondition,ISBLANK($A101),
_xlpm.Calculation,IF(_xlpm.IsPeriodBlankCondition,"",IF(_xlpm.IsPrincipalRemainingBlankCondition,"",IF(_xlpm.IsPrincipalZeroCondition,"",IF(_xlpm.StartingBalanceGreaterThanPrincipalOwedPlusPrepaymentCondition,$C101-$E101,0)))),
_xlpm.Calculation
)</f>
        <v>171601.30273468871</v>
      </c>
      <c r="G101" s="5">
        <f>_xlfn.LET(
_xlpm.PrincpalRemainingCalculation,$B$13,
_xlpm.IsPrincipalZeroCondition,ROUND($F100,2) = 0,
_xlpm.IsPrincipalRemainingBlankCondition,$F100="",
_xlpm.IsPeriodBlankCondition,ISBLANK($A101),
_xlpm.Calculation,IF(_xlpm.IsPeriodBlankCondition,"",IF(_xlpm.IsPrincipalRemainingBlankCondition,"",IF(_xlpm.IsPrincipalZeroCondition,"",_xlpm.PrincpalRemainingCalculation))),
_xlpm.Calculation
)</f>
        <v>500</v>
      </c>
      <c r="H101" s="5">
        <f>_xlfn.LET(
_xlpm.IsPrincipalRemainingLessThanOrEqualToPMICutoffAmtCondition,$F100&lt;=$B$2*(1-$B$15),
_xlpm.PMIMonthlyPayment,$B$19,
_xlpm.IsPrincipalZeroCondition,ROUND($F100,2) = 0,
_xlpm.IsPrincipalRemainingBlankCondition,$F100="",
_xlpm.IsPeriodBlankCondition,ISBLANK($A101),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01" s="5">
        <f>_xlfn.LET(
_xlpm.IfPMIOwedIsBlank,IF($H101 = "",0,$H101),
_xlpm.TotalMonthlyPaymentCalculation,$D101+$E101+$G101+_xlpm.IfPMIOwedIsBlank,
_xlpm.IsPrincipalZeroCondition,ROUND($F100,2) = 0,
_xlpm.IsPrincipalRemainingBlankCondition,$F100="",
_xlpm.IsPeriodBlankCondition,ISBLANK($A101),
_xlpm.Calculation,IF(_xlpm.IsPeriodBlankCondition,"",IF(_xlpm.IsPrincipalRemainingBlankCondition,"",IF(_xlpm.IsPrincipalZeroCondition,"",_xlpm.TotalMonthlyPaymentCalculation))),
_xlpm.Calculation
)</f>
        <v>2379.6288261598379</v>
      </c>
      <c r="L101" s="5"/>
    </row>
    <row r="102" spans="1:12" x14ac:dyDescent="0.3">
      <c r="A102">
        <v>77</v>
      </c>
      <c r="B102" s="53">
        <f t="shared" si="1"/>
        <v>46143</v>
      </c>
      <c r="C102" s="5">
        <f>_xlfn.LET(
_xlpm.StartingPrincipalBalance,$F101,
_xlpm.IsPrincipalRemainingZeroCondition,ROUND($F101,2)=0,
_xlpm.IsPrincipalRemainingBlankCondition,$F101="",
_xlpm.IsPeriodBlankCondition,ISBLANK($A102),
_xlpm.Calculation,IF(_xlpm.IsPeriodBlankCondition,"",IF(_xlpm.IsPrincipalRemainingBlankCondition,"",IF(_xlpm.IsPrincipalRemainingZeroCondition,"",_xlpm.StartingPrincipalBalance))),
_xlpm.Calculation
)</f>
        <v>171601.30273468871</v>
      </c>
      <c r="D102" s="5">
        <f>_xlfn.LET(
_xlpm.InterestCalculation,$F101*$B$9,
_xlpm.IsPrincipalRemainingZeroCondition,ROUND($F101,2)=0,
_xlpm.IsPrincipalRemainingBlankCondition,$F101="",
_xlpm.IsPeriodBlankCondition,ISBLANK($A102),
_xlpm.Calculation,IF(_xlpm.IsPeriodBlankCondition,"",IF(_xlpm.IsPrincipalRemainingBlankCondition,"",IF(_xlpm.IsPrincipalRemainingZeroCondition,"",_xlpm.InterestCalculation))),
_xlpm.Calculation
)</f>
        <v>1430.0108561224058</v>
      </c>
      <c r="E102" s="5">
        <f>_xlfn.LET(
_xlpm.PrincipalOwedCalculation,$B$10-$D102,
_xlpm.IsPrincipalLessThenOrEqualToMonthlyPaymentCondition,$F101&lt;=$B$10,
_xlpm.IsPrincipalZeroCondition,ROUND($F101,2) = 0,
_xlpm.IsPrincipalRemainingBlankCondition,$F101="",
_xlpm.IsPeriodBlankCondition,ISBLANK($A102),
_xlpm.Calculation,IF(_xlpm.IsPeriodBlankCondition,"",IF(_xlpm.IsPrincipalRemainingBlankCondition,"",IF(_xlpm.IsPrincipalZeroCondition,"",IF(_xlpm.IsPrincipalLessThenOrEqualToMonthlyPaymentCondition,$F101,_xlpm.PrincipalOwedCalculation)))),
_xlpm.Calculation
)</f>
        <v>149.61797003743209</v>
      </c>
      <c r="F102" s="5">
        <f>_xlfn.LET(
_xlpm.StartingBalanceGreaterThanPrincipalOwedPlusPrepaymentCondition,$C102&gt;=$E102,
_xlpm.IsPrincpalOwedPlusPrepaymentLessThanOrEqualToPrincipalRemainingCondition,ROUND($E102,2)&lt;=ROUND($F101,2),
_xlpm.IsCurrentPrincapalOwedAmtGreaterThanPrevPrincipalOwedCondition,$E101&gt;$F101,
_xlpm.IsPrincipalZeroCondition,ROUND($F101,2) = 0,
_xlpm.IsPrincipalRemainingBlankCondition,$F101="",
_xlpm.IsPeriodBlankCondition,ISBLANK($A102),
_xlpm.Calculation,IF(_xlpm.IsPeriodBlankCondition,"",IF(_xlpm.IsPrincipalRemainingBlankCondition,"",IF(_xlpm.IsPrincipalZeroCondition,"",IF(_xlpm.StartingBalanceGreaterThanPrincipalOwedPlusPrepaymentCondition,$C102-$E102,0)))),
_xlpm.Calculation
)</f>
        <v>171451.68476465129</v>
      </c>
      <c r="G102" s="5">
        <f>_xlfn.LET(
_xlpm.PrincpalRemainingCalculation,$B$13,
_xlpm.IsPrincipalZeroCondition,ROUND($F101,2) = 0,
_xlpm.IsPrincipalRemainingBlankCondition,$F101="",
_xlpm.IsPeriodBlankCondition,ISBLANK($A102),
_xlpm.Calculation,IF(_xlpm.IsPeriodBlankCondition,"",IF(_xlpm.IsPrincipalRemainingBlankCondition,"",IF(_xlpm.IsPrincipalZeroCondition,"",_xlpm.PrincpalRemainingCalculation))),
_xlpm.Calculation
)</f>
        <v>500</v>
      </c>
      <c r="H102" s="5">
        <f>_xlfn.LET(
_xlpm.IsPrincipalRemainingLessThanOrEqualToPMICutoffAmtCondition,$F101&lt;=$B$2*(1-$B$15),
_xlpm.PMIMonthlyPayment,$B$19,
_xlpm.IsPrincipalZeroCondition,ROUND($F101,2) = 0,
_xlpm.IsPrincipalRemainingBlankCondition,$F101="",
_xlpm.IsPeriodBlankCondition,ISBLANK($A102),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02" s="5">
        <f>_xlfn.LET(
_xlpm.IfPMIOwedIsBlank,IF($H102 = "",0,$H102),
_xlpm.TotalMonthlyPaymentCalculation,$D102+$E102+$G102+_xlpm.IfPMIOwedIsBlank,
_xlpm.IsPrincipalZeroCondition,ROUND($F101,2) = 0,
_xlpm.IsPrincipalRemainingBlankCondition,$F101="",
_xlpm.IsPeriodBlankCondition,ISBLANK($A102),
_xlpm.Calculation,IF(_xlpm.IsPeriodBlankCondition,"",IF(_xlpm.IsPrincipalRemainingBlankCondition,"",IF(_xlpm.IsPrincipalZeroCondition,"",_xlpm.TotalMonthlyPaymentCalculation))),
_xlpm.Calculation
)</f>
        <v>2379.6288261598379</v>
      </c>
      <c r="L102" s="5"/>
    </row>
    <row r="103" spans="1:12" x14ac:dyDescent="0.3">
      <c r="A103">
        <v>78</v>
      </c>
      <c r="B103" s="53">
        <f t="shared" si="1"/>
        <v>46174</v>
      </c>
      <c r="C103" s="5">
        <f>_xlfn.LET(
_xlpm.StartingPrincipalBalance,$F102,
_xlpm.IsPrincipalRemainingZeroCondition,ROUND($F102,2)=0,
_xlpm.IsPrincipalRemainingBlankCondition,$F102="",
_xlpm.IsPeriodBlankCondition,ISBLANK($A103),
_xlpm.Calculation,IF(_xlpm.IsPeriodBlankCondition,"",IF(_xlpm.IsPrincipalRemainingBlankCondition,"",IF(_xlpm.IsPrincipalRemainingZeroCondition,"",_xlpm.StartingPrincipalBalance))),
_xlpm.Calculation
)</f>
        <v>171451.68476465129</v>
      </c>
      <c r="D103" s="5">
        <f>_xlfn.LET(
_xlpm.InterestCalculation,$F102*$B$9,
_xlpm.IsPrincipalRemainingZeroCondition,ROUND($F102,2)=0,
_xlpm.IsPrincipalRemainingBlankCondition,$F102="",
_xlpm.IsPeriodBlankCondition,ISBLANK($A103),
_xlpm.Calculation,IF(_xlpm.IsPeriodBlankCondition,"",IF(_xlpm.IsPrincipalRemainingBlankCondition,"",IF(_xlpm.IsPrincipalRemainingZeroCondition,"",_xlpm.InterestCalculation))),
_xlpm.Calculation
)</f>
        <v>1428.7640397054274</v>
      </c>
      <c r="E103" s="5">
        <f>_xlfn.LET(
_xlpm.PrincipalOwedCalculation,$B$10-$D103,
_xlpm.IsPrincipalLessThenOrEqualToMonthlyPaymentCondition,$F102&lt;=$B$10,
_xlpm.IsPrincipalZeroCondition,ROUND($F102,2) = 0,
_xlpm.IsPrincipalRemainingBlankCondition,$F102="",
_xlpm.IsPeriodBlankCondition,ISBLANK($A103),
_xlpm.Calculation,IF(_xlpm.IsPeriodBlankCondition,"",IF(_xlpm.IsPrincipalRemainingBlankCondition,"",IF(_xlpm.IsPrincipalZeroCondition,"",IF(_xlpm.IsPrincipalLessThenOrEqualToMonthlyPaymentCondition,$F102,_xlpm.PrincipalOwedCalculation)))),
_xlpm.Calculation
)</f>
        <v>150.86478645441048</v>
      </c>
      <c r="F103" s="5">
        <f>_xlfn.LET(
_xlpm.StartingBalanceGreaterThanPrincipalOwedPlusPrepaymentCondition,$C103&gt;=$E103,
_xlpm.IsPrincpalOwedPlusPrepaymentLessThanOrEqualToPrincipalRemainingCondition,ROUND($E103,2)&lt;=ROUND($F102,2),
_xlpm.IsCurrentPrincapalOwedAmtGreaterThanPrevPrincipalOwedCondition,$E102&gt;$F102,
_xlpm.IsPrincipalZeroCondition,ROUND($F102,2) = 0,
_xlpm.IsPrincipalRemainingBlankCondition,$F102="",
_xlpm.IsPeriodBlankCondition,ISBLANK($A103),
_xlpm.Calculation,IF(_xlpm.IsPeriodBlankCondition,"",IF(_xlpm.IsPrincipalRemainingBlankCondition,"",IF(_xlpm.IsPrincipalZeroCondition,"",IF(_xlpm.StartingBalanceGreaterThanPrincipalOwedPlusPrepaymentCondition,$C103-$E103,0)))),
_xlpm.Calculation
)</f>
        <v>171300.81997819687</v>
      </c>
      <c r="G103" s="5">
        <f>_xlfn.LET(
_xlpm.PrincpalRemainingCalculation,$B$13,
_xlpm.IsPrincipalZeroCondition,ROUND($F102,2) = 0,
_xlpm.IsPrincipalRemainingBlankCondition,$F102="",
_xlpm.IsPeriodBlankCondition,ISBLANK($A103),
_xlpm.Calculation,IF(_xlpm.IsPeriodBlankCondition,"",IF(_xlpm.IsPrincipalRemainingBlankCondition,"",IF(_xlpm.IsPrincipalZeroCondition,"",_xlpm.PrincpalRemainingCalculation))),
_xlpm.Calculation
)</f>
        <v>500</v>
      </c>
      <c r="H103" s="5">
        <f>_xlfn.LET(
_xlpm.IsPrincipalRemainingLessThanOrEqualToPMICutoffAmtCondition,$F102&lt;=$B$2*(1-$B$15),
_xlpm.PMIMonthlyPayment,$B$19,
_xlpm.IsPrincipalZeroCondition,ROUND($F102,2) = 0,
_xlpm.IsPrincipalRemainingBlankCondition,$F102="",
_xlpm.IsPeriodBlankCondition,ISBLANK($A103),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03" s="5">
        <f>_xlfn.LET(
_xlpm.IfPMIOwedIsBlank,IF($H103 = "",0,$H103),
_xlpm.TotalMonthlyPaymentCalculation,$D103+$E103+$G103+_xlpm.IfPMIOwedIsBlank,
_xlpm.IsPrincipalZeroCondition,ROUND($F102,2) = 0,
_xlpm.IsPrincipalRemainingBlankCondition,$F102="",
_xlpm.IsPeriodBlankCondition,ISBLANK($A103),
_xlpm.Calculation,IF(_xlpm.IsPeriodBlankCondition,"",IF(_xlpm.IsPrincipalRemainingBlankCondition,"",IF(_xlpm.IsPrincipalZeroCondition,"",_xlpm.TotalMonthlyPaymentCalculation))),
_xlpm.Calculation
)</f>
        <v>2379.6288261598379</v>
      </c>
      <c r="L103" s="5"/>
    </row>
    <row r="104" spans="1:12" x14ac:dyDescent="0.3">
      <c r="A104">
        <v>79</v>
      </c>
      <c r="B104" s="53">
        <f t="shared" si="1"/>
        <v>46204</v>
      </c>
      <c r="C104" s="5">
        <f>_xlfn.LET(
_xlpm.StartingPrincipalBalance,$F103,
_xlpm.IsPrincipalRemainingZeroCondition,ROUND($F103,2)=0,
_xlpm.IsPrincipalRemainingBlankCondition,$F103="",
_xlpm.IsPeriodBlankCondition,ISBLANK($A104),
_xlpm.Calculation,IF(_xlpm.IsPeriodBlankCondition,"",IF(_xlpm.IsPrincipalRemainingBlankCondition,"",IF(_xlpm.IsPrincipalRemainingZeroCondition,"",_xlpm.StartingPrincipalBalance))),
_xlpm.Calculation
)</f>
        <v>171300.81997819687</v>
      </c>
      <c r="D104" s="5">
        <f>_xlfn.LET(
_xlpm.InterestCalculation,$F103*$B$9,
_xlpm.IsPrincipalRemainingZeroCondition,ROUND($F103,2)=0,
_xlpm.IsPrincipalRemainingBlankCondition,$F103="",
_xlpm.IsPeriodBlankCondition,ISBLANK($A104),
_xlpm.Calculation,IF(_xlpm.IsPeriodBlankCondition,"",IF(_xlpm.IsPrincipalRemainingBlankCondition,"",IF(_xlpm.IsPrincipalRemainingZeroCondition,"",_xlpm.InterestCalculation))),
_xlpm.Calculation
)</f>
        <v>1427.5068331516406</v>
      </c>
      <c r="E104" s="5">
        <f>_xlfn.LET(
_xlpm.PrincipalOwedCalculation,$B$10-$D104,
_xlpm.IsPrincipalLessThenOrEqualToMonthlyPaymentCondition,$F103&lt;=$B$10,
_xlpm.IsPrincipalZeroCondition,ROUND($F103,2) = 0,
_xlpm.IsPrincipalRemainingBlankCondition,$F103="",
_xlpm.IsPeriodBlankCondition,ISBLANK($A104),
_xlpm.Calculation,IF(_xlpm.IsPeriodBlankCondition,"",IF(_xlpm.IsPrincipalRemainingBlankCondition,"",IF(_xlpm.IsPrincipalZeroCondition,"",IF(_xlpm.IsPrincipalLessThenOrEqualToMonthlyPaymentCondition,$F103,_xlpm.PrincipalOwedCalculation)))),
_xlpm.Calculation
)</f>
        <v>152.12199300819725</v>
      </c>
      <c r="F104" s="5">
        <f>_xlfn.LET(
_xlpm.StartingBalanceGreaterThanPrincipalOwedPlusPrepaymentCondition,$C104&gt;=$E104,
_xlpm.IsPrincpalOwedPlusPrepaymentLessThanOrEqualToPrincipalRemainingCondition,ROUND($E104,2)&lt;=ROUND($F103,2),
_xlpm.IsCurrentPrincapalOwedAmtGreaterThanPrevPrincipalOwedCondition,$E103&gt;$F103,
_xlpm.IsPrincipalZeroCondition,ROUND($F103,2) = 0,
_xlpm.IsPrincipalRemainingBlankCondition,$F103="",
_xlpm.IsPeriodBlankCondition,ISBLANK($A104),
_xlpm.Calculation,IF(_xlpm.IsPeriodBlankCondition,"",IF(_xlpm.IsPrincipalRemainingBlankCondition,"",IF(_xlpm.IsPrincipalZeroCondition,"",IF(_xlpm.StartingBalanceGreaterThanPrincipalOwedPlusPrepaymentCondition,$C104-$E104,0)))),
_xlpm.Calculation
)</f>
        <v>171148.69798518869</v>
      </c>
      <c r="G104" s="5">
        <f>_xlfn.LET(
_xlpm.PrincpalRemainingCalculation,$B$13,
_xlpm.IsPrincipalZeroCondition,ROUND($F103,2) = 0,
_xlpm.IsPrincipalRemainingBlankCondition,$F103="",
_xlpm.IsPeriodBlankCondition,ISBLANK($A104),
_xlpm.Calculation,IF(_xlpm.IsPeriodBlankCondition,"",IF(_xlpm.IsPrincipalRemainingBlankCondition,"",IF(_xlpm.IsPrincipalZeroCondition,"",_xlpm.PrincpalRemainingCalculation))),
_xlpm.Calculation
)</f>
        <v>500</v>
      </c>
      <c r="H104" s="5">
        <f>_xlfn.LET(
_xlpm.IsPrincipalRemainingLessThanOrEqualToPMICutoffAmtCondition,$F103&lt;=$B$2*(1-$B$15),
_xlpm.PMIMonthlyPayment,$B$19,
_xlpm.IsPrincipalZeroCondition,ROUND($F103,2) = 0,
_xlpm.IsPrincipalRemainingBlankCondition,$F103="",
_xlpm.IsPeriodBlankCondition,ISBLANK($A104),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04" s="5">
        <f>_xlfn.LET(
_xlpm.IfPMIOwedIsBlank,IF($H104 = "",0,$H104),
_xlpm.TotalMonthlyPaymentCalculation,$D104+$E104+$G104+_xlpm.IfPMIOwedIsBlank,
_xlpm.IsPrincipalZeroCondition,ROUND($F103,2) = 0,
_xlpm.IsPrincipalRemainingBlankCondition,$F103="",
_xlpm.IsPeriodBlankCondition,ISBLANK($A104),
_xlpm.Calculation,IF(_xlpm.IsPeriodBlankCondition,"",IF(_xlpm.IsPrincipalRemainingBlankCondition,"",IF(_xlpm.IsPrincipalZeroCondition,"",_xlpm.TotalMonthlyPaymentCalculation))),
_xlpm.Calculation
)</f>
        <v>2379.6288261598379</v>
      </c>
      <c r="L104" s="5"/>
    </row>
    <row r="105" spans="1:12" x14ac:dyDescent="0.3">
      <c r="A105">
        <v>80</v>
      </c>
      <c r="B105" s="53">
        <f t="shared" si="1"/>
        <v>46235</v>
      </c>
      <c r="C105" s="5">
        <f>_xlfn.LET(
_xlpm.StartingPrincipalBalance,$F104,
_xlpm.IsPrincipalRemainingZeroCondition,ROUND($F104,2)=0,
_xlpm.IsPrincipalRemainingBlankCondition,$F104="",
_xlpm.IsPeriodBlankCondition,ISBLANK($A105),
_xlpm.Calculation,IF(_xlpm.IsPeriodBlankCondition,"",IF(_xlpm.IsPrincipalRemainingBlankCondition,"",IF(_xlpm.IsPrincipalRemainingZeroCondition,"",_xlpm.StartingPrincipalBalance))),
_xlpm.Calculation
)</f>
        <v>171148.69798518869</v>
      </c>
      <c r="D105" s="5">
        <f>_xlfn.LET(
_xlpm.InterestCalculation,$F104*$B$9,
_xlpm.IsPrincipalRemainingZeroCondition,ROUND($F104,2)=0,
_xlpm.IsPrincipalRemainingBlankCondition,$F104="",
_xlpm.IsPeriodBlankCondition,ISBLANK($A105),
_xlpm.Calculation,IF(_xlpm.IsPeriodBlankCondition,"",IF(_xlpm.IsPrincipalRemainingBlankCondition,"",IF(_xlpm.IsPrincipalRemainingZeroCondition,"",_xlpm.InterestCalculation))),
_xlpm.Calculation
)</f>
        <v>1426.2391498765724</v>
      </c>
      <c r="E105" s="5">
        <f>_xlfn.LET(
_xlpm.PrincipalOwedCalculation,$B$10-$D105,
_xlpm.IsPrincipalLessThenOrEqualToMonthlyPaymentCondition,$F104&lt;=$B$10,
_xlpm.IsPrincipalZeroCondition,ROUND($F104,2) = 0,
_xlpm.IsPrincipalRemainingBlankCondition,$F104="",
_xlpm.IsPeriodBlankCondition,ISBLANK($A105),
_xlpm.Calculation,IF(_xlpm.IsPeriodBlankCondition,"",IF(_xlpm.IsPrincipalRemainingBlankCondition,"",IF(_xlpm.IsPrincipalZeroCondition,"",IF(_xlpm.IsPrincipalLessThenOrEqualToMonthlyPaymentCondition,$F104,_xlpm.PrincipalOwedCalculation)))),
_xlpm.Calculation
)</f>
        <v>153.38967628326554</v>
      </c>
      <c r="F105" s="5">
        <f>_xlfn.LET(
_xlpm.StartingBalanceGreaterThanPrincipalOwedPlusPrepaymentCondition,$C105&gt;=$E105,
_xlpm.IsPrincpalOwedPlusPrepaymentLessThanOrEqualToPrincipalRemainingCondition,ROUND($E105,2)&lt;=ROUND($F104,2),
_xlpm.IsCurrentPrincapalOwedAmtGreaterThanPrevPrincipalOwedCondition,$E104&gt;$F104,
_xlpm.IsPrincipalZeroCondition,ROUND($F104,2) = 0,
_xlpm.IsPrincipalRemainingBlankCondition,$F104="",
_xlpm.IsPeriodBlankCondition,ISBLANK($A105),
_xlpm.Calculation,IF(_xlpm.IsPeriodBlankCondition,"",IF(_xlpm.IsPrincipalRemainingBlankCondition,"",IF(_xlpm.IsPrincipalZeroCondition,"",IF(_xlpm.StartingBalanceGreaterThanPrincipalOwedPlusPrepaymentCondition,$C105-$E105,0)))),
_xlpm.Calculation
)</f>
        <v>170995.30830890543</v>
      </c>
      <c r="G105" s="5">
        <f>_xlfn.LET(
_xlpm.PrincpalRemainingCalculation,$B$13,
_xlpm.IsPrincipalZeroCondition,ROUND($F104,2) = 0,
_xlpm.IsPrincipalRemainingBlankCondition,$F104="",
_xlpm.IsPeriodBlankCondition,ISBLANK($A105),
_xlpm.Calculation,IF(_xlpm.IsPeriodBlankCondition,"",IF(_xlpm.IsPrincipalRemainingBlankCondition,"",IF(_xlpm.IsPrincipalZeroCondition,"",_xlpm.PrincpalRemainingCalculation))),
_xlpm.Calculation
)</f>
        <v>500</v>
      </c>
      <c r="H105" s="5">
        <f>_xlfn.LET(
_xlpm.IsPrincipalRemainingLessThanOrEqualToPMICutoffAmtCondition,$F104&lt;=$B$2*(1-$B$15),
_xlpm.PMIMonthlyPayment,$B$19,
_xlpm.IsPrincipalZeroCondition,ROUND($F104,2) = 0,
_xlpm.IsPrincipalRemainingBlankCondition,$F104="",
_xlpm.IsPeriodBlankCondition,ISBLANK($A105),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05" s="5">
        <f>_xlfn.LET(
_xlpm.IfPMIOwedIsBlank,IF($H105 = "",0,$H105),
_xlpm.TotalMonthlyPaymentCalculation,$D105+$E105+$G105+_xlpm.IfPMIOwedIsBlank,
_xlpm.IsPrincipalZeroCondition,ROUND($F104,2) = 0,
_xlpm.IsPrincipalRemainingBlankCondition,$F104="",
_xlpm.IsPeriodBlankCondition,ISBLANK($A105),
_xlpm.Calculation,IF(_xlpm.IsPeriodBlankCondition,"",IF(_xlpm.IsPrincipalRemainingBlankCondition,"",IF(_xlpm.IsPrincipalZeroCondition,"",_xlpm.TotalMonthlyPaymentCalculation))),
_xlpm.Calculation
)</f>
        <v>2379.6288261598379</v>
      </c>
      <c r="L105" s="5"/>
    </row>
    <row r="106" spans="1:12" x14ac:dyDescent="0.3">
      <c r="A106">
        <v>81</v>
      </c>
      <c r="B106" s="53">
        <f t="shared" si="1"/>
        <v>46266</v>
      </c>
      <c r="C106" s="5">
        <f>_xlfn.LET(
_xlpm.StartingPrincipalBalance,$F105,
_xlpm.IsPrincipalRemainingZeroCondition,ROUND($F105,2)=0,
_xlpm.IsPrincipalRemainingBlankCondition,$F105="",
_xlpm.IsPeriodBlankCondition,ISBLANK($A106),
_xlpm.Calculation,IF(_xlpm.IsPeriodBlankCondition,"",IF(_xlpm.IsPrincipalRemainingBlankCondition,"",IF(_xlpm.IsPrincipalRemainingZeroCondition,"",_xlpm.StartingPrincipalBalance))),
_xlpm.Calculation
)</f>
        <v>170995.30830890543</v>
      </c>
      <c r="D106" s="5">
        <f>_xlfn.LET(
_xlpm.InterestCalculation,$F105*$B$9,
_xlpm.IsPrincipalRemainingZeroCondition,ROUND($F105,2)=0,
_xlpm.IsPrincipalRemainingBlankCondition,$F105="",
_xlpm.IsPeriodBlankCondition,ISBLANK($A106),
_xlpm.Calculation,IF(_xlpm.IsPeriodBlankCondition,"",IF(_xlpm.IsPrincipalRemainingBlankCondition,"",IF(_xlpm.IsPrincipalRemainingZeroCondition,"",_xlpm.InterestCalculation))),
_xlpm.Calculation
)</f>
        <v>1424.9609025742118</v>
      </c>
      <c r="E106" s="5">
        <f>_xlfn.LET(
_xlpm.PrincipalOwedCalculation,$B$10-$D106,
_xlpm.IsPrincipalLessThenOrEqualToMonthlyPaymentCondition,$F105&lt;=$B$10,
_xlpm.IsPrincipalZeroCondition,ROUND($F105,2) = 0,
_xlpm.IsPrincipalRemainingBlankCondition,$F105="",
_xlpm.IsPeriodBlankCondition,ISBLANK($A106),
_xlpm.Calculation,IF(_xlpm.IsPeriodBlankCondition,"",IF(_xlpm.IsPrincipalRemainingBlankCondition,"",IF(_xlpm.IsPrincipalZeroCondition,"",IF(_xlpm.IsPrincipalLessThenOrEqualToMonthlyPaymentCondition,$F105,_xlpm.PrincipalOwedCalculation)))),
_xlpm.Calculation
)</f>
        <v>154.66792358562611</v>
      </c>
      <c r="F106" s="5">
        <f>_xlfn.LET(
_xlpm.StartingBalanceGreaterThanPrincipalOwedPlusPrepaymentCondition,$C106&gt;=$E106,
_xlpm.IsPrincpalOwedPlusPrepaymentLessThanOrEqualToPrincipalRemainingCondition,ROUND($E106,2)&lt;=ROUND($F105,2),
_xlpm.IsCurrentPrincapalOwedAmtGreaterThanPrevPrincipalOwedCondition,$E105&gt;$F105,
_xlpm.IsPrincipalZeroCondition,ROUND($F105,2) = 0,
_xlpm.IsPrincipalRemainingBlankCondition,$F105="",
_xlpm.IsPeriodBlankCondition,ISBLANK($A106),
_xlpm.Calculation,IF(_xlpm.IsPeriodBlankCondition,"",IF(_xlpm.IsPrincipalRemainingBlankCondition,"",IF(_xlpm.IsPrincipalZeroCondition,"",IF(_xlpm.StartingBalanceGreaterThanPrincipalOwedPlusPrepaymentCondition,$C106-$E106,0)))),
_xlpm.Calculation
)</f>
        <v>170840.6403853198</v>
      </c>
      <c r="G106" s="5">
        <f>_xlfn.LET(
_xlpm.PrincpalRemainingCalculation,$B$13,
_xlpm.IsPrincipalZeroCondition,ROUND($F105,2) = 0,
_xlpm.IsPrincipalRemainingBlankCondition,$F105="",
_xlpm.IsPeriodBlankCondition,ISBLANK($A106),
_xlpm.Calculation,IF(_xlpm.IsPeriodBlankCondition,"",IF(_xlpm.IsPrincipalRemainingBlankCondition,"",IF(_xlpm.IsPrincipalZeroCondition,"",_xlpm.PrincpalRemainingCalculation))),
_xlpm.Calculation
)</f>
        <v>500</v>
      </c>
      <c r="H106" s="5">
        <f>_xlfn.LET(
_xlpm.IsPrincipalRemainingLessThanOrEqualToPMICutoffAmtCondition,$F105&lt;=$B$2*(1-$B$15),
_xlpm.PMIMonthlyPayment,$B$19,
_xlpm.IsPrincipalZeroCondition,ROUND($F105,2) = 0,
_xlpm.IsPrincipalRemainingBlankCondition,$F105="",
_xlpm.IsPeriodBlankCondition,ISBLANK($A106),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06" s="5">
        <f>_xlfn.LET(
_xlpm.IfPMIOwedIsBlank,IF($H106 = "",0,$H106),
_xlpm.TotalMonthlyPaymentCalculation,$D106+$E106+$G106+_xlpm.IfPMIOwedIsBlank,
_xlpm.IsPrincipalZeroCondition,ROUND($F105,2) = 0,
_xlpm.IsPrincipalRemainingBlankCondition,$F105="",
_xlpm.IsPeriodBlankCondition,ISBLANK($A106),
_xlpm.Calculation,IF(_xlpm.IsPeriodBlankCondition,"",IF(_xlpm.IsPrincipalRemainingBlankCondition,"",IF(_xlpm.IsPrincipalZeroCondition,"",_xlpm.TotalMonthlyPaymentCalculation))),
_xlpm.Calculation
)</f>
        <v>2379.6288261598379</v>
      </c>
      <c r="L106" s="5"/>
    </row>
    <row r="107" spans="1:12" x14ac:dyDescent="0.3">
      <c r="A107">
        <v>82</v>
      </c>
      <c r="B107" s="53">
        <f t="shared" si="1"/>
        <v>46296</v>
      </c>
      <c r="C107" s="5">
        <f>_xlfn.LET(
_xlpm.StartingPrincipalBalance,$F106,
_xlpm.IsPrincipalRemainingZeroCondition,ROUND($F106,2)=0,
_xlpm.IsPrincipalRemainingBlankCondition,$F106="",
_xlpm.IsPeriodBlankCondition,ISBLANK($A107),
_xlpm.Calculation,IF(_xlpm.IsPeriodBlankCondition,"",IF(_xlpm.IsPrincipalRemainingBlankCondition,"",IF(_xlpm.IsPrincipalRemainingZeroCondition,"",_xlpm.StartingPrincipalBalance))),
_xlpm.Calculation
)</f>
        <v>170840.6403853198</v>
      </c>
      <c r="D107" s="5">
        <f>_xlfn.LET(
_xlpm.InterestCalculation,$F106*$B$9,
_xlpm.IsPrincipalRemainingZeroCondition,ROUND($F106,2)=0,
_xlpm.IsPrincipalRemainingBlankCondition,$F106="",
_xlpm.IsPeriodBlankCondition,ISBLANK($A107),
_xlpm.Calculation,IF(_xlpm.IsPeriodBlankCondition,"",IF(_xlpm.IsPrincipalRemainingBlankCondition,"",IF(_xlpm.IsPrincipalRemainingZeroCondition,"",_xlpm.InterestCalculation))),
_xlpm.Calculation
)</f>
        <v>1423.6720032109984</v>
      </c>
      <c r="E107" s="5">
        <f>_xlfn.LET(
_xlpm.PrincipalOwedCalculation,$B$10-$D107,
_xlpm.IsPrincipalLessThenOrEqualToMonthlyPaymentCondition,$F106&lt;=$B$10,
_xlpm.IsPrincipalZeroCondition,ROUND($F106,2) = 0,
_xlpm.IsPrincipalRemainingBlankCondition,$F106="",
_xlpm.IsPeriodBlankCondition,ISBLANK($A107),
_xlpm.Calculation,IF(_xlpm.IsPeriodBlankCondition,"",IF(_xlpm.IsPrincipalRemainingBlankCondition,"",IF(_xlpm.IsPrincipalZeroCondition,"",IF(_xlpm.IsPrincipalLessThenOrEqualToMonthlyPaymentCondition,$F106,_xlpm.PrincipalOwedCalculation)))),
_xlpm.Calculation
)</f>
        <v>155.95682294883954</v>
      </c>
      <c r="F107" s="5">
        <f>_xlfn.LET(
_xlpm.StartingBalanceGreaterThanPrincipalOwedPlusPrepaymentCondition,$C107&gt;=$E107,
_xlpm.IsPrincpalOwedPlusPrepaymentLessThanOrEqualToPrincipalRemainingCondition,ROUND($E107,2)&lt;=ROUND($F106,2),
_xlpm.IsCurrentPrincapalOwedAmtGreaterThanPrevPrincipalOwedCondition,$E106&gt;$F106,
_xlpm.IsPrincipalZeroCondition,ROUND($F106,2) = 0,
_xlpm.IsPrincipalRemainingBlankCondition,$F106="",
_xlpm.IsPeriodBlankCondition,ISBLANK($A107),
_xlpm.Calculation,IF(_xlpm.IsPeriodBlankCondition,"",IF(_xlpm.IsPrincipalRemainingBlankCondition,"",IF(_xlpm.IsPrincipalZeroCondition,"",IF(_xlpm.StartingBalanceGreaterThanPrincipalOwedPlusPrepaymentCondition,$C107-$E107,0)))),
_xlpm.Calculation
)</f>
        <v>170684.68356237095</v>
      </c>
      <c r="G107" s="5">
        <f>_xlfn.LET(
_xlpm.PrincpalRemainingCalculation,$B$13,
_xlpm.IsPrincipalZeroCondition,ROUND($F106,2) = 0,
_xlpm.IsPrincipalRemainingBlankCondition,$F106="",
_xlpm.IsPeriodBlankCondition,ISBLANK($A107),
_xlpm.Calculation,IF(_xlpm.IsPeriodBlankCondition,"",IF(_xlpm.IsPrincipalRemainingBlankCondition,"",IF(_xlpm.IsPrincipalZeroCondition,"",_xlpm.PrincpalRemainingCalculation))),
_xlpm.Calculation
)</f>
        <v>500</v>
      </c>
      <c r="H107" s="5">
        <f>_xlfn.LET(
_xlpm.IsPrincipalRemainingLessThanOrEqualToPMICutoffAmtCondition,$F106&lt;=$B$2*(1-$B$15),
_xlpm.PMIMonthlyPayment,$B$19,
_xlpm.IsPrincipalZeroCondition,ROUND($F106,2) = 0,
_xlpm.IsPrincipalRemainingBlankCondition,$F106="",
_xlpm.IsPeriodBlankCondition,ISBLANK($A107),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07" s="5">
        <f>_xlfn.LET(
_xlpm.IfPMIOwedIsBlank,IF($H107 = "",0,$H107),
_xlpm.TotalMonthlyPaymentCalculation,$D107+$E107+$G107+_xlpm.IfPMIOwedIsBlank,
_xlpm.IsPrincipalZeroCondition,ROUND($F106,2) = 0,
_xlpm.IsPrincipalRemainingBlankCondition,$F106="",
_xlpm.IsPeriodBlankCondition,ISBLANK($A107),
_xlpm.Calculation,IF(_xlpm.IsPeriodBlankCondition,"",IF(_xlpm.IsPrincipalRemainingBlankCondition,"",IF(_xlpm.IsPrincipalZeroCondition,"",_xlpm.TotalMonthlyPaymentCalculation))),
_xlpm.Calculation
)</f>
        <v>2379.6288261598379</v>
      </c>
      <c r="L107" s="5"/>
    </row>
    <row r="108" spans="1:12" x14ac:dyDescent="0.3">
      <c r="A108">
        <v>83</v>
      </c>
      <c r="B108" s="53">
        <f t="shared" si="1"/>
        <v>46327</v>
      </c>
      <c r="C108" s="5">
        <f>_xlfn.LET(
_xlpm.StartingPrincipalBalance,$F107,
_xlpm.IsPrincipalRemainingZeroCondition,ROUND($F107,2)=0,
_xlpm.IsPrincipalRemainingBlankCondition,$F107="",
_xlpm.IsPeriodBlankCondition,ISBLANK($A108),
_xlpm.Calculation,IF(_xlpm.IsPeriodBlankCondition,"",IF(_xlpm.IsPrincipalRemainingBlankCondition,"",IF(_xlpm.IsPrincipalRemainingZeroCondition,"",_xlpm.StartingPrincipalBalance))),
_xlpm.Calculation
)</f>
        <v>170684.68356237095</v>
      </c>
      <c r="D108" s="5">
        <f>_xlfn.LET(
_xlpm.InterestCalculation,$F107*$B$9,
_xlpm.IsPrincipalRemainingZeroCondition,ROUND($F107,2)=0,
_xlpm.IsPrincipalRemainingBlankCondition,$F107="",
_xlpm.IsPeriodBlankCondition,ISBLANK($A108),
_xlpm.Calculation,IF(_xlpm.IsPeriodBlankCondition,"",IF(_xlpm.IsPrincipalRemainingBlankCondition,"",IF(_xlpm.IsPrincipalRemainingZeroCondition,"",_xlpm.InterestCalculation))),
_xlpm.Calculation
)</f>
        <v>1422.3723630197578</v>
      </c>
      <c r="E108" s="5">
        <f>_xlfn.LET(
_xlpm.PrincipalOwedCalculation,$B$10-$D108,
_xlpm.IsPrincipalLessThenOrEqualToMonthlyPaymentCondition,$F107&lt;=$B$10,
_xlpm.IsPrincipalZeroCondition,ROUND($F107,2) = 0,
_xlpm.IsPrincipalRemainingBlankCondition,$F107="",
_xlpm.IsPeriodBlankCondition,ISBLANK($A108),
_xlpm.Calculation,IF(_xlpm.IsPeriodBlankCondition,"",IF(_xlpm.IsPrincipalRemainingBlankCondition,"",IF(_xlpm.IsPrincipalZeroCondition,"",IF(_xlpm.IsPrincipalLessThenOrEqualToMonthlyPaymentCondition,$F107,_xlpm.PrincipalOwedCalculation)))),
_xlpm.Calculation
)</f>
        <v>157.25646314008009</v>
      </c>
      <c r="F108" s="5">
        <f>_xlfn.LET(
_xlpm.StartingBalanceGreaterThanPrincipalOwedPlusPrepaymentCondition,$C108&gt;=$E108,
_xlpm.IsPrincpalOwedPlusPrepaymentLessThanOrEqualToPrincipalRemainingCondition,ROUND($E108,2)&lt;=ROUND($F107,2),
_xlpm.IsCurrentPrincapalOwedAmtGreaterThanPrevPrincipalOwedCondition,$E107&gt;$F107,
_xlpm.IsPrincipalZeroCondition,ROUND($F107,2) = 0,
_xlpm.IsPrincipalRemainingBlankCondition,$F107="",
_xlpm.IsPeriodBlankCondition,ISBLANK($A108),
_xlpm.Calculation,IF(_xlpm.IsPeriodBlankCondition,"",IF(_xlpm.IsPrincipalRemainingBlankCondition,"",IF(_xlpm.IsPrincipalZeroCondition,"",IF(_xlpm.StartingBalanceGreaterThanPrincipalOwedPlusPrepaymentCondition,$C108-$E108,0)))),
_xlpm.Calculation
)</f>
        <v>170527.42709923087</v>
      </c>
      <c r="G108" s="5">
        <f>_xlfn.LET(
_xlpm.PrincpalRemainingCalculation,$B$13,
_xlpm.IsPrincipalZeroCondition,ROUND($F107,2) = 0,
_xlpm.IsPrincipalRemainingBlankCondition,$F107="",
_xlpm.IsPeriodBlankCondition,ISBLANK($A108),
_xlpm.Calculation,IF(_xlpm.IsPeriodBlankCondition,"",IF(_xlpm.IsPrincipalRemainingBlankCondition,"",IF(_xlpm.IsPrincipalZeroCondition,"",_xlpm.PrincpalRemainingCalculation))),
_xlpm.Calculation
)</f>
        <v>500</v>
      </c>
      <c r="H108" s="5">
        <f>_xlfn.LET(
_xlpm.IsPrincipalRemainingLessThanOrEqualToPMICutoffAmtCondition,$F107&lt;=$B$2*(1-$B$15),
_xlpm.PMIMonthlyPayment,$B$19,
_xlpm.IsPrincipalZeroCondition,ROUND($F107,2) = 0,
_xlpm.IsPrincipalRemainingBlankCondition,$F107="",
_xlpm.IsPeriodBlankCondition,ISBLANK($A108),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08" s="5">
        <f>_xlfn.LET(
_xlpm.IfPMIOwedIsBlank,IF($H108 = "",0,$H108),
_xlpm.TotalMonthlyPaymentCalculation,$D108+$E108+$G108+_xlpm.IfPMIOwedIsBlank,
_xlpm.IsPrincipalZeroCondition,ROUND($F107,2) = 0,
_xlpm.IsPrincipalRemainingBlankCondition,$F107="",
_xlpm.IsPeriodBlankCondition,ISBLANK($A108),
_xlpm.Calculation,IF(_xlpm.IsPeriodBlankCondition,"",IF(_xlpm.IsPrincipalRemainingBlankCondition,"",IF(_xlpm.IsPrincipalZeroCondition,"",_xlpm.TotalMonthlyPaymentCalculation))),
_xlpm.Calculation
)</f>
        <v>2379.6288261598379</v>
      </c>
      <c r="L108" s="5"/>
    </row>
    <row r="109" spans="1:12" x14ac:dyDescent="0.3">
      <c r="A109">
        <v>84</v>
      </c>
      <c r="B109" s="53">
        <f t="shared" si="1"/>
        <v>46357</v>
      </c>
      <c r="C109" s="5">
        <f>_xlfn.LET(
_xlpm.StartingPrincipalBalance,$F108,
_xlpm.IsPrincipalRemainingZeroCondition,ROUND($F108,2)=0,
_xlpm.IsPrincipalRemainingBlankCondition,$F108="",
_xlpm.IsPeriodBlankCondition,ISBLANK($A109),
_xlpm.Calculation,IF(_xlpm.IsPeriodBlankCondition,"",IF(_xlpm.IsPrincipalRemainingBlankCondition,"",IF(_xlpm.IsPrincipalRemainingZeroCondition,"",_xlpm.StartingPrincipalBalance))),
_xlpm.Calculation
)</f>
        <v>170527.42709923087</v>
      </c>
      <c r="D109" s="5">
        <f>_xlfn.LET(
_xlpm.InterestCalculation,$F108*$B$9,
_xlpm.IsPrincipalRemainingZeroCondition,ROUND($F108,2)=0,
_xlpm.IsPrincipalRemainingBlankCondition,$F108="",
_xlpm.IsPeriodBlankCondition,ISBLANK($A109),
_xlpm.Calculation,IF(_xlpm.IsPeriodBlankCondition,"",IF(_xlpm.IsPrincipalRemainingBlankCondition,"",IF(_xlpm.IsPrincipalRemainingZeroCondition,"",_xlpm.InterestCalculation))),
_xlpm.Calculation
)</f>
        <v>1421.0618924935907</v>
      </c>
      <c r="E109" s="5">
        <f>_xlfn.LET(
_xlpm.PrincipalOwedCalculation,$B$10-$D109,
_xlpm.IsPrincipalLessThenOrEqualToMonthlyPaymentCondition,$F108&lt;=$B$10,
_xlpm.IsPrincipalZeroCondition,ROUND($F108,2) = 0,
_xlpm.IsPrincipalRemainingBlankCondition,$F108="",
_xlpm.IsPeriodBlankCondition,ISBLANK($A109),
_xlpm.Calculation,IF(_xlpm.IsPeriodBlankCondition,"",IF(_xlpm.IsPrincipalRemainingBlankCondition,"",IF(_xlpm.IsPrincipalZeroCondition,"",IF(_xlpm.IsPrincipalLessThenOrEqualToMonthlyPaymentCondition,$F108,_xlpm.PrincipalOwedCalculation)))),
_xlpm.Calculation
)</f>
        <v>158.56693366624722</v>
      </c>
      <c r="F109" s="5">
        <f>_xlfn.LET(
_xlpm.StartingBalanceGreaterThanPrincipalOwedPlusPrepaymentCondition,$C109&gt;=$E109,
_xlpm.IsPrincpalOwedPlusPrepaymentLessThanOrEqualToPrincipalRemainingCondition,ROUND($E109,2)&lt;=ROUND($F108,2),
_xlpm.IsCurrentPrincapalOwedAmtGreaterThanPrevPrincipalOwedCondition,$E108&gt;$F108,
_xlpm.IsPrincipalZeroCondition,ROUND($F108,2) = 0,
_xlpm.IsPrincipalRemainingBlankCondition,$F108="",
_xlpm.IsPeriodBlankCondition,ISBLANK($A109),
_xlpm.Calculation,IF(_xlpm.IsPeriodBlankCondition,"",IF(_xlpm.IsPrincipalRemainingBlankCondition,"",IF(_xlpm.IsPrincipalZeroCondition,"",IF(_xlpm.StartingBalanceGreaterThanPrincipalOwedPlusPrepaymentCondition,$C109-$E109,0)))),
_xlpm.Calculation
)</f>
        <v>170368.86016556463</v>
      </c>
      <c r="G109" s="5">
        <f>_xlfn.LET(
_xlpm.PrincpalRemainingCalculation,$B$13,
_xlpm.IsPrincipalZeroCondition,ROUND($F108,2) = 0,
_xlpm.IsPrincipalRemainingBlankCondition,$F108="",
_xlpm.IsPeriodBlankCondition,ISBLANK($A109),
_xlpm.Calculation,IF(_xlpm.IsPeriodBlankCondition,"",IF(_xlpm.IsPrincipalRemainingBlankCondition,"",IF(_xlpm.IsPrincipalZeroCondition,"",_xlpm.PrincpalRemainingCalculation))),
_xlpm.Calculation
)</f>
        <v>500</v>
      </c>
      <c r="H109" s="5">
        <f>_xlfn.LET(
_xlpm.IsPrincipalRemainingLessThanOrEqualToPMICutoffAmtCondition,$F108&lt;=$B$2*(1-$B$15),
_xlpm.PMIMonthlyPayment,$B$19,
_xlpm.IsPrincipalZeroCondition,ROUND($F108,2) = 0,
_xlpm.IsPrincipalRemainingBlankCondition,$F108="",
_xlpm.IsPeriodBlankCondition,ISBLANK($A109),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09" s="5">
        <f>_xlfn.LET(
_xlpm.IfPMIOwedIsBlank,IF($H109 = "",0,$H109),
_xlpm.TotalMonthlyPaymentCalculation,$D109+$E109+$G109+_xlpm.IfPMIOwedIsBlank,
_xlpm.IsPrincipalZeroCondition,ROUND($F108,2) = 0,
_xlpm.IsPrincipalRemainingBlankCondition,$F108="",
_xlpm.IsPeriodBlankCondition,ISBLANK($A109),
_xlpm.Calculation,IF(_xlpm.IsPeriodBlankCondition,"",IF(_xlpm.IsPrincipalRemainingBlankCondition,"",IF(_xlpm.IsPrincipalZeroCondition,"",_xlpm.TotalMonthlyPaymentCalculation))),
_xlpm.Calculation
)</f>
        <v>2379.6288261598379</v>
      </c>
      <c r="L109" s="5"/>
    </row>
    <row r="110" spans="1:12" x14ac:dyDescent="0.3">
      <c r="A110">
        <v>85</v>
      </c>
      <c r="B110" s="53">
        <f t="shared" si="1"/>
        <v>46388</v>
      </c>
      <c r="C110" s="5">
        <f>_xlfn.LET(
_xlpm.StartingPrincipalBalance,$F109,
_xlpm.IsPrincipalRemainingZeroCondition,ROUND($F109,2)=0,
_xlpm.IsPrincipalRemainingBlankCondition,$F109="",
_xlpm.IsPeriodBlankCondition,ISBLANK($A110),
_xlpm.Calculation,IF(_xlpm.IsPeriodBlankCondition,"",IF(_xlpm.IsPrincipalRemainingBlankCondition,"",IF(_xlpm.IsPrincipalRemainingZeroCondition,"",_xlpm.StartingPrincipalBalance))),
_xlpm.Calculation
)</f>
        <v>170368.86016556463</v>
      </c>
      <c r="D110" s="5">
        <f>_xlfn.LET(
_xlpm.InterestCalculation,$F109*$B$9,
_xlpm.IsPrincipalRemainingZeroCondition,ROUND($F109,2)=0,
_xlpm.IsPrincipalRemainingBlankCondition,$F109="",
_xlpm.IsPeriodBlankCondition,ISBLANK($A110),
_xlpm.Calculation,IF(_xlpm.IsPeriodBlankCondition,"",IF(_xlpm.IsPrincipalRemainingBlankCondition,"",IF(_xlpm.IsPrincipalRemainingZeroCondition,"",_xlpm.InterestCalculation))),
_xlpm.Calculation
)</f>
        <v>1419.7405013797052</v>
      </c>
      <c r="E110" s="5">
        <f>_xlfn.LET(
_xlpm.PrincipalOwedCalculation,$B$10-$D110,
_xlpm.IsPrincipalLessThenOrEqualToMonthlyPaymentCondition,$F109&lt;=$B$10,
_xlpm.IsPrincipalZeroCondition,ROUND($F109,2) = 0,
_xlpm.IsPrincipalRemainingBlankCondition,$F109="",
_xlpm.IsPeriodBlankCondition,ISBLANK($A110),
_xlpm.Calculation,IF(_xlpm.IsPeriodBlankCondition,"",IF(_xlpm.IsPrincipalRemainingBlankCondition,"",IF(_xlpm.IsPrincipalZeroCondition,"",IF(_xlpm.IsPrincipalLessThenOrEqualToMonthlyPaymentCondition,$F109,_xlpm.PrincipalOwedCalculation)))),
_xlpm.Calculation
)</f>
        <v>159.88832478013273</v>
      </c>
      <c r="F110" s="5">
        <f>_xlfn.LET(
_xlpm.StartingBalanceGreaterThanPrincipalOwedPlusPrepaymentCondition,$C110&gt;=$E110,
_xlpm.IsPrincpalOwedPlusPrepaymentLessThanOrEqualToPrincipalRemainingCondition,ROUND($E110,2)&lt;=ROUND($F109,2),
_xlpm.IsCurrentPrincapalOwedAmtGreaterThanPrevPrincipalOwedCondition,$E109&gt;$F109,
_xlpm.IsPrincipalZeroCondition,ROUND($F109,2) = 0,
_xlpm.IsPrincipalRemainingBlankCondition,$F109="",
_xlpm.IsPeriodBlankCondition,ISBLANK($A110),
_xlpm.Calculation,IF(_xlpm.IsPeriodBlankCondition,"",IF(_xlpm.IsPrincipalRemainingBlankCondition,"",IF(_xlpm.IsPrincipalZeroCondition,"",IF(_xlpm.StartingBalanceGreaterThanPrincipalOwedPlusPrepaymentCondition,$C110-$E110,0)))),
_xlpm.Calculation
)</f>
        <v>170208.97184078451</v>
      </c>
      <c r="G110" s="5">
        <f>_xlfn.LET(
_xlpm.PrincpalRemainingCalculation,$B$13,
_xlpm.IsPrincipalZeroCondition,ROUND($F109,2) = 0,
_xlpm.IsPrincipalRemainingBlankCondition,$F109="",
_xlpm.IsPeriodBlankCondition,ISBLANK($A110),
_xlpm.Calculation,IF(_xlpm.IsPeriodBlankCondition,"",IF(_xlpm.IsPrincipalRemainingBlankCondition,"",IF(_xlpm.IsPrincipalZeroCondition,"",_xlpm.PrincpalRemainingCalculation))),
_xlpm.Calculation
)</f>
        <v>500</v>
      </c>
      <c r="H110" s="5">
        <f>_xlfn.LET(
_xlpm.IsPrincipalRemainingLessThanOrEqualToPMICutoffAmtCondition,$F109&lt;=$B$2*(1-$B$15),
_xlpm.PMIMonthlyPayment,$B$19,
_xlpm.IsPrincipalZeroCondition,ROUND($F109,2) = 0,
_xlpm.IsPrincipalRemainingBlankCondition,$F109="",
_xlpm.IsPeriodBlankCondition,ISBLANK($A110),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10" s="5">
        <f>_xlfn.LET(
_xlpm.IfPMIOwedIsBlank,IF($H110 = "",0,$H110),
_xlpm.TotalMonthlyPaymentCalculation,$D110+$E110+$G110+_xlpm.IfPMIOwedIsBlank,
_xlpm.IsPrincipalZeroCondition,ROUND($F109,2) = 0,
_xlpm.IsPrincipalRemainingBlankCondition,$F109="",
_xlpm.IsPeriodBlankCondition,ISBLANK($A110),
_xlpm.Calculation,IF(_xlpm.IsPeriodBlankCondition,"",IF(_xlpm.IsPrincipalRemainingBlankCondition,"",IF(_xlpm.IsPrincipalZeroCondition,"",_xlpm.TotalMonthlyPaymentCalculation))),
_xlpm.Calculation
)</f>
        <v>2379.6288261598379</v>
      </c>
      <c r="L110" s="5"/>
    </row>
    <row r="111" spans="1:12" x14ac:dyDescent="0.3">
      <c r="A111">
        <v>86</v>
      </c>
      <c r="B111" s="53">
        <f t="shared" si="1"/>
        <v>46419</v>
      </c>
      <c r="C111" s="5">
        <f>_xlfn.LET(
_xlpm.StartingPrincipalBalance,$F110,
_xlpm.IsPrincipalRemainingZeroCondition,ROUND($F110,2)=0,
_xlpm.IsPrincipalRemainingBlankCondition,$F110="",
_xlpm.IsPeriodBlankCondition,ISBLANK($A111),
_xlpm.Calculation,IF(_xlpm.IsPeriodBlankCondition,"",IF(_xlpm.IsPrincipalRemainingBlankCondition,"",IF(_xlpm.IsPrincipalRemainingZeroCondition,"",_xlpm.StartingPrincipalBalance))),
_xlpm.Calculation
)</f>
        <v>170208.97184078451</v>
      </c>
      <c r="D111" s="5">
        <f>_xlfn.LET(
_xlpm.InterestCalculation,$F110*$B$9,
_xlpm.IsPrincipalRemainingZeroCondition,ROUND($F110,2)=0,
_xlpm.IsPrincipalRemainingBlankCondition,$F110="",
_xlpm.IsPeriodBlankCondition,ISBLANK($A111),
_xlpm.Calculation,IF(_xlpm.IsPeriodBlankCondition,"",IF(_xlpm.IsPrincipalRemainingBlankCondition,"",IF(_xlpm.IsPrincipalRemainingZeroCondition,"",_xlpm.InterestCalculation))),
_xlpm.Calculation
)</f>
        <v>1418.4080986732042</v>
      </c>
      <c r="E111" s="5">
        <f>_xlfn.LET(
_xlpm.PrincipalOwedCalculation,$B$10-$D111,
_xlpm.IsPrincipalLessThenOrEqualToMonthlyPaymentCondition,$F110&lt;=$B$10,
_xlpm.IsPrincipalZeroCondition,ROUND($F110,2) = 0,
_xlpm.IsPrincipalRemainingBlankCondition,$F110="",
_xlpm.IsPeriodBlankCondition,ISBLANK($A111),
_xlpm.Calculation,IF(_xlpm.IsPeriodBlankCondition,"",IF(_xlpm.IsPrincipalRemainingBlankCondition,"",IF(_xlpm.IsPrincipalZeroCondition,"",IF(_xlpm.IsPrincipalLessThenOrEqualToMonthlyPaymentCondition,$F110,_xlpm.PrincipalOwedCalculation)))),
_xlpm.Calculation
)</f>
        <v>161.22072748663368</v>
      </c>
      <c r="F111" s="5">
        <f>_xlfn.LET(
_xlpm.StartingBalanceGreaterThanPrincipalOwedPlusPrepaymentCondition,$C111&gt;=$E111,
_xlpm.IsPrincpalOwedPlusPrepaymentLessThanOrEqualToPrincipalRemainingCondition,ROUND($E111,2)&lt;=ROUND($F110,2),
_xlpm.IsCurrentPrincapalOwedAmtGreaterThanPrevPrincipalOwedCondition,$E110&gt;$F110,
_xlpm.IsPrincipalZeroCondition,ROUND($F110,2) = 0,
_xlpm.IsPrincipalRemainingBlankCondition,$F110="",
_xlpm.IsPeriodBlankCondition,ISBLANK($A111),
_xlpm.Calculation,IF(_xlpm.IsPeriodBlankCondition,"",IF(_xlpm.IsPrincipalRemainingBlankCondition,"",IF(_xlpm.IsPrincipalZeroCondition,"",IF(_xlpm.StartingBalanceGreaterThanPrincipalOwedPlusPrepaymentCondition,$C111-$E111,0)))),
_xlpm.Calculation
)</f>
        <v>170047.75111329788</v>
      </c>
      <c r="G111" s="5">
        <f>_xlfn.LET(
_xlpm.PrincpalRemainingCalculation,$B$13,
_xlpm.IsPrincipalZeroCondition,ROUND($F110,2) = 0,
_xlpm.IsPrincipalRemainingBlankCondition,$F110="",
_xlpm.IsPeriodBlankCondition,ISBLANK($A111),
_xlpm.Calculation,IF(_xlpm.IsPeriodBlankCondition,"",IF(_xlpm.IsPrincipalRemainingBlankCondition,"",IF(_xlpm.IsPrincipalZeroCondition,"",_xlpm.PrincpalRemainingCalculation))),
_xlpm.Calculation
)</f>
        <v>500</v>
      </c>
      <c r="H111" s="5">
        <f>_xlfn.LET(
_xlpm.IsPrincipalRemainingLessThanOrEqualToPMICutoffAmtCondition,$F110&lt;=$B$2*(1-$B$15),
_xlpm.PMIMonthlyPayment,$B$19,
_xlpm.IsPrincipalZeroCondition,ROUND($F110,2) = 0,
_xlpm.IsPrincipalRemainingBlankCondition,$F110="",
_xlpm.IsPeriodBlankCondition,ISBLANK($A111),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11" s="5">
        <f>_xlfn.LET(
_xlpm.IfPMIOwedIsBlank,IF($H111 = "",0,$H111),
_xlpm.TotalMonthlyPaymentCalculation,$D111+$E111+$G111+_xlpm.IfPMIOwedIsBlank,
_xlpm.IsPrincipalZeroCondition,ROUND($F110,2) = 0,
_xlpm.IsPrincipalRemainingBlankCondition,$F110="",
_xlpm.IsPeriodBlankCondition,ISBLANK($A111),
_xlpm.Calculation,IF(_xlpm.IsPeriodBlankCondition,"",IF(_xlpm.IsPrincipalRemainingBlankCondition,"",IF(_xlpm.IsPrincipalZeroCondition,"",_xlpm.TotalMonthlyPaymentCalculation))),
_xlpm.Calculation
)</f>
        <v>2379.6288261598379</v>
      </c>
      <c r="L111" s="5"/>
    </row>
    <row r="112" spans="1:12" x14ac:dyDescent="0.3">
      <c r="A112">
        <v>87</v>
      </c>
      <c r="B112" s="53">
        <f t="shared" si="1"/>
        <v>46447</v>
      </c>
      <c r="C112" s="5">
        <f>_xlfn.LET(
_xlpm.StartingPrincipalBalance,$F111,
_xlpm.IsPrincipalRemainingZeroCondition,ROUND($F111,2)=0,
_xlpm.IsPrincipalRemainingBlankCondition,$F111="",
_xlpm.IsPeriodBlankCondition,ISBLANK($A112),
_xlpm.Calculation,IF(_xlpm.IsPeriodBlankCondition,"",IF(_xlpm.IsPrincipalRemainingBlankCondition,"",IF(_xlpm.IsPrincipalRemainingZeroCondition,"",_xlpm.StartingPrincipalBalance))),
_xlpm.Calculation
)</f>
        <v>170047.75111329788</v>
      </c>
      <c r="D112" s="5">
        <f>_xlfn.LET(
_xlpm.InterestCalculation,$F111*$B$9,
_xlpm.IsPrincipalRemainingZeroCondition,ROUND($F111,2)=0,
_xlpm.IsPrincipalRemainingBlankCondition,$F111="",
_xlpm.IsPeriodBlankCondition,ISBLANK($A112),
_xlpm.Calculation,IF(_xlpm.IsPeriodBlankCondition,"",IF(_xlpm.IsPrincipalRemainingBlankCondition,"",IF(_xlpm.IsPrincipalRemainingZeroCondition,"",_xlpm.InterestCalculation))),
_xlpm.Calculation
)</f>
        <v>1417.0645926108157</v>
      </c>
      <c r="E112" s="5">
        <f>_xlfn.LET(
_xlpm.PrincipalOwedCalculation,$B$10-$D112,
_xlpm.IsPrincipalLessThenOrEqualToMonthlyPaymentCondition,$F111&lt;=$B$10,
_xlpm.IsPrincipalZeroCondition,ROUND($F111,2) = 0,
_xlpm.IsPrincipalRemainingBlankCondition,$F111="",
_xlpm.IsPeriodBlankCondition,ISBLANK($A112),
_xlpm.Calculation,IF(_xlpm.IsPeriodBlankCondition,"",IF(_xlpm.IsPrincipalRemainingBlankCondition,"",IF(_xlpm.IsPrincipalZeroCondition,"",IF(_xlpm.IsPrincipalLessThenOrEqualToMonthlyPaymentCondition,$F111,_xlpm.PrincipalOwedCalculation)))),
_xlpm.Calculation
)</f>
        <v>162.56423354902222</v>
      </c>
      <c r="F112" s="5">
        <f>_xlfn.LET(
_xlpm.StartingBalanceGreaterThanPrincipalOwedPlusPrepaymentCondition,$C112&gt;=$E112,
_xlpm.IsPrincpalOwedPlusPrepaymentLessThanOrEqualToPrincipalRemainingCondition,ROUND($E112,2)&lt;=ROUND($F111,2),
_xlpm.IsCurrentPrincapalOwedAmtGreaterThanPrevPrincipalOwedCondition,$E111&gt;$F111,
_xlpm.IsPrincipalZeroCondition,ROUND($F111,2) = 0,
_xlpm.IsPrincipalRemainingBlankCondition,$F111="",
_xlpm.IsPeriodBlankCondition,ISBLANK($A112),
_xlpm.Calculation,IF(_xlpm.IsPeriodBlankCondition,"",IF(_xlpm.IsPrincipalRemainingBlankCondition,"",IF(_xlpm.IsPrincipalZeroCondition,"",IF(_xlpm.StartingBalanceGreaterThanPrincipalOwedPlusPrepaymentCondition,$C112-$E112,0)))),
_xlpm.Calculation
)</f>
        <v>169885.18687974886</v>
      </c>
      <c r="G112" s="5">
        <f>_xlfn.LET(
_xlpm.PrincpalRemainingCalculation,$B$13,
_xlpm.IsPrincipalZeroCondition,ROUND($F111,2) = 0,
_xlpm.IsPrincipalRemainingBlankCondition,$F111="",
_xlpm.IsPeriodBlankCondition,ISBLANK($A112),
_xlpm.Calculation,IF(_xlpm.IsPeriodBlankCondition,"",IF(_xlpm.IsPrincipalRemainingBlankCondition,"",IF(_xlpm.IsPrincipalZeroCondition,"",_xlpm.PrincpalRemainingCalculation))),
_xlpm.Calculation
)</f>
        <v>500</v>
      </c>
      <c r="H112" s="5">
        <f>_xlfn.LET(
_xlpm.IsPrincipalRemainingLessThanOrEqualToPMICutoffAmtCondition,$F111&lt;=$B$2*(1-$B$15),
_xlpm.PMIMonthlyPayment,$B$19,
_xlpm.IsPrincipalZeroCondition,ROUND($F111,2) = 0,
_xlpm.IsPrincipalRemainingBlankCondition,$F111="",
_xlpm.IsPeriodBlankCondition,ISBLANK($A112),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12" s="5">
        <f>_xlfn.LET(
_xlpm.IfPMIOwedIsBlank,IF($H112 = "",0,$H112),
_xlpm.TotalMonthlyPaymentCalculation,$D112+$E112+$G112+_xlpm.IfPMIOwedIsBlank,
_xlpm.IsPrincipalZeroCondition,ROUND($F111,2) = 0,
_xlpm.IsPrincipalRemainingBlankCondition,$F111="",
_xlpm.IsPeriodBlankCondition,ISBLANK($A112),
_xlpm.Calculation,IF(_xlpm.IsPeriodBlankCondition,"",IF(_xlpm.IsPrincipalRemainingBlankCondition,"",IF(_xlpm.IsPrincipalZeroCondition,"",_xlpm.TotalMonthlyPaymentCalculation))),
_xlpm.Calculation
)</f>
        <v>2379.6288261598379</v>
      </c>
      <c r="L112" s="5"/>
    </row>
    <row r="113" spans="1:12" x14ac:dyDescent="0.3">
      <c r="A113">
        <v>88</v>
      </c>
      <c r="B113" s="53">
        <f t="shared" si="1"/>
        <v>46478</v>
      </c>
      <c r="C113" s="5">
        <f>_xlfn.LET(
_xlpm.StartingPrincipalBalance,$F112,
_xlpm.IsPrincipalRemainingZeroCondition,ROUND($F112,2)=0,
_xlpm.IsPrincipalRemainingBlankCondition,$F112="",
_xlpm.IsPeriodBlankCondition,ISBLANK($A113),
_xlpm.Calculation,IF(_xlpm.IsPeriodBlankCondition,"",IF(_xlpm.IsPrincipalRemainingBlankCondition,"",IF(_xlpm.IsPrincipalRemainingZeroCondition,"",_xlpm.StartingPrincipalBalance))),
_xlpm.Calculation
)</f>
        <v>169885.18687974886</v>
      </c>
      <c r="D113" s="5">
        <f>_xlfn.LET(
_xlpm.InterestCalculation,$F112*$B$9,
_xlpm.IsPrincipalRemainingZeroCondition,ROUND($F112,2)=0,
_xlpm.IsPrincipalRemainingBlankCondition,$F112="",
_xlpm.IsPeriodBlankCondition,ISBLANK($A113),
_xlpm.Calculation,IF(_xlpm.IsPeriodBlankCondition,"",IF(_xlpm.IsPrincipalRemainingBlankCondition,"",IF(_xlpm.IsPrincipalRemainingZeroCondition,"",_xlpm.InterestCalculation))),
_xlpm.Calculation
)</f>
        <v>1415.7098906645738</v>
      </c>
      <c r="E113" s="5">
        <f>_xlfn.LET(
_xlpm.PrincipalOwedCalculation,$B$10-$D113,
_xlpm.IsPrincipalLessThenOrEqualToMonthlyPaymentCondition,$F112&lt;=$B$10,
_xlpm.IsPrincipalZeroCondition,ROUND($F112,2) = 0,
_xlpm.IsPrincipalRemainingBlankCondition,$F112="",
_xlpm.IsPeriodBlankCondition,ISBLANK($A113),
_xlpm.Calculation,IF(_xlpm.IsPeriodBlankCondition,"",IF(_xlpm.IsPrincipalRemainingBlankCondition,"",IF(_xlpm.IsPrincipalZeroCondition,"",IF(_xlpm.IsPrincipalLessThenOrEqualToMonthlyPaymentCondition,$F112,_xlpm.PrincipalOwedCalculation)))),
_xlpm.Calculation
)</f>
        <v>163.91893549526412</v>
      </c>
      <c r="F113" s="5">
        <f>_xlfn.LET(
_xlpm.StartingBalanceGreaterThanPrincipalOwedPlusPrepaymentCondition,$C113&gt;=$E113,
_xlpm.IsPrincpalOwedPlusPrepaymentLessThanOrEqualToPrincipalRemainingCondition,ROUND($E113,2)&lt;=ROUND($F112,2),
_xlpm.IsCurrentPrincapalOwedAmtGreaterThanPrevPrincipalOwedCondition,$E112&gt;$F112,
_xlpm.IsPrincipalZeroCondition,ROUND($F112,2) = 0,
_xlpm.IsPrincipalRemainingBlankCondition,$F112="",
_xlpm.IsPeriodBlankCondition,ISBLANK($A113),
_xlpm.Calculation,IF(_xlpm.IsPeriodBlankCondition,"",IF(_xlpm.IsPrincipalRemainingBlankCondition,"",IF(_xlpm.IsPrincipalZeroCondition,"",IF(_xlpm.StartingBalanceGreaterThanPrincipalOwedPlusPrepaymentCondition,$C113-$E113,0)))),
_xlpm.Calculation
)</f>
        <v>169721.2679442536</v>
      </c>
      <c r="G113" s="5">
        <f>_xlfn.LET(
_xlpm.PrincpalRemainingCalculation,$B$13,
_xlpm.IsPrincipalZeroCondition,ROUND($F112,2) = 0,
_xlpm.IsPrincipalRemainingBlankCondition,$F112="",
_xlpm.IsPeriodBlankCondition,ISBLANK($A113),
_xlpm.Calculation,IF(_xlpm.IsPeriodBlankCondition,"",IF(_xlpm.IsPrincipalRemainingBlankCondition,"",IF(_xlpm.IsPrincipalZeroCondition,"",_xlpm.PrincpalRemainingCalculation))),
_xlpm.Calculation
)</f>
        <v>500</v>
      </c>
      <c r="H113" s="5">
        <f>_xlfn.LET(
_xlpm.IsPrincipalRemainingLessThanOrEqualToPMICutoffAmtCondition,$F112&lt;=$B$2*(1-$B$15),
_xlpm.PMIMonthlyPayment,$B$19,
_xlpm.IsPrincipalZeroCondition,ROUND($F112,2) = 0,
_xlpm.IsPrincipalRemainingBlankCondition,$F112="",
_xlpm.IsPeriodBlankCondition,ISBLANK($A113),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13" s="5">
        <f>_xlfn.LET(
_xlpm.IfPMIOwedIsBlank,IF($H113 = "",0,$H113),
_xlpm.TotalMonthlyPaymentCalculation,$D113+$E113+$G113+_xlpm.IfPMIOwedIsBlank,
_xlpm.IsPrincipalZeroCondition,ROUND($F112,2) = 0,
_xlpm.IsPrincipalRemainingBlankCondition,$F112="",
_xlpm.IsPeriodBlankCondition,ISBLANK($A113),
_xlpm.Calculation,IF(_xlpm.IsPeriodBlankCondition,"",IF(_xlpm.IsPrincipalRemainingBlankCondition,"",IF(_xlpm.IsPrincipalZeroCondition,"",_xlpm.TotalMonthlyPaymentCalculation))),
_xlpm.Calculation
)</f>
        <v>2379.6288261598379</v>
      </c>
      <c r="L113" s="5"/>
    </row>
    <row r="114" spans="1:12" x14ac:dyDescent="0.3">
      <c r="A114">
        <v>89</v>
      </c>
      <c r="B114" s="53">
        <f t="shared" si="1"/>
        <v>46508</v>
      </c>
      <c r="C114" s="5">
        <f>_xlfn.LET(
_xlpm.StartingPrincipalBalance,$F113,
_xlpm.IsPrincipalRemainingZeroCondition,ROUND($F113,2)=0,
_xlpm.IsPrincipalRemainingBlankCondition,$F113="",
_xlpm.IsPeriodBlankCondition,ISBLANK($A114),
_xlpm.Calculation,IF(_xlpm.IsPeriodBlankCondition,"",IF(_xlpm.IsPrincipalRemainingBlankCondition,"",IF(_xlpm.IsPrincipalRemainingZeroCondition,"",_xlpm.StartingPrincipalBalance))),
_xlpm.Calculation
)</f>
        <v>169721.2679442536</v>
      </c>
      <c r="D114" s="5">
        <f>_xlfn.LET(
_xlpm.InterestCalculation,$F113*$B$9,
_xlpm.IsPrincipalRemainingZeroCondition,ROUND($F113,2)=0,
_xlpm.IsPrincipalRemainingBlankCondition,$F113="",
_xlpm.IsPeriodBlankCondition,ISBLANK($A114),
_xlpm.Calculation,IF(_xlpm.IsPeriodBlankCondition,"",IF(_xlpm.IsPrincipalRemainingBlankCondition,"",IF(_xlpm.IsPrincipalRemainingZeroCondition,"",_xlpm.InterestCalculation))),
_xlpm.Calculation
)</f>
        <v>1414.3438995354468</v>
      </c>
      <c r="E114" s="5">
        <f>_xlfn.LET(
_xlpm.PrincipalOwedCalculation,$B$10-$D114,
_xlpm.IsPrincipalLessThenOrEqualToMonthlyPaymentCondition,$F113&lt;=$B$10,
_xlpm.IsPrincipalZeroCondition,ROUND($F113,2) = 0,
_xlpm.IsPrincipalRemainingBlankCondition,$F113="",
_xlpm.IsPeriodBlankCondition,ISBLANK($A114),
_xlpm.Calculation,IF(_xlpm.IsPeriodBlankCondition,"",IF(_xlpm.IsPrincipalRemainingBlankCondition,"",IF(_xlpm.IsPrincipalZeroCondition,"",IF(_xlpm.IsPrincipalLessThenOrEqualToMonthlyPaymentCondition,$F113,_xlpm.PrincipalOwedCalculation)))),
_xlpm.Calculation
)</f>
        <v>165.28492662439112</v>
      </c>
      <c r="F114" s="5">
        <f>_xlfn.LET(
_xlpm.StartingBalanceGreaterThanPrincipalOwedPlusPrepaymentCondition,$C114&gt;=$E114,
_xlpm.IsPrincpalOwedPlusPrepaymentLessThanOrEqualToPrincipalRemainingCondition,ROUND($E114,2)&lt;=ROUND($F113,2),
_xlpm.IsCurrentPrincapalOwedAmtGreaterThanPrevPrincipalOwedCondition,$E113&gt;$F113,
_xlpm.IsPrincipalZeroCondition,ROUND($F113,2) = 0,
_xlpm.IsPrincipalRemainingBlankCondition,$F113="",
_xlpm.IsPeriodBlankCondition,ISBLANK($A114),
_xlpm.Calculation,IF(_xlpm.IsPeriodBlankCondition,"",IF(_xlpm.IsPrincipalRemainingBlankCondition,"",IF(_xlpm.IsPrincipalZeroCondition,"",IF(_xlpm.StartingBalanceGreaterThanPrincipalOwedPlusPrepaymentCondition,$C114-$E114,0)))),
_xlpm.Calculation
)</f>
        <v>169555.98301762922</v>
      </c>
      <c r="G114" s="5">
        <f>_xlfn.LET(
_xlpm.PrincpalRemainingCalculation,$B$13,
_xlpm.IsPrincipalZeroCondition,ROUND($F113,2) = 0,
_xlpm.IsPrincipalRemainingBlankCondition,$F113="",
_xlpm.IsPeriodBlankCondition,ISBLANK($A114),
_xlpm.Calculation,IF(_xlpm.IsPeriodBlankCondition,"",IF(_xlpm.IsPrincipalRemainingBlankCondition,"",IF(_xlpm.IsPrincipalZeroCondition,"",_xlpm.PrincpalRemainingCalculation))),
_xlpm.Calculation
)</f>
        <v>500</v>
      </c>
      <c r="H114" s="5">
        <f>_xlfn.LET(
_xlpm.IsPrincipalRemainingLessThanOrEqualToPMICutoffAmtCondition,$F113&lt;=$B$2*(1-$B$15),
_xlpm.PMIMonthlyPayment,$B$19,
_xlpm.IsPrincipalZeroCondition,ROUND($F113,2) = 0,
_xlpm.IsPrincipalRemainingBlankCondition,$F113="",
_xlpm.IsPeriodBlankCondition,ISBLANK($A114),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14" s="5">
        <f>_xlfn.LET(
_xlpm.IfPMIOwedIsBlank,IF($H114 = "",0,$H114),
_xlpm.TotalMonthlyPaymentCalculation,$D114+$E114+$G114+_xlpm.IfPMIOwedIsBlank,
_xlpm.IsPrincipalZeroCondition,ROUND($F113,2) = 0,
_xlpm.IsPrincipalRemainingBlankCondition,$F113="",
_xlpm.IsPeriodBlankCondition,ISBLANK($A114),
_xlpm.Calculation,IF(_xlpm.IsPeriodBlankCondition,"",IF(_xlpm.IsPrincipalRemainingBlankCondition,"",IF(_xlpm.IsPrincipalZeroCondition,"",_xlpm.TotalMonthlyPaymentCalculation))),
_xlpm.Calculation
)</f>
        <v>2379.6288261598379</v>
      </c>
      <c r="L114" s="5"/>
    </row>
    <row r="115" spans="1:12" x14ac:dyDescent="0.3">
      <c r="A115">
        <v>90</v>
      </c>
      <c r="B115" s="53">
        <f t="shared" si="1"/>
        <v>46539</v>
      </c>
      <c r="C115" s="5">
        <f>_xlfn.LET(
_xlpm.StartingPrincipalBalance,$F114,
_xlpm.IsPrincipalRemainingZeroCondition,ROUND($F114,2)=0,
_xlpm.IsPrincipalRemainingBlankCondition,$F114="",
_xlpm.IsPeriodBlankCondition,ISBLANK($A115),
_xlpm.Calculation,IF(_xlpm.IsPeriodBlankCondition,"",IF(_xlpm.IsPrincipalRemainingBlankCondition,"",IF(_xlpm.IsPrincipalRemainingZeroCondition,"",_xlpm.StartingPrincipalBalance))),
_xlpm.Calculation
)</f>
        <v>169555.98301762922</v>
      </c>
      <c r="D115" s="5">
        <f>_xlfn.LET(
_xlpm.InterestCalculation,$F114*$B$9,
_xlpm.IsPrincipalRemainingZeroCondition,ROUND($F114,2)=0,
_xlpm.IsPrincipalRemainingBlankCondition,$F114="",
_xlpm.IsPeriodBlankCondition,ISBLANK($A115),
_xlpm.Calculation,IF(_xlpm.IsPeriodBlankCondition,"",IF(_xlpm.IsPrincipalRemainingBlankCondition,"",IF(_xlpm.IsPrincipalRemainingZeroCondition,"",_xlpm.InterestCalculation))),
_xlpm.Calculation
)</f>
        <v>1412.96652514691</v>
      </c>
      <c r="E115" s="5">
        <f>_xlfn.LET(
_xlpm.PrincipalOwedCalculation,$B$10-$D115,
_xlpm.IsPrincipalLessThenOrEqualToMonthlyPaymentCondition,$F114&lt;=$B$10,
_xlpm.IsPrincipalZeroCondition,ROUND($F114,2) = 0,
_xlpm.IsPrincipalRemainingBlankCondition,$F114="",
_xlpm.IsPeriodBlankCondition,ISBLANK($A115),
_xlpm.Calculation,IF(_xlpm.IsPeriodBlankCondition,"",IF(_xlpm.IsPrincipalRemainingBlankCondition,"",IF(_xlpm.IsPrincipalZeroCondition,"",IF(_xlpm.IsPrincipalLessThenOrEqualToMonthlyPaymentCondition,$F114,_xlpm.PrincipalOwedCalculation)))),
_xlpm.Calculation
)</f>
        <v>166.66230101292786</v>
      </c>
      <c r="F115" s="5">
        <f>_xlfn.LET(
_xlpm.StartingBalanceGreaterThanPrincipalOwedPlusPrepaymentCondition,$C115&gt;=$E115,
_xlpm.IsPrincpalOwedPlusPrepaymentLessThanOrEqualToPrincipalRemainingCondition,ROUND($E115,2)&lt;=ROUND($F114,2),
_xlpm.IsCurrentPrincapalOwedAmtGreaterThanPrevPrincipalOwedCondition,$E114&gt;$F114,
_xlpm.IsPrincipalZeroCondition,ROUND($F114,2) = 0,
_xlpm.IsPrincipalRemainingBlankCondition,$F114="",
_xlpm.IsPeriodBlankCondition,ISBLANK($A115),
_xlpm.Calculation,IF(_xlpm.IsPeriodBlankCondition,"",IF(_xlpm.IsPrincipalRemainingBlankCondition,"",IF(_xlpm.IsPrincipalZeroCondition,"",IF(_xlpm.StartingBalanceGreaterThanPrincipalOwedPlusPrepaymentCondition,$C115-$E115,0)))),
_xlpm.Calculation
)</f>
        <v>169389.32071661629</v>
      </c>
      <c r="G115" s="5">
        <f>_xlfn.LET(
_xlpm.PrincpalRemainingCalculation,$B$13,
_xlpm.IsPrincipalZeroCondition,ROUND($F114,2) = 0,
_xlpm.IsPrincipalRemainingBlankCondition,$F114="",
_xlpm.IsPeriodBlankCondition,ISBLANK($A115),
_xlpm.Calculation,IF(_xlpm.IsPeriodBlankCondition,"",IF(_xlpm.IsPrincipalRemainingBlankCondition,"",IF(_xlpm.IsPrincipalZeroCondition,"",_xlpm.PrincpalRemainingCalculation))),
_xlpm.Calculation
)</f>
        <v>500</v>
      </c>
      <c r="H115" s="5">
        <f>_xlfn.LET(
_xlpm.IsPrincipalRemainingLessThanOrEqualToPMICutoffAmtCondition,$F114&lt;=$B$2*(1-$B$15),
_xlpm.PMIMonthlyPayment,$B$19,
_xlpm.IsPrincipalZeroCondition,ROUND($F114,2) = 0,
_xlpm.IsPrincipalRemainingBlankCondition,$F114="",
_xlpm.IsPeriodBlankCondition,ISBLANK($A115),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15" s="5">
        <f>_xlfn.LET(
_xlpm.IfPMIOwedIsBlank,IF($H115 = "",0,$H115),
_xlpm.TotalMonthlyPaymentCalculation,$D115+$E115+$G115+_xlpm.IfPMIOwedIsBlank,
_xlpm.IsPrincipalZeroCondition,ROUND($F114,2) = 0,
_xlpm.IsPrincipalRemainingBlankCondition,$F114="",
_xlpm.IsPeriodBlankCondition,ISBLANK($A115),
_xlpm.Calculation,IF(_xlpm.IsPeriodBlankCondition,"",IF(_xlpm.IsPrincipalRemainingBlankCondition,"",IF(_xlpm.IsPrincipalZeroCondition,"",_xlpm.TotalMonthlyPaymentCalculation))),
_xlpm.Calculation
)</f>
        <v>2379.6288261598379</v>
      </c>
      <c r="L115" s="5"/>
    </row>
    <row r="116" spans="1:12" x14ac:dyDescent="0.3">
      <c r="A116">
        <v>91</v>
      </c>
      <c r="B116" s="53">
        <f t="shared" si="1"/>
        <v>46569</v>
      </c>
      <c r="C116" s="5">
        <f>_xlfn.LET(
_xlpm.StartingPrincipalBalance,$F115,
_xlpm.IsPrincipalRemainingZeroCondition,ROUND($F115,2)=0,
_xlpm.IsPrincipalRemainingBlankCondition,$F115="",
_xlpm.IsPeriodBlankCondition,ISBLANK($A116),
_xlpm.Calculation,IF(_xlpm.IsPeriodBlankCondition,"",IF(_xlpm.IsPrincipalRemainingBlankCondition,"",IF(_xlpm.IsPrincipalRemainingZeroCondition,"",_xlpm.StartingPrincipalBalance))),
_xlpm.Calculation
)</f>
        <v>169389.32071661629</v>
      </c>
      <c r="D116" s="5">
        <f>_xlfn.LET(
_xlpm.InterestCalculation,$F115*$B$9,
_xlpm.IsPrincipalRemainingZeroCondition,ROUND($F115,2)=0,
_xlpm.IsPrincipalRemainingBlankCondition,$F115="",
_xlpm.IsPeriodBlankCondition,ISBLANK($A116),
_xlpm.Calculation,IF(_xlpm.IsPeriodBlankCondition,"",IF(_xlpm.IsPrincipalRemainingBlankCondition,"",IF(_xlpm.IsPrincipalRemainingZeroCondition,"",_xlpm.InterestCalculation))),
_xlpm.Calculation
)</f>
        <v>1411.577672638469</v>
      </c>
      <c r="E116" s="5">
        <f>_xlfn.LET(
_xlpm.PrincipalOwedCalculation,$B$10-$D116,
_xlpm.IsPrincipalLessThenOrEqualToMonthlyPaymentCondition,$F115&lt;=$B$10,
_xlpm.IsPrincipalZeroCondition,ROUND($F115,2) = 0,
_xlpm.IsPrincipalRemainingBlankCondition,$F115="",
_xlpm.IsPeriodBlankCondition,ISBLANK($A116),
_xlpm.Calculation,IF(_xlpm.IsPeriodBlankCondition,"",IF(_xlpm.IsPrincipalRemainingBlankCondition,"",IF(_xlpm.IsPrincipalZeroCondition,"",IF(_xlpm.IsPrincipalLessThenOrEqualToMonthlyPaymentCondition,$F115,_xlpm.PrincipalOwedCalculation)))),
_xlpm.Calculation
)</f>
        <v>168.05115352136886</v>
      </c>
      <c r="F116" s="5">
        <f>_xlfn.LET(
_xlpm.StartingBalanceGreaterThanPrincipalOwedPlusPrepaymentCondition,$C116&gt;=$E116,
_xlpm.IsPrincpalOwedPlusPrepaymentLessThanOrEqualToPrincipalRemainingCondition,ROUND($E116,2)&lt;=ROUND($F115,2),
_xlpm.IsCurrentPrincapalOwedAmtGreaterThanPrevPrincipalOwedCondition,$E115&gt;$F115,
_xlpm.IsPrincipalZeroCondition,ROUND($F115,2) = 0,
_xlpm.IsPrincipalRemainingBlankCondition,$F115="",
_xlpm.IsPeriodBlankCondition,ISBLANK($A116),
_xlpm.Calculation,IF(_xlpm.IsPeriodBlankCondition,"",IF(_xlpm.IsPrincipalRemainingBlankCondition,"",IF(_xlpm.IsPrincipalZeroCondition,"",IF(_xlpm.StartingBalanceGreaterThanPrincipalOwedPlusPrepaymentCondition,$C116-$E116,0)))),
_xlpm.Calculation
)</f>
        <v>169221.26956309492</v>
      </c>
      <c r="G116" s="5">
        <f>_xlfn.LET(
_xlpm.PrincpalRemainingCalculation,$B$13,
_xlpm.IsPrincipalZeroCondition,ROUND($F115,2) = 0,
_xlpm.IsPrincipalRemainingBlankCondition,$F115="",
_xlpm.IsPeriodBlankCondition,ISBLANK($A116),
_xlpm.Calculation,IF(_xlpm.IsPeriodBlankCondition,"",IF(_xlpm.IsPrincipalRemainingBlankCondition,"",IF(_xlpm.IsPrincipalZeroCondition,"",_xlpm.PrincpalRemainingCalculation))),
_xlpm.Calculation
)</f>
        <v>500</v>
      </c>
      <c r="H116" s="5">
        <f>_xlfn.LET(
_xlpm.IsPrincipalRemainingLessThanOrEqualToPMICutoffAmtCondition,$F115&lt;=$B$2*(1-$B$15),
_xlpm.PMIMonthlyPayment,$B$19,
_xlpm.IsPrincipalZeroCondition,ROUND($F115,2) = 0,
_xlpm.IsPrincipalRemainingBlankCondition,$F115="",
_xlpm.IsPeriodBlankCondition,ISBLANK($A116),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16" s="5">
        <f>_xlfn.LET(
_xlpm.IfPMIOwedIsBlank,IF($H116 = "",0,$H116),
_xlpm.TotalMonthlyPaymentCalculation,$D116+$E116+$G116+_xlpm.IfPMIOwedIsBlank,
_xlpm.IsPrincipalZeroCondition,ROUND($F115,2) = 0,
_xlpm.IsPrincipalRemainingBlankCondition,$F115="",
_xlpm.IsPeriodBlankCondition,ISBLANK($A116),
_xlpm.Calculation,IF(_xlpm.IsPeriodBlankCondition,"",IF(_xlpm.IsPrincipalRemainingBlankCondition,"",IF(_xlpm.IsPrincipalZeroCondition,"",_xlpm.TotalMonthlyPaymentCalculation))),
_xlpm.Calculation
)</f>
        <v>2379.6288261598379</v>
      </c>
      <c r="L116" s="5"/>
    </row>
    <row r="117" spans="1:12" x14ac:dyDescent="0.3">
      <c r="A117">
        <v>92</v>
      </c>
      <c r="B117" s="53">
        <f t="shared" si="1"/>
        <v>46600</v>
      </c>
      <c r="C117" s="5">
        <f>_xlfn.LET(
_xlpm.StartingPrincipalBalance,$F116,
_xlpm.IsPrincipalRemainingZeroCondition,ROUND($F116,2)=0,
_xlpm.IsPrincipalRemainingBlankCondition,$F116="",
_xlpm.IsPeriodBlankCondition,ISBLANK($A117),
_xlpm.Calculation,IF(_xlpm.IsPeriodBlankCondition,"",IF(_xlpm.IsPrincipalRemainingBlankCondition,"",IF(_xlpm.IsPrincipalRemainingZeroCondition,"",_xlpm.StartingPrincipalBalance))),
_xlpm.Calculation
)</f>
        <v>169221.26956309492</v>
      </c>
      <c r="D117" s="5">
        <f>_xlfn.LET(
_xlpm.InterestCalculation,$F116*$B$9,
_xlpm.IsPrincipalRemainingZeroCondition,ROUND($F116,2)=0,
_xlpm.IsPrincipalRemainingBlankCondition,$F116="",
_xlpm.IsPeriodBlankCondition,ISBLANK($A117),
_xlpm.Calculation,IF(_xlpm.IsPeriodBlankCondition,"",IF(_xlpm.IsPrincipalRemainingBlankCondition,"",IF(_xlpm.IsPrincipalRemainingZeroCondition,"",_xlpm.InterestCalculation))),
_xlpm.Calculation
)</f>
        <v>1410.1772463591242</v>
      </c>
      <c r="E117" s="5">
        <f>_xlfn.LET(
_xlpm.PrincipalOwedCalculation,$B$10-$D117,
_xlpm.IsPrincipalLessThenOrEqualToMonthlyPaymentCondition,$F116&lt;=$B$10,
_xlpm.IsPrincipalZeroCondition,ROUND($F116,2) = 0,
_xlpm.IsPrincipalRemainingBlankCondition,$F116="",
_xlpm.IsPeriodBlankCondition,ISBLANK($A117),
_xlpm.Calculation,IF(_xlpm.IsPeriodBlankCondition,"",IF(_xlpm.IsPrincipalRemainingBlankCondition,"",IF(_xlpm.IsPrincipalZeroCondition,"",IF(_xlpm.IsPrincipalLessThenOrEqualToMonthlyPaymentCondition,$F116,_xlpm.PrincipalOwedCalculation)))),
_xlpm.Calculation
)</f>
        <v>169.45157980071372</v>
      </c>
      <c r="F117" s="5">
        <f>_xlfn.LET(
_xlpm.StartingBalanceGreaterThanPrincipalOwedPlusPrepaymentCondition,$C117&gt;=$E117,
_xlpm.IsPrincpalOwedPlusPrepaymentLessThanOrEqualToPrincipalRemainingCondition,ROUND($E117,2)&lt;=ROUND($F116,2),
_xlpm.IsCurrentPrincapalOwedAmtGreaterThanPrevPrincipalOwedCondition,$E116&gt;$F116,
_xlpm.IsPrincipalZeroCondition,ROUND($F116,2) = 0,
_xlpm.IsPrincipalRemainingBlankCondition,$F116="",
_xlpm.IsPeriodBlankCondition,ISBLANK($A117),
_xlpm.Calculation,IF(_xlpm.IsPeriodBlankCondition,"",IF(_xlpm.IsPrincipalRemainingBlankCondition,"",IF(_xlpm.IsPrincipalZeroCondition,"",IF(_xlpm.StartingBalanceGreaterThanPrincipalOwedPlusPrepaymentCondition,$C117-$E117,0)))),
_xlpm.Calculation
)</f>
        <v>169051.8179832942</v>
      </c>
      <c r="G117" s="5">
        <f>_xlfn.LET(
_xlpm.PrincpalRemainingCalculation,$B$13,
_xlpm.IsPrincipalZeroCondition,ROUND($F116,2) = 0,
_xlpm.IsPrincipalRemainingBlankCondition,$F116="",
_xlpm.IsPeriodBlankCondition,ISBLANK($A117),
_xlpm.Calculation,IF(_xlpm.IsPeriodBlankCondition,"",IF(_xlpm.IsPrincipalRemainingBlankCondition,"",IF(_xlpm.IsPrincipalZeroCondition,"",_xlpm.PrincpalRemainingCalculation))),
_xlpm.Calculation
)</f>
        <v>500</v>
      </c>
      <c r="H117" s="5">
        <f>_xlfn.LET(
_xlpm.IsPrincipalRemainingLessThanOrEqualToPMICutoffAmtCondition,$F116&lt;=$B$2*(1-$B$15),
_xlpm.PMIMonthlyPayment,$B$19,
_xlpm.IsPrincipalZeroCondition,ROUND($F116,2) = 0,
_xlpm.IsPrincipalRemainingBlankCondition,$F116="",
_xlpm.IsPeriodBlankCondition,ISBLANK($A117),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17" s="5">
        <f>_xlfn.LET(
_xlpm.IfPMIOwedIsBlank,IF($H117 = "",0,$H117),
_xlpm.TotalMonthlyPaymentCalculation,$D117+$E117+$G117+_xlpm.IfPMIOwedIsBlank,
_xlpm.IsPrincipalZeroCondition,ROUND($F116,2) = 0,
_xlpm.IsPrincipalRemainingBlankCondition,$F116="",
_xlpm.IsPeriodBlankCondition,ISBLANK($A117),
_xlpm.Calculation,IF(_xlpm.IsPeriodBlankCondition,"",IF(_xlpm.IsPrincipalRemainingBlankCondition,"",IF(_xlpm.IsPrincipalZeroCondition,"",_xlpm.TotalMonthlyPaymentCalculation))),
_xlpm.Calculation
)</f>
        <v>2379.6288261598379</v>
      </c>
      <c r="L117" s="5"/>
    </row>
    <row r="118" spans="1:12" x14ac:dyDescent="0.3">
      <c r="A118">
        <v>93</v>
      </c>
      <c r="B118" s="53">
        <f t="shared" si="1"/>
        <v>46631</v>
      </c>
      <c r="C118" s="5">
        <f>_xlfn.LET(
_xlpm.StartingPrincipalBalance,$F117,
_xlpm.IsPrincipalRemainingZeroCondition,ROUND($F117,2)=0,
_xlpm.IsPrincipalRemainingBlankCondition,$F117="",
_xlpm.IsPeriodBlankCondition,ISBLANK($A118),
_xlpm.Calculation,IF(_xlpm.IsPeriodBlankCondition,"",IF(_xlpm.IsPrincipalRemainingBlankCondition,"",IF(_xlpm.IsPrincipalRemainingZeroCondition,"",_xlpm.StartingPrincipalBalance))),
_xlpm.Calculation
)</f>
        <v>169051.8179832942</v>
      </c>
      <c r="D118" s="5">
        <f>_xlfn.LET(
_xlpm.InterestCalculation,$F117*$B$9,
_xlpm.IsPrincipalRemainingZeroCondition,ROUND($F117,2)=0,
_xlpm.IsPrincipalRemainingBlankCondition,$F117="",
_xlpm.IsPeriodBlankCondition,ISBLANK($A118),
_xlpm.Calculation,IF(_xlpm.IsPeriodBlankCondition,"",IF(_xlpm.IsPrincipalRemainingBlankCondition,"",IF(_xlpm.IsPrincipalRemainingZeroCondition,"",_xlpm.InterestCalculation))),
_xlpm.Calculation
)</f>
        <v>1408.765149860785</v>
      </c>
      <c r="E118" s="5">
        <f>_xlfn.LET(
_xlpm.PrincipalOwedCalculation,$B$10-$D118,
_xlpm.IsPrincipalLessThenOrEqualToMonthlyPaymentCondition,$F117&lt;=$B$10,
_xlpm.IsPrincipalZeroCondition,ROUND($F117,2) = 0,
_xlpm.IsPrincipalRemainingBlankCondition,$F117="",
_xlpm.IsPeriodBlankCondition,ISBLANK($A118),
_xlpm.Calculation,IF(_xlpm.IsPeriodBlankCondition,"",IF(_xlpm.IsPrincipalRemainingBlankCondition,"",IF(_xlpm.IsPrincipalZeroCondition,"",IF(_xlpm.IsPrincipalLessThenOrEqualToMonthlyPaymentCondition,$F117,_xlpm.PrincipalOwedCalculation)))),
_xlpm.Calculation
)</f>
        <v>170.86367629905294</v>
      </c>
      <c r="F118" s="5">
        <f>_xlfn.LET(
_xlpm.StartingBalanceGreaterThanPrincipalOwedPlusPrepaymentCondition,$C118&gt;=$E118,
_xlpm.IsPrincpalOwedPlusPrepaymentLessThanOrEqualToPrincipalRemainingCondition,ROUND($E118,2)&lt;=ROUND($F117,2),
_xlpm.IsCurrentPrincapalOwedAmtGreaterThanPrevPrincipalOwedCondition,$E117&gt;$F117,
_xlpm.IsPrincipalZeroCondition,ROUND($F117,2) = 0,
_xlpm.IsPrincipalRemainingBlankCondition,$F117="",
_xlpm.IsPeriodBlankCondition,ISBLANK($A118),
_xlpm.Calculation,IF(_xlpm.IsPeriodBlankCondition,"",IF(_xlpm.IsPrincipalRemainingBlankCondition,"",IF(_xlpm.IsPrincipalZeroCondition,"",IF(_xlpm.StartingBalanceGreaterThanPrincipalOwedPlusPrepaymentCondition,$C118-$E118,0)))),
_xlpm.Calculation
)</f>
        <v>168880.95430699515</v>
      </c>
      <c r="G118" s="5">
        <f>_xlfn.LET(
_xlpm.PrincpalRemainingCalculation,$B$13,
_xlpm.IsPrincipalZeroCondition,ROUND($F117,2) = 0,
_xlpm.IsPrincipalRemainingBlankCondition,$F117="",
_xlpm.IsPeriodBlankCondition,ISBLANK($A118),
_xlpm.Calculation,IF(_xlpm.IsPeriodBlankCondition,"",IF(_xlpm.IsPrincipalRemainingBlankCondition,"",IF(_xlpm.IsPrincipalZeroCondition,"",_xlpm.PrincpalRemainingCalculation))),
_xlpm.Calculation
)</f>
        <v>500</v>
      </c>
      <c r="H118" s="5">
        <f>_xlfn.LET(
_xlpm.IsPrincipalRemainingLessThanOrEqualToPMICutoffAmtCondition,$F117&lt;=$B$2*(1-$B$15),
_xlpm.PMIMonthlyPayment,$B$19,
_xlpm.IsPrincipalZeroCondition,ROUND($F117,2) = 0,
_xlpm.IsPrincipalRemainingBlankCondition,$F117="",
_xlpm.IsPeriodBlankCondition,ISBLANK($A118),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18" s="5">
        <f>_xlfn.LET(
_xlpm.IfPMIOwedIsBlank,IF($H118 = "",0,$H118),
_xlpm.TotalMonthlyPaymentCalculation,$D118+$E118+$G118+_xlpm.IfPMIOwedIsBlank,
_xlpm.IsPrincipalZeroCondition,ROUND($F117,2) = 0,
_xlpm.IsPrincipalRemainingBlankCondition,$F117="",
_xlpm.IsPeriodBlankCondition,ISBLANK($A118),
_xlpm.Calculation,IF(_xlpm.IsPeriodBlankCondition,"",IF(_xlpm.IsPrincipalRemainingBlankCondition,"",IF(_xlpm.IsPrincipalZeroCondition,"",_xlpm.TotalMonthlyPaymentCalculation))),
_xlpm.Calculation
)</f>
        <v>2379.6288261598379</v>
      </c>
      <c r="L118" s="5"/>
    </row>
    <row r="119" spans="1:12" x14ac:dyDescent="0.3">
      <c r="A119">
        <v>94</v>
      </c>
      <c r="B119" s="53">
        <f t="shared" si="1"/>
        <v>46661</v>
      </c>
      <c r="C119" s="5">
        <f>_xlfn.LET(
_xlpm.StartingPrincipalBalance,$F118,
_xlpm.IsPrincipalRemainingZeroCondition,ROUND($F118,2)=0,
_xlpm.IsPrincipalRemainingBlankCondition,$F118="",
_xlpm.IsPeriodBlankCondition,ISBLANK($A119),
_xlpm.Calculation,IF(_xlpm.IsPeriodBlankCondition,"",IF(_xlpm.IsPrincipalRemainingBlankCondition,"",IF(_xlpm.IsPrincipalRemainingZeroCondition,"",_xlpm.StartingPrincipalBalance))),
_xlpm.Calculation
)</f>
        <v>168880.95430699515</v>
      </c>
      <c r="D119" s="5">
        <f>_xlfn.LET(
_xlpm.InterestCalculation,$F118*$B$9,
_xlpm.IsPrincipalRemainingZeroCondition,ROUND($F118,2)=0,
_xlpm.IsPrincipalRemainingBlankCondition,$F118="",
_xlpm.IsPeriodBlankCondition,ISBLANK($A119),
_xlpm.Calculation,IF(_xlpm.IsPeriodBlankCondition,"",IF(_xlpm.IsPrincipalRemainingBlankCondition,"",IF(_xlpm.IsPrincipalRemainingZeroCondition,"",_xlpm.InterestCalculation))),
_xlpm.Calculation
)</f>
        <v>1407.3412858916263</v>
      </c>
      <c r="E119" s="5">
        <f>_xlfn.LET(
_xlpm.PrincipalOwedCalculation,$B$10-$D119,
_xlpm.IsPrincipalLessThenOrEqualToMonthlyPaymentCondition,$F118&lt;=$B$10,
_xlpm.IsPrincipalZeroCondition,ROUND($F118,2) = 0,
_xlpm.IsPrincipalRemainingBlankCondition,$F118="",
_xlpm.IsPeriodBlankCondition,ISBLANK($A119),
_xlpm.Calculation,IF(_xlpm.IsPeriodBlankCondition,"",IF(_xlpm.IsPrincipalRemainingBlankCondition,"",IF(_xlpm.IsPrincipalZeroCondition,"",IF(_xlpm.IsPrincipalLessThenOrEqualToMonthlyPaymentCondition,$F118,_xlpm.PrincipalOwedCalculation)))),
_xlpm.Calculation
)</f>
        <v>172.28754026821161</v>
      </c>
      <c r="F119" s="5">
        <f>_xlfn.LET(
_xlpm.StartingBalanceGreaterThanPrincipalOwedPlusPrepaymentCondition,$C119&gt;=$E119,
_xlpm.IsPrincpalOwedPlusPrepaymentLessThanOrEqualToPrincipalRemainingCondition,ROUND($E119,2)&lt;=ROUND($F118,2),
_xlpm.IsCurrentPrincapalOwedAmtGreaterThanPrevPrincipalOwedCondition,$E118&gt;$F118,
_xlpm.IsPrincipalZeroCondition,ROUND($F118,2) = 0,
_xlpm.IsPrincipalRemainingBlankCondition,$F118="",
_xlpm.IsPeriodBlankCondition,ISBLANK($A119),
_xlpm.Calculation,IF(_xlpm.IsPeriodBlankCondition,"",IF(_xlpm.IsPrincipalRemainingBlankCondition,"",IF(_xlpm.IsPrincipalZeroCondition,"",IF(_xlpm.StartingBalanceGreaterThanPrincipalOwedPlusPrepaymentCondition,$C119-$E119,0)))),
_xlpm.Calculation
)</f>
        <v>168708.66676672694</v>
      </c>
      <c r="G119" s="5">
        <f>_xlfn.LET(
_xlpm.PrincpalRemainingCalculation,$B$13,
_xlpm.IsPrincipalZeroCondition,ROUND($F118,2) = 0,
_xlpm.IsPrincipalRemainingBlankCondition,$F118="",
_xlpm.IsPeriodBlankCondition,ISBLANK($A119),
_xlpm.Calculation,IF(_xlpm.IsPeriodBlankCondition,"",IF(_xlpm.IsPrincipalRemainingBlankCondition,"",IF(_xlpm.IsPrincipalZeroCondition,"",_xlpm.PrincpalRemainingCalculation))),
_xlpm.Calculation
)</f>
        <v>500</v>
      </c>
      <c r="H119" s="5">
        <f>_xlfn.LET(
_xlpm.IsPrincipalRemainingLessThanOrEqualToPMICutoffAmtCondition,$F118&lt;=$B$2*(1-$B$15),
_xlpm.PMIMonthlyPayment,$B$19,
_xlpm.IsPrincipalZeroCondition,ROUND($F118,2) = 0,
_xlpm.IsPrincipalRemainingBlankCondition,$F118="",
_xlpm.IsPeriodBlankCondition,ISBLANK($A119),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19" s="5">
        <f>_xlfn.LET(
_xlpm.IfPMIOwedIsBlank,IF($H119 = "",0,$H119),
_xlpm.TotalMonthlyPaymentCalculation,$D119+$E119+$G119+_xlpm.IfPMIOwedIsBlank,
_xlpm.IsPrincipalZeroCondition,ROUND($F118,2) = 0,
_xlpm.IsPrincipalRemainingBlankCondition,$F118="",
_xlpm.IsPeriodBlankCondition,ISBLANK($A119),
_xlpm.Calculation,IF(_xlpm.IsPeriodBlankCondition,"",IF(_xlpm.IsPrincipalRemainingBlankCondition,"",IF(_xlpm.IsPrincipalZeroCondition,"",_xlpm.TotalMonthlyPaymentCalculation))),
_xlpm.Calculation
)</f>
        <v>2379.6288261598379</v>
      </c>
      <c r="L119" s="5"/>
    </row>
    <row r="120" spans="1:12" x14ac:dyDescent="0.3">
      <c r="A120">
        <v>95</v>
      </c>
      <c r="B120" s="53">
        <f t="shared" si="1"/>
        <v>46692</v>
      </c>
      <c r="C120" s="5">
        <f>_xlfn.LET(
_xlpm.StartingPrincipalBalance,$F119,
_xlpm.IsPrincipalRemainingZeroCondition,ROUND($F119,2)=0,
_xlpm.IsPrincipalRemainingBlankCondition,$F119="",
_xlpm.IsPeriodBlankCondition,ISBLANK($A120),
_xlpm.Calculation,IF(_xlpm.IsPeriodBlankCondition,"",IF(_xlpm.IsPrincipalRemainingBlankCondition,"",IF(_xlpm.IsPrincipalRemainingZeroCondition,"",_xlpm.StartingPrincipalBalance))),
_xlpm.Calculation
)</f>
        <v>168708.66676672694</v>
      </c>
      <c r="D120" s="5">
        <f>_xlfn.LET(
_xlpm.InterestCalculation,$F119*$B$9,
_xlpm.IsPrincipalRemainingZeroCondition,ROUND($F119,2)=0,
_xlpm.IsPrincipalRemainingBlankCondition,$F119="",
_xlpm.IsPeriodBlankCondition,ISBLANK($A120),
_xlpm.Calculation,IF(_xlpm.IsPeriodBlankCondition,"",IF(_xlpm.IsPrincipalRemainingBlankCondition,"",IF(_xlpm.IsPrincipalRemainingZeroCondition,"",_xlpm.InterestCalculation))),
_xlpm.Calculation
)</f>
        <v>1405.9055563893912</v>
      </c>
      <c r="E120" s="5">
        <f>_xlfn.LET(
_xlpm.PrincipalOwedCalculation,$B$10-$D120,
_xlpm.IsPrincipalLessThenOrEqualToMonthlyPaymentCondition,$F119&lt;=$B$10,
_xlpm.IsPrincipalZeroCondition,ROUND($F119,2) = 0,
_xlpm.IsPrincipalRemainingBlankCondition,$F119="",
_xlpm.IsPeriodBlankCondition,ISBLANK($A120),
_xlpm.Calculation,IF(_xlpm.IsPeriodBlankCondition,"",IF(_xlpm.IsPrincipalRemainingBlankCondition,"",IF(_xlpm.IsPrincipalZeroCondition,"",IF(_xlpm.IsPrincipalLessThenOrEqualToMonthlyPaymentCondition,$F119,_xlpm.PrincipalOwedCalculation)))),
_xlpm.Calculation
)</f>
        <v>173.72326977044668</v>
      </c>
      <c r="F120" s="5">
        <f>_xlfn.LET(
_xlpm.StartingBalanceGreaterThanPrincipalOwedPlusPrepaymentCondition,$C120&gt;=$E120,
_xlpm.IsPrincpalOwedPlusPrepaymentLessThanOrEqualToPrincipalRemainingCondition,ROUND($E120,2)&lt;=ROUND($F119,2),
_xlpm.IsCurrentPrincapalOwedAmtGreaterThanPrevPrincipalOwedCondition,$E119&gt;$F119,
_xlpm.IsPrincipalZeroCondition,ROUND($F119,2) = 0,
_xlpm.IsPrincipalRemainingBlankCondition,$F119="",
_xlpm.IsPeriodBlankCondition,ISBLANK($A120),
_xlpm.Calculation,IF(_xlpm.IsPeriodBlankCondition,"",IF(_xlpm.IsPrincipalRemainingBlankCondition,"",IF(_xlpm.IsPrincipalZeroCondition,"",IF(_xlpm.StartingBalanceGreaterThanPrincipalOwedPlusPrepaymentCondition,$C120-$E120,0)))),
_xlpm.Calculation
)</f>
        <v>168534.94349695649</v>
      </c>
      <c r="G120" s="5">
        <f>_xlfn.LET(
_xlpm.PrincpalRemainingCalculation,$B$13,
_xlpm.IsPrincipalZeroCondition,ROUND($F119,2) = 0,
_xlpm.IsPrincipalRemainingBlankCondition,$F119="",
_xlpm.IsPeriodBlankCondition,ISBLANK($A120),
_xlpm.Calculation,IF(_xlpm.IsPeriodBlankCondition,"",IF(_xlpm.IsPrincipalRemainingBlankCondition,"",IF(_xlpm.IsPrincipalZeroCondition,"",_xlpm.PrincpalRemainingCalculation))),
_xlpm.Calculation
)</f>
        <v>500</v>
      </c>
      <c r="H120" s="5">
        <f>_xlfn.LET(
_xlpm.IsPrincipalRemainingLessThanOrEqualToPMICutoffAmtCondition,$F119&lt;=$B$2*(1-$B$15),
_xlpm.PMIMonthlyPayment,$B$19,
_xlpm.IsPrincipalZeroCondition,ROUND($F119,2) = 0,
_xlpm.IsPrincipalRemainingBlankCondition,$F119="",
_xlpm.IsPeriodBlankCondition,ISBLANK($A120),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20" s="5">
        <f>_xlfn.LET(
_xlpm.IfPMIOwedIsBlank,IF($H120 = "",0,$H120),
_xlpm.TotalMonthlyPaymentCalculation,$D120+$E120+$G120+_xlpm.IfPMIOwedIsBlank,
_xlpm.IsPrincipalZeroCondition,ROUND($F119,2) = 0,
_xlpm.IsPrincipalRemainingBlankCondition,$F119="",
_xlpm.IsPeriodBlankCondition,ISBLANK($A120),
_xlpm.Calculation,IF(_xlpm.IsPeriodBlankCondition,"",IF(_xlpm.IsPrincipalRemainingBlankCondition,"",IF(_xlpm.IsPrincipalZeroCondition,"",_xlpm.TotalMonthlyPaymentCalculation))),
_xlpm.Calculation
)</f>
        <v>2379.6288261598379</v>
      </c>
      <c r="L120" s="5"/>
    </row>
    <row r="121" spans="1:12" x14ac:dyDescent="0.3">
      <c r="A121">
        <v>96</v>
      </c>
      <c r="B121" s="53">
        <f t="shared" si="1"/>
        <v>46722</v>
      </c>
      <c r="C121" s="5">
        <f>_xlfn.LET(
_xlpm.StartingPrincipalBalance,$F120,
_xlpm.IsPrincipalRemainingZeroCondition,ROUND($F120,2)=0,
_xlpm.IsPrincipalRemainingBlankCondition,$F120="",
_xlpm.IsPeriodBlankCondition,ISBLANK($A121),
_xlpm.Calculation,IF(_xlpm.IsPeriodBlankCondition,"",IF(_xlpm.IsPrincipalRemainingBlankCondition,"",IF(_xlpm.IsPrincipalRemainingZeroCondition,"",_xlpm.StartingPrincipalBalance))),
_xlpm.Calculation
)</f>
        <v>168534.94349695649</v>
      </c>
      <c r="D121" s="5">
        <f>_xlfn.LET(
_xlpm.InterestCalculation,$F120*$B$9,
_xlpm.IsPrincipalRemainingZeroCondition,ROUND($F120,2)=0,
_xlpm.IsPrincipalRemainingBlankCondition,$F120="",
_xlpm.IsPeriodBlankCondition,ISBLANK($A121),
_xlpm.Calculation,IF(_xlpm.IsPeriodBlankCondition,"",IF(_xlpm.IsPrincipalRemainingBlankCondition,"",IF(_xlpm.IsPrincipalRemainingZeroCondition,"",_xlpm.InterestCalculation))),
_xlpm.Calculation
)</f>
        <v>1404.4578624746373</v>
      </c>
      <c r="E121" s="5">
        <f>_xlfn.LET(
_xlpm.PrincipalOwedCalculation,$B$10-$D121,
_xlpm.IsPrincipalLessThenOrEqualToMonthlyPaymentCondition,$F120&lt;=$B$10,
_xlpm.IsPrincipalZeroCondition,ROUND($F120,2) = 0,
_xlpm.IsPrincipalRemainingBlankCondition,$F120="",
_xlpm.IsPeriodBlankCondition,ISBLANK($A121),
_xlpm.Calculation,IF(_xlpm.IsPeriodBlankCondition,"",IF(_xlpm.IsPrincipalRemainingBlankCondition,"",IF(_xlpm.IsPrincipalZeroCondition,"",IF(_xlpm.IsPrincipalLessThenOrEqualToMonthlyPaymentCondition,$F120,_xlpm.PrincipalOwedCalculation)))),
_xlpm.Calculation
)</f>
        <v>175.1709636852006</v>
      </c>
      <c r="F121" s="5">
        <f>_xlfn.LET(
_xlpm.StartingBalanceGreaterThanPrincipalOwedPlusPrepaymentCondition,$C121&gt;=$E121,
_xlpm.IsPrincpalOwedPlusPrepaymentLessThanOrEqualToPrincipalRemainingCondition,ROUND($E121,2)&lt;=ROUND($F120,2),
_xlpm.IsCurrentPrincapalOwedAmtGreaterThanPrevPrincipalOwedCondition,$E120&gt;$F120,
_xlpm.IsPrincipalZeroCondition,ROUND($F120,2) = 0,
_xlpm.IsPrincipalRemainingBlankCondition,$F120="",
_xlpm.IsPeriodBlankCondition,ISBLANK($A121),
_xlpm.Calculation,IF(_xlpm.IsPeriodBlankCondition,"",IF(_xlpm.IsPrincipalRemainingBlankCondition,"",IF(_xlpm.IsPrincipalZeroCondition,"",IF(_xlpm.StartingBalanceGreaterThanPrincipalOwedPlusPrepaymentCondition,$C121-$E121,0)))),
_xlpm.Calculation
)</f>
        <v>168359.77253327129</v>
      </c>
      <c r="G121" s="5">
        <f>_xlfn.LET(
_xlpm.PrincpalRemainingCalculation,$B$13,
_xlpm.IsPrincipalZeroCondition,ROUND($F120,2) = 0,
_xlpm.IsPrincipalRemainingBlankCondition,$F120="",
_xlpm.IsPeriodBlankCondition,ISBLANK($A121),
_xlpm.Calculation,IF(_xlpm.IsPeriodBlankCondition,"",IF(_xlpm.IsPrincipalRemainingBlankCondition,"",IF(_xlpm.IsPrincipalZeroCondition,"",_xlpm.PrincpalRemainingCalculation))),
_xlpm.Calculation
)</f>
        <v>500</v>
      </c>
      <c r="H121" s="5">
        <f>_xlfn.LET(
_xlpm.IsPrincipalRemainingLessThanOrEqualToPMICutoffAmtCondition,$F120&lt;=$B$2*(1-$B$15),
_xlpm.PMIMonthlyPayment,$B$19,
_xlpm.IsPrincipalZeroCondition,ROUND($F120,2) = 0,
_xlpm.IsPrincipalRemainingBlankCondition,$F120="",
_xlpm.IsPeriodBlankCondition,ISBLANK($A121),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21" s="5">
        <f>_xlfn.LET(
_xlpm.IfPMIOwedIsBlank,IF($H121 = "",0,$H121),
_xlpm.TotalMonthlyPaymentCalculation,$D121+$E121+$G121+_xlpm.IfPMIOwedIsBlank,
_xlpm.IsPrincipalZeroCondition,ROUND($F120,2) = 0,
_xlpm.IsPrincipalRemainingBlankCondition,$F120="",
_xlpm.IsPeriodBlankCondition,ISBLANK($A121),
_xlpm.Calculation,IF(_xlpm.IsPeriodBlankCondition,"",IF(_xlpm.IsPrincipalRemainingBlankCondition,"",IF(_xlpm.IsPrincipalZeroCondition,"",_xlpm.TotalMonthlyPaymentCalculation))),
_xlpm.Calculation
)</f>
        <v>2379.6288261598379</v>
      </c>
      <c r="L121" s="5"/>
    </row>
    <row r="122" spans="1:12" x14ac:dyDescent="0.3">
      <c r="A122">
        <v>97</v>
      </c>
      <c r="B122" s="53">
        <f t="shared" si="1"/>
        <v>46753</v>
      </c>
      <c r="C122" s="5">
        <f>_xlfn.LET(
_xlpm.StartingPrincipalBalance,$F121,
_xlpm.IsPrincipalRemainingZeroCondition,ROUND($F121,2)=0,
_xlpm.IsPrincipalRemainingBlankCondition,$F121="",
_xlpm.IsPeriodBlankCondition,ISBLANK($A122),
_xlpm.Calculation,IF(_xlpm.IsPeriodBlankCondition,"",IF(_xlpm.IsPrincipalRemainingBlankCondition,"",IF(_xlpm.IsPrincipalRemainingZeroCondition,"",_xlpm.StartingPrincipalBalance))),
_xlpm.Calculation
)</f>
        <v>168359.77253327129</v>
      </c>
      <c r="D122" s="5">
        <f>_xlfn.LET(
_xlpm.InterestCalculation,$F121*$B$9,
_xlpm.IsPrincipalRemainingZeroCondition,ROUND($F121,2)=0,
_xlpm.IsPrincipalRemainingBlankCondition,$F121="",
_xlpm.IsPeriodBlankCondition,ISBLANK($A122),
_xlpm.Calculation,IF(_xlpm.IsPeriodBlankCondition,"",IF(_xlpm.IsPrincipalRemainingBlankCondition,"",IF(_xlpm.IsPrincipalRemainingZeroCondition,"",_xlpm.InterestCalculation))),
_xlpm.Calculation
)</f>
        <v>1402.9981044439273</v>
      </c>
      <c r="E122" s="5">
        <f>_xlfn.LET(
_xlpm.PrincipalOwedCalculation,$B$10-$D122,
_xlpm.IsPrincipalLessThenOrEqualToMonthlyPaymentCondition,$F121&lt;=$B$10,
_xlpm.IsPrincipalZeroCondition,ROUND($F121,2) = 0,
_xlpm.IsPrincipalRemainingBlankCondition,$F121="",
_xlpm.IsPeriodBlankCondition,ISBLANK($A122),
_xlpm.Calculation,IF(_xlpm.IsPeriodBlankCondition,"",IF(_xlpm.IsPrincipalRemainingBlankCondition,"",IF(_xlpm.IsPrincipalZeroCondition,"",IF(_xlpm.IsPrincipalLessThenOrEqualToMonthlyPaymentCondition,$F121,_xlpm.PrincipalOwedCalculation)))),
_xlpm.Calculation
)</f>
        <v>176.63072171591057</v>
      </c>
      <c r="F122" s="5">
        <f>_xlfn.LET(
_xlpm.StartingBalanceGreaterThanPrincipalOwedPlusPrepaymentCondition,$C122&gt;=$E122,
_xlpm.IsPrincpalOwedPlusPrepaymentLessThanOrEqualToPrincipalRemainingCondition,ROUND($E122,2)&lt;=ROUND($F121,2),
_xlpm.IsCurrentPrincapalOwedAmtGreaterThanPrevPrincipalOwedCondition,$E121&gt;$F121,
_xlpm.IsPrincipalZeroCondition,ROUND($F121,2) = 0,
_xlpm.IsPrincipalRemainingBlankCondition,$F121="",
_xlpm.IsPeriodBlankCondition,ISBLANK($A122),
_xlpm.Calculation,IF(_xlpm.IsPeriodBlankCondition,"",IF(_xlpm.IsPrincipalRemainingBlankCondition,"",IF(_xlpm.IsPrincipalZeroCondition,"",IF(_xlpm.StartingBalanceGreaterThanPrincipalOwedPlusPrepaymentCondition,$C122-$E122,0)))),
_xlpm.Calculation
)</f>
        <v>168183.14181155537</v>
      </c>
      <c r="G122" s="5">
        <f>_xlfn.LET(
_xlpm.PrincpalRemainingCalculation,$B$13,
_xlpm.IsPrincipalZeroCondition,ROUND($F121,2) = 0,
_xlpm.IsPrincipalRemainingBlankCondition,$F121="",
_xlpm.IsPeriodBlankCondition,ISBLANK($A122),
_xlpm.Calculation,IF(_xlpm.IsPeriodBlankCondition,"",IF(_xlpm.IsPrincipalRemainingBlankCondition,"",IF(_xlpm.IsPrincipalZeroCondition,"",_xlpm.PrincpalRemainingCalculation))),
_xlpm.Calculation
)</f>
        <v>500</v>
      </c>
      <c r="H122" s="5">
        <f>_xlfn.LET(
_xlpm.IsPrincipalRemainingLessThanOrEqualToPMICutoffAmtCondition,$F121&lt;=$B$2*(1-$B$15),
_xlpm.PMIMonthlyPayment,$B$19,
_xlpm.IsPrincipalZeroCondition,ROUND($F121,2) = 0,
_xlpm.IsPrincipalRemainingBlankCondition,$F121="",
_xlpm.IsPeriodBlankCondition,ISBLANK($A122),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22" s="5">
        <f>_xlfn.LET(
_xlpm.IfPMIOwedIsBlank,IF($H122 = "",0,$H122),
_xlpm.TotalMonthlyPaymentCalculation,$D122+$E122+$G122+_xlpm.IfPMIOwedIsBlank,
_xlpm.IsPrincipalZeroCondition,ROUND($F121,2) = 0,
_xlpm.IsPrincipalRemainingBlankCondition,$F121="",
_xlpm.IsPeriodBlankCondition,ISBLANK($A122),
_xlpm.Calculation,IF(_xlpm.IsPeriodBlankCondition,"",IF(_xlpm.IsPrincipalRemainingBlankCondition,"",IF(_xlpm.IsPrincipalZeroCondition,"",_xlpm.TotalMonthlyPaymentCalculation))),
_xlpm.Calculation
)</f>
        <v>2379.6288261598379</v>
      </c>
      <c r="L122" s="5"/>
    </row>
    <row r="123" spans="1:12" x14ac:dyDescent="0.3">
      <c r="A123">
        <v>98</v>
      </c>
      <c r="B123" s="53">
        <f t="shared" si="1"/>
        <v>46784</v>
      </c>
      <c r="C123" s="5">
        <f>_xlfn.LET(
_xlpm.StartingPrincipalBalance,$F122,
_xlpm.IsPrincipalRemainingZeroCondition,ROUND($F122,2)=0,
_xlpm.IsPrincipalRemainingBlankCondition,$F122="",
_xlpm.IsPeriodBlankCondition,ISBLANK($A123),
_xlpm.Calculation,IF(_xlpm.IsPeriodBlankCondition,"",IF(_xlpm.IsPrincipalRemainingBlankCondition,"",IF(_xlpm.IsPrincipalRemainingZeroCondition,"",_xlpm.StartingPrincipalBalance))),
_xlpm.Calculation
)</f>
        <v>168183.14181155537</v>
      </c>
      <c r="D123" s="5">
        <f>_xlfn.LET(
_xlpm.InterestCalculation,$F122*$B$9,
_xlpm.IsPrincipalRemainingZeroCondition,ROUND($F122,2)=0,
_xlpm.IsPrincipalRemainingBlankCondition,$F122="",
_xlpm.IsPeriodBlankCondition,ISBLANK($A123),
_xlpm.Calculation,IF(_xlpm.IsPeriodBlankCondition,"",IF(_xlpm.IsPrincipalRemainingBlankCondition,"",IF(_xlpm.IsPrincipalRemainingZeroCondition,"",_xlpm.InterestCalculation))),
_xlpm.Calculation
)</f>
        <v>1401.5261817629614</v>
      </c>
      <c r="E123" s="5">
        <f>_xlfn.LET(
_xlpm.PrincipalOwedCalculation,$B$10-$D123,
_xlpm.IsPrincipalLessThenOrEqualToMonthlyPaymentCondition,$F122&lt;=$B$10,
_xlpm.IsPrincipalZeroCondition,ROUND($F122,2) = 0,
_xlpm.IsPrincipalRemainingBlankCondition,$F122="",
_xlpm.IsPeriodBlankCondition,ISBLANK($A123),
_xlpm.Calculation,IF(_xlpm.IsPeriodBlankCondition,"",IF(_xlpm.IsPrincipalRemainingBlankCondition,"",IF(_xlpm.IsPrincipalZeroCondition,"",IF(_xlpm.IsPrincipalLessThenOrEqualToMonthlyPaymentCondition,$F122,_xlpm.PrincipalOwedCalculation)))),
_xlpm.Calculation
)</f>
        <v>178.10264439687649</v>
      </c>
      <c r="F123" s="5">
        <f>_xlfn.LET(
_xlpm.StartingBalanceGreaterThanPrincipalOwedPlusPrepaymentCondition,$C123&gt;=$E123,
_xlpm.IsPrincpalOwedPlusPrepaymentLessThanOrEqualToPrincipalRemainingCondition,ROUND($E123,2)&lt;=ROUND($F122,2),
_xlpm.IsCurrentPrincapalOwedAmtGreaterThanPrevPrincipalOwedCondition,$E122&gt;$F122,
_xlpm.IsPrincipalZeroCondition,ROUND($F122,2) = 0,
_xlpm.IsPrincipalRemainingBlankCondition,$F122="",
_xlpm.IsPeriodBlankCondition,ISBLANK($A123),
_xlpm.Calculation,IF(_xlpm.IsPeriodBlankCondition,"",IF(_xlpm.IsPrincipalRemainingBlankCondition,"",IF(_xlpm.IsPrincipalZeroCondition,"",IF(_xlpm.StartingBalanceGreaterThanPrincipalOwedPlusPrepaymentCondition,$C123-$E123,0)))),
_xlpm.Calculation
)</f>
        <v>168005.03916715848</v>
      </c>
      <c r="G123" s="5">
        <f>_xlfn.LET(
_xlpm.PrincpalRemainingCalculation,$B$13,
_xlpm.IsPrincipalZeroCondition,ROUND($F122,2) = 0,
_xlpm.IsPrincipalRemainingBlankCondition,$F122="",
_xlpm.IsPeriodBlankCondition,ISBLANK($A123),
_xlpm.Calculation,IF(_xlpm.IsPeriodBlankCondition,"",IF(_xlpm.IsPrincipalRemainingBlankCondition,"",IF(_xlpm.IsPrincipalZeroCondition,"",_xlpm.PrincpalRemainingCalculation))),
_xlpm.Calculation
)</f>
        <v>500</v>
      </c>
      <c r="H123" s="5">
        <f>_xlfn.LET(
_xlpm.IsPrincipalRemainingLessThanOrEqualToPMICutoffAmtCondition,$F122&lt;=$B$2*(1-$B$15),
_xlpm.PMIMonthlyPayment,$B$19,
_xlpm.IsPrincipalZeroCondition,ROUND($F122,2) = 0,
_xlpm.IsPrincipalRemainingBlankCondition,$F122="",
_xlpm.IsPeriodBlankCondition,ISBLANK($A123),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23" s="5">
        <f>_xlfn.LET(
_xlpm.IfPMIOwedIsBlank,IF($H123 = "",0,$H123),
_xlpm.TotalMonthlyPaymentCalculation,$D123+$E123+$G123+_xlpm.IfPMIOwedIsBlank,
_xlpm.IsPrincipalZeroCondition,ROUND($F122,2) = 0,
_xlpm.IsPrincipalRemainingBlankCondition,$F122="",
_xlpm.IsPeriodBlankCondition,ISBLANK($A123),
_xlpm.Calculation,IF(_xlpm.IsPeriodBlankCondition,"",IF(_xlpm.IsPrincipalRemainingBlankCondition,"",IF(_xlpm.IsPrincipalZeroCondition,"",_xlpm.TotalMonthlyPaymentCalculation))),
_xlpm.Calculation
)</f>
        <v>2379.6288261598379</v>
      </c>
      <c r="L123" s="5"/>
    </row>
    <row r="124" spans="1:12" x14ac:dyDescent="0.3">
      <c r="A124">
        <v>99</v>
      </c>
      <c r="B124" s="53">
        <f t="shared" si="1"/>
        <v>46813</v>
      </c>
      <c r="C124" s="5">
        <f>_xlfn.LET(
_xlpm.StartingPrincipalBalance,$F123,
_xlpm.IsPrincipalRemainingZeroCondition,ROUND($F123,2)=0,
_xlpm.IsPrincipalRemainingBlankCondition,$F123="",
_xlpm.IsPeriodBlankCondition,ISBLANK($A124),
_xlpm.Calculation,IF(_xlpm.IsPeriodBlankCondition,"",IF(_xlpm.IsPrincipalRemainingBlankCondition,"",IF(_xlpm.IsPrincipalRemainingZeroCondition,"",_xlpm.StartingPrincipalBalance))),
_xlpm.Calculation
)</f>
        <v>168005.03916715848</v>
      </c>
      <c r="D124" s="5">
        <f>_xlfn.LET(
_xlpm.InterestCalculation,$F123*$B$9,
_xlpm.IsPrincipalRemainingZeroCondition,ROUND($F123,2)=0,
_xlpm.IsPrincipalRemainingBlankCondition,$F123="",
_xlpm.IsPeriodBlankCondition,ISBLANK($A124),
_xlpm.Calculation,IF(_xlpm.IsPeriodBlankCondition,"",IF(_xlpm.IsPrincipalRemainingBlankCondition,"",IF(_xlpm.IsPrincipalRemainingZeroCondition,"",_xlpm.InterestCalculation))),
_xlpm.Calculation
)</f>
        <v>1400.041993059654</v>
      </c>
      <c r="E124" s="5">
        <f>_xlfn.LET(
_xlpm.PrincipalOwedCalculation,$B$10-$D124,
_xlpm.IsPrincipalLessThenOrEqualToMonthlyPaymentCondition,$F123&lt;=$B$10,
_xlpm.IsPrincipalZeroCondition,ROUND($F123,2) = 0,
_xlpm.IsPrincipalRemainingBlankCondition,$F123="",
_xlpm.IsPeriodBlankCondition,ISBLANK($A124),
_xlpm.Calculation,IF(_xlpm.IsPeriodBlankCondition,"",IF(_xlpm.IsPrincipalRemainingBlankCondition,"",IF(_xlpm.IsPrincipalZeroCondition,"",IF(_xlpm.IsPrincipalLessThenOrEqualToMonthlyPaymentCondition,$F123,_xlpm.PrincipalOwedCalculation)))),
_xlpm.Calculation
)</f>
        <v>179.58683310018387</v>
      </c>
      <c r="F124" s="5">
        <f>_xlfn.LET(
_xlpm.StartingBalanceGreaterThanPrincipalOwedPlusPrepaymentCondition,$C124&gt;=$E124,
_xlpm.IsPrincpalOwedPlusPrepaymentLessThanOrEqualToPrincipalRemainingCondition,ROUND($E124,2)&lt;=ROUND($F123,2),
_xlpm.IsCurrentPrincapalOwedAmtGreaterThanPrevPrincipalOwedCondition,$E123&gt;$F123,
_xlpm.IsPrincipalZeroCondition,ROUND($F123,2) = 0,
_xlpm.IsPrincipalRemainingBlankCondition,$F123="",
_xlpm.IsPeriodBlankCondition,ISBLANK($A124),
_xlpm.Calculation,IF(_xlpm.IsPeriodBlankCondition,"",IF(_xlpm.IsPrincipalRemainingBlankCondition,"",IF(_xlpm.IsPrincipalZeroCondition,"",IF(_xlpm.StartingBalanceGreaterThanPrincipalOwedPlusPrepaymentCondition,$C124-$E124,0)))),
_xlpm.Calculation
)</f>
        <v>167825.4523340583</v>
      </c>
      <c r="G124" s="5">
        <f>_xlfn.LET(
_xlpm.PrincpalRemainingCalculation,$B$13,
_xlpm.IsPrincipalZeroCondition,ROUND($F123,2) = 0,
_xlpm.IsPrincipalRemainingBlankCondition,$F123="",
_xlpm.IsPeriodBlankCondition,ISBLANK($A124),
_xlpm.Calculation,IF(_xlpm.IsPeriodBlankCondition,"",IF(_xlpm.IsPrincipalRemainingBlankCondition,"",IF(_xlpm.IsPrincipalZeroCondition,"",_xlpm.PrincpalRemainingCalculation))),
_xlpm.Calculation
)</f>
        <v>500</v>
      </c>
      <c r="H124" s="5">
        <f>_xlfn.LET(
_xlpm.IsPrincipalRemainingLessThanOrEqualToPMICutoffAmtCondition,$F123&lt;=$B$2*(1-$B$15),
_xlpm.PMIMonthlyPayment,$B$19,
_xlpm.IsPrincipalZeroCondition,ROUND($F123,2) = 0,
_xlpm.IsPrincipalRemainingBlankCondition,$F123="",
_xlpm.IsPeriodBlankCondition,ISBLANK($A124),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24" s="5">
        <f>_xlfn.LET(
_xlpm.IfPMIOwedIsBlank,IF($H124 = "",0,$H124),
_xlpm.TotalMonthlyPaymentCalculation,$D124+$E124+$G124+_xlpm.IfPMIOwedIsBlank,
_xlpm.IsPrincipalZeroCondition,ROUND($F123,2) = 0,
_xlpm.IsPrincipalRemainingBlankCondition,$F123="",
_xlpm.IsPeriodBlankCondition,ISBLANK($A124),
_xlpm.Calculation,IF(_xlpm.IsPeriodBlankCondition,"",IF(_xlpm.IsPrincipalRemainingBlankCondition,"",IF(_xlpm.IsPrincipalZeroCondition,"",_xlpm.TotalMonthlyPaymentCalculation))),
_xlpm.Calculation
)</f>
        <v>2379.6288261598379</v>
      </c>
      <c r="L124" s="5"/>
    </row>
    <row r="125" spans="1:12" x14ac:dyDescent="0.3">
      <c r="A125">
        <v>100</v>
      </c>
      <c r="B125" s="53">
        <f t="shared" si="1"/>
        <v>46844</v>
      </c>
      <c r="C125" s="5">
        <f>_xlfn.LET(
_xlpm.StartingPrincipalBalance,$F124,
_xlpm.IsPrincipalRemainingZeroCondition,ROUND($F124,2)=0,
_xlpm.IsPrincipalRemainingBlankCondition,$F124="",
_xlpm.IsPeriodBlankCondition,ISBLANK($A125),
_xlpm.Calculation,IF(_xlpm.IsPeriodBlankCondition,"",IF(_xlpm.IsPrincipalRemainingBlankCondition,"",IF(_xlpm.IsPrincipalRemainingZeroCondition,"",_xlpm.StartingPrincipalBalance))),
_xlpm.Calculation
)</f>
        <v>167825.4523340583</v>
      </c>
      <c r="D125" s="5">
        <f>_xlfn.LET(
_xlpm.InterestCalculation,$F124*$B$9,
_xlpm.IsPrincipalRemainingZeroCondition,ROUND($F124,2)=0,
_xlpm.IsPrincipalRemainingBlankCondition,$F124="",
_xlpm.IsPeriodBlankCondition,ISBLANK($A125),
_xlpm.Calculation,IF(_xlpm.IsPeriodBlankCondition,"",IF(_xlpm.IsPrincipalRemainingBlankCondition,"",IF(_xlpm.IsPrincipalRemainingZeroCondition,"",_xlpm.InterestCalculation))),
_xlpm.Calculation
)</f>
        <v>1398.5454361171523</v>
      </c>
      <c r="E125" s="5">
        <f>_xlfn.LET(
_xlpm.PrincipalOwedCalculation,$B$10-$D125,
_xlpm.IsPrincipalLessThenOrEqualToMonthlyPaymentCondition,$F124&lt;=$B$10,
_xlpm.IsPrincipalZeroCondition,ROUND($F124,2) = 0,
_xlpm.IsPrincipalRemainingBlankCondition,$F124="",
_xlpm.IsPeriodBlankCondition,ISBLANK($A125),
_xlpm.Calculation,IF(_xlpm.IsPeriodBlankCondition,"",IF(_xlpm.IsPrincipalRemainingBlankCondition,"",IF(_xlpm.IsPrincipalZeroCondition,"",IF(_xlpm.IsPrincipalLessThenOrEqualToMonthlyPaymentCondition,$F124,_xlpm.PrincipalOwedCalculation)))),
_xlpm.Calculation
)</f>
        <v>181.08339004268555</v>
      </c>
      <c r="F125" s="5">
        <f>_xlfn.LET(
_xlpm.StartingBalanceGreaterThanPrincipalOwedPlusPrepaymentCondition,$C125&gt;=$E125,
_xlpm.IsPrincpalOwedPlusPrepaymentLessThanOrEqualToPrincipalRemainingCondition,ROUND($E125,2)&lt;=ROUND($F124,2),
_xlpm.IsCurrentPrincapalOwedAmtGreaterThanPrevPrincipalOwedCondition,$E124&gt;$F124,
_xlpm.IsPrincipalZeroCondition,ROUND($F124,2) = 0,
_xlpm.IsPrincipalRemainingBlankCondition,$F124="",
_xlpm.IsPeriodBlankCondition,ISBLANK($A125),
_xlpm.Calculation,IF(_xlpm.IsPeriodBlankCondition,"",IF(_xlpm.IsPrincipalRemainingBlankCondition,"",IF(_xlpm.IsPrincipalZeroCondition,"",IF(_xlpm.StartingBalanceGreaterThanPrincipalOwedPlusPrepaymentCondition,$C125-$E125,0)))),
_xlpm.Calculation
)</f>
        <v>167644.36894401562</v>
      </c>
      <c r="G125" s="5">
        <f>_xlfn.LET(
_xlpm.PrincpalRemainingCalculation,$B$13,
_xlpm.IsPrincipalZeroCondition,ROUND($F124,2) = 0,
_xlpm.IsPrincipalRemainingBlankCondition,$F124="",
_xlpm.IsPeriodBlankCondition,ISBLANK($A125),
_xlpm.Calculation,IF(_xlpm.IsPeriodBlankCondition,"",IF(_xlpm.IsPrincipalRemainingBlankCondition,"",IF(_xlpm.IsPrincipalZeroCondition,"",_xlpm.PrincpalRemainingCalculation))),
_xlpm.Calculation
)</f>
        <v>500</v>
      </c>
      <c r="H125" s="5">
        <f>_xlfn.LET(
_xlpm.IsPrincipalRemainingLessThanOrEqualToPMICutoffAmtCondition,$F124&lt;=$B$2*(1-$B$15),
_xlpm.PMIMonthlyPayment,$B$19,
_xlpm.IsPrincipalZeroCondition,ROUND($F124,2) = 0,
_xlpm.IsPrincipalRemainingBlankCondition,$F124="",
_xlpm.IsPeriodBlankCondition,ISBLANK($A125),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25" s="5">
        <f>_xlfn.LET(
_xlpm.IfPMIOwedIsBlank,IF($H125 = "",0,$H125),
_xlpm.TotalMonthlyPaymentCalculation,$D125+$E125+$G125+_xlpm.IfPMIOwedIsBlank,
_xlpm.IsPrincipalZeroCondition,ROUND($F124,2) = 0,
_xlpm.IsPrincipalRemainingBlankCondition,$F124="",
_xlpm.IsPeriodBlankCondition,ISBLANK($A125),
_xlpm.Calculation,IF(_xlpm.IsPeriodBlankCondition,"",IF(_xlpm.IsPrincipalRemainingBlankCondition,"",IF(_xlpm.IsPrincipalZeroCondition,"",_xlpm.TotalMonthlyPaymentCalculation))),
_xlpm.Calculation
)</f>
        <v>2379.6288261598379</v>
      </c>
      <c r="L125" s="5"/>
    </row>
    <row r="126" spans="1:12" x14ac:dyDescent="0.3">
      <c r="A126">
        <v>101</v>
      </c>
      <c r="B126" s="53">
        <f t="shared" si="1"/>
        <v>46874</v>
      </c>
      <c r="C126" s="5">
        <f>_xlfn.LET(
_xlpm.StartingPrincipalBalance,$F125,
_xlpm.IsPrincipalRemainingZeroCondition,ROUND($F125,2)=0,
_xlpm.IsPrincipalRemainingBlankCondition,$F125="",
_xlpm.IsPeriodBlankCondition,ISBLANK($A126),
_xlpm.Calculation,IF(_xlpm.IsPeriodBlankCondition,"",IF(_xlpm.IsPrincipalRemainingBlankCondition,"",IF(_xlpm.IsPrincipalRemainingZeroCondition,"",_xlpm.StartingPrincipalBalance))),
_xlpm.Calculation
)</f>
        <v>167644.36894401562</v>
      </c>
      <c r="D126" s="5">
        <f>_xlfn.LET(
_xlpm.InterestCalculation,$F125*$B$9,
_xlpm.IsPrincipalRemainingZeroCondition,ROUND($F125,2)=0,
_xlpm.IsPrincipalRemainingBlankCondition,$F125="",
_xlpm.IsPeriodBlankCondition,ISBLANK($A126),
_xlpm.Calculation,IF(_xlpm.IsPeriodBlankCondition,"",IF(_xlpm.IsPrincipalRemainingBlankCondition,"",IF(_xlpm.IsPrincipalRemainingZeroCondition,"",_xlpm.InterestCalculation))),
_xlpm.Calculation
)</f>
        <v>1397.0364078667967</v>
      </c>
      <c r="E126" s="5">
        <f>_xlfn.LET(
_xlpm.PrincipalOwedCalculation,$B$10-$D126,
_xlpm.IsPrincipalLessThenOrEqualToMonthlyPaymentCondition,$F125&lt;=$B$10,
_xlpm.IsPrincipalZeroCondition,ROUND($F125,2) = 0,
_xlpm.IsPrincipalRemainingBlankCondition,$F125="",
_xlpm.IsPeriodBlankCondition,ISBLANK($A126),
_xlpm.Calculation,IF(_xlpm.IsPeriodBlankCondition,"",IF(_xlpm.IsPrincipalRemainingBlankCondition,"",IF(_xlpm.IsPrincipalZeroCondition,"",IF(_xlpm.IsPrincipalLessThenOrEqualToMonthlyPaymentCondition,$F125,_xlpm.PrincipalOwedCalculation)))),
_xlpm.Calculation
)</f>
        <v>182.59241829304119</v>
      </c>
      <c r="F126" s="5">
        <f>_xlfn.LET(
_xlpm.StartingBalanceGreaterThanPrincipalOwedPlusPrepaymentCondition,$C126&gt;=$E126,
_xlpm.IsPrincpalOwedPlusPrepaymentLessThanOrEqualToPrincipalRemainingCondition,ROUND($E126,2)&lt;=ROUND($F125,2),
_xlpm.IsCurrentPrincapalOwedAmtGreaterThanPrevPrincipalOwedCondition,$E125&gt;$F125,
_xlpm.IsPrincipalZeroCondition,ROUND($F125,2) = 0,
_xlpm.IsPrincipalRemainingBlankCondition,$F125="",
_xlpm.IsPeriodBlankCondition,ISBLANK($A126),
_xlpm.Calculation,IF(_xlpm.IsPeriodBlankCondition,"",IF(_xlpm.IsPrincipalRemainingBlankCondition,"",IF(_xlpm.IsPrincipalZeroCondition,"",IF(_xlpm.StartingBalanceGreaterThanPrincipalOwedPlusPrepaymentCondition,$C126-$E126,0)))),
_xlpm.Calculation
)</f>
        <v>167461.77652572258</v>
      </c>
      <c r="G126" s="5">
        <f>_xlfn.LET(
_xlpm.PrincpalRemainingCalculation,$B$13,
_xlpm.IsPrincipalZeroCondition,ROUND($F125,2) = 0,
_xlpm.IsPrincipalRemainingBlankCondition,$F125="",
_xlpm.IsPeriodBlankCondition,ISBLANK($A126),
_xlpm.Calculation,IF(_xlpm.IsPeriodBlankCondition,"",IF(_xlpm.IsPrincipalRemainingBlankCondition,"",IF(_xlpm.IsPrincipalZeroCondition,"",_xlpm.PrincpalRemainingCalculation))),
_xlpm.Calculation
)</f>
        <v>500</v>
      </c>
      <c r="H126" s="5">
        <f>_xlfn.LET(
_xlpm.IsPrincipalRemainingLessThanOrEqualToPMICutoffAmtCondition,$F125&lt;=$B$2*(1-$B$15),
_xlpm.PMIMonthlyPayment,$B$19,
_xlpm.IsPrincipalZeroCondition,ROUND($F125,2) = 0,
_xlpm.IsPrincipalRemainingBlankCondition,$F125="",
_xlpm.IsPeriodBlankCondition,ISBLANK($A126),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26" s="5">
        <f>_xlfn.LET(
_xlpm.IfPMIOwedIsBlank,IF($H126 = "",0,$H126),
_xlpm.TotalMonthlyPaymentCalculation,$D126+$E126+$G126+_xlpm.IfPMIOwedIsBlank,
_xlpm.IsPrincipalZeroCondition,ROUND($F125,2) = 0,
_xlpm.IsPrincipalRemainingBlankCondition,$F125="",
_xlpm.IsPeriodBlankCondition,ISBLANK($A126),
_xlpm.Calculation,IF(_xlpm.IsPeriodBlankCondition,"",IF(_xlpm.IsPrincipalRemainingBlankCondition,"",IF(_xlpm.IsPrincipalZeroCondition,"",_xlpm.TotalMonthlyPaymentCalculation))),
_xlpm.Calculation
)</f>
        <v>2379.6288261598379</v>
      </c>
      <c r="L126" s="5"/>
    </row>
    <row r="127" spans="1:12" x14ac:dyDescent="0.3">
      <c r="A127">
        <v>102</v>
      </c>
      <c r="B127" s="53">
        <f t="shared" si="1"/>
        <v>46905</v>
      </c>
      <c r="C127" s="5">
        <f>_xlfn.LET(
_xlpm.StartingPrincipalBalance,$F126,
_xlpm.IsPrincipalRemainingZeroCondition,ROUND($F126,2)=0,
_xlpm.IsPrincipalRemainingBlankCondition,$F126="",
_xlpm.IsPeriodBlankCondition,ISBLANK($A127),
_xlpm.Calculation,IF(_xlpm.IsPeriodBlankCondition,"",IF(_xlpm.IsPrincipalRemainingBlankCondition,"",IF(_xlpm.IsPrincipalRemainingZeroCondition,"",_xlpm.StartingPrincipalBalance))),
_xlpm.Calculation
)</f>
        <v>167461.77652572258</v>
      </c>
      <c r="D127" s="5">
        <f>_xlfn.LET(
_xlpm.InterestCalculation,$F126*$B$9,
_xlpm.IsPrincipalRemainingZeroCondition,ROUND($F126,2)=0,
_xlpm.IsPrincipalRemainingBlankCondition,$F126="",
_xlpm.IsPeriodBlankCondition,ISBLANK($A127),
_xlpm.Calculation,IF(_xlpm.IsPeriodBlankCondition,"",IF(_xlpm.IsPrincipalRemainingBlankCondition,"",IF(_xlpm.IsPrincipalRemainingZeroCondition,"",_xlpm.InterestCalculation))),
_xlpm.Calculation
)</f>
        <v>1395.5148043810216</v>
      </c>
      <c r="E127" s="5">
        <f>_xlfn.LET(
_xlpm.PrincipalOwedCalculation,$B$10-$D127,
_xlpm.IsPrincipalLessThenOrEqualToMonthlyPaymentCondition,$F126&lt;=$B$10,
_xlpm.IsPrincipalZeroCondition,ROUND($F126,2) = 0,
_xlpm.IsPrincipalRemainingBlankCondition,$F126="",
_xlpm.IsPeriodBlankCondition,ISBLANK($A127),
_xlpm.Calculation,IF(_xlpm.IsPeriodBlankCondition,"",IF(_xlpm.IsPrincipalRemainingBlankCondition,"",IF(_xlpm.IsPrincipalZeroCondition,"",IF(_xlpm.IsPrincipalLessThenOrEqualToMonthlyPaymentCondition,$F126,_xlpm.PrincipalOwedCalculation)))),
_xlpm.Calculation
)</f>
        <v>184.11402177881632</v>
      </c>
      <c r="F127" s="5">
        <f>_xlfn.LET(
_xlpm.StartingBalanceGreaterThanPrincipalOwedPlusPrepaymentCondition,$C127&gt;=$E127,
_xlpm.IsPrincpalOwedPlusPrepaymentLessThanOrEqualToPrincipalRemainingCondition,ROUND($E127,2)&lt;=ROUND($F126,2),
_xlpm.IsCurrentPrincapalOwedAmtGreaterThanPrevPrincipalOwedCondition,$E126&gt;$F126,
_xlpm.IsPrincipalZeroCondition,ROUND($F126,2) = 0,
_xlpm.IsPrincipalRemainingBlankCondition,$F126="",
_xlpm.IsPeriodBlankCondition,ISBLANK($A127),
_xlpm.Calculation,IF(_xlpm.IsPeriodBlankCondition,"",IF(_xlpm.IsPrincipalRemainingBlankCondition,"",IF(_xlpm.IsPrincipalZeroCondition,"",IF(_xlpm.StartingBalanceGreaterThanPrincipalOwedPlusPrepaymentCondition,$C127-$E127,0)))),
_xlpm.Calculation
)</f>
        <v>167277.66250394378</v>
      </c>
      <c r="G127" s="5">
        <f>_xlfn.LET(
_xlpm.PrincpalRemainingCalculation,$B$13,
_xlpm.IsPrincipalZeroCondition,ROUND($F126,2) = 0,
_xlpm.IsPrincipalRemainingBlankCondition,$F126="",
_xlpm.IsPeriodBlankCondition,ISBLANK($A127),
_xlpm.Calculation,IF(_xlpm.IsPeriodBlankCondition,"",IF(_xlpm.IsPrincipalRemainingBlankCondition,"",IF(_xlpm.IsPrincipalZeroCondition,"",_xlpm.PrincpalRemainingCalculation))),
_xlpm.Calculation
)</f>
        <v>500</v>
      </c>
      <c r="H127" s="5">
        <f>_xlfn.LET(
_xlpm.IsPrincipalRemainingLessThanOrEqualToPMICutoffAmtCondition,$F126&lt;=$B$2*(1-$B$15),
_xlpm.PMIMonthlyPayment,$B$19,
_xlpm.IsPrincipalZeroCondition,ROUND($F126,2) = 0,
_xlpm.IsPrincipalRemainingBlankCondition,$F126="",
_xlpm.IsPeriodBlankCondition,ISBLANK($A127),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27" s="5">
        <f>_xlfn.LET(
_xlpm.IfPMIOwedIsBlank,IF($H127 = "",0,$H127),
_xlpm.TotalMonthlyPaymentCalculation,$D127+$E127+$G127+_xlpm.IfPMIOwedIsBlank,
_xlpm.IsPrincipalZeroCondition,ROUND($F126,2) = 0,
_xlpm.IsPrincipalRemainingBlankCondition,$F126="",
_xlpm.IsPeriodBlankCondition,ISBLANK($A127),
_xlpm.Calculation,IF(_xlpm.IsPeriodBlankCondition,"",IF(_xlpm.IsPrincipalRemainingBlankCondition,"",IF(_xlpm.IsPrincipalZeroCondition,"",_xlpm.TotalMonthlyPaymentCalculation))),
_xlpm.Calculation
)</f>
        <v>2379.6288261598379</v>
      </c>
      <c r="L127" s="5"/>
    </row>
    <row r="128" spans="1:12" x14ac:dyDescent="0.3">
      <c r="A128">
        <v>103</v>
      </c>
      <c r="B128" s="53">
        <f t="shared" si="1"/>
        <v>46935</v>
      </c>
      <c r="C128" s="5">
        <f>_xlfn.LET(
_xlpm.StartingPrincipalBalance,$F127,
_xlpm.IsPrincipalRemainingZeroCondition,ROUND($F127,2)=0,
_xlpm.IsPrincipalRemainingBlankCondition,$F127="",
_xlpm.IsPeriodBlankCondition,ISBLANK($A128),
_xlpm.Calculation,IF(_xlpm.IsPeriodBlankCondition,"",IF(_xlpm.IsPrincipalRemainingBlankCondition,"",IF(_xlpm.IsPrincipalRemainingZeroCondition,"",_xlpm.StartingPrincipalBalance))),
_xlpm.Calculation
)</f>
        <v>167277.66250394378</v>
      </c>
      <c r="D128" s="5">
        <f>_xlfn.LET(
_xlpm.InterestCalculation,$F127*$B$9,
_xlpm.IsPrincipalRemainingZeroCondition,ROUND($F127,2)=0,
_xlpm.IsPrincipalRemainingBlankCondition,$F127="",
_xlpm.IsPeriodBlankCondition,ISBLANK($A128),
_xlpm.Calculation,IF(_xlpm.IsPeriodBlankCondition,"",IF(_xlpm.IsPrincipalRemainingBlankCondition,"",IF(_xlpm.IsPrincipalRemainingZeroCondition,"",_xlpm.InterestCalculation))),
_xlpm.Calculation
)</f>
        <v>1393.980520866198</v>
      </c>
      <c r="E128" s="5">
        <f>_xlfn.LET(
_xlpm.PrincipalOwedCalculation,$B$10-$D128,
_xlpm.IsPrincipalLessThenOrEqualToMonthlyPaymentCondition,$F127&lt;=$B$10,
_xlpm.IsPrincipalZeroCondition,ROUND($F127,2) = 0,
_xlpm.IsPrincipalRemainingBlankCondition,$F127="",
_xlpm.IsPeriodBlankCondition,ISBLANK($A128),
_xlpm.Calculation,IF(_xlpm.IsPeriodBlankCondition,"",IF(_xlpm.IsPrincipalRemainingBlankCondition,"",IF(_xlpm.IsPrincipalZeroCondition,"",IF(_xlpm.IsPrincipalLessThenOrEqualToMonthlyPaymentCondition,$F127,_xlpm.PrincipalOwedCalculation)))),
_xlpm.Calculation
)</f>
        <v>185.64830529363985</v>
      </c>
      <c r="F128" s="5">
        <f>_xlfn.LET(
_xlpm.StartingBalanceGreaterThanPrincipalOwedPlusPrepaymentCondition,$C128&gt;=$E128,
_xlpm.IsPrincpalOwedPlusPrepaymentLessThanOrEqualToPrincipalRemainingCondition,ROUND($E128,2)&lt;=ROUND($F127,2),
_xlpm.IsCurrentPrincapalOwedAmtGreaterThanPrevPrincipalOwedCondition,$E127&gt;$F127,
_xlpm.IsPrincipalZeroCondition,ROUND($F127,2) = 0,
_xlpm.IsPrincipalRemainingBlankCondition,$F127="",
_xlpm.IsPeriodBlankCondition,ISBLANK($A128),
_xlpm.Calculation,IF(_xlpm.IsPeriodBlankCondition,"",IF(_xlpm.IsPrincipalRemainingBlankCondition,"",IF(_xlpm.IsPrincipalZeroCondition,"",IF(_xlpm.StartingBalanceGreaterThanPrincipalOwedPlusPrepaymentCondition,$C128-$E128,0)))),
_xlpm.Calculation
)</f>
        <v>167092.01419865014</v>
      </c>
      <c r="G128" s="5">
        <f>_xlfn.LET(
_xlpm.PrincpalRemainingCalculation,$B$13,
_xlpm.IsPrincipalZeroCondition,ROUND($F127,2) = 0,
_xlpm.IsPrincipalRemainingBlankCondition,$F127="",
_xlpm.IsPeriodBlankCondition,ISBLANK($A128),
_xlpm.Calculation,IF(_xlpm.IsPeriodBlankCondition,"",IF(_xlpm.IsPrincipalRemainingBlankCondition,"",IF(_xlpm.IsPrincipalZeroCondition,"",_xlpm.PrincpalRemainingCalculation))),
_xlpm.Calculation
)</f>
        <v>500</v>
      </c>
      <c r="H128" s="5">
        <f>_xlfn.LET(
_xlpm.IsPrincipalRemainingLessThanOrEqualToPMICutoffAmtCondition,$F127&lt;=$B$2*(1-$B$15),
_xlpm.PMIMonthlyPayment,$B$19,
_xlpm.IsPrincipalZeroCondition,ROUND($F127,2) = 0,
_xlpm.IsPrincipalRemainingBlankCondition,$F127="",
_xlpm.IsPeriodBlankCondition,ISBLANK($A128),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28" s="5">
        <f>_xlfn.LET(
_xlpm.IfPMIOwedIsBlank,IF($H128 = "",0,$H128),
_xlpm.TotalMonthlyPaymentCalculation,$D128+$E128+$G128+_xlpm.IfPMIOwedIsBlank,
_xlpm.IsPrincipalZeroCondition,ROUND($F127,2) = 0,
_xlpm.IsPrincipalRemainingBlankCondition,$F127="",
_xlpm.IsPeriodBlankCondition,ISBLANK($A128),
_xlpm.Calculation,IF(_xlpm.IsPeriodBlankCondition,"",IF(_xlpm.IsPrincipalRemainingBlankCondition,"",IF(_xlpm.IsPrincipalZeroCondition,"",_xlpm.TotalMonthlyPaymentCalculation))),
_xlpm.Calculation
)</f>
        <v>2379.6288261598379</v>
      </c>
      <c r="L128" s="5"/>
    </row>
    <row r="129" spans="1:12" x14ac:dyDescent="0.3">
      <c r="A129">
        <v>104</v>
      </c>
      <c r="B129" s="53">
        <f t="shared" si="1"/>
        <v>46966</v>
      </c>
      <c r="C129" s="5">
        <f>_xlfn.LET(
_xlpm.StartingPrincipalBalance,$F128,
_xlpm.IsPrincipalRemainingZeroCondition,ROUND($F128,2)=0,
_xlpm.IsPrincipalRemainingBlankCondition,$F128="",
_xlpm.IsPeriodBlankCondition,ISBLANK($A129),
_xlpm.Calculation,IF(_xlpm.IsPeriodBlankCondition,"",IF(_xlpm.IsPrincipalRemainingBlankCondition,"",IF(_xlpm.IsPrincipalRemainingZeroCondition,"",_xlpm.StartingPrincipalBalance))),
_xlpm.Calculation
)</f>
        <v>167092.01419865014</v>
      </c>
      <c r="D129" s="5">
        <f>_xlfn.LET(
_xlpm.InterestCalculation,$F128*$B$9,
_xlpm.IsPrincipalRemainingZeroCondition,ROUND($F128,2)=0,
_xlpm.IsPrincipalRemainingBlankCondition,$F128="",
_xlpm.IsPeriodBlankCondition,ISBLANK($A129),
_xlpm.Calculation,IF(_xlpm.IsPeriodBlankCondition,"",IF(_xlpm.IsPrincipalRemainingBlankCondition,"",IF(_xlpm.IsPrincipalRemainingZeroCondition,"",_xlpm.InterestCalculation))),
_xlpm.Calculation
)</f>
        <v>1392.4334516554179</v>
      </c>
      <c r="E129" s="5">
        <f>_xlfn.LET(
_xlpm.PrincipalOwedCalculation,$B$10-$D129,
_xlpm.IsPrincipalLessThenOrEqualToMonthlyPaymentCondition,$F128&lt;=$B$10,
_xlpm.IsPrincipalZeroCondition,ROUND($F128,2) = 0,
_xlpm.IsPrincipalRemainingBlankCondition,$F128="",
_xlpm.IsPeriodBlankCondition,ISBLANK($A129),
_xlpm.Calculation,IF(_xlpm.IsPeriodBlankCondition,"",IF(_xlpm.IsPrincipalRemainingBlankCondition,"",IF(_xlpm.IsPrincipalZeroCondition,"",IF(_xlpm.IsPrincipalLessThenOrEqualToMonthlyPaymentCondition,$F128,_xlpm.PrincipalOwedCalculation)))),
_xlpm.Calculation
)</f>
        <v>187.19537450441999</v>
      </c>
      <c r="F129" s="5">
        <f>_xlfn.LET(
_xlpm.StartingBalanceGreaterThanPrincipalOwedPlusPrepaymentCondition,$C129&gt;=$E129,
_xlpm.IsPrincpalOwedPlusPrepaymentLessThanOrEqualToPrincipalRemainingCondition,ROUND($E129,2)&lt;=ROUND($F128,2),
_xlpm.IsCurrentPrincapalOwedAmtGreaterThanPrevPrincipalOwedCondition,$E128&gt;$F128,
_xlpm.IsPrincipalZeroCondition,ROUND($F128,2) = 0,
_xlpm.IsPrincipalRemainingBlankCondition,$F128="",
_xlpm.IsPeriodBlankCondition,ISBLANK($A129),
_xlpm.Calculation,IF(_xlpm.IsPeriodBlankCondition,"",IF(_xlpm.IsPrincipalRemainingBlankCondition,"",IF(_xlpm.IsPrincipalZeroCondition,"",IF(_xlpm.StartingBalanceGreaterThanPrincipalOwedPlusPrepaymentCondition,$C129-$E129,0)))),
_xlpm.Calculation
)</f>
        <v>166904.81882414571</v>
      </c>
      <c r="G129" s="5">
        <f>_xlfn.LET(
_xlpm.PrincpalRemainingCalculation,$B$13,
_xlpm.IsPrincipalZeroCondition,ROUND($F128,2) = 0,
_xlpm.IsPrincipalRemainingBlankCondition,$F128="",
_xlpm.IsPeriodBlankCondition,ISBLANK($A129),
_xlpm.Calculation,IF(_xlpm.IsPeriodBlankCondition,"",IF(_xlpm.IsPrincipalRemainingBlankCondition,"",IF(_xlpm.IsPrincipalZeroCondition,"",_xlpm.PrincpalRemainingCalculation))),
_xlpm.Calculation
)</f>
        <v>500</v>
      </c>
      <c r="H129" s="5">
        <f>_xlfn.LET(
_xlpm.IsPrincipalRemainingLessThanOrEqualToPMICutoffAmtCondition,$F128&lt;=$B$2*(1-$B$15),
_xlpm.PMIMonthlyPayment,$B$19,
_xlpm.IsPrincipalZeroCondition,ROUND($F128,2) = 0,
_xlpm.IsPrincipalRemainingBlankCondition,$F128="",
_xlpm.IsPeriodBlankCondition,ISBLANK($A129),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29" s="5">
        <f>_xlfn.LET(
_xlpm.IfPMIOwedIsBlank,IF($H129 = "",0,$H129),
_xlpm.TotalMonthlyPaymentCalculation,$D129+$E129+$G129+_xlpm.IfPMIOwedIsBlank,
_xlpm.IsPrincipalZeroCondition,ROUND($F128,2) = 0,
_xlpm.IsPrincipalRemainingBlankCondition,$F128="",
_xlpm.IsPeriodBlankCondition,ISBLANK($A129),
_xlpm.Calculation,IF(_xlpm.IsPeriodBlankCondition,"",IF(_xlpm.IsPrincipalRemainingBlankCondition,"",IF(_xlpm.IsPrincipalZeroCondition,"",_xlpm.TotalMonthlyPaymentCalculation))),
_xlpm.Calculation
)</f>
        <v>2379.6288261598379</v>
      </c>
      <c r="L129" s="5"/>
    </row>
    <row r="130" spans="1:12" x14ac:dyDescent="0.3">
      <c r="A130">
        <v>105</v>
      </c>
      <c r="B130" s="53">
        <f t="shared" si="1"/>
        <v>46997</v>
      </c>
      <c r="C130" s="5">
        <f>_xlfn.LET(
_xlpm.StartingPrincipalBalance,$F129,
_xlpm.IsPrincipalRemainingZeroCondition,ROUND($F129,2)=0,
_xlpm.IsPrincipalRemainingBlankCondition,$F129="",
_xlpm.IsPeriodBlankCondition,ISBLANK($A130),
_xlpm.Calculation,IF(_xlpm.IsPeriodBlankCondition,"",IF(_xlpm.IsPrincipalRemainingBlankCondition,"",IF(_xlpm.IsPrincipalRemainingZeroCondition,"",_xlpm.StartingPrincipalBalance))),
_xlpm.Calculation
)</f>
        <v>166904.81882414571</v>
      </c>
      <c r="D130" s="5">
        <f>_xlfn.LET(
_xlpm.InterestCalculation,$F129*$B$9,
_xlpm.IsPrincipalRemainingZeroCondition,ROUND($F129,2)=0,
_xlpm.IsPrincipalRemainingBlankCondition,$F129="",
_xlpm.IsPeriodBlankCondition,ISBLANK($A130),
_xlpm.Calculation,IF(_xlpm.IsPeriodBlankCondition,"",IF(_xlpm.IsPrincipalRemainingBlankCondition,"",IF(_xlpm.IsPrincipalRemainingZeroCondition,"",_xlpm.InterestCalculation))),
_xlpm.Calculation
)</f>
        <v>1390.8734902012143</v>
      </c>
      <c r="E130" s="5">
        <f>_xlfn.LET(
_xlpm.PrincipalOwedCalculation,$B$10-$D130,
_xlpm.IsPrincipalLessThenOrEqualToMonthlyPaymentCondition,$F129&lt;=$B$10,
_xlpm.IsPrincipalZeroCondition,ROUND($F129,2) = 0,
_xlpm.IsPrincipalRemainingBlankCondition,$F129="",
_xlpm.IsPeriodBlankCondition,ISBLANK($A130),
_xlpm.Calculation,IF(_xlpm.IsPeriodBlankCondition,"",IF(_xlpm.IsPrincipalRemainingBlankCondition,"",IF(_xlpm.IsPrincipalZeroCondition,"",IF(_xlpm.IsPrincipalLessThenOrEqualToMonthlyPaymentCondition,$F129,_xlpm.PrincipalOwedCalculation)))),
_xlpm.Calculation
)</f>
        <v>188.75533595862362</v>
      </c>
      <c r="F130" s="5">
        <f>_xlfn.LET(
_xlpm.StartingBalanceGreaterThanPrincipalOwedPlusPrepaymentCondition,$C130&gt;=$E130,
_xlpm.IsPrincpalOwedPlusPrepaymentLessThanOrEqualToPrincipalRemainingCondition,ROUND($E130,2)&lt;=ROUND($F129,2),
_xlpm.IsCurrentPrincapalOwedAmtGreaterThanPrevPrincipalOwedCondition,$E129&gt;$F129,
_xlpm.IsPrincipalZeroCondition,ROUND($F129,2) = 0,
_xlpm.IsPrincipalRemainingBlankCondition,$F129="",
_xlpm.IsPeriodBlankCondition,ISBLANK($A130),
_xlpm.Calculation,IF(_xlpm.IsPeriodBlankCondition,"",IF(_xlpm.IsPrincipalRemainingBlankCondition,"",IF(_xlpm.IsPrincipalZeroCondition,"",IF(_xlpm.StartingBalanceGreaterThanPrincipalOwedPlusPrepaymentCondition,$C130-$E130,0)))),
_xlpm.Calculation
)</f>
        <v>166716.06348818709</v>
      </c>
      <c r="G130" s="5">
        <f>_xlfn.LET(
_xlpm.PrincpalRemainingCalculation,$B$13,
_xlpm.IsPrincipalZeroCondition,ROUND($F129,2) = 0,
_xlpm.IsPrincipalRemainingBlankCondition,$F129="",
_xlpm.IsPeriodBlankCondition,ISBLANK($A130),
_xlpm.Calculation,IF(_xlpm.IsPeriodBlankCondition,"",IF(_xlpm.IsPrincipalRemainingBlankCondition,"",IF(_xlpm.IsPrincipalZeroCondition,"",_xlpm.PrincpalRemainingCalculation))),
_xlpm.Calculation
)</f>
        <v>500</v>
      </c>
      <c r="H130" s="5">
        <f>_xlfn.LET(
_xlpm.IsPrincipalRemainingLessThanOrEqualToPMICutoffAmtCondition,$F129&lt;=$B$2*(1-$B$15),
_xlpm.PMIMonthlyPayment,$B$19,
_xlpm.IsPrincipalZeroCondition,ROUND($F129,2) = 0,
_xlpm.IsPrincipalRemainingBlankCondition,$F129="",
_xlpm.IsPeriodBlankCondition,ISBLANK($A130),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30" s="5">
        <f>_xlfn.LET(
_xlpm.IfPMIOwedIsBlank,IF($H130 = "",0,$H130),
_xlpm.TotalMonthlyPaymentCalculation,$D130+$E130+$G130+_xlpm.IfPMIOwedIsBlank,
_xlpm.IsPrincipalZeroCondition,ROUND($F129,2) = 0,
_xlpm.IsPrincipalRemainingBlankCondition,$F129="",
_xlpm.IsPeriodBlankCondition,ISBLANK($A130),
_xlpm.Calculation,IF(_xlpm.IsPeriodBlankCondition,"",IF(_xlpm.IsPrincipalRemainingBlankCondition,"",IF(_xlpm.IsPrincipalZeroCondition,"",_xlpm.TotalMonthlyPaymentCalculation))),
_xlpm.Calculation
)</f>
        <v>2379.6288261598379</v>
      </c>
      <c r="L130" s="5"/>
    </row>
    <row r="131" spans="1:12" x14ac:dyDescent="0.3">
      <c r="A131">
        <v>106</v>
      </c>
      <c r="B131" s="53">
        <f t="shared" si="1"/>
        <v>47027</v>
      </c>
      <c r="C131" s="5">
        <f>_xlfn.LET(
_xlpm.StartingPrincipalBalance,$F130,
_xlpm.IsPrincipalRemainingZeroCondition,ROUND($F130,2)=0,
_xlpm.IsPrincipalRemainingBlankCondition,$F130="",
_xlpm.IsPeriodBlankCondition,ISBLANK($A131),
_xlpm.Calculation,IF(_xlpm.IsPeriodBlankCondition,"",IF(_xlpm.IsPrincipalRemainingBlankCondition,"",IF(_xlpm.IsPrincipalRemainingZeroCondition,"",_xlpm.StartingPrincipalBalance))),
_xlpm.Calculation
)</f>
        <v>166716.06348818709</v>
      </c>
      <c r="D131" s="5">
        <f>_xlfn.LET(
_xlpm.InterestCalculation,$F130*$B$9,
_xlpm.IsPrincipalRemainingZeroCondition,ROUND($F130,2)=0,
_xlpm.IsPrincipalRemainingBlankCondition,$F130="",
_xlpm.IsPeriodBlankCondition,ISBLANK($A131),
_xlpm.Calculation,IF(_xlpm.IsPeriodBlankCondition,"",IF(_xlpm.IsPrincipalRemainingBlankCondition,"",IF(_xlpm.IsPrincipalRemainingZeroCondition,"",_xlpm.InterestCalculation))),
_xlpm.Calculation
)</f>
        <v>1389.3005290682258</v>
      </c>
      <c r="E131" s="5">
        <f>_xlfn.LET(
_xlpm.PrincipalOwedCalculation,$B$10-$D131,
_xlpm.IsPrincipalLessThenOrEqualToMonthlyPaymentCondition,$F130&lt;=$B$10,
_xlpm.IsPrincipalZeroCondition,ROUND($F130,2) = 0,
_xlpm.IsPrincipalRemainingBlankCondition,$F130="",
_xlpm.IsPeriodBlankCondition,ISBLANK($A131),
_xlpm.Calculation,IF(_xlpm.IsPeriodBlankCondition,"",IF(_xlpm.IsPrincipalRemainingBlankCondition,"",IF(_xlpm.IsPrincipalZeroCondition,"",IF(_xlpm.IsPrincipalLessThenOrEqualToMonthlyPaymentCondition,$F130,_xlpm.PrincipalOwedCalculation)))),
_xlpm.Calculation
)</f>
        <v>190.32829709161206</v>
      </c>
      <c r="F131" s="5">
        <f>_xlfn.LET(
_xlpm.StartingBalanceGreaterThanPrincipalOwedPlusPrepaymentCondition,$C131&gt;=$E131,
_xlpm.IsPrincpalOwedPlusPrepaymentLessThanOrEqualToPrincipalRemainingCondition,ROUND($E131,2)&lt;=ROUND($F130,2),
_xlpm.IsCurrentPrincapalOwedAmtGreaterThanPrevPrincipalOwedCondition,$E130&gt;$F130,
_xlpm.IsPrincipalZeroCondition,ROUND($F130,2) = 0,
_xlpm.IsPrincipalRemainingBlankCondition,$F130="",
_xlpm.IsPeriodBlankCondition,ISBLANK($A131),
_xlpm.Calculation,IF(_xlpm.IsPeriodBlankCondition,"",IF(_xlpm.IsPrincipalRemainingBlankCondition,"",IF(_xlpm.IsPrincipalZeroCondition,"",IF(_xlpm.StartingBalanceGreaterThanPrincipalOwedPlusPrepaymentCondition,$C131-$E131,0)))),
_xlpm.Calculation
)</f>
        <v>166525.73519109547</v>
      </c>
      <c r="G131" s="5">
        <f>_xlfn.LET(
_xlpm.PrincpalRemainingCalculation,$B$13,
_xlpm.IsPrincipalZeroCondition,ROUND($F130,2) = 0,
_xlpm.IsPrincipalRemainingBlankCondition,$F130="",
_xlpm.IsPeriodBlankCondition,ISBLANK($A131),
_xlpm.Calculation,IF(_xlpm.IsPeriodBlankCondition,"",IF(_xlpm.IsPrincipalRemainingBlankCondition,"",IF(_xlpm.IsPrincipalZeroCondition,"",_xlpm.PrincpalRemainingCalculation))),
_xlpm.Calculation
)</f>
        <v>500</v>
      </c>
      <c r="H131" s="5">
        <f>_xlfn.LET(
_xlpm.IsPrincipalRemainingLessThanOrEqualToPMICutoffAmtCondition,$F130&lt;=$B$2*(1-$B$15),
_xlpm.PMIMonthlyPayment,$B$19,
_xlpm.IsPrincipalZeroCondition,ROUND($F130,2) = 0,
_xlpm.IsPrincipalRemainingBlankCondition,$F130="",
_xlpm.IsPeriodBlankCondition,ISBLANK($A131),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31" s="5">
        <f>_xlfn.LET(
_xlpm.IfPMIOwedIsBlank,IF($H131 = "",0,$H131),
_xlpm.TotalMonthlyPaymentCalculation,$D131+$E131+$G131+_xlpm.IfPMIOwedIsBlank,
_xlpm.IsPrincipalZeroCondition,ROUND($F130,2) = 0,
_xlpm.IsPrincipalRemainingBlankCondition,$F130="",
_xlpm.IsPeriodBlankCondition,ISBLANK($A131),
_xlpm.Calculation,IF(_xlpm.IsPeriodBlankCondition,"",IF(_xlpm.IsPrincipalRemainingBlankCondition,"",IF(_xlpm.IsPrincipalZeroCondition,"",_xlpm.TotalMonthlyPaymentCalculation))),
_xlpm.Calculation
)</f>
        <v>2379.6288261598379</v>
      </c>
      <c r="L131" s="5"/>
    </row>
    <row r="132" spans="1:12" x14ac:dyDescent="0.3">
      <c r="A132">
        <v>107</v>
      </c>
      <c r="B132" s="53">
        <f t="shared" si="1"/>
        <v>47058</v>
      </c>
      <c r="C132" s="5">
        <f>_xlfn.LET(
_xlpm.StartingPrincipalBalance,$F131,
_xlpm.IsPrincipalRemainingZeroCondition,ROUND($F131,2)=0,
_xlpm.IsPrincipalRemainingBlankCondition,$F131="",
_xlpm.IsPeriodBlankCondition,ISBLANK($A132),
_xlpm.Calculation,IF(_xlpm.IsPeriodBlankCondition,"",IF(_xlpm.IsPrincipalRemainingBlankCondition,"",IF(_xlpm.IsPrincipalRemainingZeroCondition,"",_xlpm.StartingPrincipalBalance))),
_xlpm.Calculation
)</f>
        <v>166525.73519109547</v>
      </c>
      <c r="D132" s="5">
        <f>_xlfn.LET(
_xlpm.InterestCalculation,$F131*$B$9,
_xlpm.IsPrincipalRemainingZeroCondition,ROUND($F131,2)=0,
_xlpm.IsPrincipalRemainingBlankCondition,$F131="",
_xlpm.IsPeriodBlankCondition,ISBLANK($A132),
_xlpm.Calculation,IF(_xlpm.IsPeriodBlankCondition,"",IF(_xlpm.IsPrincipalRemainingBlankCondition,"",IF(_xlpm.IsPrincipalRemainingZeroCondition,"",_xlpm.InterestCalculation))),
_xlpm.Calculation
)</f>
        <v>1387.7144599257956</v>
      </c>
      <c r="E132" s="5">
        <f>_xlfn.LET(
_xlpm.PrincipalOwedCalculation,$B$10-$D132,
_xlpm.IsPrincipalLessThenOrEqualToMonthlyPaymentCondition,$F131&lt;=$B$10,
_xlpm.IsPrincipalZeroCondition,ROUND($F131,2) = 0,
_xlpm.IsPrincipalRemainingBlankCondition,$F131="",
_xlpm.IsPeriodBlankCondition,ISBLANK($A132),
_xlpm.Calculation,IF(_xlpm.IsPeriodBlankCondition,"",IF(_xlpm.IsPrincipalRemainingBlankCondition,"",IF(_xlpm.IsPrincipalZeroCondition,"",IF(_xlpm.IsPrincipalLessThenOrEqualToMonthlyPaymentCondition,$F131,_xlpm.PrincipalOwedCalculation)))),
_xlpm.Calculation
)</f>
        <v>191.91436623404229</v>
      </c>
      <c r="F132" s="5">
        <f>_xlfn.LET(
_xlpm.StartingBalanceGreaterThanPrincipalOwedPlusPrepaymentCondition,$C132&gt;=$E132,
_xlpm.IsPrincpalOwedPlusPrepaymentLessThanOrEqualToPrincipalRemainingCondition,ROUND($E132,2)&lt;=ROUND($F131,2),
_xlpm.IsCurrentPrincapalOwedAmtGreaterThanPrevPrincipalOwedCondition,$E131&gt;$F131,
_xlpm.IsPrincipalZeroCondition,ROUND($F131,2) = 0,
_xlpm.IsPrincipalRemainingBlankCondition,$F131="",
_xlpm.IsPeriodBlankCondition,ISBLANK($A132),
_xlpm.Calculation,IF(_xlpm.IsPeriodBlankCondition,"",IF(_xlpm.IsPrincipalRemainingBlankCondition,"",IF(_xlpm.IsPrincipalZeroCondition,"",IF(_xlpm.StartingBalanceGreaterThanPrincipalOwedPlusPrepaymentCondition,$C132-$E132,0)))),
_xlpm.Calculation
)</f>
        <v>166333.82082486144</v>
      </c>
      <c r="G132" s="5">
        <f>_xlfn.LET(
_xlpm.PrincpalRemainingCalculation,$B$13,
_xlpm.IsPrincipalZeroCondition,ROUND($F131,2) = 0,
_xlpm.IsPrincipalRemainingBlankCondition,$F131="",
_xlpm.IsPeriodBlankCondition,ISBLANK($A132),
_xlpm.Calculation,IF(_xlpm.IsPeriodBlankCondition,"",IF(_xlpm.IsPrincipalRemainingBlankCondition,"",IF(_xlpm.IsPrincipalZeroCondition,"",_xlpm.PrincpalRemainingCalculation))),
_xlpm.Calculation
)</f>
        <v>500</v>
      </c>
      <c r="H132" s="5">
        <f>_xlfn.LET(
_xlpm.IsPrincipalRemainingLessThanOrEqualToPMICutoffAmtCondition,$F131&lt;=$B$2*(1-$B$15),
_xlpm.PMIMonthlyPayment,$B$19,
_xlpm.IsPrincipalZeroCondition,ROUND($F131,2) = 0,
_xlpm.IsPrincipalRemainingBlankCondition,$F131="",
_xlpm.IsPeriodBlankCondition,ISBLANK($A132),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32" s="5">
        <f>_xlfn.LET(
_xlpm.IfPMIOwedIsBlank,IF($H132 = "",0,$H132),
_xlpm.TotalMonthlyPaymentCalculation,$D132+$E132+$G132+_xlpm.IfPMIOwedIsBlank,
_xlpm.IsPrincipalZeroCondition,ROUND($F131,2) = 0,
_xlpm.IsPrincipalRemainingBlankCondition,$F131="",
_xlpm.IsPeriodBlankCondition,ISBLANK($A132),
_xlpm.Calculation,IF(_xlpm.IsPeriodBlankCondition,"",IF(_xlpm.IsPrincipalRemainingBlankCondition,"",IF(_xlpm.IsPrincipalZeroCondition,"",_xlpm.TotalMonthlyPaymentCalculation))),
_xlpm.Calculation
)</f>
        <v>2379.6288261598379</v>
      </c>
      <c r="L132" s="5"/>
    </row>
    <row r="133" spans="1:12" x14ac:dyDescent="0.3">
      <c r="A133">
        <v>108</v>
      </c>
      <c r="B133" s="53">
        <f t="shared" si="1"/>
        <v>47088</v>
      </c>
      <c r="C133" s="5">
        <f>_xlfn.LET(
_xlpm.StartingPrincipalBalance,$F132,
_xlpm.IsPrincipalRemainingZeroCondition,ROUND($F132,2)=0,
_xlpm.IsPrincipalRemainingBlankCondition,$F132="",
_xlpm.IsPeriodBlankCondition,ISBLANK($A133),
_xlpm.Calculation,IF(_xlpm.IsPeriodBlankCondition,"",IF(_xlpm.IsPrincipalRemainingBlankCondition,"",IF(_xlpm.IsPrincipalRemainingZeroCondition,"",_xlpm.StartingPrincipalBalance))),
_xlpm.Calculation
)</f>
        <v>166333.82082486144</v>
      </c>
      <c r="D133" s="5">
        <f>_xlfn.LET(
_xlpm.InterestCalculation,$F132*$B$9,
_xlpm.IsPrincipalRemainingZeroCondition,ROUND($F132,2)=0,
_xlpm.IsPrincipalRemainingBlankCondition,$F132="",
_xlpm.IsPeriodBlankCondition,ISBLANK($A133),
_xlpm.Calculation,IF(_xlpm.IsPeriodBlankCondition,"",IF(_xlpm.IsPrincipalRemainingBlankCondition,"",IF(_xlpm.IsPrincipalRemainingZeroCondition,"",_xlpm.InterestCalculation))),
_xlpm.Calculation
)</f>
        <v>1386.1151735405119</v>
      </c>
      <c r="E133" s="5">
        <f>_xlfn.LET(
_xlpm.PrincipalOwedCalculation,$B$10-$D133,
_xlpm.IsPrincipalLessThenOrEqualToMonthlyPaymentCondition,$F132&lt;=$B$10,
_xlpm.IsPrincipalZeroCondition,ROUND($F132,2) = 0,
_xlpm.IsPrincipalRemainingBlankCondition,$F132="",
_xlpm.IsPeriodBlankCondition,ISBLANK($A133),
_xlpm.Calculation,IF(_xlpm.IsPeriodBlankCondition,"",IF(_xlpm.IsPrincipalRemainingBlankCondition,"",IF(_xlpm.IsPrincipalZeroCondition,"",IF(_xlpm.IsPrincipalLessThenOrEqualToMonthlyPaymentCondition,$F132,_xlpm.PrincipalOwedCalculation)))),
_xlpm.Calculation
)</f>
        <v>193.51365261932597</v>
      </c>
      <c r="F133" s="5">
        <f>_xlfn.LET(
_xlpm.StartingBalanceGreaterThanPrincipalOwedPlusPrepaymentCondition,$C133&gt;=$E133,
_xlpm.IsPrincpalOwedPlusPrepaymentLessThanOrEqualToPrincipalRemainingCondition,ROUND($E133,2)&lt;=ROUND($F132,2),
_xlpm.IsCurrentPrincapalOwedAmtGreaterThanPrevPrincipalOwedCondition,$E132&gt;$F132,
_xlpm.IsPrincipalZeroCondition,ROUND($F132,2) = 0,
_xlpm.IsPrincipalRemainingBlankCondition,$F132="",
_xlpm.IsPeriodBlankCondition,ISBLANK($A133),
_xlpm.Calculation,IF(_xlpm.IsPeriodBlankCondition,"",IF(_xlpm.IsPrincipalRemainingBlankCondition,"",IF(_xlpm.IsPrincipalZeroCondition,"",IF(_xlpm.StartingBalanceGreaterThanPrincipalOwedPlusPrepaymentCondition,$C133-$E133,0)))),
_xlpm.Calculation
)</f>
        <v>166140.30717224212</v>
      </c>
      <c r="G133" s="5">
        <f>_xlfn.LET(
_xlpm.PrincpalRemainingCalculation,$B$13,
_xlpm.IsPrincipalZeroCondition,ROUND($F132,2) = 0,
_xlpm.IsPrincipalRemainingBlankCondition,$F132="",
_xlpm.IsPeriodBlankCondition,ISBLANK($A133),
_xlpm.Calculation,IF(_xlpm.IsPeriodBlankCondition,"",IF(_xlpm.IsPrincipalRemainingBlankCondition,"",IF(_xlpm.IsPrincipalZeroCondition,"",_xlpm.PrincpalRemainingCalculation))),
_xlpm.Calculation
)</f>
        <v>500</v>
      </c>
      <c r="H133" s="5">
        <f>_xlfn.LET(
_xlpm.IsPrincipalRemainingLessThanOrEqualToPMICutoffAmtCondition,$F132&lt;=$B$2*(1-$B$15),
_xlpm.PMIMonthlyPayment,$B$19,
_xlpm.IsPrincipalZeroCondition,ROUND($F132,2) = 0,
_xlpm.IsPrincipalRemainingBlankCondition,$F132="",
_xlpm.IsPeriodBlankCondition,ISBLANK($A133),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33" s="5">
        <f>_xlfn.LET(
_xlpm.IfPMIOwedIsBlank,IF($H133 = "",0,$H133),
_xlpm.TotalMonthlyPaymentCalculation,$D133+$E133+$G133+_xlpm.IfPMIOwedIsBlank,
_xlpm.IsPrincipalZeroCondition,ROUND($F132,2) = 0,
_xlpm.IsPrincipalRemainingBlankCondition,$F132="",
_xlpm.IsPeriodBlankCondition,ISBLANK($A133),
_xlpm.Calculation,IF(_xlpm.IsPeriodBlankCondition,"",IF(_xlpm.IsPrincipalRemainingBlankCondition,"",IF(_xlpm.IsPrincipalZeroCondition,"",_xlpm.TotalMonthlyPaymentCalculation))),
_xlpm.Calculation
)</f>
        <v>2379.6288261598379</v>
      </c>
      <c r="L133" s="5"/>
    </row>
    <row r="134" spans="1:12" x14ac:dyDescent="0.3">
      <c r="A134">
        <v>109</v>
      </c>
      <c r="B134" s="53">
        <f t="shared" si="1"/>
        <v>47119</v>
      </c>
      <c r="C134" s="5">
        <f>_xlfn.LET(
_xlpm.StartingPrincipalBalance,$F133,
_xlpm.IsPrincipalRemainingZeroCondition,ROUND($F133,2)=0,
_xlpm.IsPrincipalRemainingBlankCondition,$F133="",
_xlpm.IsPeriodBlankCondition,ISBLANK($A134),
_xlpm.Calculation,IF(_xlpm.IsPeriodBlankCondition,"",IF(_xlpm.IsPrincipalRemainingBlankCondition,"",IF(_xlpm.IsPrincipalRemainingZeroCondition,"",_xlpm.StartingPrincipalBalance))),
_xlpm.Calculation
)</f>
        <v>166140.30717224212</v>
      </c>
      <c r="D134" s="5">
        <f>_xlfn.LET(
_xlpm.InterestCalculation,$F133*$B$9,
_xlpm.IsPrincipalRemainingZeroCondition,ROUND($F133,2)=0,
_xlpm.IsPrincipalRemainingBlankCondition,$F133="",
_xlpm.IsPeriodBlankCondition,ISBLANK($A134),
_xlpm.Calculation,IF(_xlpm.IsPeriodBlankCondition,"",IF(_xlpm.IsPrincipalRemainingBlankCondition,"",IF(_xlpm.IsPrincipalRemainingZeroCondition,"",_xlpm.InterestCalculation))),
_xlpm.Calculation
)</f>
        <v>1384.5025597686843</v>
      </c>
      <c r="E134" s="5">
        <f>_xlfn.LET(
_xlpm.PrincipalOwedCalculation,$B$10-$D134,
_xlpm.IsPrincipalLessThenOrEqualToMonthlyPaymentCondition,$F133&lt;=$B$10,
_xlpm.IsPrincipalZeroCondition,ROUND($F133,2) = 0,
_xlpm.IsPrincipalRemainingBlankCondition,$F133="",
_xlpm.IsPeriodBlankCondition,ISBLANK($A134),
_xlpm.Calculation,IF(_xlpm.IsPeriodBlankCondition,"",IF(_xlpm.IsPrincipalRemainingBlankCondition,"",IF(_xlpm.IsPrincipalZeroCondition,"",IF(_xlpm.IsPrincipalLessThenOrEqualToMonthlyPaymentCondition,$F133,_xlpm.PrincipalOwedCalculation)))),
_xlpm.Calculation
)</f>
        <v>195.12626639115365</v>
      </c>
      <c r="F134" s="5">
        <f>_xlfn.LET(
_xlpm.StartingBalanceGreaterThanPrincipalOwedPlusPrepaymentCondition,$C134&gt;=$E134,
_xlpm.IsPrincpalOwedPlusPrepaymentLessThanOrEqualToPrincipalRemainingCondition,ROUND($E134,2)&lt;=ROUND($F133,2),
_xlpm.IsCurrentPrincapalOwedAmtGreaterThanPrevPrincipalOwedCondition,$E133&gt;$F133,
_xlpm.IsPrincipalZeroCondition,ROUND($F133,2) = 0,
_xlpm.IsPrincipalRemainingBlankCondition,$F133="",
_xlpm.IsPeriodBlankCondition,ISBLANK($A134),
_xlpm.Calculation,IF(_xlpm.IsPeriodBlankCondition,"",IF(_xlpm.IsPrincipalRemainingBlankCondition,"",IF(_xlpm.IsPrincipalZeroCondition,"",IF(_xlpm.StartingBalanceGreaterThanPrincipalOwedPlusPrepaymentCondition,$C134-$E134,0)))),
_xlpm.Calculation
)</f>
        <v>165945.18090585095</v>
      </c>
      <c r="G134" s="5">
        <f>_xlfn.LET(
_xlpm.PrincpalRemainingCalculation,$B$13,
_xlpm.IsPrincipalZeroCondition,ROUND($F133,2) = 0,
_xlpm.IsPrincipalRemainingBlankCondition,$F133="",
_xlpm.IsPeriodBlankCondition,ISBLANK($A134),
_xlpm.Calculation,IF(_xlpm.IsPeriodBlankCondition,"",IF(_xlpm.IsPrincipalRemainingBlankCondition,"",IF(_xlpm.IsPrincipalZeroCondition,"",_xlpm.PrincpalRemainingCalculation))),
_xlpm.Calculation
)</f>
        <v>500</v>
      </c>
      <c r="H134" s="5">
        <f>_xlfn.LET(
_xlpm.IsPrincipalRemainingLessThanOrEqualToPMICutoffAmtCondition,$F133&lt;=$B$2*(1-$B$15),
_xlpm.PMIMonthlyPayment,$B$19,
_xlpm.IsPrincipalZeroCondition,ROUND($F133,2) = 0,
_xlpm.IsPrincipalRemainingBlankCondition,$F133="",
_xlpm.IsPeriodBlankCondition,ISBLANK($A134),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34" s="5">
        <f>_xlfn.LET(
_xlpm.IfPMIOwedIsBlank,IF($H134 = "",0,$H134),
_xlpm.TotalMonthlyPaymentCalculation,$D134+$E134+$G134+_xlpm.IfPMIOwedIsBlank,
_xlpm.IsPrincipalZeroCondition,ROUND($F133,2) = 0,
_xlpm.IsPrincipalRemainingBlankCondition,$F133="",
_xlpm.IsPeriodBlankCondition,ISBLANK($A134),
_xlpm.Calculation,IF(_xlpm.IsPeriodBlankCondition,"",IF(_xlpm.IsPrincipalRemainingBlankCondition,"",IF(_xlpm.IsPrincipalZeroCondition,"",_xlpm.TotalMonthlyPaymentCalculation))),
_xlpm.Calculation
)</f>
        <v>2379.6288261598379</v>
      </c>
      <c r="L134" s="5"/>
    </row>
    <row r="135" spans="1:12" x14ac:dyDescent="0.3">
      <c r="A135">
        <v>110</v>
      </c>
      <c r="B135" s="53">
        <f t="shared" si="1"/>
        <v>47150</v>
      </c>
      <c r="C135" s="5">
        <f>_xlfn.LET(
_xlpm.StartingPrincipalBalance,$F134,
_xlpm.IsPrincipalRemainingZeroCondition,ROUND($F134,2)=0,
_xlpm.IsPrincipalRemainingBlankCondition,$F134="",
_xlpm.IsPeriodBlankCondition,ISBLANK($A135),
_xlpm.Calculation,IF(_xlpm.IsPeriodBlankCondition,"",IF(_xlpm.IsPrincipalRemainingBlankCondition,"",IF(_xlpm.IsPrincipalRemainingZeroCondition,"",_xlpm.StartingPrincipalBalance))),
_xlpm.Calculation
)</f>
        <v>165945.18090585095</v>
      </c>
      <c r="D135" s="5">
        <f>_xlfn.LET(
_xlpm.InterestCalculation,$F134*$B$9,
_xlpm.IsPrincipalRemainingZeroCondition,ROUND($F134,2)=0,
_xlpm.IsPrincipalRemainingBlankCondition,$F134="",
_xlpm.IsPeriodBlankCondition,ISBLANK($A135),
_xlpm.Calculation,IF(_xlpm.IsPeriodBlankCondition,"",IF(_xlpm.IsPrincipalRemainingBlankCondition,"",IF(_xlpm.IsPrincipalRemainingZeroCondition,"",_xlpm.InterestCalculation))),
_xlpm.Calculation
)</f>
        <v>1382.8765075487579</v>
      </c>
      <c r="E135" s="5">
        <f>_xlfn.LET(
_xlpm.PrincipalOwedCalculation,$B$10-$D135,
_xlpm.IsPrincipalLessThenOrEqualToMonthlyPaymentCondition,$F134&lt;=$B$10,
_xlpm.IsPrincipalZeroCondition,ROUND($F134,2) = 0,
_xlpm.IsPrincipalRemainingBlankCondition,$F134="",
_xlpm.IsPeriodBlankCondition,ISBLANK($A135),
_xlpm.Calculation,IF(_xlpm.IsPeriodBlankCondition,"",IF(_xlpm.IsPrincipalRemainingBlankCondition,"",IF(_xlpm.IsPrincipalZeroCondition,"",IF(_xlpm.IsPrincipalLessThenOrEqualToMonthlyPaymentCondition,$F134,_xlpm.PrincipalOwedCalculation)))),
_xlpm.Calculation
)</f>
        <v>196.75231861108</v>
      </c>
      <c r="F135" s="5">
        <f>_xlfn.LET(
_xlpm.StartingBalanceGreaterThanPrincipalOwedPlusPrepaymentCondition,$C135&gt;=$E135,
_xlpm.IsPrincpalOwedPlusPrepaymentLessThanOrEqualToPrincipalRemainingCondition,ROUND($E135,2)&lt;=ROUND($F134,2),
_xlpm.IsCurrentPrincapalOwedAmtGreaterThanPrevPrincipalOwedCondition,$E134&gt;$F134,
_xlpm.IsPrincipalZeroCondition,ROUND($F134,2) = 0,
_xlpm.IsPrincipalRemainingBlankCondition,$F134="",
_xlpm.IsPeriodBlankCondition,ISBLANK($A135),
_xlpm.Calculation,IF(_xlpm.IsPeriodBlankCondition,"",IF(_xlpm.IsPrincipalRemainingBlankCondition,"",IF(_xlpm.IsPrincipalZeroCondition,"",IF(_xlpm.StartingBalanceGreaterThanPrincipalOwedPlusPrepaymentCondition,$C135-$E135,0)))),
_xlpm.Calculation
)</f>
        <v>165748.42858723988</v>
      </c>
      <c r="G135" s="5">
        <f>_xlfn.LET(
_xlpm.PrincpalRemainingCalculation,$B$13,
_xlpm.IsPrincipalZeroCondition,ROUND($F134,2) = 0,
_xlpm.IsPrincipalRemainingBlankCondition,$F134="",
_xlpm.IsPeriodBlankCondition,ISBLANK($A135),
_xlpm.Calculation,IF(_xlpm.IsPeriodBlankCondition,"",IF(_xlpm.IsPrincipalRemainingBlankCondition,"",IF(_xlpm.IsPrincipalZeroCondition,"",_xlpm.PrincpalRemainingCalculation))),
_xlpm.Calculation
)</f>
        <v>500</v>
      </c>
      <c r="H135" s="5">
        <f>_xlfn.LET(
_xlpm.IsPrincipalRemainingLessThanOrEqualToPMICutoffAmtCondition,$F134&lt;=$B$2*(1-$B$15),
_xlpm.PMIMonthlyPayment,$B$19,
_xlpm.IsPrincipalZeroCondition,ROUND($F134,2) = 0,
_xlpm.IsPrincipalRemainingBlankCondition,$F134="",
_xlpm.IsPeriodBlankCondition,ISBLANK($A135),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35" s="5">
        <f>_xlfn.LET(
_xlpm.IfPMIOwedIsBlank,IF($H135 = "",0,$H135),
_xlpm.TotalMonthlyPaymentCalculation,$D135+$E135+$G135+_xlpm.IfPMIOwedIsBlank,
_xlpm.IsPrincipalZeroCondition,ROUND($F134,2) = 0,
_xlpm.IsPrincipalRemainingBlankCondition,$F134="",
_xlpm.IsPeriodBlankCondition,ISBLANK($A135),
_xlpm.Calculation,IF(_xlpm.IsPeriodBlankCondition,"",IF(_xlpm.IsPrincipalRemainingBlankCondition,"",IF(_xlpm.IsPrincipalZeroCondition,"",_xlpm.TotalMonthlyPaymentCalculation))),
_xlpm.Calculation
)</f>
        <v>2379.6288261598379</v>
      </c>
      <c r="L135" s="5"/>
    </row>
    <row r="136" spans="1:12" x14ac:dyDescent="0.3">
      <c r="A136">
        <v>111</v>
      </c>
      <c r="B136" s="53">
        <f t="shared" si="1"/>
        <v>47178</v>
      </c>
      <c r="C136" s="5">
        <f>_xlfn.LET(
_xlpm.StartingPrincipalBalance,$F135,
_xlpm.IsPrincipalRemainingZeroCondition,ROUND($F135,2)=0,
_xlpm.IsPrincipalRemainingBlankCondition,$F135="",
_xlpm.IsPeriodBlankCondition,ISBLANK($A136),
_xlpm.Calculation,IF(_xlpm.IsPeriodBlankCondition,"",IF(_xlpm.IsPrincipalRemainingBlankCondition,"",IF(_xlpm.IsPrincipalRemainingZeroCondition,"",_xlpm.StartingPrincipalBalance))),
_xlpm.Calculation
)</f>
        <v>165748.42858723988</v>
      </c>
      <c r="D136" s="5">
        <f>_xlfn.LET(
_xlpm.InterestCalculation,$F135*$B$9,
_xlpm.IsPrincipalRemainingZeroCondition,ROUND($F135,2)=0,
_xlpm.IsPrincipalRemainingBlankCondition,$F135="",
_xlpm.IsPeriodBlankCondition,ISBLANK($A136),
_xlpm.Calculation,IF(_xlpm.IsPeriodBlankCondition,"",IF(_xlpm.IsPrincipalRemainingBlankCondition,"",IF(_xlpm.IsPrincipalRemainingZeroCondition,"",_xlpm.InterestCalculation))),
_xlpm.Calculation
)</f>
        <v>1381.2369048936657</v>
      </c>
      <c r="E136" s="5">
        <f>_xlfn.LET(
_xlpm.PrincipalOwedCalculation,$B$10-$D136,
_xlpm.IsPrincipalLessThenOrEqualToMonthlyPaymentCondition,$F135&lt;=$B$10,
_xlpm.IsPrincipalZeroCondition,ROUND($F135,2) = 0,
_xlpm.IsPrincipalRemainingBlankCondition,$F135="",
_xlpm.IsPeriodBlankCondition,ISBLANK($A136),
_xlpm.Calculation,IF(_xlpm.IsPeriodBlankCondition,"",IF(_xlpm.IsPrincipalRemainingBlankCondition,"",IF(_xlpm.IsPrincipalZeroCondition,"",IF(_xlpm.IsPrincipalLessThenOrEqualToMonthlyPaymentCondition,$F135,_xlpm.PrincipalOwedCalculation)))),
_xlpm.Calculation
)</f>
        <v>198.39192126617218</v>
      </c>
      <c r="F136" s="5">
        <f>_xlfn.LET(
_xlpm.StartingBalanceGreaterThanPrincipalOwedPlusPrepaymentCondition,$C136&gt;=$E136,
_xlpm.IsPrincpalOwedPlusPrepaymentLessThanOrEqualToPrincipalRemainingCondition,ROUND($E136,2)&lt;=ROUND($F135,2),
_xlpm.IsCurrentPrincapalOwedAmtGreaterThanPrevPrincipalOwedCondition,$E135&gt;$F135,
_xlpm.IsPrincipalZeroCondition,ROUND($F135,2) = 0,
_xlpm.IsPrincipalRemainingBlankCondition,$F135="",
_xlpm.IsPeriodBlankCondition,ISBLANK($A136),
_xlpm.Calculation,IF(_xlpm.IsPeriodBlankCondition,"",IF(_xlpm.IsPrincipalRemainingBlankCondition,"",IF(_xlpm.IsPrincipalZeroCondition,"",IF(_xlpm.StartingBalanceGreaterThanPrincipalOwedPlusPrepaymentCondition,$C136-$E136,0)))),
_xlpm.Calculation
)</f>
        <v>165550.03666597369</v>
      </c>
      <c r="G136" s="5">
        <f>_xlfn.LET(
_xlpm.PrincpalRemainingCalculation,$B$13,
_xlpm.IsPrincipalZeroCondition,ROUND($F135,2) = 0,
_xlpm.IsPrincipalRemainingBlankCondition,$F135="",
_xlpm.IsPeriodBlankCondition,ISBLANK($A136),
_xlpm.Calculation,IF(_xlpm.IsPeriodBlankCondition,"",IF(_xlpm.IsPrincipalRemainingBlankCondition,"",IF(_xlpm.IsPrincipalZeroCondition,"",_xlpm.PrincpalRemainingCalculation))),
_xlpm.Calculation
)</f>
        <v>500</v>
      </c>
      <c r="H136" s="5">
        <f>_xlfn.LET(
_xlpm.IsPrincipalRemainingLessThanOrEqualToPMICutoffAmtCondition,$F135&lt;=$B$2*(1-$B$15),
_xlpm.PMIMonthlyPayment,$B$19,
_xlpm.IsPrincipalZeroCondition,ROUND($F135,2) = 0,
_xlpm.IsPrincipalRemainingBlankCondition,$F135="",
_xlpm.IsPeriodBlankCondition,ISBLANK($A136),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36" s="5">
        <f>_xlfn.LET(
_xlpm.IfPMIOwedIsBlank,IF($H136 = "",0,$H136),
_xlpm.TotalMonthlyPaymentCalculation,$D136+$E136+$G136+_xlpm.IfPMIOwedIsBlank,
_xlpm.IsPrincipalZeroCondition,ROUND($F135,2) = 0,
_xlpm.IsPrincipalRemainingBlankCondition,$F135="",
_xlpm.IsPeriodBlankCondition,ISBLANK($A136),
_xlpm.Calculation,IF(_xlpm.IsPeriodBlankCondition,"",IF(_xlpm.IsPrincipalRemainingBlankCondition,"",IF(_xlpm.IsPrincipalZeroCondition,"",_xlpm.TotalMonthlyPaymentCalculation))),
_xlpm.Calculation
)</f>
        <v>2379.6288261598379</v>
      </c>
      <c r="L136" s="5"/>
    </row>
    <row r="137" spans="1:12" x14ac:dyDescent="0.3">
      <c r="A137">
        <v>112</v>
      </c>
      <c r="B137" s="53">
        <f t="shared" si="1"/>
        <v>47209</v>
      </c>
      <c r="C137" s="5">
        <f>_xlfn.LET(
_xlpm.StartingPrincipalBalance,$F136,
_xlpm.IsPrincipalRemainingZeroCondition,ROUND($F136,2)=0,
_xlpm.IsPrincipalRemainingBlankCondition,$F136="",
_xlpm.IsPeriodBlankCondition,ISBLANK($A137),
_xlpm.Calculation,IF(_xlpm.IsPeriodBlankCondition,"",IF(_xlpm.IsPrincipalRemainingBlankCondition,"",IF(_xlpm.IsPrincipalRemainingZeroCondition,"",_xlpm.StartingPrincipalBalance))),
_xlpm.Calculation
)</f>
        <v>165550.03666597369</v>
      </c>
      <c r="D137" s="5">
        <f>_xlfn.LET(
_xlpm.InterestCalculation,$F136*$B$9,
_xlpm.IsPrincipalRemainingZeroCondition,ROUND($F136,2)=0,
_xlpm.IsPrincipalRemainingBlankCondition,$F136="",
_xlpm.IsPeriodBlankCondition,ISBLANK($A137),
_xlpm.Calculation,IF(_xlpm.IsPeriodBlankCondition,"",IF(_xlpm.IsPrincipalRemainingBlankCondition,"",IF(_xlpm.IsPrincipalRemainingZeroCondition,"",_xlpm.InterestCalculation))),
_xlpm.Calculation
)</f>
        <v>1379.583638883114</v>
      </c>
      <c r="E137" s="5">
        <f>_xlfn.LET(
_xlpm.PrincipalOwedCalculation,$B$10-$D137,
_xlpm.IsPrincipalLessThenOrEqualToMonthlyPaymentCondition,$F136&lt;=$B$10,
_xlpm.IsPrincipalZeroCondition,ROUND($F136,2) = 0,
_xlpm.IsPrincipalRemainingBlankCondition,$F136="",
_xlpm.IsPeriodBlankCondition,ISBLANK($A137),
_xlpm.Calculation,IF(_xlpm.IsPeriodBlankCondition,"",IF(_xlpm.IsPrincipalRemainingBlankCondition,"",IF(_xlpm.IsPrincipalZeroCondition,"",IF(_xlpm.IsPrincipalLessThenOrEqualToMonthlyPaymentCondition,$F136,_xlpm.PrincipalOwedCalculation)))),
_xlpm.Calculation
)</f>
        <v>200.04518727672394</v>
      </c>
      <c r="F137" s="5">
        <f>_xlfn.LET(
_xlpm.StartingBalanceGreaterThanPrincipalOwedPlusPrepaymentCondition,$C137&gt;=$E137,
_xlpm.IsPrincpalOwedPlusPrepaymentLessThanOrEqualToPrincipalRemainingCondition,ROUND($E137,2)&lt;=ROUND($F136,2),
_xlpm.IsCurrentPrincapalOwedAmtGreaterThanPrevPrincipalOwedCondition,$E136&gt;$F136,
_xlpm.IsPrincipalZeroCondition,ROUND($F136,2) = 0,
_xlpm.IsPrincipalRemainingBlankCondition,$F136="",
_xlpm.IsPeriodBlankCondition,ISBLANK($A137),
_xlpm.Calculation,IF(_xlpm.IsPeriodBlankCondition,"",IF(_xlpm.IsPrincipalRemainingBlankCondition,"",IF(_xlpm.IsPrincipalZeroCondition,"",IF(_xlpm.StartingBalanceGreaterThanPrincipalOwedPlusPrepaymentCondition,$C137-$E137,0)))),
_xlpm.Calculation
)</f>
        <v>165349.99147869696</v>
      </c>
      <c r="G137" s="5">
        <f>_xlfn.LET(
_xlpm.PrincpalRemainingCalculation,$B$13,
_xlpm.IsPrincipalZeroCondition,ROUND($F136,2) = 0,
_xlpm.IsPrincipalRemainingBlankCondition,$F136="",
_xlpm.IsPeriodBlankCondition,ISBLANK($A137),
_xlpm.Calculation,IF(_xlpm.IsPeriodBlankCondition,"",IF(_xlpm.IsPrincipalRemainingBlankCondition,"",IF(_xlpm.IsPrincipalZeroCondition,"",_xlpm.PrincpalRemainingCalculation))),
_xlpm.Calculation
)</f>
        <v>500</v>
      </c>
      <c r="H137" s="5">
        <f>_xlfn.LET(
_xlpm.IsPrincipalRemainingLessThanOrEqualToPMICutoffAmtCondition,$F136&lt;=$B$2*(1-$B$15),
_xlpm.PMIMonthlyPayment,$B$19,
_xlpm.IsPrincipalZeroCondition,ROUND($F136,2) = 0,
_xlpm.IsPrincipalRemainingBlankCondition,$F136="",
_xlpm.IsPeriodBlankCondition,ISBLANK($A137),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37" s="5">
        <f>_xlfn.LET(
_xlpm.IfPMIOwedIsBlank,IF($H137 = "",0,$H137),
_xlpm.TotalMonthlyPaymentCalculation,$D137+$E137+$G137+_xlpm.IfPMIOwedIsBlank,
_xlpm.IsPrincipalZeroCondition,ROUND($F136,2) = 0,
_xlpm.IsPrincipalRemainingBlankCondition,$F136="",
_xlpm.IsPeriodBlankCondition,ISBLANK($A137),
_xlpm.Calculation,IF(_xlpm.IsPeriodBlankCondition,"",IF(_xlpm.IsPrincipalRemainingBlankCondition,"",IF(_xlpm.IsPrincipalZeroCondition,"",_xlpm.TotalMonthlyPaymentCalculation))),
_xlpm.Calculation
)</f>
        <v>2379.6288261598379</v>
      </c>
      <c r="L137" s="5"/>
    </row>
    <row r="138" spans="1:12" x14ac:dyDescent="0.3">
      <c r="A138">
        <v>113</v>
      </c>
      <c r="B138" s="53">
        <f t="shared" si="1"/>
        <v>47239</v>
      </c>
      <c r="C138" s="5">
        <f>_xlfn.LET(
_xlpm.StartingPrincipalBalance,$F137,
_xlpm.IsPrincipalRemainingZeroCondition,ROUND($F137,2)=0,
_xlpm.IsPrincipalRemainingBlankCondition,$F137="",
_xlpm.IsPeriodBlankCondition,ISBLANK($A138),
_xlpm.Calculation,IF(_xlpm.IsPeriodBlankCondition,"",IF(_xlpm.IsPrincipalRemainingBlankCondition,"",IF(_xlpm.IsPrincipalRemainingZeroCondition,"",_xlpm.StartingPrincipalBalance))),
_xlpm.Calculation
)</f>
        <v>165349.99147869696</v>
      </c>
      <c r="D138" s="5">
        <f>_xlfn.LET(
_xlpm.InterestCalculation,$F137*$B$9,
_xlpm.IsPrincipalRemainingZeroCondition,ROUND($F137,2)=0,
_xlpm.IsPrincipalRemainingBlankCondition,$F137="",
_xlpm.IsPeriodBlankCondition,ISBLANK($A138),
_xlpm.Calculation,IF(_xlpm.IsPeriodBlankCondition,"",IF(_xlpm.IsPrincipalRemainingBlankCondition,"",IF(_xlpm.IsPrincipalRemainingZeroCondition,"",_xlpm.InterestCalculation))),
_xlpm.Calculation
)</f>
        <v>1377.9165956558079</v>
      </c>
      <c r="E138" s="5">
        <f>_xlfn.LET(
_xlpm.PrincipalOwedCalculation,$B$10-$D138,
_xlpm.IsPrincipalLessThenOrEqualToMonthlyPaymentCondition,$F137&lt;=$B$10,
_xlpm.IsPrincipalZeroCondition,ROUND($F137,2) = 0,
_xlpm.IsPrincipalRemainingBlankCondition,$F137="",
_xlpm.IsPeriodBlankCondition,ISBLANK($A138),
_xlpm.Calculation,IF(_xlpm.IsPeriodBlankCondition,"",IF(_xlpm.IsPrincipalRemainingBlankCondition,"",IF(_xlpm.IsPrincipalZeroCondition,"",IF(_xlpm.IsPrincipalLessThenOrEqualToMonthlyPaymentCondition,$F137,_xlpm.PrincipalOwedCalculation)))),
_xlpm.Calculation
)</f>
        <v>201.71223050403</v>
      </c>
      <c r="F138" s="5">
        <f>_xlfn.LET(
_xlpm.StartingBalanceGreaterThanPrincipalOwedPlusPrepaymentCondition,$C138&gt;=$E138,
_xlpm.IsPrincpalOwedPlusPrepaymentLessThanOrEqualToPrincipalRemainingCondition,ROUND($E138,2)&lt;=ROUND($F137,2),
_xlpm.IsCurrentPrincapalOwedAmtGreaterThanPrevPrincipalOwedCondition,$E137&gt;$F137,
_xlpm.IsPrincipalZeroCondition,ROUND($F137,2) = 0,
_xlpm.IsPrincipalRemainingBlankCondition,$F137="",
_xlpm.IsPeriodBlankCondition,ISBLANK($A138),
_xlpm.Calculation,IF(_xlpm.IsPeriodBlankCondition,"",IF(_xlpm.IsPrincipalRemainingBlankCondition,"",IF(_xlpm.IsPrincipalZeroCondition,"",IF(_xlpm.StartingBalanceGreaterThanPrincipalOwedPlusPrepaymentCondition,$C138-$E138,0)))),
_xlpm.Calculation
)</f>
        <v>165148.27924819294</v>
      </c>
      <c r="G138" s="5">
        <f>_xlfn.LET(
_xlpm.PrincpalRemainingCalculation,$B$13,
_xlpm.IsPrincipalZeroCondition,ROUND($F137,2) = 0,
_xlpm.IsPrincipalRemainingBlankCondition,$F137="",
_xlpm.IsPeriodBlankCondition,ISBLANK($A138),
_xlpm.Calculation,IF(_xlpm.IsPeriodBlankCondition,"",IF(_xlpm.IsPrincipalRemainingBlankCondition,"",IF(_xlpm.IsPrincipalZeroCondition,"",_xlpm.PrincpalRemainingCalculation))),
_xlpm.Calculation
)</f>
        <v>500</v>
      </c>
      <c r="H138" s="5">
        <f>_xlfn.LET(
_xlpm.IsPrincipalRemainingLessThanOrEqualToPMICutoffAmtCondition,$F137&lt;=$B$2*(1-$B$15),
_xlpm.PMIMonthlyPayment,$B$19,
_xlpm.IsPrincipalZeroCondition,ROUND($F137,2) = 0,
_xlpm.IsPrincipalRemainingBlankCondition,$F137="",
_xlpm.IsPeriodBlankCondition,ISBLANK($A138),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38" s="5">
        <f>_xlfn.LET(
_xlpm.IfPMIOwedIsBlank,IF($H138 = "",0,$H138),
_xlpm.TotalMonthlyPaymentCalculation,$D138+$E138+$G138+_xlpm.IfPMIOwedIsBlank,
_xlpm.IsPrincipalZeroCondition,ROUND($F137,2) = 0,
_xlpm.IsPrincipalRemainingBlankCondition,$F137="",
_xlpm.IsPeriodBlankCondition,ISBLANK($A138),
_xlpm.Calculation,IF(_xlpm.IsPeriodBlankCondition,"",IF(_xlpm.IsPrincipalRemainingBlankCondition,"",IF(_xlpm.IsPrincipalZeroCondition,"",_xlpm.TotalMonthlyPaymentCalculation))),
_xlpm.Calculation
)</f>
        <v>2379.6288261598379</v>
      </c>
      <c r="L138" s="5"/>
    </row>
    <row r="139" spans="1:12" x14ac:dyDescent="0.3">
      <c r="A139">
        <v>114</v>
      </c>
      <c r="B139" s="53">
        <f t="shared" si="1"/>
        <v>47270</v>
      </c>
      <c r="C139" s="5">
        <f>_xlfn.LET(
_xlpm.StartingPrincipalBalance,$F138,
_xlpm.IsPrincipalRemainingZeroCondition,ROUND($F138,2)=0,
_xlpm.IsPrincipalRemainingBlankCondition,$F138="",
_xlpm.IsPeriodBlankCondition,ISBLANK($A139),
_xlpm.Calculation,IF(_xlpm.IsPeriodBlankCondition,"",IF(_xlpm.IsPrincipalRemainingBlankCondition,"",IF(_xlpm.IsPrincipalRemainingZeroCondition,"",_xlpm.StartingPrincipalBalance))),
_xlpm.Calculation
)</f>
        <v>165148.27924819294</v>
      </c>
      <c r="D139" s="5">
        <f>_xlfn.LET(
_xlpm.InterestCalculation,$F138*$B$9,
_xlpm.IsPrincipalRemainingZeroCondition,ROUND($F138,2)=0,
_xlpm.IsPrincipalRemainingBlankCondition,$F138="",
_xlpm.IsPeriodBlankCondition,ISBLANK($A139),
_xlpm.Calculation,IF(_xlpm.IsPeriodBlankCondition,"",IF(_xlpm.IsPrincipalRemainingBlankCondition,"",IF(_xlpm.IsPrincipalRemainingZeroCondition,"",_xlpm.InterestCalculation))),
_xlpm.Calculation
)</f>
        <v>1376.2356604016077</v>
      </c>
      <c r="E139" s="5">
        <f>_xlfn.LET(
_xlpm.PrincipalOwedCalculation,$B$10-$D139,
_xlpm.IsPrincipalLessThenOrEqualToMonthlyPaymentCondition,$F138&lt;=$B$10,
_xlpm.IsPrincipalZeroCondition,ROUND($F138,2) = 0,
_xlpm.IsPrincipalRemainingBlankCondition,$F138="",
_xlpm.IsPeriodBlankCondition,ISBLANK($A139),
_xlpm.Calculation,IF(_xlpm.IsPeriodBlankCondition,"",IF(_xlpm.IsPrincipalRemainingBlankCondition,"",IF(_xlpm.IsPrincipalZeroCondition,"",IF(_xlpm.IsPrincipalLessThenOrEqualToMonthlyPaymentCondition,$F138,_xlpm.PrincipalOwedCalculation)))),
_xlpm.Calculation
)</f>
        <v>203.39316575823023</v>
      </c>
      <c r="F139" s="5">
        <f>_xlfn.LET(
_xlpm.StartingBalanceGreaterThanPrincipalOwedPlusPrepaymentCondition,$C139&gt;=$E139,
_xlpm.IsPrincpalOwedPlusPrepaymentLessThanOrEqualToPrincipalRemainingCondition,ROUND($E139,2)&lt;=ROUND($F138,2),
_xlpm.IsCurrentPrincapalOwedAmtGreaterThanPrevPrincipalOwedCondition,$E138&gt;$F138,
_xlpm.IsPrincipalZeroCondition,ROUND($F138,2) = 0,
_xlpm.IsPrincipalRemainingBlankCondition,$F138="",
_xlpm.IsPeriodBlankCondition,ISBLANK($A139),
_xlpm.Calculation,IF(_xlpm.IsPeriodBlankCondition,"",IF(_xlpm.IsPrincipalRemainingBlankCondition,"",IF(_xlpm.IsPrincipalZeroCondition,"",IF(_xlpm.StartingBalanceGreaterThanPrincipalOwedPlusPrepaymentCondition,$C139-$E139,0)))),
_xlpm.Calculation
)</f>
        <v>164944.88608243471</v>
      </c>
      <c r="G139" s="5">
        <f>_xlfn.LET(
_xlpm.PrincpalRemainingCalculation,$B$13,
_xlpm.IsPrincipalZeroCondition,ROUND($F138,2) = 0,
_xlpm.IsPrincipalRemainingBlankCondition,$F138="",
_xlpm.IsPeriodBlankCondition,ISBLANK($A139),
_xlpm.Calculation,IF(_xlpm.IsPeriodBlankCondition,"",IF(_xlpm.IsPrincipalRemainingBlankCondition,"",IF(_xlpm.IsPrincipalZeroCondition,"",_xlpm.PrincpalRemainingCalculation))),
_xlpm.Calculation
)</f>
        <v>500</v>
      </c>
      <c r="H139" s="5">
        <f>_xlfn.LET(
_xlpm.IsPrincipalRemainingLessThanOrEqualToPMICutoffAmtCondition,$F138&lt;=$B$2*(1-$B$15),
_xlpm.PMIMonthlyPayment,$B$19,
_xlpm.IsPrincipalZeroCondition,ROUND($F138,2) = 0,
_xlpm.IsPrincipalRemainingBlankCondition,$F138="",
_xlpm.IsPeriodBlankCondition,ISBLANK($A139),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39" s="5">
        <f>_xlfn.LET(
_xlpm.IfPMIOwedIsBlank,IF($H139 = "",0,$H139),
_xlpm.TotalMonthlyPaymentCalculation,$D139+$E139+$G139+_xlpm.IfPMIOwedIsBlank,
_xlpm.IsPrincipalZeroCondition,ROUND($F138,2) = 0,
_xlpm.IsPrincipalRemainingBlankCondition,$F138="",
_xlpm.IsPeriodBlankCondition,ISBLANK($A139),
_xlpm.Calculation,IF(_xlpm.IsPeriodBlankCondition,"",IF(_xlpm.IsPrincipalRemainingBlankCondition,"",IF(_xlpm.IsPrincipalZeroCondition,"",_xlpm.TotalMonthlyPaymentCalculation))),
_xlpm.Calculation
)</f>
        <v>2379.6288261598379</v>
      </c>
      <c r="L139" s="5"/>
    </row>
    <row r="140" spans="1:12" x14ac:dyDescent="0.3">
      <c r="A140">
        <v>115</v>
      </c>
      <c r="B140" s="53">
        <f t="shared" si="1"/>
        <v>47300</v>
      </c>
      <c r="C140" s="5">
        <f>_xlfn.LET(
_xlpm.StartingPrincipalBalance,$F139,
_xlpm.IsPrincipalRemainingZeroCondition,ROUND($F139,2)=0,
_xlpm.IsPrincipalRemainingBlankCondition,$F139="",
_xlpm.IsPeriodBlankCondition,ISBLANK($A140),
_xlpm.Calculation,IF(_xlpm.IsPeriodBlankCondition,"",IF(_xlpm.IsPrincipalRemainingBlankCondition,"",IF(_xlpm.IsPrincipalRemainingZeroCondition,"",_xlpm.StartingPrincipalBalance))),
_xlpm.Calculation
)</f>
        <v>164944.88608243471</v>
      </c>
      <c r="D140" s="5">
        <f>_xlfn.LET(
_xlpm.InterestCalculation,$F139*$B$9,
_xlpm.IsPrincipalRemainingZeroCondition,ROUND($F139,2)=0,
_xlpm.IsPrincipalRemainingBlankCondition,$F139="",
_xlpm.IsPeriodBlankCondition,ISBLANK($A140),
_xlpm.Calculation,IF(_xlpm.IsPeriodBlankCondition,"",IF(_xlpm.IsPrincipalRemainingBlankCondition,"",IF(_xlpm.IsPrincipalRemainingZeroCondition,"",_xlpm.InterestCalculation))),
_xlpm.Calculation
)</f>
        <v>1374.5407173536225</v>
      </c>
      <c r="E140" s="5">
        <f>_xlfn.LET(
_xlpm.PrincipalOwedCalculation,$B$10-$D140,
_xlpm.IsPrincipalLessThenOrEqualToMonthlyPaymentCondition,$F139&lt;=$B$10,
_xlpm.IsPrincipalZeroCondition,ROUND($F139,2) = 0,
_xlpm.IsPrincipalRemainingBlankCondition,$F139="",
_xlpm.IsPeriodBlankCondition,ISBLANK($A140),
_xlpm.Calculation,IF(_xlpm.IsPeriodBlankCondition,"",IF(_xlpm.IsPrincipalRemainingBlankCondition,"",IF(_xlpm.IsPrincipalZeroCondition,"",IF(_xlpm.IsPrincipalLessThenOrEqualToMonthlyPaymentCondition,$F139,_xlpm.PrincipalOwedCalculation)))),
_xlpm.Calculation
)</f>
        <v>205.08810880621536</v>
      </c>
      <c r="F140" s="5">
        <f>_xlfn.LET(
_xlpm.StartingBalanceGreaterThanPrincipalOwedPlusPrepaymentCondition,$C140&gt;=$E140,
_xlpm.IsPrincpalOwedPlusPrepaymentLessThanOrEqualToPrincipalRemainingCondition,ROUND($E140,2)&lt;=ROUND($F139,2),
_xlpm.IsCurrentPrincapalOwedAmtGreaterThanPrevPrincipalOwedCondition,$E139&gt;$F139,
_xlpm.IsPrincipalZeroCondition,ROUND($F139,2) = 0,
_xlpm.IsPrincipalRemainingBlankCondition,$F139="",
_xlpm.IsPeriodBlankCondition,ISBLANK($A140),
_xlpm.Calculation,IF(_xlpm.IsPeriodBlankCondition,"",IF(_xlpm.IsPrincipalRemainingBlankCondition,"",IF(_xlpm.IsPrincipalZeroCondition,"",IF(_xlpm.StartingBalanceGreaterThanPrincipalOwedPlusPrepaymentCondition,$C140-$E140,0)))),
_xlpm.Calculation
)</f>
        <v>164739.79797362851</v>
      </c>
      <c r="G140" s="5">
        <f>_xlfn.LET(
_xlpm.PrincpalRemainingCalculation,$B$13,
_xlpm.IsPrincipalZeroCondition,ROUND($F139,2) = 0,
_xlpm.IsPrincipalRemainingBlankCondition,$F139="",
_xlpm.IsPeriodBlankCondition,ISBLANK($A140),
_xlpm.Calculation,IF(_xlpm.IsPeriodBlankCondition,"",IF(_xlpm.IsPrincipalRemainingBlankCondition,"",IF(_xlpm.IsPrincipalZeroCondition,"",_xlpm.PrincpalRemainingCalculation))),
_xlpm.Calculation
)</f>
        <v>500</v>
      </c>
      <c r="H140" s="5">
        <f>_xlfn.LET(
_xlpm.IsPrincipalRemainingLessThanOrEqualToPMICutoffAmtCondition,$F139&lt;=$B$2*(1-$B$15),
_xlpm.PMIMonthlyPayment,$B$19,
_xlpm.IsPrincipalZeroCondition,ROUND($F139,2) = 0,
_xlpm.IsPrincipalRemainingBlankCondition,$F139="",
_xlpm.IsPeriodBlankCondition,ISBLANK($A140),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40" s="5">
        <f>_xlfn.LET(
_xlpm.IfPMIOwedIsBlank,IF($H140 = "",0,$H140),
_xlpm.TotalMonthlyPaymentCalculation,$D140+$E140+$G140+_xlpm.IfPMIOwedIsBlank,
_xlpm.IsPrincipalZeroCondition,ROUND($F139,2) = 0,
_xlpm.IsPrincipalRemainingBlankCondition,$F139="",
_xlpm.IsPeriodBlankCondition,ISBLANK($A140),
_xlpm.Calculation,IF(_xlpm.IsPeriodBlankCondition,"",IF(_xlpm.IsPrincipalRemainingBlankCondition,"",IF(_xlpm.IsPrincipalZeroCondition,"",_xlpm.TotalMonthlyPaymentCalculation))),
_xlpm.Calculation
)</f>
        <v>2379.6288261598379</v>
      </c>
      <c r="L140" s="5"/>
    </row>
    <row r="141" spans="1:12" x14ac:dyDescent="0.3">
      <c r="A141">
        <v>116</v>
      </c>
      <c r="B141" s="53">
        <f t="shared" si="1"/>
        <v>47331</v>
      </c>
      <c r="C141" s="5">
        <f>_xlfn.LET(
_xlpm.StartingPrincipalBalance,$F140,
_xlpm.IsPrincipalRemainingZeroCondition,ROUND($F140,2)=0,
_xlpm.IsPrincipalRemainingBlankCondition,$F140="",
_xlpm.IsPeriodBlankCondition,ISBLANK($A141),
_xlpm.Calculation,IF(_xlpm.IsPeriodBlankCondition,"",IF(_xlpm.IsPrincipalRemainingBlankCondition,"",IF(_xlpm.IsPrincipalRemainingZeroCondition,"",_xlpm.StartingPrincipalBalance))),
_xlpm.Calculation
)</f>
        <v>164739.79797362851</v>
      </c>
      <c r="D141" s="5">
        <f>_xlfn.LET(
_xlpm.InterestCalculation,$F140*$B$9,
_xlpm.IsPrincipalRemainingZeroCondition,ROUND($F140,2)=0,
_xlpm.IsPrincipalRemainingBlankCondition,$F140="",
_xlpm.IsPeriodBlankCondition,ISBLANK($A141),
_xlpm.Calculation,IF(_xlpm.IsPeriodBlankCondition,"",IF(_xlpm.IsPrincipalRemainingBlankCondition,"",IF(_xlpm.IsPrincipalRemainingZeroCondition,"",_xlpm.InterestCalculation))),
_xlpm.Calculation
)</f>
        <v>1372.8316497802375</v>
      </c>
      <c r="E141" s="5">
        <f>_xlfn.LET(
_xlpm.PrincipalOwedCalculation,$B$10-$D141,
_xlpm.IsPrincipalLessThenOrEqualToMonthlyPaymentCondition,$F140&lt;=$B$10,
_xlpm.IsPrincipalZeroCondition,ROUND($F140,2) = 0,
_xlpm.IsPrincipalRemainingBlankCondition,$F140="",
_xlpm.IsPeriodBlankCondition,ISBLANK($A141),
_xlpm.Calculation,IF(_xlpm.IsPeriodBlankCondition,"",IF(_xlpm.IsPrincipalRemainingBlankCondition,"",IF(_xlpm.IsPrincipalZeroCondition,"",IF(_xlpm.IsPrincipalLessThenOrEqualToMonthlyPaymentCondition,$F140,_xlpm.PrincipalOwedCalculation)))),
_xlpm.Calculation
)</f>
        <v>206.79717637960039</v>
      </c>
      <c r="F141" s="5">
        <f>_xlfn.LET(
_xlpm.StartingBalanceGreaterThanPrincipalOwedPlusPrepaymentCondition,$C141&gt;=$E141,
_xlpm.IsPrincpalOwedPlusPrepaymentLessThanOrEqualToPrincipalRemainingCondition,ROUND($E141,2)&lt;=ROUND($F140,2),
_xlpm.IsCurrentPrincapalOwedAmtGreaterThanPrevPrincipalOwedCondition,$E140&gt;$F140,
_xlpm.IsPrincipalZeroCondition,ROUND($F140,2) = 0,
_xlpm.IsPrincipalRemainingBlankCondition,$F140="",
_xlpm.IsPeriodBlankCondition,ISBLANK($A141),
_xlpm.Calculation,IF(_xlpm.IsPeriodBlankCondition,"",IF(_xlpm.IsPrincipalRemainingBlankCondition,"",IF(_xlpm.IsPrincipalZeroCondition,"",IF(_xlpm.StartingBalanceGreaterThanPrincipalOwedPlusPrepaymentCondition,$C141-$E141,0)))),
_xlpm.Calculation
)</f>
        <v>164533.00079724891</v>
      </c>
      <c r="G141" s="5">
        <f>_xlfn.LET(
_xlpm.PrincpalRemainingCalculation,$B$13,
_xlpm.IsPrincipalZeroCondition,ROUND($F140,2) = 0,
_xlpm.IsPrincipalRemainingBlankCondition,$F140="",
_xlpm.IsPeriodBlankCondition,ISBLANK($A141),
_xlpm.Calculation,IF(_xlpm.IsPeriodBlankCondition,"",IF(_xlpm.IsPrincipalRemainingBlankCondition,"",IF(_xlpm.IsPrincipalZeroCondition,"",_xlpm.PrincpalRemainingCalculation))),
_xlpm.Calculation
)</f>
        <v>500</v>
      </c>
      <c r="H141" s="5">
        <f>_xlfn.LET(
_xlpm.IsPrincipalRemainingLessThanOrEqualToPMICutoffAmtCondition,$F140&lt;=$B$2*(1-$B$15),
_xlpm.PMIMonthlyPayment,$B$19,
_xlpm.IsPrincipalZeroCondition,ROUND($F140,2) = 0,
_xlpm.IsPrincipalRemainingBlankCondition,$F140="",
_xlpm.IsPeriodBlankCondition,ISBLANK($A141),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41" s="5">
        <f>_xlfn.LET(
_xlpm.IfPMIOwedIsBlank,IF($H141 = "",0,$H141),
_xlpm.TotalMonthlyPaymentCalculation,$D141+$E141+$G141+_xlpm.IfPMIOwedIsBlank,
_xlpm.IsPrincipalZeroCondition,ROUND($F140,2) = 0,
_xlpm.IsPrincipalRemainingBlankCondition,$F140="",
_xlpm.IsPeriodBlankCondition,ISBLANK($A141),
_xlpm.Calculation,IF(_xlpm.IsPeriodBlankCondition,"",IF(_xlpm.IsPrincipalRemainingBlankCondition,"",IF(_xlpm.IsPrincipalZeroCondition,"",_xlpm.TotalMonthlyPaymentCalculation))),
_xlpm.Calculation
)</f>
        <v>2379.6288261598379</v>
      </c>
      <c r="L141" s="5"/>
    </row>
    <row r="142" spans="1:12" x14ac:dyDescent="0.3">
      <c r="A142">
        <v>117</v>
      </c>
      <c r="B142" s="53">
        <f t="shared" si="1"/>
        <v>47362</v>
      </c>
      <c r="C142" s="5">
        <f>_xlfn.LET(
_xlpm.StartingPrincipalBalance,$F141,
_xlpm.IsPrincipalRemainingZeroCondition,ROUND($F141,2)=0,
_xlpm.IsPrincipalRemainingBlankCondition,$F141="",
_xlpm.IsPeriodBlankCondition,ISBLANK($A142),
_xlpm.Calculation,IF(_xlpm.IsPeriodBlankCondition,"",IF(_xlpm.IsPrincipalRemainingBlankCondition,"",IF(_xlpm.IsPrincipalRemainingZeroCondition,"",_xlpm.StartingPrincipalBalance))),
_xlpm.Calculation
)</f>
        <v>164533.00079724891</v>
      </c>
      <c r="D142" s="5">
        <f>_xlfn.LET(
_xlpm.InterestCalculation,$F141*$B$9,
_xlpm.IsPrincipalRemainingZeroCondition,ROUND($F141,2)=0,
_xlpm.IsPrincipalRemainingBlankCondition,$F141="",
_xlpm.IsPeriodBlankCondition,ISBLANK($A142),
_xlpm.Calculation,IF(_xlpm.IsPeriodBlankCondition,"",IF(_xlpm.IsPrincipalRemainingBlankCondition,"",IF(_xlpm.IsPrincipalRemainingZeroCondition,"",_xlpm.InterestCalculation))),
_xlpm.Calculation
)</f>
        <v>1371.1083399770741</v>
      </c>
      <c r="E142" s="5">
        <f>_xlfn.LET(
_xlpm.PrincipalOwedCalculation,$B$10-$D142,
_xlpm.IsPrincipalLessThenOrEqualToMonthlyPaymentCondition,$F141&lt;=$B$10,
_xlpm.IsPrincipalZeroCondition,ROUND($F141,2) = 0,
_xlpm.IsPrincipalRemainingBlankCondition,$F141="",
_xlpm.IsPeriodBlankCondition,ISBLANK($A142),
_xlpm.Calculation,IF(_xlpm.IsPeriodBlankCondition,"",IF(_xlpm.IsPrincipalRemainingBlankCondition,"",IF(_xlpm.IsPrincipalZeroCondition,"",IF(_xlpm.IsPrincipalLessThenOrEqualToMonthlyPaymentCondition,$F141,_xlpm.PrincipalOwedCalculation)))),
_xlpm.Calculation
)</f>
        <v>208.52048618276376</v>
      </c>
      <c r="F142" s="5">
        <f>_xlfn.LET(
_xlpm.StartingBalanceGreaterThanPrincipalOwedPlusPrepaymentCondition,$C142&gt;=$E142,
_xlpm.IsPrincpalOwedPlusPrepaymentLessThanOrEqualToPrincipalRemainingCondition,ROUND($E142,2)&lt;=ROUND($F141,2),
_xlpm.IsCurrentPrincapalOwedAmtGreaterThanPrevPrincipalOwedCondition,$E141&gt;$F141,
_xlpm.IsPrincipalZeroCondition,ROUND($F141,2) = 0,
_xlpm.IsPrincipalRemainingBlankCondition,$F141="",
_xlpm.IsPeriodBlankCondition,ISBLANK($A142),
_xlpm.Calculation,IF(_xlpm.IsPeriodBlankCondition,"",IF(_xlpm.IsPrincipalRemainingBlankCondition,"",IF(_xlpm.IsPrincipalZeroCondition,"",IF(_xlpm.StartingBalanceGreaterThanPrincipalOwedPlusPrepaymentCondition,$C142-$E142,0)))),
_xlpm.Calculation
)</f>
        <v>164324.48031106615</v>
      </c>
      <c r="G142" s="5">
        <f>_xlfn.LET(
_xlpm.PrincpalRemainingCalculation,$B$13,
_xlpm.IsPrincipalZeroCondition,ROUND($F141,2) = 0,
_xlpm.IsPrincipalRemainingBlankCondition,$F141="",
_xlpm.IsPeriodBlankCondition,ISBLANK($A142),
_xlpm.Calculation,IF(_xlpm.IsPeriodBlankCondition,"",IF(_xlpm.IsPrincipalRemainingBlankCondition,"",IF(_xlpm.IsPrincipalZeroCondition,"",_xlpm.PrincpalRemainingCalculation))),
_xlpm.Calculation
)</f>
        <v>500</v>
      </c>
      <c r="H142" s="5">
        <f>_xlfn.LET(
_xlpm.IsPrincipalRemainingLessThanOrEqualToPMICutoffAmtCondition,$F141&lt;=$B$2*(1-$B$15),
_xlpm.PMIMonthlyPayment,$B$19,
_xlpm.IsPrincipalZeroCondition,ROUND($F141,2) = 0,
_xlpm.IsPrincipalRemainingBlankCondition,$F141="",
_xlpm.IsPeriodBlankCondition,ISBLANK($A142),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42" s="5">
        <f>_xlfn.LET(
_xlpm.IfPMIOwedIsBlank,IF($H142 = "",0,$H142),
_xlpm.TotalMonthlyPaymentCalculation,$D142+$E142+$G142+_xlpm.IfPMIOwedIsBlank,
_xlpm.IsPrincipalZeroCondition,ROUND($F141,2) = 0,
_xlpm.IsPrincipalRemainingBlankCondition,$F141="",
_xlpm.IsPeriodBlankCondition,ISBLANK($A142),
_xlpm.Calculation,IF(_xlpm.IsPeriodBlankCondition,"",IF(_xlpm.IsPrincipalRemainingBlankCondition,"",IF(_xlpm.IsPrincipalZeroCondition,"",_xlpm.TotalMonthlyPaymentCalculation))),
_xlpm.Calculation
)</f>
        <v>2379.6288261598379</v>
      </c>
      <c r="L142" s="5"/>
    </row>
    <row r="143" spans="1:12" x14ac:dyDescent="0.3">
      <c r="A143">
        <v>118</v>
      </c>
      <c r="B143" s="53">
        <f t="shared" si="1"/>
        <v>47392</v>
      </c>
      <c r="C143" s="5">
        <f>_xlfn.LET(
_xlpm.StartingPrincipalBalance,$F142,
_xlpm.IsPrincipalRemainingZeroCondition,ROUND($F142,2)=0,
_xlpm.IsPrincipalRemainingBlankCondition,$F142="",
_xlpm.IsPeriodBlankCondition,ISBLANK($A143),
_xlpm.Calculation,IF(_xlpm.IsPeriodBlankCondition,"",IF(_xlpm.IsPrincipalRemainingBlankCondition,"",IF(_xlpm.IsPrincipalRemainingZeroCondition,"",_xlpm.StartingPrincipalBalance))),
_xlpm.Calculation
)</f>
        <v>164324.48031106615</v>
      </c>
      <c r="D143" s="5">
        <f>_xlfn.LET(
_xlpm.InterestCalculation,$F142*$B$9,
_xlpm.IsPrincipalRemainingZeroCondition,ROUND($F142,2)=0,
_xlpm.IsPrincipalRemainingBlankCondition,$F142="",
_xlpm.IsPeriodBlankCondition,ISBLANK($A143),
_xlpm.Calculation,IF(_xlpm.IsPeriodBlankCondition,"",IF(_xlpm.IsPrincipalRemainingBlankCondition,"",IF(_xlpm.IsPrincipalRemainingZeroCondition,"",_xlpm.InterestCalculation))),
_xlpm.Calculation
)</f>
        <v>1369.3706692588846</v>
      </c>
      <c r="E143" s="5">
        <f>_xlfn.LET(
_xlpm.PrincipalOwedCalculation,$B$10-$D143,
_xlpm.IsPrincipalLessThenOrEqualToMonthlyPaymentCondition,$F142&lt;=$B$10,
_xlpm.IsPrincipalZeroCondition,ROUND($F142,2) = 0,
_xlpm.IsPrincipalRemainingBlankCondition,$F142="",
_xlpm.IsPeriodBlankCondition,ISBLANK($A143),
_xlpm.Calculation,IF(_xlpm.IsPeriodBlankCondition,"",IF(_xlpm.IsPrincipalRemainingBlankCondition,"",IF(_xlpm.IsPrincipalZeroCondition,"",IF(_xlpm.IsPrincipalLessThenOrEqualToMonthlyPaymentCondition,$F142,_xlpm.PrincipalOwedCalculation)))),
_xlpm.Calculation
)</f>
        <v>210.25815690095328</v>
      </c>
      <c r="F143" s="5">
        <f>_xlfn.LET(
_xlpm.StartingBalanceGreaterThanPrincipalOwedPlusPrepaymentCondition,$C143&gt;=$E143,
_xlpm.IsPrincpalOwedPlusPrepaymentLessThanOrEqualToPrincipalRemainingCondition,ROUND($E143,2)&lt;=ROUND($F142,2),
_xlpm.IsCurrentPrincapalOwedAmtGreaterThanPrevPrincipalOwedCondition,$E142&gt;$F142,
_xlpm.IsPrincipalZeroCondition,ROUND($F142,2) = 0,
_xlpm.IsPrincipalRemainingBlankCondition,$F142="",
_xlpm.IsPeriodBlankCondition,ISBLANK($A143),
_xlpm.Calculation,IF(_xlpm.IsPeriodBlankCondition,"",IF(_xlpm.IsPrincipalRemainingBlankCondition,"",IF(_xlpm.IsPrincipalZeroCondition,"",IF(_xlpm.StartingBalanceGreaterThanPrincipalOwedPlusPrepaymentCondition,$C143-$E143,0)))),
_xlpm.Calculation
)</f>
        <v>164114.22215416518</v>
      </c>
      <c r="G143" s="5">
        <f>_xlfn.LET(
_xlpm.PrincpalRemainingCalculation,$B$13,
_xlpm.IsPrincipalZeroCondition,ROUND($F142,2) = 0,
_xlpm.IsPrincipalRemainingBlankCondition,$F142="",
_xlpm.IsPeriodBlankCondition,ISBLANK($A143),
_xlpm.Calculation,IF(_xlpm.IsPeriodBlankCondition,"",IF(_xlpm.IsPrincipalRemainingBlankCondition,"",IF(_xlpm.IsPrincipalZeroCondition,"",_xlpm.PrincpalRemainingCalculation))),
_xlpm.Calculation
)</f>
        <v>500</v>
      </c>
      <c r="H143" s="5">
        <f>_xlfn.LET(
_xlpm.IsPrincipalRemainingLessThanOrEqualToPMICutoffAmtCondition,$F142&lt;=$B$2*(1-$B$15),
_xlpm.PMIMonthlyPayment,$B$19,
_xlpm.IsPrincipalZeroCondition,ROUND($F142,2) = 0,
_xlpm.IsPrincipalRemainingBlankCondition,$F142="",
_xlpm.IsPeriodBlankCondition,ISBLANK($A143),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43" s="5">
        <f>_xlfn.LET(
_xlpm.IfPMIOwedIsBlank,IF($H143 = "",0,$H143),
_xlpm.TotalMonthlyPaymentCalculation,$D143+$E143+$G143+_xlpm.IfPMIOwedIsBlank,
_xlpm.IsPrincipalZeroCondition,ROUND($F142,2) = 0,
_xlpm.IsPrincipalRemainingBlankCondition,$F142="",
_xlpm.IsPeriodBlankCondition,ISBLANK($A143),
_xlpm.Calculation,IF(_xlpm.IsPeriodBlankCondition,"",IF(_xlpm.IsPrincipalRemainingBlankCondition,"",IF(_xlpm.IsPrincipalZeroCondition,"",_xlpm.TotalMonthlyPaymentCalculation))),
_xlpm.Calculation
)</f>
        <v>2379.6288261598379</v>
      </c>
      <c r="L143" s="5"/>
    </row>
    <row r="144" spans="1:12" x14ac:dyDescent="0.3">
      <c r="A144">
        <v>119</v>
      </c>
      <c r="B144" s="53">
        <f t="shared" si="1"/>
        <v>47423</v>
      </c>
      <c r="C144" s="5">
        <f>_xlfn.LET(
_xlpm.StartingPrincipalBalance,$F143,
_xlpm.IsPrincipalRemainingZeroCondition,ROUND($F143,2)=0,
_xlpm.IsPrincipalRemainingBlankCondition,$F143="",
_xlpm.IsPeriodBlankCondition,ISBLANK($A144),
_xlpm.Calculation,IF(_xlpm.IsPeriodBlankCondition,"",IF(_xlpm.IsPrincipalRemainingBlankCondition,"",IF(_xlpm.IsPrincipalRemainingZeroCondition,"",_xlpm.StartingPrincipalBalance))),
_xlpm.Calculation
)</f>
        <v>164114.22215416518</v>
      </c>
      <c r="D144" s="5">
        <f>_xlfn.LET(
_xlpm.InterestCalculation,$F143*$B$9,
_xlpm.IsPrincipalRemainingZeroCondition,ROUND($F143,2)=0,
_xlpm.IsPrincipalRemainingBlankCondition,$F143="",
_xlpm.IsPeriodBlankCondition,ISBLANK($A144),
_xlpm.Calculation,IF(_xlpm.IsPeriodBlankCondition,"",IF(_xlpm.IsPrincipalRemainingBlankCondition,"",IF(_xlpm.IsPrincipalRemainingZeroCondition,"",_xlpm.InterestCalculation))),
_xlpm.Calculation
)</f>
        <v>1367.6185179513766</v>
      </c>
      <c r="E144" s="5">
        <f>_xlfn.LET(
_xlpm.PrincipalOwedCalculation,$B$10-$D144,
_xlpm.IsPrincipalLessThenOrEqualToMonthlyPaymentCondition,$F143&lt;=$B$10,
_xlpm.IsPrincipalZeroCondition,ROUND($F143,2) = 0,
_xlpm.IsPrincipalRemainingBlankCondition,$F143="",
_xlpm.IsPeriodBlankCondition,ISBLANK($A144),
_xlpm.Calculation,IF(_xlpm.IsPeriodBlankCondition,"",IF(_xlpm.IsPrincipalRemainingBlankCondition,"",IF(_xlpm.IsPrincipalZeroCondition,"",IF(_xlpm.IsPrincipalLessThenOrEqualToMonthlyPaymentCondition,$F143,_xlpm.PrincipalOwedCalculation)))),
_xlpm.Calculation
)</f>
        <v>212.01030820846131</v>
      </c>
      <c r="F144" s="5">
        <f>_xlfn.LET(
_xlpm.StartingBalanceGreaterThanPrincipalOwedPlusPrepaymentCondition,$C144&gt;=$E144,
_xlpm.IsPrincpalOwedPlusPrepaymentLessThanOrEqualToPrincipalRemainingCondition,ROUND($E144,2)&lt;=ROUND($F143,2),
_xlpm.IsCurrentPrincapalOwedAmtGreaterThanPrevPrincipalOwedCondition,$E143&gt;$F143,
_xlpm.IsPrincipalZeroCondition,ROUND($F143,2) = 0,
_xlpm.IsPrincipalRemainingBlankCondition,$F143="",
_xlpm.IsPeriodBlankCondition,ISBLANK($A144),
_xlpm.Calculation,IF(_xlpm.IsPeriodBlankCondition,"",IF(_xlpm.IsPrincipalRemainingBlankCondition,"",IF(_xlpm.IsPrincipalZeroCondition,"",IF(_xlpm.StartingBalanceGreaterThanPrincipalOwedPlusPrepaymentCondition,$C144-$E144,0)))),
_xlpm.Calculation
)</f>
        <v>163902.21184595671</v>
      </c>
      <c r="G144" s="5">
        <f>_xlfn.LET(
_xlpm.PrincpalRemainingCalculation,$B$13,
_xlpm.IsPrincipalZeroCondition,ROUND($F143,2) = 0,
_xlpm.IsPrincipalRemainingBlankCondition,$F143="",
_xlpm.IsPeriodBlankCondition,ISBLANK($A144),
_xlpm.Calculation,IF(_xlpm.IsPeriodBlankCondition,"",IF(_xlpm.IsPrincipalRemainingBlankCondition,"",IF(_xlpm.IsPrincipalZeroCondition,"",_xlpm.PrincpalRemainingCalculation))),
_xlpm.Calculation
)</f>
        <v>500</v>
      </c>
      <c r="H144" s="5">
        <f>_xlfn.LET(
_xlpm.IsPrincipalRemainingLessThanOrEqualToPMICutoffAmtCondition,$F143&lt;=$B$2*(1-$B$15),
_xlpm.PMIMonthlyPayment,$B$19,
_xlpm.IsPrincipalZeroCondition,ROUND($F143,2) = 0,
_xlpm.IsPrincipalRemainingBlankCondition,$F143="",
_xlpm.IsPeriodBlankCondition,ISBLANK($A144),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44" s="5">
        <f>_xlfn.LET(
_xlpm.IfPMIOwedIsBlank,IF($H144 = "",0,$H144),
_xlpm.TotalMonthlyPaymentCalculation,$D144+$E144+$G144+_xlpm.IfPMIOwedIsBlank,
_xlpm.IsPrincipalZeroCondition,ROUND($F143,2) = 0,
_xlpm.IsPrincipalRemainingBlankCondition,$F143="",
_xlpm.IsPeriodBlankCondition,ISBLANK($A144),
_xlpm.Calculation,IF(_xlpm.IsPeriodBlankCondition,"",IF(_xlpm.IsPrincipalRemainingBlankCondition,"",IF(_xlpm.IsPrincipalZeroCondition,"",_xlpm.TotalMonthlyPaymentCalculation))),
_xlpm.Calculation
)</f>
        <v>2379.6288261598379</v>
      </c>
      <c r="L144" s="5"/>
    </row>
    <row r="145" spans="1:12" x14ac:dyDescent="0.3">
      <c r="A145">
        <v>120</v>
      </c>
      <c r="B145" s="53">
        <f t="shared" si="1"/>
        <v>47453</v>
      </c>
      <c r="C145" s="5">
        <f>_xlfn.LET(
_xlpm.StartingPrincipalBalance,$F144,
_xlpm.IsPrincipalRemainingZeroCondition,ROUND($F144,2)=0,
_xlpm.IsPrincipalRemainingBlankCondition,$F144="",
_xlpm.IsPeriodBlankCondition,ISBLANK($A145),
_xlpm.Calculation,IF(_xlpm.IsPeriodBlankCondition,"",IF(_xlpm.IsPrincipalRemainingBlankCondition,"",IF(_xlpm.IsPrincipalRemainingZeroCondition,"",_xlpm.StartingPrincipalBalance))),
_xlpm.Calculation
)</f>
        <v>163902.21184595671</v>
      </c>
      <c r="D145" s="5">
        <f>_xlfn.LET(
_xlpm.InterestCalculation,$F144*$B$9,
_xlpm.IsPrincipalRemainingZeroCondition,ROUND($F144,2)=0,
_xlpm.IsPrincipalRemainingBlankCondition,$F144="",
_xlpm.IsPeriodBlankCondition,ISBLANK($A145),
_xlpm.Calculation,IF(_xlpm.IsPeriodBlankCondition,"",IF(_xlpm.IsPrincipalRemainingBlankCondition,"",IF(_xlpm.IsPrincipalRemainingZeroCondition,"",_xlpm.InterestCalculation))),
_xlpm.Calculation
)</f>
        <v>1365.8517653829726</v>
      </c>
      <c r="E145" s="5">
        <f>_xlfn.LET(
_xlpm.PrincipalOwedCalculation,$B$10-$D145,
_xlpm.IsPrincipalLessThenOrEqualToMonthlyPaymentCondition,$F144&lt;=$B$10,
_xlpm.IsPrincipalZeroCondition,ROUND($F144,2) = 0,
_xlpm.IsPrincipalRemainingBlankCondition,$F144="",
_xlpm.IsPeriodBlankCondition,ISBLANK($A145),
_xlpm.Calculation,IF(_xlpm.IsPeriodBlankCondition,"",IF(_xlpm.IsPrincipalRemainingBlankCondition,"",IF(_xlpm.IsPrincipalZeroCondition,"",IF(_xlpm.IsPrincipalLessThenOrEqualToMonthlyPaymentCondition,$F144,_xlpm.PrincipalOwedCalculation)))),
_xlpm.Calculation
)</f>
        <v>213.77706077686526</v>
      </c>
      <c r="F145" s="5">
        <f>_xlfn.LET(
_xlpm.StartingBalanceGreaterThanPrincipalOwedPlusPrepaymentCondition,$C145&gt;=$E145,
_xlpm.IsPrincpalOwedPlusPrepaymentLessThanOrEqualToPrincipalRemainingCondition,ROUND($E145,2)&lt;=ROUND($F144,2),
_xlpm.IsCurrentPrincapalOwedAmtGreaterThanPrevPrincipalOwedCondition,$E144&gt;$F144,
_xlpm.IsPrincipalZeroCondition,ROUND($F144,2) = 0,
_xlpm.IsPrincipalRemainingBlankCondition,$F144="",
_xlpm.IsPeriodBlankCondition,ISBLANK($A145),
_xlpm.Calculation,IF(_xlpm.IsPeriodBlankCondition,"",IF(_xlpm.IsPrincipalRemainingBlankCondition,"",IF(_xlpm.IsPrincipalZeroCondition,"",IF(_xlpm.StartingBalanceGreaterThanPrincipalOwedPlusPrepaymentCondition,$C145-$E145,0)))),
_xlpm.Calculation
)</f>
        <v>163688.43478517985</v>
      </c>
      <c r="G145" s="5">
        <f>_xlfn.LET(
_xlpm.PrincpalRemainingCalculation,$B$13,
_xlpm.IsPrincipalZeroCondition,ROUND($F144,2) = 0,
_xlpm.IsPrincipalRemainingBlankCondition,$F144="",
_xlpm.IsPeriodBlankCondition,ISBLANK($A145),
_xlpm.Calculation,IF(_xlpm.IsPeriodBlankCondition,"",IF(_xlpm.IsPrincipalRemainingBlankCondition,"",IF(_xlpm.IsPrincipalZeroCondition,"",_xlpm.PrincpalRemainingCalculation))),
_xlpm.Calculation
)</f>
        <v>500</v>
      </c>
      <c r="H145" s="5">
        <f>_xlfn.LET(
_xlpm.IsPrincipalRemainingLessThanOrEqualToPMICutoffAmtCondition,$F144&lt;=$B$2*(1-$B$15),
_xlpm.PMIMonthlyPayment,$B$19,
_xlpm.IsPrincipalZeroCondition,ROUND($F144,2) = 0,
_xlpm.IsPrincipalRemainingBlankCondition,$F144="",
_xlpm.IsPeriodBlankCondition,ISBLANK($A145),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45" s="5">
        <f>_xlfn.LET(
_xlpm.IfPMIOwedIsBlank,IF($H145 = "",0,$H145),
_xlpm.TotalMonthlyPaymentCalculation,$D145+$E145+$G145+_xlpm.IfPMIOwedIsBlank,
_xlpm.IsPrincipalZeroCondition,ROUND($F144,2) = 0,
_xlpm.IsPrincipalRemainingBlankCondition,$F144="",
_xlpm.IsPeriodBlankCondition,ISBLANK($A145),
_xlpm.Calculation,IF(_xlpm.IsPeriodBlankCondition,"",IF(_xlpm.IsPrincipalRemainingBlankCondition,"",IF(_xlpm.IsPrincipalZeroCondition,"",_xlpm.TotalMonthlyPaymentCalculation))),
_xlpm.Calculation
)</f>
        <v>2379.6288261598379</v>
      </c>
      <c r="L145" s="5"/>
    </row>
    <row r="146" spans="1:12" x14ac:dyDescent="0.3">
      <c r="A146">
        <v>121</v>
      </c>
      <c r="B146" s="53">
        <f t="shared" si="1"/>
        <v>47484</v>
      </c>
      <c r="C146" s="5">
        <f>_xlfn.LET(
_xlpm.StartingPrincipalBalance,$F145,
_xlpm.IsPrincipalRemainingZeroCondition,ROUND($F145,2)=0,
_xlpm.IsPrincipalRemainingBlankCondition,$F145="",
_xlpm.IsPeriodBlankCondition,ISBLANK($A146),
_xlpm.Calculation,IF(_xlpm.IsPeriodBlankCondition,"",IF(_xlpm.IsPrincipalRemainingBlankCondition,"",IF(_xlpm.IsPrincipalRemainingZeroCondition,"",_xlpm.StartingPrincipalBalance))),
_xlpm.Calculation
)</f>
        <v>163688.43478517985</v>
      </c>
      <c r="D146" s="5">
        <f>_xlfn.LET(
_xlpm.InterestCalculation,$F145*$B$9,
_xlpm.IsPrincipalRemainingZeroCondition,ROUND($F145,2)=0,
_xlpm.IsPrincipalRemainingBlankCondition,$F145="",
_xlpm.IsPeriodBlankCondition,ISBLANK($A146),
_xlpm.Calculation,IF(_xlpm.IsPeriodBlankCondition,"",IF(_xlpm.IsPrincipalRemainingBlankCondition,"",IF(_xlpm.IsPrincipalRemainingZeroCondition,"",_xlpm.InterestCalculation))),
_xlpm.Calculation
)</f>
        <v>1364.0702898764987</v>
      </c>
      <c r="E146" s="5">
        <f>_xlfn.LET(
_xlpm.PrincipalOwedCalculation,$B$10-$D146,
_xlpm.IsPrincipalLessThenOrEqualToMonthlyPaymentCondition,$F145&lt;=$B$10,
_xlpm.IsPrincipalZeroCondition,ROUND($F145,2) = 0,
_xlpm.IsPrincipalRemainingBlankCondition,$F145="",
_xlpm.IsPeriodBlankCondition,ISBLANK($A146),
_xlpm.Calculation,IF(_xlpm.IsPeriodBlankCondition,"",IF(_xlpm.IsPrincipalRemainingBlankCondition,"",IF(_xlpm.IsPrincipalZeroCondition,"",IF(_xlpm.IsPrincipalLessThenOrEqualToMonthlyPaymentCondition,$F145,_xlpm.PrincipalOwedCalculation)))),
_xlpm.Calculation
)</f>
        <v>215.55853628333921</v>
      </c>
      <c r="F146" s="5">
        <f>_xlfn.LET(
_xlpm.StartingBalanceGreaterThanPrincipalOwedPlusPrepaymentCondition,$C146&gt;=$E146,
_xlpm.IsPrincpalOwedPlusPrepaymentLessThanOrEqualToPrincipalRemainingCondition,ROUND($E146,2)&lt;=ROUND($F145,2),
_xlpm.IsCurrentPrincapalOwedAmtGreaterThanPrevPrincipalOwedCondition,$E145&gt;$F145,
_xlpm.IsPrincipalZeroCondition,ROUND($F145,2) = 0,
_xlpm.IsPrincipalRemainingBlankCondition,$F145="",
_xlpm.IsPeriodBlankCondition,ISBLANK($A146),
_xlpm.Calculation,IF(_xlpm.IsPeriodBlankCondition,"",IF(_xlpm.IsPrincipalRemainingBlankCondition,"",IF(_xlpm.IsPrincipalZeroCondition,"",IF(_xlpm.StartingBalanceGreaterThanPrincipalOwedPlusPrepaymentCondition,$C146-$E146,0)))),
_xlpm.Calculation
)</f>
        <v>163472.8762488965</v>
      </c>
      <c r="G146" s="5">
        <f>_xlfn.LET(
_xlpm.PrincpalRemainingCalculation,$B$13,
_xlpm.IsPrincipalZeroCondition,ROUND($F145,2) = 0,
_xlpm.IsPrincipalRemainingBlankCondition,$F145="",
_xlpm.IsPeriodBlankCondition,ISBLANK($A146),
_xlpm.Calculation,IF(_xlpm.IsPeriodBlankCondition,"",IF(_xlpm.IsPrincipalRemainingBlankCondition,"",IF(_xlpm.IsPrincipalZeroCondition,"",_xlpm.PrincpalRemainingCalculation))),
_xlpm.Calculation
)</f>
        <v>500</v>
      </c>
      <c r="H146" s="5">
        <f>_xlfn.LET(
_xlpm.IsPrincipalRemainingLessThanOrEqualToPMICutoffAmtCondition,$F145&lt;=$B$2*(1-$B$15),
_xlpm.PMIMonthlyPayment,$B$19,
_xlpm.IsPrincipalZeroCondition,ROUND($F145,2) = 0,
_xlpm.IsPrincipalRemainingBlankCondition,$F145="",
_xlpm.IsPeriodBlankCondition,ISBLANK($A146),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46" s="5">
        <f>_xlfn.LET(
_xlpm.IfPMIOwedIsBlank,IF($H146 = "",0,$H146),
_xlpm.TotalMonthlyPaymentCalculation,$D146+$E146+$G146+_xlpm.IfPMIOwedIsBlank,
_xlpm.IsPrincipalZeroCondition,ROUND($F145,2) = 0,
_xlpm.IsPrincipalRemainingBlankCondition,$F145="",
_xlpm.IsPeriodBlankCondition,ISBLANK($A146),
_xlpm.Calculation,IF(_xlpm.IsPeriodBlankCondition,"",IF(_xlpm.IsPrincipalRemainingBlankCondition,"",IF(_xlpm.IsPrincipalZeroCondition,"",_xlpm.TotalMonthlyPaymentCalculation))),
_xlpm.Calculation
)</f>
        <v>2379.6288261598379</v>
      </c>
      <c r="L146" s="5"/>
    </row>
    <row r="147" spans="1:12" x14ac:dyDescent="0.3">
      <c r="A147">
        <v>122</v>
      </c>
      <c r="B147" s="53">
        <f t="shared" si="1"/>
        <v>47515</v>
      </c>
      <c r="C147" s="5">
        <f>_xlfn.LET(
_xlpm.StartingPrincipalBalance,$F146,
_xlpm.IsPrincipalRemainingZeroCondition,ROUND($F146,2)=0,
_xlpm.IsPrincipalRemainingBlankCondition,$F146="",
_xlpm.IsPeriodBlankCondition,ISBLANK($A147),
_xlpm.Calculation,IF(_xlpm.IsPeriodBlankCondition,"",IF(_xlpm.IsPrincipalRemainingBlankCondition,"",IF(_xlpm.IsPrincipalRemainingZeroCondition,"",_xlpm.StartingPrincipalBalance))),
_xlpm.Calculation
)</f>
        <v>163472.8762488965</v>
      </c>
      <c r="D147" s="5">
        <f>_xlfn.LET(
_xlpm.InterestCalculation,$F146*$B$9,
_xlpm.IsPrincipalRemainingZeroCondition,ROUND($F146,2)=0,
_xlpm.IsPrincipalRemainingBlankCondition,$F146="",
_xlpm.IsPeriodBlankCondition,ISBLANK($A147),
_xlpm.Calculation,IF(_xlpm.IsPeriodBlankCondition,"",IF(_xlpm.IsPrincipalRemainingBlankCondition,"",IF(_xlpm.IsPrincipalRemainingZeroCondition,"",_xlpm.InterestCalculation))),
_xlpm.Calculation
)</f>
        <v>1362.2739687408041</v>
      </c>
      <c r="E147" s="5">
        <f>_xlfn.LET(
_xlpm.PrincipalOwedCalculation,$B$10-$D147,
_xlpm.IsPrincipalLessThenOrEqualToMonthlyPaymentCondition,$F146&lt;=$B$10,
_xlpm.IsPrincipalZeroCondition,ROUND($F146,2) = 0,
_xlpm.IsPrincipalRemainingBlankCondition,$F146="",
_xlpm.IsPeriodBlankCondition,ISBLANK($A147),
_xlpm.Calculation,IF(_xlpm.IsPeriodBlankCondition,"",IF(_xlpm.IsPrincipalRemainingBlankCondition,"",IF(_xlpm.IsPrincipalZeroCondition,"",IF(_xlpm.IsPrincipalLessThenOrEqualToMonthlyPaymentCondition,$F146,_xlpm.PrincipalOwedCalculation)))),
_xlpm.Calculation
)</f>
        <v>217.35485741903381</v>
      </c>
      <c r="F147" s="5">
        <f>_xlfn.LET(
_xlpm.StartingBalanceGreaterThanPrincipalOwedPlusPrepaymentCondition,$C147&gt;=$E147,
_xlpm.IsPrincpalOwedPlusPrepaymentLessThanOrEqualToPrincipalRemainingCondition,ROUND($E147,2)&lt;=ROUND($F146,2),
_xlpm.IsCurrentPrincapalOwedAmtGreaterThanPrevPrincipalOwedCondition,$E146&gt;$F146,
_xlpm.IsPrincipalZeroCondition,ROUND($F146,2) = 0,
_xlpm.IsPrincipalRemainingBlankCondition,$F146="",
_xlpm.IsPeriodBlankCondition,ISBLANK($A147),
_xlpm.Calculation,IF(_xlpm.IsPeriodBlankCondition,"",IF(_xlpm.IsPrincipalRemainingBlankCondition,"",IF(_xlpm.IsPrincipalZeroCondition,"",IF(_xlpm.StartingBalanceGreaterThanPrincipalOwedPlusPrepaymentCondition,$C147-$E147,0)))),
_xlpm.Calculation
)</f>
        <v>163255.52139147746</v>
      </c>
      <c r="G147" s="5">
        <f>_xlfn.LET(
_xlpm.PrincpalRemainingCalculation,$B$13,
_xlpm.IsPrincipalZeroCondition,ROUND($F146,2) = 0,
_xlpm.IsPrincipalRemainingBlankCondition,$F146="",
_xlpm.IsPeriodBlankCondition,ISBLANK($A147),
_xlpm.Calculation,IF(_xlpm.IsPeriodBlankCondition,"",IF(_xlpm.IsPrincipalRemainingBlankCondition,"",IF(_xlpm.IsPrincipalZeroCondition,"",_xlpm.PrincpalRemainingCalculation))),
_xlpm.Calculation
)</f>
        <v>500</v>
      </c>
      <c r="H147" s="5">
        <f>_xlfn.LET(
_xlpm.IsPrincipalRemainingLessThanOrEqualToPMICutoffAmtCondition,$F146&lt;=$B$2*(1-$B$15),
_xlpm.PMIMonthlyPayment,$B$19,
_xlpm.IsPrincipalZeroCondition,ROUND($F146,2) = 0,
_xlpm.IsPrincipalRemainingBlankCondition,$F146="",
_xlpm.IsPeriodBlankCondition,ISBLANK($A147),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47" s="5">
        <f>_xlfn.LET(
_xlpm.IfPMIOwedIsBlank,IF($H147 = "",0,$H147),
_xlpm.TotalMonthlyPaymentCalculation,$D147+$E147+$G147+_xlpm.IfPMIOwedIsBlank,
_xlpm.IsPrincipalZeroCondition,ROUND($F146,2) = 0,
_xlpm.IsPrincipalRemainingBlankCondition,$F146="",
_xlpm.IsPeriodBlankCondition,ISBLANK($A147),
_xlpm.Calculation,IF(_xlpm.IsPeriodBlankCondition,"",IF(_xlpm.IsPrincipalRemainingBlankCondition,"",IF(_xlpm.IsPrincipalZeroCondition,"",_xlpm.TotalMonthlyPaymentCalculation))),
_xlpm.Calculation
)</f>
        <v>2379.6288261598379</v>
      </c>
      <c r="L147" s="5"/>
    </row>
    <row r="148" spans="1:12" x14ac:dyDescent="0.3">
      <c r="A148">
        <v>123</v>
      </c>
      <c r="B148" s="53">
        <f t="shared" si="1"/>
        <v>47543</v>
      </c>
      <c r="C148" s="5">
        <f>_xlfn.LET(
_xlpm.StartingPrincipalBalance,$F147,
_xlpm.IsPrincipalRemainingZeroCondition,ROUND($F147,2)=0,
_xlpm.IsPrincipalRemainingBlankCondition,$F147="",
_xlpm.IsPeriodBlankCondition,ISBLANK($A148),
_xlpm.Calculation,IF(_xlpm.IsPeriodBlankCondition,"",IF(_xlpm.IsPrincipalRemainingBlankCondition,"",IF(_xlpm.IsPrincipalRemainingZeroCondition,"",_xlpm.StartingPrincipalBalance))),
_xlpm.Calculation
)</f>
        <v>163255.52139147746</v>
      </c>
      <c r="D148" s="5">
        <f>_xlfn.LET(
_xlpm.InterestCalculation,$F147*$B$9,
_xlpm.IsPrincipalRemainingZeroCondition,ROUND($F147,2)=0,
_xlpm.IsPrincipalRemainingBlankCondition,$F147="",
_xlpm.IsPeriodBlankCondition,ISBLANK($A148),
_xlpm.Calculation,IF(_xlpm.IsPeriodBlankCondition,"",IF(_xlpm.IsPrincipalRemainingBlankCondition,"",IF(_xlpm.IsPrincipalRemainingZeroCondition,"",_xlpm.InterestCalculation))),
_xlpm.Calculation
)</f>
        <v>1360.4626782623122</v>
      </c>
      <c r="E148" s="5">
        <f>_xlfn.LET(
_xlpm.PrincipalOwedCalculation,$B$10-$D148,
_xlpm.IsPrincipalLessThenOrEqualToMonthlyPaymentCondition,$F147&lt;=$B$10,
_xlpm.IsPrincipalZeroCondition,ROUND($F147,2) = 0,
_xlpm.IsPrincipalRemainingBlankCondition,$F147="",
_xlpm.IsPeriodBlankCondition,ISBLANK($A148),
_xlpm.Calculation,IF(_xlpm.IsPeriodBlankCondition,"",IF(_xlpm.IsPrincipalRemainingBlankCondition,"",IF(_xlpm.IsPrincipalZeroCondition,"",IF(_xlpm.IsPrincipalLessThenOrEqualToMonthlyPaymentCondition,$F147,_xlpm.PrincipalOwedCalculation)))),
_xlpm.Calculation
)</f>
        <v>219.16614789752566</v>
      </c>
      <c r="F148" s="5">
        <f>_xlfn.LET(
_xlpm.StartingBalanceGreaterThanPrincipalOwedPlusPrepaymentCondition,$C148&gt;=$E148,
_xlpm.IsPrincpalOwedPlusPrepaymentLessThanOrEqualToPrincipalRemainingCondition,ROUND($E148,2)&lt;=ROUND($F147,2),
_xlpm.IsCurrentPrincapalOwedAmtGreaterThanPrevPrincipalOwedCondition,$E147&gt;$F147,
_xlpm.IsPrincipalZeroCondition,ROUND($F147,2) = 0,
_xlpm.IsPrincipalRemainingBlankCondition,$F147="",
_xlpm.IsPeriodBlankCondition,ISBLANK($A148),
_xlpm.Calculation,IF(_xlpm.IsPeriodBlankCondition,"",IF(_xlpm.IsPrincipalRemainingBlankCondition,"",IF(_xlpm.IsPrincipalZeroCondition,"",IF(_xlpm.StartingBalanceGreaterThanPrincipalOwedPlusPrepaymentCondition,$C148-$E148,0)))),
_xlpm.Calculation
)</f>
        <v>163036.35524357995</v>
      </c>
      <c r="G148" s="5">
        <f>_xlfn.LET(
_xlpm.PrincpalRemainingCalculation,$B$13,
_xlpm.IsPrincipalZeroCondition,ROUND($F147,2) = 0,
_xlpm.IsPrincipalRemainingBlankCondition,$F147="",
_xlpm.IsPeriodBlankCondition,ISBLANK($A148),
_xlpm.Calculation,IF(_xlpm.IsPeriodBlankCondition,"",IF(_xlpm.IsPrincipalRemainingBlankCondition,"",IF(_xlpm.IsPrincipalZeroCondition,"",_xlpm.PrincpalRemainingCalculation))),
_xlpm.Calculation
)</f>
        <v>500</v>
      </c>
      <c r="H148" s="5">
        <f>_xlfn.LET(
_xlpm.IsPrincipalRemainingLessThanOrEqualToPMICutoffAmtCondition,$F147&lt;=$B$2*(1-$B$15),
_xlpm.PMIMonthlyPayment,$B$19,
_xlpm.IsPrincipalZeroCondition,ROUND($F147,2) = 0,
_xlpm.IsPrincipalRemainingBlankCondition,$F147="",
_xlpm.IsPeriodBlankCondition,ISBLANK($A148),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48" s="5">
        <f>_xlfn.LET(
_xlpm.IfPMIOwedIsBlank,IF($H148 = "",0,$H148),
_xlpm.TotalMonthlyPaymentCalculation,$D148+$E148+$G148+_xlpm.IfPMIOwedIsBlank,
_xlpm.IsPrincipalZeroCondition,ROUND($F147,2) = 0,
_xlpm.IsPrincipalRemainingBlankCondition,$F147="",
_xlpm.IsPeriodBlankCondition,ISBLANK($A148),
_xlpm.Calculation,IF(_xlpm.IsPeriodBlankCondition,"",IF(_xlpm.IsPrincipalRemainingBlankCondition,"",IF(_xlpm.IsPrincipalZeroCondition,"",_xlpm.TotalMonthlyPaymentCalculation))),
_xlpm.Calculation
)</f>
        <v>2379.6288261598379</v>
      </c>
      <c r="L148" s="5"/>
    </row>
    <row r="149" spans="1:12" x14ac:dyDescent="0.3">
      <c r="A149">
        <v>124</v>
      </c>
      <c r="B149" s="53">
        <f t="shared" si="1"/>
        <v>47574</v>
      </c>
      <c r="C149" s="5">
        <f>_xlfn.LET(
_xlpm.StartingPrincipalBalance,$F148,
_xlpm.IsPrincipalRemainingZeroCondition,ROUND($F148,2)=0,
_xlpm.IsPrincipalRemainingBlankCondition,$F148="",
_xlpm.IsPeriodBlankCondition,ISBLANK($A149),
_xlpm.Calculation,IF(_xlpm.IsPeriodBlankCondition,"",IF(_xlpm.IsPrincipalRemainingBlankCondition,"",IF(_xlpm.IsPrincipalRemainingZeroCondition,"",_xlpm.StartingPrincipalBalance))),
_xlpm.Calculation
)</f>
        <v>163036.35524357995</v>
      </c>
      <c r="D149" s="5">
        <f>_xlfn.LET(
_xlpm.InterestCalculation,$F148*$B$9,
_xlpm.IsPrincipalRemainingZeroCondition,ROUND($F148,2)=0,
_xlpm.IsPrincipalRemainingBlankCondition,$F148="",
_xlpm.IsPeriodBlankCondition,ISBLANK($A149),
_xlpm.Calculation,IF(_xlpm.IsPeriodBlankCondition,"",IF(_xlpm.IsPrincipalRemainingBlankCondition,"",IF(_xlpm.IsPrincipalRemainingZeroCondition,"",_xlpm.InterestCalculation))),
_xlpm.Calculation
)</f>
        <v>1358.6362936964995</v>
      </c>
      <c r="E149" s="5">
        <f>_xlfn.LET(
_xlpm.PrincipalOwedCalculation,$B$10-$D149,
_xlpm.IsPrincipalLessThenOrEqualToMonthlyPaymentCondition,$F148&lt;=$B$10,
_xlpm.IsPrincipalZeroCondition,ROUND($F148,2) = 0,
_xlpm.IsPrincipalRemainingBlankCondition,$F148="",
_xlpm.IsPeriodBlankCondition,ISBLANK($A149),
_xlpm.Calculation,IF(_xlpm.IsPeriodBlankCondition,"",IF(_xlpm.IsPrincipalRemainingBlankCondition,"",IF(_xlpm.IsPrincipalZeroCondition,"",IF(_xlpm.IsPrincipalLessThenOrEqualToMonthlyPaymentCondition,$F148,_xlpm.PrincipalOwedCalculation)))),
_xlpm.Calculation
)</f>
        <v>220.99253246333842</v>
      </c>
      <c r="F149" s="5">
        <f>_xlfn.LET(
_xlpm.StartingBalanceGreaterThanPrincipalOwedPlusPrepaymentCondition,$C149&gt;=$E149,
_xlpm.IsPrincpalOwedPlusPrepaymentLessThanOrEqualToPrincipalRemainingCondition,ROUND($E149,2)&lt;=ROUND($F148,2),
_xlpm.IsCurrentPrincapalOwedAmtGreaterThanPrevPrincipalOwedCondition,$E148&gt;$F148,
_xlpm.IsPrincipalZeroCondition,ROUND($F148,2) = 0,
_xlpm.IsPrincipalRemainingBlankCondition,$F148="",
_xlpm.IsPeriodBlankCondition,ISBLANK($A149),
_xlpm.Calculation,IF(_xlpm.IsPeriodBlankCondition,"",IF(_xlpm.IsPrincipalRemainingBlankCondition,"",IF(_xlpm.IsPrincipalZeroCondition,"",IF(_xlpm.StartingBalanceGreaterThanPrincipalOwedPlusPrepaymentCondition,$C149-$E149,0)))),
_xlpm.Calculation
)</f>
        <v>162815.36271111661</v>
      </c>
      <c r="G149" s="5">
        <f>_xlfn.LET(
_xlpm.PrincpalRemainingCalculation,$B$13,
_xlpm.IsPrincipalZeroCondition,ROUND($F148,2) = 0,
_xlpm.IsPrincipalRemainingBlankCondition,$F148="",
_xlpm.IsPeriodBlankCondition,ISBLANK($A149),
_xlpm.Calculation,IF(_xlpm.IsPeriodBlankCondition,"",IF(_xlpm.IsPrincipalRemainingBlankCondition,"",IF(_xlpm.IsPrincipalZeroCondition,"",_xlpm.PrincpalRemainingCalculation))),
_xlpm.Calculation
)</f>
        <v>500</v>
      </c>
      <c r="H149" s="5">
        <f>_xlfn.LET(
_xlpm.IsPrincipalRemainingLessThanOrEqualToPMICutoffAmtCondition,$F148&lt;=$B$2*(1-$B$15),
_xlpm.PMIMonthlyPayment,$B$19,
_xlpm.IsPrincipalZeroCondition,ROUND($F148,2) = 0,
_xlpm.IsPrincipalRemainingBlankCondition,$F148="",
_xlpm.IsPeriodBlankCondition,ISBLANK($A149),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49" s="5">
        <f>_xlfn.LET(
_xlpm.IfPMIOwedIsBlank,IF($H149 = "",0,$H149),
_xlpm.TotalMonthlyPaymentCalculation,$D149+$E149+$G149+_xlpm.IfPMIOwedIsBlank,
_xlpm.IsPrincipalZeroCondition,ROUND($F148,2) = 0,
_xlpm.IsPrincipalRemainingBlankCondition,$F148="",
_xlpm.IsPeriodBlankCondition,ISBLANK($A149),
_xlpm.Calculation,IF(_xlpm.IsPeriodBlankCondition,"",IF(_xlpm.IsPrincipalRemainingBlankCondition,"",IF(_xlpm.IsPrincipalZeroCondition,"",_xlpm.TotalMonthlyPaymentCalculation))),
_xlpm.Calculation
)</f>
        <v>2379.6288261598379</v>
      </c>
      <c r="L149" s="5"/>
    </row>
    <row r="150" spans="1:12" x14ac:dyDescent="0.3">
      <c r="A150">
        <v>125</v>
      </c>
      <c r="B150" s="53">
        <f t="shared" si="1"/>
        <v>47604</v>
      </c>
      <c r="C150" s="5">
        <f>_xlfn.LET(
_xlpm.StartingPrincipalBalance,$F149,
_xlpm.IsPrincipalRemainingZeroCondition,ROUND($F149,2)=0,
_xlpm.IsPrincipalRemainingBlankCondition,$F149="",
_xlpm.IsPeriodBlankCondition,ISBLANK($A150),
_xlpm.Calculation,IF(_xlpm.IsPeriodBlankCondition,"",IF(_xlpm.IsPrincipalRemainingBlankCondition,"",IF(_xlpm.IsPrincipalRemainingZeroCondition,"",_xlpm.StartingPrincipalBalance))),
_xlpm.Calculation
)</f>
        <v>162815.36271111661</v>
      </c>
      <c r="D150" s="5">
        <f>_xlfn.LET(
_xlpm.InterestCalculation,$F149*$B$9,
_xlpm.IsPrincipalRemainingZeroCondition,ROUND($F149,2)=0,
_xlpm.IsPrincipalRemainingBlankCondition,$F149="",
_xlpm.IsPeriodBlankCondition,ISBLANK($A150),
_xlpm.Calculation,IF(_xlpm.IsPeriodBlankCondition,"",IF(_xlpm.IsPrincipalRemainingBlankCondition,"",IF(_xlpm.IsPrincipalRemainingZeroCondition,"",_xlpm.InterestCalculation))),
_xlpm.Calculation
)</f>
        <v>1356.7946892593052</v>
      </c>
      <c r="E150" s="5">
        <f>_xlfn.LET(
_xlpm.PrincipalOwedCalculation,$B$10-$D150,
_xlpm.IsPrincipalLessThenOrEqualToMonthlyPaymentCondition,$F149&lt;=$B$10,
_xlpm.IsPrincipalZeroCondition,ROUND($F149,2) = 0,
_xlpm.IsPrincipalRemainingBlankCondition,$F149="",
_xlpm.IsPeriodBlankCondition,ISBLANK($A150),
_xlpm.Calculation,IF(_xlpm.IsPeriodBlankCondition,"",IF(_xlpm.IsPrincipalRemainingBlankCondition,"",IF(_xlpm.IsPrincipalZeroCondition,"",IF(_xlpm.IsPrincipalLessThenOrEqualToMonthlyPaymentCondition,$F149,_xlpm.PrincipalOwedCalculation)))),
_xlpm.Calculation
)</f>
        <v>222.83413690053271</v>
      </c>
      <c r="F150" s="5">
        <f>_xlfn.LET(
_xlpm.StartingBalanceGreaterThanPrincipalOwedPlusPrepaymentCondition,$C150&gt;=$E150,
_xlpm.IsPrincpalOwedPlusPrepaymentLessThanOrEqualToPrincipalRemainingCondition,ROUND($E150,2)&lt;=ROUND($F149,2),
_xlpm.IsCurrentPrincapalOwedAmtGreaterThanPrevPrincipalOwedCondition,$E149&gt;$F149,
_xlpm.IsPrincipalZeroCondition,ROUND($F149,2) = 0,
_xlpm.IsPrincipalRemainingBlankCondition,$F149="",
_xlpm.IsPeriodBlankCondition,ISBLANK($A150),
_xlpm.Calculation,IF(_xlpm.IsPeriodBlankCondition,"",IF(_xlpm.IsPrincipalRemainingBlankCondition,"",IF(_xlpm.IsPrincipalZeroCondition,"",IF(_xlpm.StartingBalanceGreaterThanPrincipalOwedPlusPrepaymentCondition,$C150-$E150,0)))),
_xlpm.Calculation
)</f>
        <v>162592.52857421609</v>
      </c>
      <c r="G150" s="5">
        <f>_xlfn.LET(
_xlpm.PrincpalRemainingCalculation,$B$13,
_xlpm.IsPrincipalZeroCondition,ROUND($F149,2) = 0,
_xlpm.IsPrincipalRemainingBlankCondition,$F149="",
_xlpm.IsPeriodBlankCondition,ISBLANK($A150),
_xlpm.Calculation,IF(_xlpm.IsPeriodBlankCondition,"",IF(_xlpm.IsPrincipalRemainingBlankCondition,"",IF(_xlpm.IsPrincipalZeroCondition,"",_xlpm.PrincpalRemainingCalculation))),
_xlpm.Calculation
)</f>
        <v>500</v>
      </c>
      <c r="H150" s="5">
        <f>_xlfn.LET(
_xlpm.IsPrincipalRemainingLessThanOrEqualToPMICutoffAmtCondition,$F149&lt;=$B$2*(1-$B$15),
_xlpm.PMIMonthlyPayment,$B$19,
_xlpm.IsPrincipalZeroCondition,ROUND($F149,2) = 0,
_xlpm.IsPrincipalRemainingBlankCondition,$F149="",
_xlpm.IsPeriodBlankCondition,ISBLANK($A150),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50" s="5">
        <f>_xlfn.LET(
_xlpm.IfPMIOwedIsBlank,IF($H150 = "",0,$H150),
_xlpm.TotalMonthlyPaymentCalculation,$D150+$E150+$G150+_xlpm.IfPMIOwedIsBlank,
_xlpm.IsPrincipalZeroCondition,ROUND($F149,2) = 0,
_xlpm.IsPrincipalRemainingBlankCondition,$F149="",
_xlpm.IsPeriodBlankCondition,ISBLANK($A150),
_xlpm.Calculation,IF(_xlpm.IsPeriodBlankCondition,"",IF(_xlpm.IsPrincipalRemainingBlankCondition,"",IF(_xlpm.IsPrincipalZeroCondition,"",_xlpm.TotalMonthlyPaymentCalculation))),
_xlpm.Calculation
)</f>
        <v>2379.6288261598379</v>
      </c>
      <c r="L150" s="5"/>
    </row>
    <row r="151" spans="1:12" x14ac:dyDescent="0.3">
      <c r="A151">
        <v>126</v>
      </c>
      <c r="B151" s="53">
        <f t="shared" si="1"/>
        <v>47635</v>
      </c>
      <c r="C151" s="5">
        <f>_xlfn.LET(
_xlpm.StartingPrincipalBalance,$F150,
_xlpm.IsPrincipalRemainingZeroCondition,ROUND($F150,2)=0,
_xlpm.IsPrincipalRemainingBlankCondition,$F150="",
_xlpm.IsPeriodBlankCondition,ISBLANK($A151),
_xlpm.Calculation,IF(_xlpm.IsPeriodBlankCondition,"",IF(_xlpm.IsPrincipalRemainingBlankCondition,"",IF(_xlpm.IsPrincipalRemainingZeroCondition,"",_xlpm.StartingPrincipalBalance))),
_xlpm.Calculation
)</f>
        <v>162592.52857421609</v>
      </c>
      <c r="D151" s="5">
        <f>_xlfn.LET(
_xlpm.InterestCalculation,$F150*$B$9,
_xlpm.IsPrincipalRemainingZeroCondition,ROUND($F150,2)=0,
_xlpm.IsPrincipalRemainingBlankCondition,$F150="",
_xlpm.IsPeriodBlankCondition,ISBLANK($A151),
_xlpm.Calculation,IF(_xlpm.IsPeriodBlankCondition,"",IF(_xlpm.IsPrincipalRemainingBlankCondition,"",IF(_xlpm.IsPrincipalRemainingZeroCondition,"",_xlpm.InterestCalculation))),
_xlpm.Calculation
)</f>
        <v>1354.9377381184675</v>
      </c>
      <c r="E151" s="5">
        <f>_xlfn.LET(
_xlpm.PrincipalOwedCalculation,$B$10-$D151,
_xlpm.IsPrincipalLessThenOrEqualToMonthlyPaymentCondition,$F150&lt;=$B$10,
_xlpm.IsPrincipalZeroCondition,ROUND($F150,2) = 0,
_xlpm.IsPrincipalRemainingBlankCondition,$F150="",
_xlpm.IsPeriodBlankCondition,ISBLANK($A151),
_xlpm.Calculation,IF(_xlpm.IsPeriodBlankCondition,"",IF(_xlpm.IsPrincipalRemainingBlankCondition,"",IF(_xlpm.IsPrincipalZeroCondition,"",IF(_xlpm.IsPrincipalLessThenOrEqualToMonthlyPaymentCondition,$F150,_xlpm.PrincipalOwedCalculation)))),
_xlpm.Calculation
)</f>
        <v>224.69108804137045</v>
      </c>
      <c r="F151" s="5">
        <f>_xlfn.LET(
_xlpm.StartingBalanceGreaterThanPrincipalOwedPlusPrepaymentCondition,$C151&gt;=$E151,
_xlpm.IsPrincpalOwedPlusPrepaymentLessThanOrEqualToPrincipalRemainingCondition,ROUND($E151,2)&lt;=ROUND($F150,2),
_xlpm.IsCurrentPrincapalOwedAmtGreaterThanPrevPrincipalOwedCondition,$E150&gt;$F150,
_xlpm.IsPrincipalZeroCondition,ROUND($F150,2) = 0,
_xlpm.IsPrincipalRemainingBlankCondition,$F150="",
_xlpm.IsPeriodBlankCondition,ISBLANK($A151),
_xlpm.Calculation,IF(_xlpm.IsPeriodBlankCondition,"",IF(_xlpm.IsPrincipalRemainingBlankCondition,"",IF(_xlpm.IsPrincipalZeroCondition,"",IF(_xlpm.StartingBalanceGreaterThanPrincipalOwedPlusPrepaymentCondition,$C151-$E151,0)))),
_xlpm.Calculation
)</f>
        <v>162367.83748617471</v>
      </c>
      <c r="G151" s="5">
        <f>_xlfn.LET(
_xlpm.PrincpalRemainingCalculation,$B$13,
_xlpm.IsPrincipalZeroCondition,ROUND($F150,2) = 0,
_xlpm.IsPrincipalRemainingBlankCondition,$F150="",
_xlpm.IsPeriodBlankCondition,ISBLANK($A151),
_xlpm.Calculation,IF(_xlpm.IsPeriodBlankCondition,"",IF(_xlpm.IsPrincipalRemainingBlankCondition,"",IF(_xlpm.IsPrincipalZeroCondition,"",_xlpm.PrincpalRemainingCalculation))),
_xlpm.Calculation
)</f>
        <v>500</v>
      </c>
      <c r="H151" s="5">
        <f>_xlfn.LET(
_xlpm.IsPrincipalRemainingLessThanOrEqualToPMICutoffAmtCondition,$F150&lt;=$B$2*(1-$B$15),
_xlpm.PMIMonthlyPayment,$B$19,
_xlpm.IsPrincipalZeroCondition,ROUND($F150,2) = 0,
_xlpm.IsPrincipalRemainingBlankCondition,$F150="",
_xlpm.IsPeriodBlankCondition,ISBLANK($A151),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51" s="5">
        <f>_xlfn.LET(
_xlpm.IfPMIOwedIsBlank,IF($H151 = "",0,$H151),
_xlpm.TotalMonthlyPaymentCalculation,$D151+$E151+$G151+_xlpm.IfPMIOwedIsBlank,
_xlpm.IsPrincipalZeroCondition,ROUND($F150,2) = 0,
_xlpm.IsPrincipalRemainingBlankCondition,$F150="",
_xlpm.IsPeriodBlankCondition,ISBLANK($A151),
_xlpm.Calculation,IF(_xlpm.IsPeriodBlankCondition,"",IF(_xlpm.IsPrincipalRemainingBlankCondition,"",IF(_xlpm.IsPrincipalZeroCondition,"",_xlpm.TotalMonthlyPaymentCalculation))),
_xlpm.Calculation
)</f>
        <v>2379.6288261598379</v>
      </c>
      <c r="L151" s="5"/>
    </row>
    <row r="152" spans="1:12" x14ac:dyDescent="0.3">
      <c r="A152">
        <v>127</v>
      </c>
      <c r="B152" s="53">
        <f t="shared" si="1"/>
        <v>47665</v>
      </c>
      <c r="C152" s="5">
        <f>_xlfn.LET(
_xlpm.StartingPrincipalBalance,$F151,
_xlpm.IsPrincipalRemainingZeroCondition,ROUND($F151,2)=0,
_xlpm.IsPrincipalRemainingBlankCondition,$F151="",
_xlpm.IsPeriodBlankCondition,ISBLANK($A152),
_xlpm.Calculation,IF(_xlpm.IsPeriodBlankCondition,"",IF(_xlpm.IsPrincipalRemainingBlankCondition,"",IF(_xlpm.IsPrincipalRemainingZeroCondition,"",_xlpm.StartingPrincipalBalance))),
_xlpm.Calculation
)</f>
        <v>162367.83748617471</v>
      </c>
      <c r="D152" s="5">
        <f>_xlfn.LET(
_xlpm.InterestCalculation,$F151*$B$9,
_xlpm.IsPrincipalRemainingZeroCondition,ROUND($F151,2)=0,
_xlpm.IsPrincipalRemainingBlankCondition,$F151="",
_xlpm.IsPeriodBlankCondition,ISBLANK($A152),
_xlpm.Calculation,IF(_xlpm.IsPeriodBlankCondition,"",IF(_xlpm.IsPrincipalRemainingBlankCondition,"",IF(_xlpm.IsPrincipalRemainingZeroCondition,"",_xlpm.InterestCalculation))),
_xlpm.Calculation
)</f>
        <v>1353.0653123847892</v>
      </c>
      <c r="E152" s="5">
        <f>_xlfn.LET(
_xlpm.PrincipalOwedCalculation,$B$10-$D152,
_xlpm.IsPrincipalLessThenOrEqualToMonthlyPaymentCondition,$F151&lt;=$B$10,
_xlpm.IsPrincipalZeroCondition,ROUND($F151,2) = 0,
_xlpm.IsPrincipalRemainingBlankCondition,$F151="",
_xlpm.IsPeriodBlankCondition,ISBLANK($A152),
_xlpm.Calculation,IF(_xlpm.IsPeriodBlankCondition,"",IF(_xlpm.IsPrincipalRemainingBlankCondition,"",IF(_xlpm.IsPrincipalZeroCondition,"",IF(_xlpm.IsPrincipalLessThenOrEqualToMonthlyPaymentCondition,$F151,_xlpm.PrincipalOwedCalculation)))),
_xlpm.Calculation
)</f>
        <v>226.5635137750487</v>
      </c>
      <c r="F152" s="5">
        <f>_xlfn.LET(
_xlpm.StartingBalanceGreaterThanPrincipalOwedPlusPrepaymentCondition,$C152&gt;=$E152,
_xlpm.IsPrincpalOwedPlusPrepaymentLessThanOrEqualToPrincipalRemainingCondition,ROUND($E152,2)&lt;=ROUND($F151,2),
_xlpm.IsCurrentPrincapalOwedAmtGreaterThanPrevPrincipalOwedCondition,$E151&gt;$F151,
_xlpm.IsPrincipalZeroCondition,ROUND($F151,2) = 0,
_xlpm.IsPrincipalRemainingBlankCondition,$F151="",
_xlpm.IsPeriodBlankCondition,ISBLANK($A152),
_xlpm.Calculation,IF(_xlpm.IsPeriodBlankCondition,"",IF(_xlpm.IsPrincipalRemainingBlankCondition,"",IF(_xlpm.IsPrincipalZeroCondition,"",IF(_xlpm.StartingBalanceGreaterThanPrincipalOwedPlusPrepaymentCondition,$C152-$E152,0)))),
_xlpm.Calculation
)</f>
        <v>162141.27397239968</v>
      </c>
      <c r="G152" s="5">
        <f>_xlfn.LET(
_xlpm.PrincpalRemainingCalculation,$B$13,
_xlpm.IsPrincipalZeroCondition,ROUND($F151,2) = 0,
_xlpm.IsPrincipalRemainingBlankCondition,$F151="",
_xlpm.IsPeriodBlankCondition,ISBLANK($A152),
_xlpm.Calculation,IF(_xlpm.IsPeriodBlankCondition,"",IF(_xlpm.IsPrincipalRemainingBlankCondition,"",IF(_xlpm.IsPrincipalZeroCondition,"",_xlpm.PrincpalRemainingCalculation))),
_xlpm.Calculation
)</f>
        <v>500</v>
      </c>
      <c r="H152" s="5">
        <f>_xlfn.LET(
_xlpm.IsPrincipalRemainingLessThanOrEqualToPMICutoffAmtCondition,$F151&lt;=$B$2*(1-$B$15),
_xlpm.PMIMonthlyPayment,$B$19,
_xlpm.IsPrincipalZeroCondition,ROUND($F151,2) = 0,
_xlpm.IsPrincipalRemainingBlankCondition,$F151="",
_xlpm.IsPeriodBlankCondition,ISBLANK($A152),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52" s="5">
        <f>_xlfn.LET(
_xlpm.IfPMIOwedIsBlank,IF($H152 = "",0,$H152),
_xlpm.TotalMonthlyPaymentCalculation,$D152+$E152+$G152+_xlpm.IfPMIOwedIsBlank,
_xlpm.IsPrincipalZeroCondition,ROUND($F151,2) = 0,
_xlpm.IsPrincipalRemainingBlankCondition,$F151="",
_xlpm.IsPeriodBlankCondition,ISBLANK($A152),
_xlpm.Calculation,IF(_xlpm.IsPeriodBlankCondition,"",IF(_xlpm.IsPrincipalRemainingBlankCondition,"",IF(_xlpm.IsPrincipalZeroCondition,"",_xlpm.TotalMonthlyPaymentCalculation))),
_xlpm.Calculation
)</f>
        <v>2379.6288261598379</v>
      </c>
      <c r="L152" s="5"/>
    </row>
    <row r="153" spans="1:12" x14ac:dyDescent="0.3">
      <c r="A153">
        <v>128</v>
      </c>
      <c r="B153" s="53">
        <f t="shared" si="1"/>
        <v>47696</v>
      </c>
      <c r="C153" s="5">
        <f>_xlfn.LET(
_xlpm.StartingPrincipalBalance,$F152,
_xlpm.IsPrincipalRemainingZeroCondition,ROUND($F152,2)=0,
_xlpm.IsPrincipalRemainingBlankCondition,$F152="",
_xlpm.IsPeriodBlankCondition,ISBLANK($A153),
_xlpm.Calculation,IF(_xlpm.IsPeriodBlankCondition,"",IF(_xlpm.IsPrincipalRemainingBlankCondition,"",IF(_xlpm.IsPrincipalRemainingZeroCondition,"",_xlpm.StartingPrincipalBalance))),
_xlpm.Calculation
)</f>
        <v>162141.27397239968</v>
      </c>
      <c r="D153" s="5">
        <f>_xlfn.LET(
_xlpm.InterestCalculation,$F152*$B$9,
_xlpm.IsPrincipalRemainingZeroCondition,ROUND($F152,2)=0,
_xlpm.IsPrincipalRemainingBlankCondition,$F152="",
_xlpm.IsPeriodBlankCondition,ISBLANK($A153),
_xlpm.Calculation,IF(_xlpm.IsPeriodBlankCondition,"",IF(_xlpm.IsPrincipalRemainingBlankCondition,"",IF(_xlpm.IsPrincipalRemainingZeroCondition,"",_xlpm.InterestCalculation))),
_xlpm.Calculation
)</f>
        <v>1351.1772831033306</v>
      </c>
      <c r="E153" s="5">
        <f>_xlfn.LET(
_xlpm.PrincipalOwedCalculation,$B$10-$D153,
_xlpm.IsPrincipalLessThenOrEqualToMonthlyPaymentCondition,$F152&lt;=$B$10,
_xlpm.IsPrincipalZeroCondition,ROUND($F152,2) = 0,
_xlpm.IsPrincipalRemainingBlankCondition,$F152="",
_xlpm.IsPeriodBlankCondition,ISBLANK($A153),
_xlpm.Calculation,IF(_xlpm.IsPeriodBlankCondition,"",IF(_xlpm.IsPrincipalRemainingBlankCondition,"",IF(_xlpm.IsPrincipalZeroCondition,"",IF(_xlpm.IsPrincipalLessThenOrEqualToMonthlyPaymentCondition,$F152,_xlpm.PrincipalOwedCalculation)))),
_xlpm.Calculation
)</f>
        <v>228.45154305650726</v>
      </c>
      <c r="F153" s="5">
        <f>_xlfn.LET(
_xlpm.StartingBalanceGreaterThanPrincipalOwedPlusPrepaymentCondition,$C153&gt;=$E153,
_xlpm.IsPrincpalOwedPlusPrepaymentLessThanOrEqualToPrincipalRemainingCondition,ROUND($E153,2)&lt;=ROUND($F152,2),
_xlpm.IsCurrentPrincapalOwedAmtGreaterThanPrevPrincipalOwedCondition,$E152&gt;$F152,
_xlpm.IsPrincipalZeroCondition,ROUND($F152,2) = 0,
_xlpm.IsPrincipalRemainingBlankCondition,$F152="",
_xlpm.IsPeriodBlankCondition,ISBLANK($A153),
_xlpm.Calculation,IF(_xlpm.IsPeriodBlankCondition,"",IF(_xlpm.IsPrincipalRemainingBlankCondition,"",IF(_xlpm.IsPrincipalZeroCondition,"",IF(_xlpm.StartingBalanceGreaterThanPrincipalOwedPlusPrepaymentCondition,$C153-$E153,0)))),
_xlpm.Calculation
)</f>
        <v>161912.82242934318</v>
      </c>
      <c r="G153" s="5">
        <f>_xlfn.LET(
_xlpm.PrincpalRemainingCalculation,$B$13,
_xlpm.IsPrincipalZeroCondition,ROUND($F152,2) = 0,
_xlpm.IsPrincipalRemainingBlankCondition,$F152="",
_xlpm.IsPeriodBlankCondition,ISBLANK($A153),
_xlpm.Calculation,IF(_xlpm.IsPeriodBlankCondition,"",IF(_xlpm.IsPrincipalRemainingBlankCondition,"",IF(_xlpm.IsPrincipalZeroCondition,"",_xlpm.PrincpalRemainingCalculation))),
_xlpm.Calculation
)</f>
        <v>500</v>
      </c>
      <c r="H153" s="5">
        <f>_xlfn.LET(
_xlpm.IsPrincipalRemainingLessThanOrEqualToPMICutoffAmtCondition,$F152&lt;=$B$2*(1-$B$15),
_xlpm.PMIMonthlyPayment,$B$19,
_xlpm.IsPrincipalZeroCondition,ROUND($F152,2) = 0,
_xlpm.IsPrincipalRemainingBlankCondition,$F152="",
_xlpm.IsPeriodBlankCondition,ISBLANK($A153),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53" s="5">
        <f>_xlfn.LET(
_xlpm.IfPMIOwedIsBlank,IF($H153 = "",0,$H153),
_xlpm.TotalMonthlyPaymentCalculation,$D153+$E153+$G153+_xlpm.IfPMIOwedIsBlank,
_xlpm.IsPrincipalZeroCondition,ROUND($F152,2) = 0,
_xlpm.IsPrincipalRemainingBlankCondition,$F152="",
_xlpm.IsPeriodBlankCondition,ISBLANK($A153),
_xlpm.Calculation,IF(_xlpm.IsPeriodBlankCondition,"",IF(_xlpm.IsPrincipalRemainingBlankCondition,"",IF(_xlpm.IsPrincipalZeroCondition,"",_xlpm.TotalMonthlyPaymentCalculation))),
_xlpm.Calculation
)</f>
        <v>2379.6288261598379</v>
      </c>
      <c r="L153" s="5"/>
    </row>
    <row r="154" spans="1:12" x14ac:dyDescent="0.3">
      <c r="A154">
        <v>129</v>
      </c>
      <c r="B154" s="53">
        <f t="shared" si="1"/>
        <v>47727</v>
      </c>
      <c r="C154" s="5">
        <f>_xlfn.LET(
_xlpm.StartingPrincipalBalance,$F153,
_xlpm.IsPrincipalRemainingZeroCondition,ROUND($F153,2)=0,
_xlpm.IsPrincipalRemainingBlankCondition,$F153="",
_xlpm.IsPeriodBlankCondition,ISBLANK($A154),
_xlpm.Calculation,IF(_xlpm.IsPeriodBlankCondition,"",IF(_xlpm.IsPrincipalRemainingBlankCondition,"",IF(_xlpm.IsPrincipalRemainingZeroCondition,"",_xlpm.StartingPrincipalBalance))),
_xlpm.Calculation
)</f>
        <v>161912.82242934318</v>
      </c>
      <c r="D154" s="5">
        <f>_xlfn.LET(
_xlpm.InterestCalculation,$F153*$B$9,
_xlpm.IsPrincipalRemainingZeroCondition,ROUND($F153,2)=0,
_xlpm.IsPrincipalRemainingBlankCondition,$F153="",
_xlpm.IsPeriodBlankCondition,ISBLANK($A154),
_xlpm.Calculation,IF(_xlpm.IsPeriodBlankCondition,"",IF(_xlpm.IsPrincipalRemainingBlankCondition,"",IF(_xlpm.IsPrincipalRemainingZeroCondition,"",_xlpm.InterestCalculation))),
_xlpm.Calculation
)</f>
        <v>1349.2735202445265</v>
      </c>
      <c r="E154" s="5">
        <f>_xlfn.LET(
_xlpm.PrincipalOwedCalculation,$B$10-$D154,
_xlpm.IsPrincipalLessThenOrEqualToMonthlyPaymentCondition,$F153&lt;=$B$10,
_xlpm.IsPrincipalZeroCondition,ROUND($F153,2) = 0,
_xlpm.IsPrincipalRemainingBlankCondition,$F153="",
_xlpm.IsPeriodBlankCondition,ISBLANK($A154),
_xlpm.Calculation,IF(_xlpm.IsPeriodBlankCondition,"",IF(_xlpm.IsPrincipalRemainingBlankCondition,"",IF(_xlpm.IsPrincipalZeroCondition,"",IF(_xlpm.IsPrincipalLessThenOrEqualToMonthlyPaymentCondition,$F153,_xlpm.PrincipalOwedCalculation)))),
_xlpm.Calculation
)</f>
        <v>230.35530591531142</v>
      </c>
      <c r="F154" s="5">
        <f>_xlfn.LET(
_xlpm.StartingBalanceGreaterThanPrincipalOwedPlusPrepaymentCondition,$C154&gt;=$E154,
_xlpm.IsPrincpalOwedPlusPrepaymentLessThanOrEqualToPrincipalRemainingCondition,ROUND($E154,2)&lt;=ROUND($F153,2),
_xlpm.IsCurrentPrincapalOwedAmtGreaterThanPrevPrincipalOwedCondition,$E153&gt;$F153,
_xlpm.IsPrincipalZeroCondition,ROUND($F153,2) = 0,
_xlpm.IsPrincipalRemainingBlankCondition,$F153="",
_xlpm.IsPeriodBlankCondition,ISBLANK($A154),
_xlpm.Calculation,IF(_xlpm.IsPeriodBlankCondition,"",IF(_xlpm.IsPrincipalRemainingBlankCondition,"",IF(_xlpm.IsPrincipalZeroCondition,"",IF(_xlpm.StartingBalanceGreaterThanPrincipalOwedPlusPrepaymentCondition,$C154-$E154,0)))),
_xlpm.Calculation
)</f>
        <v>161682.46712342786</v>
      </c>
      <c r="G154" s="5">
        <f>_xlfn.LET(
_xlpm.PrincpalRemainingCalculation,$B$13,
_xlpm.IsPrincipalZeroCondition,ROUND($F153,2) = 0,
_xlpm.IsPrincipalRemainingBlankCondition,$F153="",
_xlpm.IsPeriodBlankCondition,ISBLANK($A154),
_xlpm.Calculation,IF(_xlpm.IsPeriodBlankCondition,"",IF(_xlpm.IsPrincipalRemainingBlankCondition,"",IF(_xlpm.IsPrincipalZeroCondition,"",_xlpm.PrincpalRemainingCalculation))),
_xlpm.Calculation
)</f>
        <v>500</v>
      </c>
      <c r="H154" s="5">
        <f>_xlfn.LET(
_xlpm.IsPrincipalRemainingLessThanOrEqualToPMICutoffAmtCondition,$F153&lt;=$B$2*(1-$B$15),
_xlpm.PMIMonthlyPayment,$B$19,
_xlpm.IsPrincipalZeroCondition,ROUND($F153,2) = 0,
_xlpm.IsPrincipalRemainingBlankCondition,$F153="",
_xlpm.IsPeriodBlankCondition,ISBLANK($A154),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54" s="5">
        <f>_xlfn.LET(
_xlpm.IfPMIOwedIsBlank,IF($H154 = "",0,$H154),
_xlpm.TotalMonthlyPaymentCalculation,$D154+$E154+$G154+_xlpm.IfPMIOwedIsBlank,
_xlpm.IsPrincipalZeroCondition,ROUND($F153,2) = 0,
_xlpm.IsPrincipalRemainingBlankCondition,$F153="",
_xlpm.IsPeriodBlankCondition,ISBLANK($A154),
_xlpm.Calculation,IF(_xlpm.IsPeriodBlankCondition,"",IF(_xlpm.IsPrincipalRemainingBlankCondition,"",IF(_xlpm.IsPrincipalZeroCondition,"",_xlpm.TotalMonthlyPaymentCalculation))),
_xlpm.Calculation
)</f>
        <v>2379.6288261598379</v>
      </c>
      <c r="L154" s="5"/>
    </row>
    <row r="155" spans="1:12" x14ac:dyDescent="0.3">
      <c r="A155">
        <v>130</v>
      </c>
      <c r="B155" s="53">
        <f t="shared" ref="B155:B218" si="2">IF(ISBLANK($A155),"",EDATE($B154,1))</f>
        <v>47757</v>
      </c>
      <c r="C155" s="5">
        <f>_xlfn.LET(
_xlpm.StartingPrincipalBalance,$F154,
_xlpm.IsPrincipalRemainingZeroCondition,ROUND($F154,2)=0,
_xlpm.IsPrincipalRemainingBlankCondition,$F154="",
_xlpm.IsPeriodBlankCondition,ISBLANK($A155),
_xlpm.Calculation,IF(_xlpm.IsPeriodBlankCondition,"",IF(_xlpm.IsPrincipalRemainingBlankCondition,"",IF(_xlpm.IsPrincipalRemainingZeroCondition,"",_xlpm.StartingPrincipalBalance))),
_xlpm.Calculation
)</f>
        <v>161682.46712342786</v>
      </c>
      <c r="D155" s="5">
        <f>_xlfn.LET(
_xlpm.InterestCalculation,$F154*$B$9,
_xlpm.IsPrincipalRemainingZeroCondition,ROUND($F154,2)=0,
_xlpm.IsPrincipalRemainingBlankCondition,$F154="",
_xlpm.IsPeriodBlankCondition,ISBLANK($A155),
_xlpm.Calculation,IF(_xlpm.IsPeriodBlankCondition,"",IF(_xlpm.IsPrincipalRemainingBlankCondition,"",IF(_xlpm.IsPrincipalRemainingZeroCondition,"",_xlpm.InterestCalculation))),
_xlpm.Calculation
)</f>
        <v>1347.3538926952322</v>
      </c>
      <c r="E155" s="5">
        <f>_xlfn.LET(
_xlpm.PrincipalOwedCalculation,$B$10-$D155,
_xlpm.IsPrincipalLessThenOrEqualToMonthlyPaymentCondition,$F154&lt;=$B$10,
_xlpm.IsPrincipalZeroCondition,ROUND($F154,2) = 0,
_xlpm.IsPrincipalRemainingBlankCondition,$F154="",
_xlpm.IsPeriodBlankCondition,ISBLANK($A155),
_xlpm.Calculation,IF(_xlpm.IsPeriodBlankCondition,"",IF(_xlpm.IsPrincipalRemainingBlankCondition,"",IF(_xlpm.IsPrincipalZeroCondition,"",IF(_xlpm.IsPrincipalLessThenOrEqualToMonthlyPaymentCondition,$F154,_xlpm.PrincipalOwedCalculation)))),
_xlpm.Calculation
)</f>
        <v>232.27493346460574</v>
      </c>
      <c r="F155" s="5">
        <f>_xlfn.LET(
_xlpm.StartingBalanceGreaterThanPrincipalOwedPlusPrepaymentCondition,$C155&gt;=$E155,
_xlpm.IsPrincpalOwedPlusPrepaymentLessThanOrEqualToPrincipalRemainingCondition,ROUND($E155,2)&lt;=ROUND($F154,2),
_xlpm.IsCurrentPrincapalOwedAmtGreaterThanPrevPrincipalOwedCondition,$E154&gt;$F154,
_xlpm.IsPrincipalZeroCondition,ROUND($F154,2) = 0,
_xlpm.IsPrincipalRemainingBlankCondition,$F154="",
_xlpm.IsPeriodBlankCondition,ISBLANK($A155),
_xlpm.Calculation,IF(_xlpm.IsPeriodBlankCondition,"",IF(_xlpm.IsPrincipalRemainingBlankCondition,"",IF(_xlpm.IsPrincipalZeroCondition,"",IF(_xlpm.StartingBalanceGreaterThanPrincipalOwedPlusPrepaymentCondition,$C155-$E155,0)))),
_xlpm.Calculation
)</f>
        <v>161450.19218996327</v>
      </c>
      <c r="G155" s="5">
        <f>_xlfn.LET(
_xlpm.PrincpalRemainingCalculation,$B$13,
_xlpm.IsPrincipalZeroCondition,ROUND($F154,2) = 0,
_xlpm.IsPrincipalRemainingBlankCondition,$F154="",
_xlpm.IsPeriodBlankCondition,ISBLANK($A155),
_xlpm.Calculation,IF(_xlpm.IsPeriodBlankCondition,"",IF(_xlpm.IsPrincipalRemainingBlankCondition,"",IF(_xlpm.IsPrincipalZeroCondition,"",_xlpm.PrincpalRemainingCalculation))),
_xlpm.Calculation
)</f>
        <v>500</v>
      </c>
      <c r="H155" s="5">
        <f>_xlfn.LET(
_xlpm.IsPrincipalRemainingLessThanOrEqualToPMICutoffAmtCondition,$F154&lt;=$B$2*(1-$B$15),
_xlpm.PMIMonthlyPayment,$B$19,
_xlpm.IsPrincipalZeroCondition,ROUND($F154,2) = 0,
_xlpm.IsPrincipalRemainingBlankCondition,$F154="",
_xlpm.IsPeriodBlankCondition,ISBLANK($A155),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55" s="5">
        <f>_xlfn.LET(
_xlpm.IfPMIOwedIsBlank,IF($H155 = "",0,$H155),
_xlpm.TotalMonthlyPaymentCalculation,$D155+$E155+$G155+_xlpm.IfPMIOwedIsBlank,
_xlpm.IsPrincipalZeroCondition,ROUND($F154,2) = 0,
_xlpm.IsPrincipalRemainingBlankCondition,$F154="",
_xlpm.IsPeriodBlankCondition,ISBLANK($A155),
_xlpm.Calculation,IF(_xlpm.IsPeriodBlankCondition,"",IF(_xlpm.IsPrincipalRemainingBlankCondition,"",IF(_xlpm.IsPrincipalZeroCondition,"",_xlpm.TotalMonthlyPaymentCalculation))),
_xlpm.Calculation
)</f>
        <v>2379.6288261598379</v>
      </c>
      <c r="L155" s="5"/>
    </row>
    <row r="156" spans="1:12" x14ac:dyDescent="0.3">
      <c r="A156">
        <v>131</v>
      </c>
      <c r="B156" s="53">
        <f t="shared" si="2"/>
        <v>47788</v>
      </c>
      <c r="C156" s="5">
        <f>_xlfn.LET(
_xlpm.StartingPrincipalBalance,$F155,
_xlpm.IsPrincipalRemainingZeroCondition,ROUND($F155,2)=0,
_xlpm.IsPrincipalRemainingBlankCondition,$F155="",
_xlpm.IsPeriodBlankCondition,ISBLANK($A156),
_xlpm.Calculation,IF(_xlpm.IsPeriodBlankCondition,"",IF(_xlpm.IsPrincipalRemainingBlankCondition,"",IF(_xlpm.IsPrincipalRemainingZeroCondition,"",_xlpm.StartingPrincipalBalance))),
_xlpm.Calculation
)</f>
        <v>161450.19218996327</v>
      </c>
      <c r="D156" s="5">
        <f>_xlfn.LET(
_xlpm.InterestCalculation,$F155*$B$9,
_xlpm.IsPrincipalRemainingZeroCondition,ROUND($F155,2)=0,
_xlpm.IsPrincipalRemainingBlankCondition,$F155="",
_xlpm.IsPeriodBlankCondition,ISBLANK($A156),
_xlpm.Calculation,IF(_xlpm.IsPeriodBlankCondition,"",IF(_xlpm.IsPrincipalRemainingBlankCondition,"",IF(_xlpm.IsPrincipalRemainingZeroCondition,"",_xlpm.InterestCalculation))),
_xlpm.Calculation
)</f>
        <v>1345.4182682496939</v>
      </c>
      <c r="E156" s="5">
        <f>_xlfn.LET(
_xlpm.PrincipalOwedCalculation,$B$10-$D156,
_xlpm.IsPrincipalLessThenOrEqualToMonthlyPaymentCondition,$F155&lt;=$B$10,
_xlpm.IsPrincipalZeroCondition,ROUND($F155,2) = 0,
_xlpm.IsPrincipalRemainingBlankCondition,$F155="",
_xlpm.IsPeriodBlankCondition,ISBLANK($A156),
_xlpm.Calculation,IF(_xlpm.IsPeriodBlankCondition,"",IF(_xlpm.IsPrincipalRemainingBlankCondition,"",IF(_xlpm.IsPrincipalZeroCondition,"",IF(_xlpm.IsPrincipalLessThenOrEqualToMonthlyPaymentCondition,$F155,_xlpm.PrincipalOwedCalculation)))),
_xlpm.Calculation
)</f>
        <v>234.21055791014396</v>
      </c>
      <c r="F156" s="5">
        <f>_xlfn.LET(
_xlpm.StartingBalanceGreaterThanPrincipalOwedPlusPrepaymentCondition,$C156&gt;=$E156,
_xlpm.IsPrincpalOwedPlusPrepaymentLessThanOrEqualToPrincipalRemainingCondition,ROUND($E156,2)&lt;=ROUND($F155,2),
_xlpm.IsCurrentPrincapalOwedAmtGreaterThanPrevPrincipalOwedCondition,$E155&gt;$F155,
_xlpm.IsPrincipalZeroCondition,ROUND($F155,2) = 0,
_xlpm.IsPrincipalRemainingBlankCondition,$F155="",
_xlpm.IsPeriodBlankCondition,ISBLANK($A156),
_xlpm.Calculation,IF(_xlpm.IsPeriodBlankCondition,"",IF(_xlpm.IsPrincipalRemainingBlankCondition,"",IF(_xlpm.IsPrincipalZeroCondition,"",IF(_xlpm.StartingBalanceGreaterThanPrincipalOwedPlusPrepaymentCondition,$C156-$E156,0)))),
_xlpm.Calculation
)</f>
        <v>161215.98163205312</v>
      </c>
      <c r="G156" s="5">
        <f>_xlfn.LET(
_xlpm.PrincpalRemainingCalculation,$B$13,
_xlpm.IsPrincipalZeroCondition,ROUND($F155,2) = 0,
_xlpm.IsPrincipalRemainingBlankCondition,$F155="",
_xlpm.IsPeriodBlankCondition,ISBLANK($A156),
_xlpm.Calculation,IF(_xlpm.IsPeriodBlankCondition,"",IF(_xlpm.IsPrincipalRemainingBlankCondition,"",IF(_xlpm.IsPrincipalZeroCondition,"",_xlpm.PrincpalRemainingCalculation))),
_xlpm.Calculation
)</f>
        <v>500</v>
      </c>
      <c r="H156" s="5">
        <f>_xlfn.LET(
_xlpm.IsPrincipalRemainingLessThanOrEqualToPMICutoffAmtCondition,$F155&lt;=$B$2*(1-$B$15),
_xlpm.PMIMonthlyPayment,$B$19,
_xlpm.IsPrincipalZeroCondition,ROUND($F155,2) = 0,
_xlpm.IsPrincipalRemainingBlankCondition,$F155="",
_xlpm.IsPeriodBlankCondition,ISBLANK($A156),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56" s="5">
        <f>_xlfn.LET(
_xlpm.IfPMIOwedIsBlank,IF($H156 = "",0,$H156),
_xlpm.TotalMonthlyPaymentCalculation,$D156+$E156+$G156+_xlpm.IfPMIOwedIsBlank,
_xlpm.IsPrincipalZeroCondition,ROUND($F155,2) = 0,
_xlpm.IsPrincipalRemainingBlankCondition,$F155="",
_xlpm.IsPeriodBlankCondition,ISBLANK($A156),
_xlpm.Calculation,IF(_xlpm.IsPeriodBlankCondition,"",IF(_xlpm.IsPrincipalRemainingBlankCondition,"",IF(_xlpm.IsPrincipalZeroCondition,"",_xlpm.TotalMonthlyPaymentCalculation))),
_xlpm.Calculation
)</f>
        <v>2379.6288261598379</v>
      </c>
      <c r="L156" s="5"/>
    </row>
    <row r="157" spans="1:12" x14ac:dyDescent="0.3">
      <c r="A157">
        <v>132</v>
      </c>
      <c r="B157" s="53">
        <f t="shared" si="2"/>
        <v>47818</v>
      </c>
      <c r="C157" s="5">
        <f>_xlfn.LET(
_xlpm.StartingPrincipalBalance,$F156,
_xlpm.IsPrincipalRemainingZeroCondition,ROUND($F156,2)=0,
_xlpm.IsPrincipalRemainingBlankCondition,$F156="",
_xlpm.IsPeriodBlankCondition,ISBLANK($A157),
_xlpm.Calculation,IF(_xlpm.IsPeriodBlankCondition,"",IF(_xlpm.IsPrincipalRemainingBlankCondition,"",IF(_xlpm.IsPrincipalRemainingZeroCondition,"",_xlpm.StartingPrincipalBalance))),
_xlpm.Calculation
)</f>
        <v>161215.98163205312</v>
      </c>
      <c r="D157" s="5">
        <f>_xlfn.LET(
_xlpm.InterestCalculation,$F156*$B$9,
_xlpm.IsPrincipalRemainingZeroCondition,ROUND($F156,2)=0,
_xlpm.IsPrincipalRemainingBlankCondition,$F156="",
_xlpm.IsPeriodBlankCondition,ISBLANK($A157),
_xlpm.Calculation,IF(_xlpm.IsPeriodBlankCondition,"",IF(_xlpm.IsPrincipalRemainingBlankCondition,"",IF(_xlpm.IsPrincipalRemainingZeroCondition,"",_xlpm.InterestCalculation))),
_xlpm.Calculation
)</f>
        <v>1343.4665136004428</v>
      </c>
      <c r="E157" s="5">
        <f>_xlfn.LET(
_xlpm.PrincipalOwedCalculation,$B$10-$D157,
_xlpm.IsPrincipalLessThenOrEqualToMonthlyPaymentCondition,$F156&lt;=$B$10,
_xlpm.IsPrincipalZeroCondition,ROUND($F156,2) = 0,
_xlpm.IsPrincipalRemainingBlankCondition,$F156="",
_xlpm.IsPeriodBlankCondition,ISBLANK($A157),
_xlpm.Calculation,IF(_xlpm.IsPeriodBlankCondition,"",IF(_xlpm.IsPrincipalRemainingBlankCondition,"",IF(_xlpm.IsPrincipalZeroCondition,"",IF(_xlpm.IsPrincipalLessThenOrEqualToMonthlyPaymentCondition,$F156,_xlpm.PrincipalOwedCalculation)))),
_xlpm.Calculation
)</f>
        <v>236.1623125593951</v>
      </c>
      <c r="F157" s="5">
        <f>_xlfn.LET(
_xlpm.StartingBalanceGreaterThanPrincipalOwedPlusPrepaymentCondition,$C157&gt;=$E157,
_xlpm.IsPrincpalOwedPlusPrepaymentLessThanOrEqualToPrincipalRemainingCondition,ROUND($E157,2)&lt;=ROUND($F156,2),
_xlpm.IsCurrentPrincapalOwedAmtGreaterThanPrevPrincipalOwedCondition,$E156&gt;$F156,
_xlpm.IsPrincipalZeroCondition,ROUND($F156,2) = 0,
_xlpm.IsPrincipalRemainingBlankCondition,$F156="",
_xlpm.IsPeriodBlankCondition,ISBLANK($A157),
_xlpm.Calculation,IF(_xlpm.IsPeriodBlankCondition,"",IF(_xlpm.IsPrincipalRemainingBlankCondition,"",IF(_xlpm.IsPrincipalZeroCondition,"",IF(_xlpm.StartingBalanceGreaterThanPrincipalOwedPlusPrepaymentCondition,$C157-$E157,0)))),
_xlpm.Calculation
)</f>
        <v>160979.81931949372</v>
      </c>
      <c r="G157" s="5">
        <f>_xlfn.LET(
_xlpm.PrincpalRemainingCalculation,$B$13,
_xlpm.IsPrincipalZeroCondition,ROUND($F156,2) = 0,
_xlpm.IsPrincipalRemainingBlankCondition,$F156="",
_xlpm.IsPeriodBlankCondition,ISBLANK($A157),
_xlpm.Calculation,IF(_xlpm.IsPeriodBlankCondition,"",IF(_xlpm.IsPrincipalRemainingBlankCondition,"",IF(_xlpm.IsPrincipalZeroCondition,"",_xlpm.PrincpalRemainingCalculation))),
_xlpm.Calculation
)</f>
        <v>500</v>
      </c>
      <c r="H157" s="5">
        <f>_xlfn.LET(
_xlpm.IsPrincipalRemainingLessThanOrEqualToPMICutoffAmtCondition,$F156&lt;=$B$2*(1-$B$15),
_xlpm.PMIMonthlyPayment,$B$19,
_xlpm.IsPrincipalZeroCondition,ROUND($F156,2) = 0,
_xlpm.IsPrincipalRemainingBlankCondition,$F156="",
_xlpm.IsPeriodBlankCondition,ISBLANK($A157),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57" s="5">
        <f>_xlfn.LET(
_xlpm.IfPMIOwedIsBlank,IF($H157 = "",0,$H157),
_xlpm.TotalMonthlyPaymentCalculation,$D157+$E157+$G157+_xlpm.IfPMIOwedIsBlank,
_xlpm.IsPrincipalZeroCondition,ROUND($F156,2) = 0,
_xlpm.IsPrincipalRemainingBlankCondition,$F156="",
_xlpm.IsPeriodBlankCondition,ISBLANK($A157),
_xlpm.Calculation,IF(_xlpm.IsPeriodBlankCondition,"",IF(_xlpm.IsPrincipalRemainingBlankCondition,"",IF(_xlpm.IsPrincipalZeroCondition,"",_xlpm.TotalMonthlyPaymentCalculation))),
_xlpm.Calculation
)</f>
        <v>2379.6288261598379</v>
      </c>
      <c r="L157" s="5"/>
    </row>
    <row r="158" spans="1:12" x14ac:dyDescent="0.3">
      <c r="A158">
        <v>133</v>
      </c>
      <c r="B158" s="53">
        <f t="shared" si="2"/>
        <v>47849</v>
      </c>
      <c r="C158" s="5">
        <f>_xlfn.LET(
_xlpm.StartingPrincipalBalance,$F157,
_xlpm.IsPrincipalRemainingZeroCondition,ROUND($F157,2)=0,
_xlpm.IsPrincipalRemainingBlankCondition,$F157="",
_xlpm.IsPeriodBlankCondition,ISBLANK($A158),
_xlpm.Calculation,IF(_xlpm.IsPeriodBlankCondition,"",IF(_xlpm.IsPrincipalRemainingBlankCondition,"",IF(_xlpm.IsPrincipalRemainingZeroCondition,"",_xlpm.StartingPrincipalBalance))),
_xlpm.Calculation
)</f>
        <v>160979.81931949372</v>
      </c>
      <c r="D158" s="5">
        <f>_xlfn.LET(
_xlpm.InterestCalculation,$F157*$B$9,
_xlpm.IsPrincipalRemainingZeroCondition,ROUND($F157,2)=0,
_xlpm.IsPrincipalRemainingBlankCondition,$F157="",
_xlpm.IsPeriodBlankCondition,ISBLANK($A158),
_xlpm.Calculation,IF(_xlpm.IsPeriodBlankCondition,"",IF(_xlpm.IsPrincipalRemainingBlankCondition,"",IF(_xlpm.IsPrincipalRemainingZeroCondition,"",_xlpm.InterestCalculation))),
_xlpm.Calculation
)</f>
        <v>1341.4984943291142</v>
      </c>
      <c r="E158" s="5">
        <f>_xlfn.LET(
_xlpm.PrincipalOwedCalculation,$B$10-$D158,
_xlpm.IsPrincipalLessThenOrEqualToMonthlyPaymentCondition,$F157&lt;=$B$10,
_xlpm.IsPrincipalZeroCondition,ROUND($F157,2) = 0,
_xlpm.IsPrincipalRemainingBlankCondition,$F157="",
_xlpm.IsPeriodBlankCondition,ISBLANK($A158),
_xlpm.Calculation,IF(_xlpm.IsPeriodBlankCondition,"",IF(_xlpm.IsPrincipalRemainingBlankCondition,"",IF(_xlpm.IsPrincipalZeroCondition,"",IF(_xlpm.IsPrincipalLessThenOrEqualToMonthlyPaymentCondition,$F157,_xlpm.PrincipalOwedCalculation)))),
_xlpm.Calculation
)</f>
        <v>238.13033183072366</v>
      </c>
      <c r="F158" s="5">
        <f>_xlfn.LET(
_xlpm.StartingBalanceGreaterThanPrincipalOwedPlusPrepaymentCondition,$C158&gt;=$E158,
_xlpm.IsPrincpalOwedPlusPrepaymentLessThanOrEqualToPrincipalRemainingCondition,ROUND($E158,2)&lt;=ROUND($F157,2),
_xlpm.IsCurrentPrincapalOwedAmtGreaterThanPrevPrincipalOwedCondition,$E157&gt;$F157,
_xlpm.IsPrincipalZeroCondition,ROUND($F157,2) = 0,
_xlpm.IsPrincipalRemainingBlankCondition,$F157="",
_xlpm.IsPeriodBlankCondition,ISBLANK($A158),
_xlpm.Calculation,IF(_xlpm.IsPeriodBlankCondition,"",IF(_xlpm.IsPrincipalRemainingBlankCondition,"",IF(_xlpm.IsPrincipalZeroCondition,"",IF(_xlpm.StartingBalanceGreaterThanPrincipalOwedPlusPrepaymentCondition,$C158-$E158,0)))),
_xlpm.Calculation
)</f>
        <v>160741.68898766299</v>
      </c>
      <c r="G158" s="5">
        <f>_xlfn.LET(
_xlpm.PrincpalRemainingCalculation,$B$13,
_xlpm.IsPrincipalZeroCondition,ROUND($F157,2) = 0,
_xlpm.IsPrincipalRemainingBlankCondition,$F157="",
_xlpm.IsPeriodBlankCondition,ISBLANK($A158),
_xlpm.Calculation,IF(_xlpm.IsPeriodBlankCondition,"",IF(_xlpm.IsPrincipalRemainingBlankCondition,"",IF(_xlpm.IsPrincipalZeroCondition,"",_xlpm.PrincpalRemainingCalculation))),
_xlpm.Calculation
)</f>
        <v>500</v>
      </c>
      <c r="H158" s="5">
        <f>_xlfn.LET(
_xlpm.IsPrincipalRemainingLessThanOrEqualToPMICutoffAmtCondition,$F157&lt;=$B$2*(1-$B$15),
_xlpm.PMIMonthlyPayment,$B$19,
_xlpm.IsPrincipalZeroCondition,ROUND($F157,2) = 0,
_xlpm.IsPrincipalRemainingBlankCondition,$F157="",
_xlpm.IsPeriodBlankCondition,ISBLANK($A158),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58" s="5">
        <f>_xlfn.LET(
_xlpm.IfPMIOwedIsBlank,IF($H158 = "",0,$H158),
_xlpm.TotalMonthlyPaymentCalculation,$D158+$E158+$G158+_xlpm.IfPMIOwedIsBlank,
_xlpm.IsPrincipalZeroCondition,ROUND($F157,2) = 0,
_xlpm.IsPrincipalRemainingBlankCondition,$F157="",
_xlpm.IsPeriodBlankCondition,ISBLANK($A158),
_xlpm.Calculation,IF(_xlpm.IsPeriodBlankCondition,"",IF(_xlpm.IsPrincipalRemainingBlankCondition,"",IF(_xlpm.IsPrincipalZeroCondition,"",_xlpm.TotalMonthlyPaymentCalculation))),
_xlpm.Calculation
)</f>
        <v>2379.6288261598379</v>
      </c>
      <c r="L158" s="5"/>
    </row>
    <row r="159" spans="1:12" x14ac:dyDescent="0.3">
      <c r="A159">
        <v>134</v>
      </c>
      <c r="B159" s="53">
        <f t="shared" si="2"/>
        <v>47880</v>
      </c>
      <c r="C159" s="5">
        <f>_xlfn.LET(
_xlpm.StartingPrincipalBalance,$F158,
_xlpm.IsPrincipalRemainingZeroCondition,ROUND($F158,2)=0,
_xlpm.IsPrincipalRemainingBlankCondition,$F158="",
_xlpm.IsPeriodBlankCondition,ISBLANK($A159),
_xlpm.Calculation,IF(_xlpm.IsPeriodBlankCondition,"",IF(_xlpm.IsPrincipalRemainingBlankCondition,"",IF(_xlpm.IsPrincipalRemainingZeroCondition,"",_xlpm.StartingPrincipalBalance))),
_xlpm.Calculation
)</f>
        <v>160741.68898766299</v>
      </c>
      <c r="D159" s="5">
        <f>_xlfn.LET(
_xlpm.InterestCalculation,$F158*$B$9,
_xlpm.IsPrincipalRemainingZeroCondition,ROUND($F158,2)=0,
_xlpm.IsPrincipalRemainingBlankCondition,$F158="",
_xlpm.IsPeriodBlankCondition,ISBLANK($A159),
_xlpm.Calculation,IF(_xlpm.IsPeriodBlankCondition,"",IF(_xlpm.IsPrincipalRemainingBlankCondition,"",IF(_xlpm.IsPrincipalRemainingZeroCondition,"",_xlpm.InterestCalculation))),
_xlpm.Calculation
)</f>
        <v>1339.5140748971914</v>
      </c>
      <c r="E159" s="5">
        <f>_xlfn.LET(
_xlpm.PrincipalOwedCalculation,$B$10-$D159,
_xlpm.IsPrincipalLessThenOrEqualToMonthlyPaymentCondition,$F158&lt;=$B$10,
_xlpm.IsPrincipalZeroCondition,ROUND($F158,2) = 0,
_xlpm.IsPrincipalRemainingBlankCondition,$F158="",
_xlpm.IsPeriodBlankCondition,ISBLANK($A159),
_xlpm.Calculation,IF(_xlpm.IsPeriodBlankCondition,"",IF(_xlpm.IsPrincipalRemainingBlankCondition,"",IF(_xlpm.IsPrincipalZeroCondition,"",IF(_xlpm.IsPrincipalLessThenOrEqualToMonthlyPaymentCondition,$F158,_xlpm.PrincipalOwedCalculation)))),
_xlpm.Calculation
)</f>
        <v>240.11475126264645</v>
      </c>
      <c r="F159" s="5">
        <f>_xlfn.LET(
_xlpm.StartingBalanceGreaterThanPrincipalOwedPlusPrepaymentCondition,$C159&gt;=$E159,
_xlpm.IsPrincpalOwedPlusPrepaymentLessThanOrEqualToPrincipalRemainingCondition,ROUND($E159,2)&lt;=ROUND($F158,2),
_xlpm.IsCurrentPrincapalOwedAmtGreaterThanPrevPrincipalOwedCondition,$E158&gt;$F158,
_xlpm.IsPrincipalZeroCondition,ROUND($F158,2) = 0,
_xlpm.IsPrincipalRemainingBlankCondition,$F158="",
_xlpm.IsPeriodBlankCondition,ISBLANK($A159),
_xlpm.Calculation,IF(_xlpm.IsPeriodBlankCondition,"",IF(_xlpm.IsPrincipalRemainingBlankCondition,"",IF(_xlpm.IsPrincipalZeroCondition,"",IF(_xlpm.StartingBalanceGreaterThanPrincipalOwedPlusPrepaymentCondition,$C159-$E159,0)))),
_xlpm.Calculation
)</f>
        <v>160501.57423640034</v>
      </c>
      <c r="G159" s="5">
        <f>_xlfn.LET(
_xlpm.PrincpalRemainingCalculation,$B$13,
_xlpm.IsPrincipalZeroCondition,ROUND($F158,2) = 0,
_xlpm.IsPrincipalRemainingBlankCondition,$F158="",
_xlpm.IsPeriodBlankCondition,ISBLANK($A159),
_xlpm.Calculation,IF(_xlpm.IsPeriodBlankCondition,"",IF(_xlpm.IsPrincipalRemainingBlankCondition,"",IF(_xlpm.IsPrincipalZeroCondition,"",_xlpm.PrincpalRemainingCalculation))),
_xlpm.Calculation
)</f>
        <v>500</v>
      </c>
      <c r="H159" s="5">
        <f>_xlfn.LET(
_xlpm.IsPrincipalRemainingLessThanOrEqualToPMICutoffAmtCondition,$F158&lt;=$B$2*(1-$B$15),
_xlpm.PMIMonthlyPayment,$B$19,
_xlpm.IsPrincipalZeroCondition,ROUND($F158,2) = 0,
_xlpm.IsPrincipalRemainingBlankCondition,$F158="",
_xlpm.IsPeriodBlankCondition,ISBLANK($A159),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59" s="5">
        <f>_xlfn.LET(
_xlpm.IfPMIOwedIsBlank,IF($H159 = "",0,$H159),
_xlpm.TotalMonthlyPaymentCalculation,$D159+$E159+$G159+_xlpm.IfPMIOwedIsBlank,
_xlpm.IsPrincipalZeroCondition,ROUND($F158,2) = 0,
_xlpm.IsPrincipalRemainingBlankCondition,$F158="",
_xlpm.IsPeriodBlankCondition,ISBLANK($A159),
_xlpm.Calculation,IF(_xlpm.IsPeriodBlankCondition,"",IF(_xlpm.IsPrincipalRemainingBlankCondition,"",IF(_xlpm.IsPrincipalZeroCondition,"",_xlpm.TotalMonthlyPaymentCalculation))),
_xlpm.Calculation
)</f>
        <v>2379.6288261598379</v>
      </c>
      <c r="L159" s="5"/>
    </row>
    <row r="160" spans="1:12" x14ac:dyDescent="0.3">
      <c r="A160">
        <v>135</v>
      </c>
      <c r="B160" s="53">
        <f t="shared" si="2"/>
        <v>47908</v>
      </c>
      <c r="C160" s="5">
        <f>_xlfn.LET(
_xlpm.StartingPrincipalBalance,$F159,
_xlpm.IsPrincipalRemainingZeroCondition,ROUND($F159,2)=0,
_xlpm.IsPrincipalRemainingBlankCondition,$F159="",
_xlpm.IsPeriodBlankCondition,ISBLANK($A160),
_xlpm.Calculation,IF(_xlpm.IsPeriodBlankCondition,"",IF(_xlpm.IsPrincipalRemainingBlankCondition,"",IF(_xlpm.IsPrincipalRemainingZeroCondition,"",_xlpm.StartingPrincipalBalance))),
_xlpm.Calculation
)</f>
        <v>160501.57423640034</v>
      </c>
      <c r="D160" s="5">
        <f>_xlfn.LET(
_xlpm.InterestCalculation,$F159*$B$9,
_xlpm.IsPrincipalRemainingZeroCondition,ROUND($F159,2)=0,
_xlpm.IsPrincipalRemainingBlankCondition,$F159="",
_xlpm.IsPeriodBlankCondition,ISBLANK($A160),
_xlpm.Calculation,IF(_xlpm.IsPeriodBlankCondition,"",IF(_xlpm.IsPrincipalRemainingBlankCondition,"",IF(_xlpm.IsPrincipalRemainingZeroCondition,"",_xlpm.InterestCalculation))),
_xlpm.Calculation
)</f>
        <v>1337.5131186366696</v>
      </c>
      <c r="E160" s="5">
        <f>_xlfn.LET(
_xlpm.PrincipalOwedCalculation,$B$10-$D160,
_xlpm.IsPrincipalLessThenOrEqualToMonthlyPaymentCondition,$F159&lt;=$B$10,
_xlpm.IsPrincipalZeroCondition,ROUND($F159,2) = 0,
_xlpm.IsPrincipalRemainingBlankCondition,$F159="",
_xlpm.IsPeriodBlankCondition,ISBLANK($A160),
_xlpm.Calculation,IF(_xlpm.IsPeriodBlankCondition,"",IF(_xlpm.IsPrincipalRemainingBlankCondition,"",IF(_xlpm.IsPrincipalZeroCondition,"",IF(_xlpm.IsPrincipalLessThenOrEqualToMonthlyPaymentCondition,$F159,_xlpm.PrincipalOwedCalculation)))),
_xlpm.Calculation
)</f>
        <v>242.11570752316834</v>
      </c>
      <c r="F160" s="5">
        <f>_xlfn.LET(
_xlpm.StartingBalanceGreaterThanPrincipalOwedPlusPrepaymentCondition,$C160&gt;=$E160,
_xlpm.IsPrincpalOwedPlusPrepaymentLessThanOrEqualToPrincipalRemainingCondition,ROUND($E160,2)&lt;=ROUND($F159,2),
_xlpm.IsCurrentPrincapalOwedAmtGreaterThanPrevPrincipalOwedCondition,$E159&gt;$F159,
_xlpm.IsPrincipalZeroCondition,ROUND($F159,2) = 0,
_xlpm.IsPrincipalRemainingBlankCondition,$F159="",
_xlpm.IsPeriodBlankCondition,ISBLANK($A160),
_xlpm.Calculation,IF(_xlpm.IsPeriodBlankCondition,"",IF(_xlpm.IsPrincipalRemainingBlankCondition,"",IF(_xlpm.IsPrincipalZeroCondition,"",IF(_xlpm.StartingBalanceGreaterThanPrincipalOwedPlusPrepaymentCondition,$C160-$E160,0)))),
_xlpm.Calculation
)</f>
        <v>160259.45852887718</v>
      </c>
      <c r="G160" s="5">
        <f>_xlfn.LET(
_xlpm.PrincpalRemainingCalculation,$B$13,
_xlpm.IsPrincipalZeroCondition,ROUND($F159,2) = 0,
_xlpm.IsPrincipalRemainingBlankCondition,$F159="",
_xlpm.IsPeriodBlankCondition,ISBLANK($A160),
_xlpm.Calculation,IF(_xlpm.IsPeriodBlankCondition,"",IF(_xlpm.IsPrincipalRemainingBlankCondition,"",IF(_xlpm.IsPrincipalZeroCondition,"",_xlpm.PrincpalRemainingCalculation))),
_xlpm.Calculation
)</f>
        <v>500</v>
      </c>
      <c r="H160" s="5">
        <f>_xlfn.LET(
_xlpm.IsPrincipalRemainingLessThanOrEqualToPMICutoffAmtCondition,$F159&lt;=$B$2*(1-$B$15),
_xlpm.PMIMonthlyPayment,$B$19,
_xlpm.IsPrincipalZeroCondition,ROUND($F159,2) = 0,
_xlpm.IsPrincipalRemainingBlankCondition,$F159="",
_xlpm.IsPeriodBlankCondition,ISBLANK($A160),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60" s="5">
        <f>_xlfn.LET(
_xlpm.IfPMIOwedIsBlank,IF($H160 = "",0,$H160),
_xlpm.TotalMonthlyPaymentCalculation,$D160+$E160+$G160+_xlpm.IfPMIOwedIsBlank,
_xlpm.IsPrincipalZeroCondition,ROUND($F159,2) = 0,
_xlpm.IsPrincipalRemainingBlankCondition,$F159="",
_xlpm.IsPeriodBlankCondition,ISBLANK($A160),
_xlpm.Calculation,IF(_xlpm.IsPeriodBlankCondition,"",IF(_xlpm.IsPrincipalRemainingBlankCondition,"",IF(_xlpm.IsPrincipalZeroCondition,"",_xlpm.TotalMonthlyPaymentCalculation))),
_xlpm.Calculation
)</f>
        <v>2379.6288261598379</v>
      </c>
      <c r="L160" s="5"/>
    </row>
    <row r="161" spans="1:12" x14ac:dyDescent="0.3">
      <c r="A161">
        <v>136</v>
      </c>
      <c r="B161" s="53">
        <f t="shared" si="2"/>
        <v>47939</v>
      </c>
      <c r="C161" s="5">
        <f>_xlfn.LET(
_xlpm.StartingPrincipalBalance,$F160,
_xlpm.IsPrincipalRemainingZeroCondition,ROUND($F160,2)=0,
_xlpm.IsPrincipalRemainingBlankCondition,$F160="",
_xlpm.IsPeriodBlankCondition,ISBLANK($A161),
_xlpm.Calculation,IF(_xlpm.IsPeriodBlankCondition,"",IF(_xlpm.IsPrincipalRemainingBlankCondition,"",IF(_xlpm.IsPrincipalRemainingZeroCondition,"",_xlpm.StartingPrincipalBalance))),
_xlpm.Calculation
)</f>
        <v>160259.45852887718</v>
      </c>
      <c r="D161" s="5">
        <f>_xlfn.LET(
_xlpm.InterestCalculation,$F160*$B$9,
_xlpm.IsPrincipalRemainingZeroCondition,ROUND($F160,2)=0,
_xlpm.IsPrincipalRemainingBlankCondition,$F160="",
_xlpm.IsPeriodBlankCondition,ISBLANK($A161),
_xlpm.Calculation,IF(_xlpm.IsPeriodBlankCondition,"",IF(_xlpm.IsPrincipalRemainingBlankCondition,"",IF(_xlpm.IsPrincipalRemainingZeroCondition,"",_xlpm.InterestCalculation))),
_xlpm.Calculation
)</f>
        <v>1335.4954877406431</v>
      </c>
      <c r="E161" s="5">
        <f>_xlfn.LET(
_xlpm.PrincipalOwedCalculation,$B$10-$D161,
_xlpm.IsPrincipalLessThenOrEqualToMonthlyPaymentCondition,$F160&lt;=$B$10,
_xlpm.IsPrincipalZeroCondition,ROUND($F160,2) = 0,
_xlpm.IsPrincipalRemainingBlankCondition,$F160="",
_xlpm.IsPeriodBlankCondition,ISBLANK($A161),
_xlpm.Calculation,IF(_xlpm.IsPeriodBlankCondition,"",IF(_xlpm.IsPrincipalRemainingBlankCondition,"",IF(_xlpm.IsPrincipalZeroCondition,"",IF(_xlpm.IsPrincipalLessThenOrEqualToMonthlyPaymentCondition,$F160,_xlpm.PrincipalOwedCalculation)))),
_xlpm.Calculation
)</f>
        <v>244.13333841919484</v>
      </c>
      <c r="F161" s="5">
        <f>_xlfn.LET(
_xlpm.StartingBalanceGreaterThanPrincipalOwedPlusPrepaymentCondition,$C161&gt;=$E161,
_xlpm.IsPrincpalOwedPlusPrepaymentLessThanOrEqualToPrincipalRemainingCondition,ROUND($E161,2)&lt;=ROUND($F160,2),
_xlpm.IsCurrentPrincapalOwedAmtGreaterThanPrevPrincipalOwedCondition,$E160&gt;$F160,
_xlpm.IsPrincipalZeroCondition,ROUND($F160,2) = 0,
_xlpm.IsPrincipalRemainingBlankCondition,$F160="",
_xlpm.IsPeriodBlankCondition,ISBLANK($A161),
_xlpm.Calculation,IF(_xlpm.IsPeriodBlankCondition,"",IF(_xlpm.IsPrincipalRemainingBlankCondition,"",IF(_xlpm.IsPrincipalZeroCondition,"",IF(_xlpm.StartingBalanceGreaterThanPrincipalOwedPlusPrepaymentCondition,$C161-$E161,0)))),
_xlpm.Calculation
)</f>
        <v>160015.32519045798</v>
      </c>
      <c r="G161" s="5">
        <f>_xlfn.LET(
_xlpm.PrincpalRemainingCalculation,$B$13,
_xlpm.IsPrincipalZeroCondition,ROUND($F160,2) = 0,
_xlpm.IsPrincipalRemainingBlankCondition,$F160="",
_xlpm.IsPeriodBlankCondition,ISBLANK($A161),
_xlpm.Calculation,IF(_xlpm.IsPeriodBlankCondition,"",IF(_xlpm.IsPrincipalRemainingBlankCondition,"",IF(_xlpm.IsPrincipalZeroCondition,"",_xlpm.PrincpalRemainingCalculation))),
_xlpm.Calculation
)</f>
        <v>500</v>
      </c>
      <c r="H161" s="5">
        <f>_xlfn.LET(
_xlpm.IsPrincipalRemainingLessThanOrEqualToPMICutoffAmtCondition,$F160&lt;=$B$2*(1-$B$15),
_xlpm.PMIMonthlyPayment,$B$19,
_xlpm.IsPrincipalZeroCondition,ROUND($F160,2) = 0,
_xlpm.IsPrincipalRemainingBlankCondition,$F160="",
_xlpm.IsPeriodBlankCondition,ISBLANK($A161),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61" s="5">
        <f>_xlfn.LET(
_xlpm.IfPMIOwedIsBlank,IF($H161 = "",0,$H161),
_xlpm.TotalMonthlyPaymentCalculation,$D161+$E161+$G161+_xlpm.IfPMIOwedIsBlank,
_xlpm.IsPrincipalZeroCondition,ROUND($F160,2) = 0,
_xlpm.IsPrincipalRemainingBlankCondition,$F160="",
_xlpm.IsPeriodBlankCondition,ISBLANK($A161),
_xlpm.Calculation,IF(_xlpm.IsPeriodBlankCondition,"",IF(_xlpm.IsPrincipalRemainingBlankCondition,"",IF(_xlpm.IsPrincipalZeroCondition,"",_xlpm.TotalMonthlyPaymentCalculation))),
_xlpm.Calculation
)</f>
        <v>2379.6288261598379</v>
      </c>
      <c r="L161" s="5"/>
    </row>
    <row r="162" spans="1:12" x14ac:dyDescent="0.3">
      <c r="A162">
        <v>137</v>
      </c>
      <c r="B162" s="53">
        <f t="shared" si="2"/>
        <v>47969</v>
      </c>
      <c r="C162" s="5">
        <f>_xlfn.LET(
_xlpm.StartingPrincipalBalance,$F161,
_xlpm.IsPrincipalRemainingZeroCondition,ROUND($F161,2)=0,
_xlpm.IsPrincipalRemainingBlankCondition,$F161="",
_xlpm.IsPeriodBlankCondition,ISBLANK($A162),
_xlpm.Calculation,IF(_xlpm.IsPeriodBlankCondition,"",IF(_xlpm.IsPrincipalRemainingBlankCondition,"",IF(_xlpm.IsPrincipalRemainingZeroCondition,"",_xlpm.StartingPrincipalBalance))),
_xlpm.Calculation
)</f>
        <v>160015.32519045798</v>
      </c>
      <c r="D162" s="5">
        <f>_xlfn.LET(
_xlpm.InterestCalculation,$F161*$B$9,
_xlpm.IsPrincipalRemainingZeroCondition,ROUND($F161,2)=0,
_xlpm.IsPrincipalRemainingBlankCondition,$F161="",
_xlpm.IsPeriodBlankCondition,ISBLANK($A162),
_xlpm.Calculation,IF(_xlpm.IsPeriodBlankCondition,"",IF(_xlpm.IsPrincipalRemainingBlankCondition,"",IF(_xlpm.IsPrincipalRemainingZeroCondition,"",_xlpm.InterestCalculation))),
_xlpm.Calculation
)</f>
        <v>1333.4610432538166</v>
      </c>
      <c r="E162" s="5">
        <f>_xlfn.LET(
_xlpm.PrincipalOwedCalculation,$B$10-$D162,
_xlpm.IsPrincipalLessThenOrEqualToMonthlyPaymentCondition,$F161&lt;=$B$10,
_xlpm.IsPrincipalZeroCondition,ROUND($F161,2) = 0,
_xlpm.IsPrincipalRemainingBlankCondition,$F161="",
_xlpm.IsPeriodBlankCondition,ISBLANK($A162),
_xlpm.Calculation,IF(_xlpm.IsPeriodBlankCondition,"",IF(_xlpm.IsPrincipalRemainingBlankCondition,"",IF(_xlpm.IsPrincipalZeroCondition,"",IF(_xlpm.IsPrincipalLessThenOrEqualToMonthlyPaymentCondition,$F161,_xlpm.PrincipalOwedCalculation)))),
_xlpm.Calculation
)</f>
        <v>246.16778290602133</v>
      </c>
      <c r="F162" s="5">
        <f>_xlfn.LET(
_xlpm.StartingBalanceGreaterThanPrincipalOwedPlusPrepaymentCondition,$C162&gt;=$E162,
_xlpm.IsPrincpalOwedPlusPrepaymentLessThanOrEqualToPrincipalRemainingCondition,ROUND($E162,2)&lt;=ROUND($F161,2),
_xlpm.IsCurrentPrincapalOwedAmtGreaterThanPrevPrincipalOwedCondition,$E161&gt;$F161,
_xlpm.IsPrincipalZeroCondition,ROUND($F161,2) = 0,
_xlpm.IsPrincipalRemainingBlankCondition,$F161="",
_xlpm.IsPeriodBlankCondition,ISBLANK($A162),
_xlpm.Calculation,IF(_xlpm.IsPeriodBlankCondition,"",IF(_xlpm.IsPrincipalRemainingBlankCondition,"",IF(_xlpm.IsPrincipalZeroCondition,"",IF(_xlpm.StartingBalanceGreaterThanPrincipalOwedPlusPrepaymentCondition,$C162-$E162,0)))),
_xlpm.Calculation
)</f>
        <v>159769.15740755195</v>
      </c>
      <c r="G162" s="5">
        <f>_xlfn.LET(
_xlpm.PrincpalRemainingCalculation,$B$13,
_xlpm.IsPrincipalZeroCondition,ROUND($F161,2) = 0,
_xlpm.IsPrincipalRemainingBlankCondition,$F161="",
_xlpm.IsPeriodBlankCondition,ISBLANK($A162),
_xlpm.Calculation,IF(_xlpm.IsPeriodBlankCondition,"",IF(_xlpm.IsPrincipalRemainingBlankCondition,"",IF(_xlpm.IsPrincipalZeroCondition,"",_xlpm.PrincpalRemainingCalculation))),
_xlpm.Calculation
)</f>
        <v>500</v>
      </c>
      <c r="H162" s="5">
        <f>_xlfn.LET(
_xlpm.IsPrincipalRemainingLessThanOrEqualToPMICutoffAmtCondition,$F161&lt;=$B$2*(1-$B$15),
_xlpm.PMIMonthlyPayment,$B$19,
_xlpm.IsPrincipalZeroCondition,ROUND($F161,2) = 0,
_xlpm.IsPrincipalRemainingBlankCondition,$F161="",
_xlpm.IsPeriodBlankCondition,ISBLANK($A162),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162" s="5">
        <f>_xlfn.LET(
_xlpm.IfPMIOwedIsBlank,IF($H162 = "",0,$H162),
_xlpm.TotalMonthlyPaymentCalculation,$D162+$E162+$G162+_xlpm.IfPMIOwedIsBlank,
_xlpm.IsPrincipalZeroCondition,ROUND($F161,2) = 0,
_xlpm.IsPrincipalRemainingBlankCondition,$F161="",
_xlpm.IsPeriodBlankCondition,ISBLANK($A162),
_xlpm.Calculation,IF(_xlpm.IsPeriodBlankCondition,"",IF(_xlpm.IsPrincipalRemainingBlankCondition,"",IF(_xlpm.IsPrincipalZeroCondition,"",_xlpm.TotalMonthlyPaymentCalculation))),
_xlpm.Calculation
)</f>
        <v>2379.6288261598379</v>
      </c>
      <c r="L162" s="5"/>
    </row>
    <row r="163" spans="1:12" x14ac:dyDescent="0.3">
      <c r="A163">
        <v>138</v>
      </c>
      <c r="B163" s="53">
        <f t="shared" si="2"/>
        <v>48000</v>
      </c>
      <c r="C163" s="5">
        <f>_xlfn.LET(
_xlpm.StartingPrincipalBalance,$F162,
_xlpm.IsPrincipalRemainingZeroCondition,ROUND($F162,2)=0,
_xlpm.IsPrincipalRemainingBlankCondition,$F162="",
_xlpm.IsPeriodBlankCondition,ISBLANK($A163),
_xlpm.Calculation,IF(_xlpm.IsPeriodBlankCondition,"",IF(_xlpm.IsPrincipalRemainingBlankCondition,"",IF(_xlpm.IsPrincipalRemainingZeroCondition,"",_xlpm.StartingPrincipalBalance))),
_xlpm.Calculation
)</f>
        <v>159769.15740755195</v>
      </c>
      <c r="D163" s="5">
        <f>_xlfn.LET(
_xlpm.InterestCalculation,$F162*$B$9,
_xlpm.IsPrincipalRemainingZeroCondition,ROUND($F162,2)=0,
_xlpm.IsPrincipalRemainingBlankCondition,$F162="",
_xlpm.IsPeriodBlankCondition,ISBLANK($A163),
_xlpm.Calculation,IF(_xlpm.IsPeriodBlankCondition,"",IF(_xlpm.IsPrincipalRemainingBlankCondition,"",IF(_xlpm.IsPrincipalRemainingZeroCondition,"",_xlpm.InterestCalculation))),
_xlpm.Calculation
)</f>
        <v>1331.4096450629329</v>
      </c>
      <c r="E163" s="5">
        <f>_xlfn.LET(
_xlpm.PrincipalOwedCalculation,$B$10-$D163,
_xlpm.IsPrincipalLessThenOrEqualToMonthlyPaymentCondition,$F162&lt;=$B$10,
_xlpm.IsPrincipalZeroCondition,ROUND($F162,2) = 0,
_xlpm.IsPrincipalRemainingBlankCondition,$F162="",
_xlpm.IsPeriodBlankCondition,ISBLANK($A163),
_xlpm.Calculation,IF(_xlpm.IsPeriodBlankCondition,"",IF(_xlpm.IsPrincipalRemainingBlankCondition,"",IF(_xlpm.IsPrincipalZeroCondition,"",IF(_xlpm.IsPrincipalLessThenOrEqualToMonthlyPaymentCondition,$F162,_xlpm.PrincipalOwedCalculation)))),
_xlpm.Calculation
)</f>
        <v>248.219181096905</v>
      </c>
      <c r="F163" s="5">
        <f>_xlfn.LET(
_xlpm.StartingBalanceGreaterThanPrincipalOwedPlusPrepaymentCondition,$C163&gt;=$E163,
_xlpm.IsPrincpalOwedPlusPrepaymentLessThanOrEqualToPrincipalRemainingCondition,ROUND($E163,2)&lt;=ROUND($F162,2),
_xlpm.IsCurrentPrincapalOwedAmtGreaterThanPrevPrincipalOwedCondition,$E162&gt;$F162,
_xlpm.IsPrincipalZeroCondition,ROUND($F162,2) = 0,
_xlpm.IsPrincipalRemainingBlankCondition,$F162="",
_xlpm.IsPeriodBlankCondition,ISBLANK($A163),
_xlpm.Calculation,IF(_xlpm.IsPeriodBlankCondition,"",IF(_xlpm.IsPrincipalRemainingBlankCondition,"",IF(_xlpm.IsPrincipalZeroCondition,"",IF(_xlpm.StartingBalanceGreaterThanPrincipalOwedPlusPrepaymentCondition,$C163-$E163,0)))),
_xlpm.Calculation
)</f>
        <v>159520.93822645504</v>
      </c>
      <c r="G163" s="5">
        <f>_xlfn.LET(
_xlpm.PrincpalRemainingCalculation,$B$13,
_xlpm.IsPrincipalZeroCondition,ROUND($F162,2) = 0,
_xlpm.IsPrincipalRemainingBlankCondition,$F162="",
_xlpm.IsPeriodBlankCondition,ISBLANK($A163),
_xlpm.Calculation,IF(_xlpm.IsPeriodBlankCondition,"",IF(_xlpm.IsPrincipalRemainingBlankCondition,"",IF(_xlpm.IsPrincipalZeroCondition,"",_xlpm.PrincpalRemainingCalculation))),
_xlpm.Calculation
)</f>
        <v>500</v>
      </c>
      <c r="H163" s="5" t="str">
        <f>_xlfn.LET(
_xlpm.IsPrincipalRemainingLessThanOrEqualToPMICutoffAmtCondition,$F162&lt;=$B$2*(1-$B$15),
_xlpm.PMIMonthlyPayment,$B$19,
_xlpm.IsPrincipalZeroCondition,ROUND($F162,2) = 0,
_xlpm.IsPrincipalRemainingBlankCondition,$F162="",
_xlpm.IsPeriodBlankCondition,ISBLANK($A163),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63" s="5">
        <f>_xlfn.LET(
_xlpm.IfPMIOwedIsBlank,IF($H163 = "",0,$H163),
_xlpm.TotalMonthlyPaymentCalculation,$D163+$E163+$G163+_xlpm.IfPMIOwedIsBlank,
_xlpm.IsPrincipalZeroCondition,ROUND($F162,2) = 0,
_xlpm.IsPrincipalRemainingBlankCondition,$F162="",
_xlpm.IsPeriodBlankCondition,ISBLANK($A163),
_xlpm.Calculation,IF(_xlpm.IsPeriodBlankCondition,"",IF(_xlpm.IsPrincipalRemainingBlankCondition,"",IF(_xlpm.IsPrincipalZeroCondition,"",_xlpm.TotalMonthlyPaymentCalculation))),
_xlpm.Calculation
)</f>
        <v>2079.6288261598379</v>
      </c>
      <c r="L163" s="5"/>
    </row>
    <row r="164" spans="1:12" x14ac:dyDescent="0.3">
      <c r="A164">
        <v>139</v>
      </c>
      <c r="B164" s="53">
        <f t="shared" si="2"/>
        <v>48030</v>
      </c>
      <c r="C164" s="5">
        <f>_xlfn.LET(
_xlpm.StartingPrincipalBalance,$F163,
_xlpm.IsPrincipalRemainingZeroCondition,ROUND($F163,2)=0,
_xlpm.IsPrincipalRemainingBlankCondition,$F163="",
_xlpm.IsPeriodBlankCondition,ISBLANK($A164),
_xlpm.Calculation,IF(_xlpm.IsPeriodBlankCondition,"",IF(_xlpm.IsPrincipalRemainingBlankCondition,"",IF(_xlpm.IsPrincipalRemainingZeroCondition,"",_xlpm.StartingPrincipalBalance))),
_xlpm.Calculation
)</f>
        <v>159520.93822645504</v>
      </c>
      <c r="D164" s="5">
        <f>_xlfn.LET(
_xlpm.InterestCalculation,$F163*$B$9,
_xlpm.IsPrincipalRemainingZeroCondition,ROUND($F163,2)=0,
_xlpm.IsPrincipalRemainingBlankCondition,$F163="",
_xlpm.IsPeriodBlankCondition,ISBLANK($A164),
_xlpm.Calculation,IF(_xlpm.IsPeriodBlankCondition,"",IF(_xlpm.IsPrincipalRemainingBlankCondition,"",IF(_xlpm.IsPrincipalRemainingZeroCondition,"",_xlpm.InterestCalculation))),
_xlpm.Calculation
)</f>
        <v>1329.3411518871253</v>
      </c>
      <c r="E164" s="5">
        <f>_xlfn.LET(
_xlpm.PrincipalOwedCalculation,$B$10-$D164,
_xlpm.IsPrincipalLessThenOrEqualToMonthlyPaymentCondition,$F163&lt;=$B$10,
_xlpm.IsPrincipalZeroCondition,ROUND($F163,2) = 0,
_xlpm.IsPrincipalRemainingBlankCondition,$F163="",
_xlpm.IsPeriodBlankCondition,ISBLANK($A164),
_xlpm.Calculation,IF(_xlpm.IsPeriodBlankCondition,"",IF(_xlpm.IsPrincipalRemainingBlankCondition,"",IF(_xlpm.IsPrincipalZeroCondition,"",IF(_xlpm.IsPrincipalLessThenOrEqualToMonthlyPaymentCondition,$F163,_xlpm.PrincipalOwedCalculation)))),
_xlpm.Calculation
)</f>
        <v>250.28767427271259</v>
      </c>
      <c r="F164" s="5">
        <f>_xlfn.LET(
_xlpm.StartingBalanceGreaterThanPrincipalOwedPlusPrepaymentCondition,$C164&gt;=$E164,
_xlpm.IsPrincpalOwedPlusPrepaymentLessThanOrEqualToPrincipalRemainingCondition,ROUND($E164,2)&lt;=ROUND($F163,2),
_xlpm.IsCurrentPrincapalOwedAmtGreaterThanPrevPrincipalOwedCondition,$E163&gt;$F163,
_xlpm.IsPrincipalZeroCondition,ROUND($F163,2) = 0,
_xlpm.IsPrincipalRemainingBlankCondition,$F163="",
_xlpm.IsPeriodBlankCondition,ISBLANK($A164),
_xlpm.Calculation,IF(_xlpm.IsPeriodBlankCondition,"",IF(_xlpm.IsPrincipalRemainingBlankCondition,"",IF(_xlpm.IsPrincipalZeroCondition,"",IF(_xlpm.StartingBalanceGreaterThanPrincipalOwedPlusPrepaymentCondition,$C164-$E164,0)))),
_xlpm.Calculation
)</f>
        <v>159270.65055218231</v>
      </c>
      <c r="G164" s="5">
        <f>_xlfn.LET(
_xlpm.PrincpalRemainingCalculation,$B$13,
_xlpm.IsPrincipalZeroCondition,ROUND($F163,2) = 0,
_xlpm.IsPrincipalRemainingBlankCondition,$F163="",
_xlpm.IsPeriodBlankCondition,ISBLANK($A164),
_xlpm.Calculation,IF(_xlpm.IsPeriodBlankCondition,"",IF(_xlpm.IsPrincipalRemainingBlankCondition,"",IF(_xlpm.IsPrincipalZeroCondition,"",_xlpm.PrincpalRemainingCalculation))),
_xlpm.Calculation
)</f>
        <v>500</v>
      </c>
      <c r="H164" s="5" t="str">
        <f>_xlfn.LET(
_xlpm.IsPrincipalRemainingLessThanOrEqualToPMICutoffAmtCondition,$F163&lt;=$B$2*(1-$B$15),
_xlpm.PMIMonthlyPayment,$B$19,
_xlpm.IsPrincipalZeroCondition,ROUND($F163,2) = 0,
_xlpm.IsPrincipalRemainingBlankCondition,$F163="",
_xlpm.IsPeriodBlankCondition,ISBLANK($A164),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64" s="5">
        <f>_xlfn.LET(
_xlpm.IfPMIOwedIsBlank,IF($H164 = "",0,$H164),
_xlpm.TotalMonthlyPaymentCalculation,$D164+$E164+$G164+_xlpm.IfPMIOwedIsBlank,
_xlpm.IsPrincipalZeroCondition,ROUND($F163,2) = 0,
_xlpm.IsPrincipalRemainingBlankCondition,$F163="",
_xlpm.IsPeriodBlankCondition,ISBLANK($A164),
_xlpm.Calculation,IF(_xlpm.IsPeriodBlankCondition,"",IF(_xlpm.IsPrincipalRemainingBlankCondition,"",IF(_xlpm.IsPrincipalZeroCondition,"",_xlpm.TotalMonthlyPaymentCalculation))),
_xlpm.Calculation
)</f>
        <v>2079.6288261598379</v>
      </c>
      <c r="L164" s="5"/>
    </row>
    <row r="165" spans="1:12" x14ac:dyDescent="0.3">
      <c r="A165">
        <v>140</v>
      </c>
      <c r="B165" s="53">
        <f t="shared" si="2"/>
        <v>48061</v>
      </c>
      <c r="C165" s="5">
        <f>_xlfn.LET(
_xlpm.StartingPrincipalBalance,$F164,
_xlpm.IsPrincipalRemainingZeroCondition,ROUND($F164,2)=0,
_xlpm.IsPrincipalRemainingBlankCondition,$F164="",
_xlpm.IsPeriodBlankCondition,ISBLANK($A165),
_xlpm.Calculation,IF(_xlpm.IsPeriodBlankCondition,"",IF(_xlpm.IsPrincipalRemainingBlankCondition,"",IF(_xlpm.IsPrincipalRemainingZeroCondition,"",_xlpm.StartingPrincipalBalance))),
_xlpm.Calculation
)</f>
        <v>159270.65055218231</v>
      </c>
      <c r="D165" s="5">
        <f>_xlfn.LET(
_xlpm.InterestCalculation,$F164*$B$9,
_xlpm.IsPrincipalRemainingZeroCondition,ROUND($F164,2)=0,
_xlpm.IsPrincipalRemainingBlankCondition,$F164="",
_xlpm.IsPeriodBlankCondition,ISBLANK($A165),
_xlpm.Calculation,IF(_xlpm.IsPeriodBlankCondition,"",IF(_xlpm.IsPrincipalRemainingBlankCondition,"",IF(_xlpm.IsPrincipalRemainingZeroCondition,"",_xlpm.InterestCalculation))),
_xlpm.Calculation
)</f>
        <v>1327.255421268186</v>
      </c>
      <c r="E165" s="5">
        <f>_xlfn.LET(
_xlpm.PrincipalOwedCalculation,$B$10-$D165,
_xlpm.IsPrincipalLessThenOrEqualToMonthlyPaymentCondition,$F164&lt;=$B$10,
_xlpm.IsPrincipalZeroCondition,ROUND($F164,2) = 0,
_xlpm.IsPrincipalRemainingBlankCondition,$F164="",
_xlpm.IsPeriodBlankCondition,ISBLANK($A165),
_xlpm.Calculation,IF(_xlpm.IsPeriodBlankCondition,"",IF(_xlpm.IsPrincipalRemainingBlankCondition,"",IF(_xlpm.IsPrincipalZeroCondition,"",IF(_xlpm.IsPrincipalLessThenOrEqualToMonthlyPaymentCondition,$F164,_xlpm.PrincipalOwedCalculation)))),
_xlpm.Calculation
)</f>
        <v>252.37340489165194</v>
      </c>
      <c r="F165" s="5">
        <f>_xlfn.LET(
_xlpm.StartingBalanceGreaterThanPrincipalOwedPlusPrepaymentCondition,$C165&gt;=$E165,
_xlpm.IsPrincpalOwedPlusPrepaymentLessThanOrEqualToPrincipalRemainingCondition,ROUND($E165,2)&lt;=ROUND($F164,2),
_xlpm.IsCurrentPrincapalOwedAmtGreaterThanPrevPrincipalOwedCondition,$E164&gt;$F164,
_xlpm.IsPrincipalZeroCondition,ROUND($F164,2) = 0,
_xlpm.IsPrincipalRemainingBlankCondition,$F164="",
_xlpm.IsPeriodBlankCondition,ISBLANK($A165),
_xlpm.Calculation,IF(_xlpm.IsPeriodBlankCondition,"",IF(_xlpm.IsPrincipalRemainingBlankCondition,"",IF(_xlpm.IsPrincipalZeroCondition,"",IF(_xlpm.StartingBalanceGreaterThanPrincipalOwedPlusPrepaymentCondition,$C165-$E165,0)))),
_xlpm.Calculation
)</f>
        <v>159018.27714729068</v>
      </c>
      <c r="G165" s="5">
        <f>_xlfn.LET(
_xlpm.PrincpalRemainingCalculation,$B$13,
_xlpm.IsPrincipalZeroCondition,ROUND($F164,2) = 0,
_xlpm.IsPrincipalRemainingBlankCondition,$F164="",
_xlpm.IsPeriodBlankCondition,ISBLANK($A165),
_xlpm.Calculation,IF(_xlpm.IsPeriodBlankCondition,"",IF(_xlpm.IsPrincipalRemainingBlankCondition,"",IF(_xlpm.IsPrincipalZeroCondition,"",_xlpm.PrincpalRemainingCalculation))),
_xlpm.Calculation
)</f>
        <v>500</v>
      </c>
      <c r="H165" s="5" t="str">
        <f>_xlfn.LET(
_xlpm.IsPrincipalRemainingLessThanOrEqualToPMICutoffAmtCondition,$F164&lt;=$B$2*(1-$B$15),
_xlpm.PMIMonthlyPayment,$B$19,
_xlpm.IsPrincipalZeroCondition,ROUND($F164,2) = 0,
_xlpm.IsPrincipalRemainingBlankCondition,$F164="",
_xlpm.IsPeriodBlankCondition,ISBLANK($A165),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65" s="5">
        <f>_xlfn.LET(
_xlpm.IfPMIOwedIsBlank,IF($H165 = "",0,$H165),
_xlpm.TotalMonthlyPaymentCalculation,$D165+$E165+$G165+_xlpm.IfPMIOwedIsBlank,
_xlpm.IsPrincipalZeroCondition,ROUND($F164,2) = 0,
_xlpm.IsPrincipalRemainingBlankCondition,$F164="",
_xlpm.IsPeriodBlankCondition,ISBLANK($A165),
_xlpm.Calculation,IF(_xlpm.IsPeriodBlankCondition,"",IF(_xlpm.IsPrincipalRemainingBlankCondition,"",IF(_xlpm.IsPrincipalZeroCondition,"",_xlpm.TotalMonthlyPaymentCalculation))),
_xlpm.Calculation
)</f>
        <v>2079.6288261598379</v>
      </c>
      <c r="L165" s="5"/>
    </row>
    <row r="166" spans="1:12" x14ac:dyDescent="0.3">
      <c r="A166">
        <v>141</v>
      </c>
      <c r="B166" s="53">
        <f t="shared" si="2"/>
        <v>48092</v>
      </c>
      <c r="C166" s="5">
        <f>_xlfn.LET(
_xlpm.StartingPrincipalBalance,$F165,
_xlpm.IsPrincipalRemainingZeroCondition,ROUND($F165,2)=0,
_xlpm.IsPrincipalRemainingBlankCondition,$F165="",
_xlpm.IsPeriodBlankCondition,ISBLANK($A166),
_xlpm.Calculation,IF(_xlpm.IsPeriodBlankCondition,"",IF(_xlpm.IsPrincipalRemainingBlankCondition,"",IF(_xlpm.IsPrincipalRemainingZeroCondition,"",_xlpm.StartingPrincipalBalance))),
_xlpm.Calculation
)</f>
        <v>159018.27714729068</v>
      </c>
      <c r="D166" s="5">
        <f>_xlfn.LET(
_xlpm.InterestCalculation,$F165*$B$9,
_xlpm.IsPrincipalRemainingZeroCondition,ROUND($F165,2)=0,
_xlpm.IsPrincipalRemainingBlankCondition,$F165="",
_xlpm.IsPeriodBlankCondition,ISBLANK($A166),
_xlpm.Calculation,IF(_xlpm.IsPeriodBlankCondition,"",IF(_xlpm.IsPrincipalRemainingBlankCondition,"",IF(_xlpm.IsPrincipalRemainingZeroCondition,"",_xlpm.InterestCalculation))),
_xlpm.Calculation
)</f>
        <v>1325.1523095607556</v>
      </c>
      <c r="E166" s="5">
        <f>_xlfn.LET(
_xlpm.PrincipalOwedCalculation,$B$10-$D166,
_xlpm.IsPrincipalLessThenOrEqualToMonthlyPaymentCondition,$F165&lt;=$B$10,
_xlpm.IsPrincipalZeroCondition,ROUND($F165,2) = 0,
_xlpm.IsPrincipalRemainingBlankCondition,$F165="",
_xlpm.IsPeriodBlankCondition,ISBLANK($A166),
_xlpm.Calculation,IF(_xlpm.IsPeriodBlankCondition,"",IF(_xlpm.IsPrincipalRemainingBlankCondition,"",IF(_xlpm.IsPrincipalZeroCondition,"",IF(_xlpm.IsPrincipalLessThenOrEqualToMonthlyPaymentCondition,$F165,_xlpm.PrincipalOwedCalculation)))),
_xlpm.Calculation
)</f>
        <v>254.47651659908229</v>
      </c>
      <c r="F166" s="5">
        <f>_xlfn.LET(
_xlpm.StartingBalanceGreaterThanPrincipalOwedPlusPrepaymentCondition,$C166&gt;=$E166,
_xlpm.IsPrincpalOwedPlusPrepaymentLessThanOrEqualToPrincipalRemainingCondition,ROUND($E166,2)&lt;=ROUND($F165,2),
_xlpm.IsCurrentPrincapalOwedAmtGreaterThanPrevPrincipalOwedCondition,$E165&gt;$F165,
_xlpm.IsPrincipalZeroCondition,ROUND($F165,2) = 0,
_xlpm.IsPrincipalRemainingBlankCondition,$F165="",
_xlpm.IsPeriodBlankCondition,ISBLANK($A166),
_xlpm.Calculation,IF(_xlpm.IsPeriodBlankCondition,"",IF(_xlpm.IsPrincipalRemainingBlankCondition,"",IF(_xlpm.IsPrincipalZeroCondition,"",IF(_xlpm.StartingBalanceGreaterThanPrincipalOwedPlusPrepaymentCondition,$C166-$E166,0)))),
_xlpm.Calculation
)</f>
        <v>158763.80063069161</v>
      </c>
      <c r="G166" s="5">
        <f>_xlfn.LET(
_xlpm.PrincpalRemainingCalculation,$B$13,
_xlpm.IsPrincipalZeroCondition,ROUND($F165,2) = 0,
_xlpm.IsPrincipalRemainingBlankCondition,$F165="",
_xlpm.IsPeriodBlankCondition,ISBLANK($A166),
_xlpm.Calculation,IF(_xlpm.IsPeriodBlankCondition,"",IF(_xlpm.IsPrincipalRemainingBlankCondition,"",IF(_xlpm.IsPrincipalZeroCondition,"",_xlpm.PrincpalRemainingCalculation))),
_xlpm.Calculation
)</f>
        <v>500</v>
      </c>
      <c r="H166" s="5" t="str">
        <f>_xlfn.LET(
_xlpm.IsPrincipalRemainingLessThanOrEqualToPMICutoffAmtCondition,$F165&lt;=$B$2*(1-$B$15),
_xlpm.PMIMonthlyPayment,$B$19,
_xlpm.IsPrincipalZeroCondition,ROUND($F165,2) = 0,
_xlpm.IsPrincipalRemainingBlankCondition,$F165="",
_xlpm.IsPeriodBlankCondition,ISBLANK($A166),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66" s="5">
        <f>_xlfn.LET(
_xlpm.IfPMIOwedIsBlank,IF($H166 = "",0,$H166),
_xlpm.TotalMonthlyPaymentCalculation,$D166+$E166+$G166+_xlpm.IfPMIOwedIsBlank,
_xlpm.IsPrincipalZeroCondition,ROUND($F165,2) = 0,
_xlpm.IsPrincipalRemainingBlankCondition,$F165="",
_xlpm.IsPeriodBlankCondition,ISBLANK($A166),
_xlpm.Calculation,IF(_xlpm.IsPeriodBlankCondition,"",IF(_xlpm.IsPrincipalRemainingBlankCondition,"",IF(_xlpm.IsPrincipalZeroCondition,"",_xlpm.TotalMonthlyPaymentCalculation))),
_xlpm.Calculation
)</f>
        <v>2079.6288261598379</v>
      </c>
      <c r="L166" s="5"/>
    </row>
    <row r="167" spans="1:12" x14ac:dyDescent="0.3">
      <c r="A167">
        <v>142</v>
      </c>
      <c r="B167" s="53">
        <f t="shared" si="2"/>
        <v>48122</v>
      </c>
      <c r="C167" s="5">
        <f>_xlfn.LET(
_xlpm.StartingPrincipalBalance,$F166,
_xlpm.IsPrincipalRemainingZeroCondition,ROUND($F166,2)=0,
_xlpm.IsPrincipalRemainingBlankCondition,$F166="",
_xlpm.IsPeriodBlankCondition,ISBLANK($A167),
_xlpm.Calculation,IF(_xlpm.IsPeriodBlankCondition,"",IF(_xlpm.IsPrincipalRemainingBlankCondition,"",IF(_xlpm.IsPrincipalRemainingZeroCondition,"",_xlpm.StartingPrincipalBalance))),
_xlpm.Calculation
)</f>
        <v>158763.80063069161</v>
      </c>
      <c r="D167" s="5">
        <f>_xlfn.LET(
_xlpm.InterestCalculation,$F166*$B$9,
_xlpm.IsPrincipalRemainingZeroCondition,ROUND($F166,2)=0,
_xlpm.IsPrincipalRemainingBlankCondition,$F166="",
_xlpm.IsPeriodBlankCondition,ISBLANK($A167),
_xlpm.Calculation,IF(_xlpm.IsPeriodBlankCondition,"",IF(_xlpm.IsPrincipalRemainingBlankCondition,"",IF(_xlpm.IsPrincipalRemainingZeroCondition,"",_xlpm.InterestCalculation))),
_xlpm.Calculation
)</f>
        <v>1323.03167192243</v>
      </c>
      <c r="E167" s="5">
        <f>_xlfn.LET(
_xlpm.PrincipalOwedCalculation,$B$10-$D167,
_xlpm.IsPrincipalLessThenOrEqualToMonthlyPaymentCondition,$F166&lt;=$B$10,
_xlpm.IsPrincipalZeroCondition,ROUND($F166,2) = 0,
_xlpm.IsPrincipalRemainingBlankCondition,$F166="",
_xlpm.IsPeriodBlankCondition,ISBLANK($A167),
_xlpm.Calculation,IF(_xlpm.IsPeriodBlankCondition,"",IF(_xlpm.IsPrincipalRemainingBlankCondition,"",IF(_xlpm.IsPrincipalZeroCondition,"",IF(_xlpm.IsPrincipalLessThenOrEqualToMonthlyPaymentCondition,$F166,_xlpm.PrincipalOwedCalculation)))),
_xlpm.Calculation
)</f>
        <v>256.59715423740795</v>
      </c>
      <c r="F167" s="5">
        <f>_xlfn.LET(
_xlpm.StartingBalanceGreaterThanPrincipalOwedPlusPrepaymentCondition,$C167&gt;=$E167,
_xlpm.IsPrincpalOwedPlusPrepaymentLessThanOrEqualToPrincipalRemainingCondition,ROUND($E167,2)&lt;=ROUND($F166,2),
_xlpm.IsCurrentPrincapalOwedAmtGreaterThanPrevPrincipalOwedCondition,$E166&gt;$F166,
_xlpm.IsPrincipalZeroCondition,ROUND($F166,2) = 0,
_xlpm.IsPrincipalRemainingBlankCondition,$F166="",
_xlpm.IsPeriodBlankCondition,ISBLANK($A167),
_xlpm.Calculation,IF(_xlpm.IsPeriodBlankCondition,"",IF(_xlpm.IsPrincipalRemainingBlankCondition,"",IF(_xlpm.IsPrincipalZeroCondition,"",IF(_xlpm.StartingBalanceGreaterThanPrincipalOwedPlusPrepaymentCondition,$C167-$E167,0)))),
_xlpm.Calculation
)</f>
        <v>158507.20347645419</v>
      </c>
      <c r="G167" s="5">
        <f>_xlfn.LET(
_xlpm.PrincpalRemainingCalculation,$B$13,
_xlpm.IsPrincipalZeroCondition,ROUND($F166,2) = 0,
_xlpm.IsPrincipalRemainingBlankCondition,$F166="",
_xlpm.IsPeriodBlankCondition,ISBLANK($A167),
_xlpm.Calculation,IF(_xlpm.IsPeriodBlankCondition,"",IF(_xlpm.IsPrincipalRemainingBlankCondition,"",IF(_xlpm.IsPrincipalZeroCondition,"",_xlpm.PrincpalRemainingCalculation))),
_xlpm.Calculation
)</f>
        <v>500</v>
      </c>
      <c r="H167" s="5" t="str">
        <f>_xlfn.LET(
_xlpm.IsPrincipalRemainingLessThanOrEqualToPMICutoffAmtCondition,$F166&lt;=$B$2*(1-$B$15),
_xlpm.PMIMonthlyPayment,$B$19,
_xlpm.IsPrincipalZeroCondition,ROUND($F166,2) = 0,
_xlpm.IsPrincipalRemainingBlankCondition,$F166="",
_xlpm.IsPeriodBlankCondition,ISBLANK($A167),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67" s="5">
        <f>_xlfn.LET(
_xlpm.IfPMIOwedIsBlank,IF($H167 = "",0,$H167),
_xlpm.TotalMonthlyPaymentCalculation,$D167+$E167+$G167+_xlpm.IfPMIOwedIsBlank,
_xlpm.IsPrincipalZeroCondition,ROUND($F166,2) = 0,
_xlpm.IsPrincipalRemainingBlankCondition,$F166="",
_xlpm.IsPeriodBlankCondition,ISBLANK($A167),
_xlpm.Calculation,IF(_xlpm.IsPeriodBlankCondition,"",IF(_xlpm.IsPrincipalRemainingBlankCondition,"",IF(_xlpm.IsPrincipalZeroCondition,"",_xlpm.TotalMonthlyPaymentCalculation))),
_xlpm.Calculation
)</f>
        <v>2079.6288261598379</v>
      </c>
      <c r="L167" s="5"/>
    </row>
    <row r="168" spans="1:12" x14ac:dyDescent="0.3">
      <c r="A168">
        <v>143</v>
      </c>
      <c r="B168" s="53">
        <f t="shared" si="2"/>
        <v>48153</v>
      </c>
      <c r="C168" s="5">
        <f>_xlfn.LET(
_xlpm.StartingPrincipalBalance,$F167,
_xlpm.IsPrincipalRemainingZeroCondition,ROUND($F167,2)=0,
_xlpm.IsPrincipalRemainingBlankCondition,$F167="",
_xlpm.IsPeriodBlankCondition,ISBLANK($A168),
_xlpm.Calculation,IF(_xlpm.IsPeriodBlankCondition,"",IF(_xlpm.IsPrincipalRemainingBlankCondition,"",IF(_xlpm.IsPrincipalRemainingZeroCondition,"",_xlpm.StartingPrincipalBalance))),
_xlpm.Calculation
)</f>
        <v>158507.20347645419</v>
      </c>
      <c r="D168" s="5">
        <f>_xlfn.LET(
_xlpm.InterestCalculation,$F167*$B$9,
_xlpm.IsPrincipalRemainingZeroCondition,ROUND($F167,2)=0,
_xlpm.IsPrincipalRemainingBlankCondition,$F167="",
_xlpm.IsPeriodBlankCondition,ISBLANK($A168),
_xlpm.Calculation,IF(_xlpm.IsPeriodBlankCondition,"",IF(_xlpm.IsPrincipalRemainingBlankCondition,"",IF(_xlpm.IsPrincipalRemainingZeroCondition,"",_xlpm.InterestCalculation))),
_xlpm.Calculation
)</f>
        <v>1320.8933623037849</v>
      </c>
      <c r="E168" s="5">
        <f>_xlfn.LET(
_xlpm.PrincipalOwedCalculation,$B$10-$D168,
_xlpm.IsPrincipalLessThenOrEqualToMonthlyPaymentCondition,$F167&lt;=$B$10,
_xlpm.IsPrincipalZeroCondition,ROUND($F167,2) = 0,
_xlpm.IsPrincipalRemainingBlankCondition,$F167="",
_xlpm.IsPeriodBlankCondition,ISBLANK($A168),
_xlpm.Calculation,IF(_xlpm.IsPeriodBlankCondition,"",IF(_xlpm.IsPrincipalRemainingBlankCondition,"",IF(_xlpm.IsPrincipalZeroCondition,"",IF(_xlpm.IsPrincipalLessThenOrEqualToMonthlyPaymentCondition,$F167,_xlpm.PrincipalOwedCalculation)))),
_xlpm.Calculation
)</f>
        <v>258.735463856053</v>
      </c>
      <c r="F168" s="5">
        <f>_xlfn.LET(
_xlpm.StartingBalanceGreaterThanPrincipalOwedPlusPrepaymentCondition,$C168&gt;=$E168,
_xlpm.IsPrincpalOwedPlusPrepaymentLessThanOrEqualToPrincipalRemainingCondition,ROUND($E168,2)&lt;=ROUND($F167,2),
_xlpm.IsCurrentPrincapalOwedAmtGreaterThanPrevPrincipalOwedCondition,$E167&gt;$F167,
_xlpm.IsPrincipalZeroCondition,ROUND($F167,2) = 0,
_xlpm.IsPrincipalRemainingBlankCondition,$F167="",
_xlpm.IsPeriodBlankCondition,ISBLANK($A168),
_xlpm.Calculation,IF(_xlpm.IsPeriodBlankCondition,"",IF(_xlpm.IsPrincipalRemainingBlankCondition,"",IF(_xlpm.IsPrincipalZeroCondition,"",IF(_xlpm.StartingBalanceGreaterThanPrincipalOwedPlusPrepaymentCondition,$C168-$E168,0)))),
_xlpm.Calculation
)</f>
        <v>158248.46801259814</v>
      </c>
      <c r="G168" s="5">
        <f>_xlfn.LET(
_xlpm.PrincpalRemainingCalculation,$B$13,
_xlpm.IsPrincipalZeroCondition,ROUND($F167,2) = 0,
_xlpm.IsPrincipalRemainingBlankCondition,$F167="",
_xlpm.IsPeriodBlankCondition,ISBLANK($A168),
_xlpm.Calculation,IF(_xlpm.IsPeriodBlankCondition,"",IF(_xlpm.IsPrincipalRemainingBlankCondition,"",IF(_xlpm.IsPrincipalZeroCondition,"",_xlpm.PrincpalRemainingCalculation))),
_xlpm.Calculation
)</f>
        <v>500</v>
      </c>
      <c r="H168" s="5" t="str">
        <f>_xlfn.LET(
_xlpm.IsPrincipalRemainingLessThanOrEqualToPMICutoffAmtCondition,$F167&lt;=$B$2*(1-$B$15),
_xlpm.PMIMonthlyPayment,$B$19,
_xlpm.IsPrincipalZeroCondition,ROUND($F167,2) = 0,
_xlpm.IsPrincipalRemainingBlankCondition,$F167="",
_xlpm.IsPeriodBlankCondition,ISBLANK($A168),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68" s="5">
        <f>_xlfn.LET(
_xlpm.IfPMIOwedIsBlank,IF($H168 = "",0,$H168),
_xlpm.TotalMonthlyPaymentCalculation,$D168+$E168+$G168+_xlpm.IfPMIOwedIsBlank,
_xlpm.IsPrincipalZeroCondition,ROUND($F167,2) = 0,
_xlpm.IsPrincipalRemainingBlankCondition,$F167="",
_xlpm.IsPeriodBlankCondition,ISBLANK($A168),
_xlpm.Calculation,IF(_xlpm.IsPeriodBlankCondition,"",IF(_xlpm.IsPrincipalRemainingBlankCondition,"",IF(_xlpm.IsPrincipalZeroCondition,"",_xlpm.TotalMonthlyPaymentCalculation))),
_xlpm.Calculation
)</f>
        <v>2079.6288261598379</v>
      </c>
      <c r="L168" s="5"/>
    </row>
    <row r="169" spans="1:12" x14ac:dyDescent="0.3">
      <c r="A169">
        <v>144</v>
      </c>
      <c r="B169" s="53">
        <f t="shared" si="2"/>
        <v>48183</v>
      </c>
      <c r="C169" s="5">
        <f>_xlfn.LET(
_xlpm.StartingPrincipalBalance,$F168,
_xlpm.IsPrincipalRemainingZeroCondition,ROUND($F168,2)=0,
_xlpm.IsPrincipalRemainingBlankCondition,$F168="",
_xlpm.IsPeriodBlankCondition,ISBLANK($A169),
_xlpm.Calculation,IF(_xlpm.IsPeriodBlankCondition,"",IF(_xlpm.IsPrincipalRemainingBlankCondition,"",IF(_xlpm.IsPrincipalRemainingZeroCondition,"",_xlpm.StartingPrincipalBalance))),
_xlpm.Calculation
)</f>
        <v>158248.46801259814</v>
      </c>
      <c r="D169" s="5">
        <f>_xlfn.LET(
_xlpm.InterestCalculation,$F168*$B$9,
_xlpm.IsPrincipalRemainingZeroCondition,ROUND($F168,2)=0,
_xlpm.IsPrincipalRemainingBlankCondition,$F168="",
_xlpm.IsPeriodBlankCondition,ISBLANK($A169),
_xlpm.Calculation,IF(_xlpm.IsPeriodBlankCondition,"",IF(_xlpm.IsPrincipalRemainingBlankCondition,"",IF(_xlpm.IsPrincipalRemainingZeroCondition,"",_xlpm.InterestCalculation))),
_xlpm.Calculation
)</f>
        <v>1318.7372334383178</v>
      </c>
      <c r="E169" s="5">
        <f>_xlfn.LET(
_xlpm.PrincipalOwedCalculation,$B$10-$D169,
_xlpm.IsPrincipalLessThenOrEqualToMonthlyPaymentCondition,$F168&lt;=$B$10,
_xlpm.IsPrincipalZeroCondition,ROUND($F168,2) = 0,
_xlpm.IsPrincipalRemainingBlankCondition,$F168="",
_xlpm.IsPeriodBlankCondition,ISBLANK($A169),
_xlpm.Calculation,IF(_xlpm.IsPeriodBlankCondition,"",IF(_xlpm.IsPrincipalRemainingBlankCondition,"",IF(_xlpm.IsPrincipalZeroCondition,"",IF(_xlpm.IsPrincipalLessThenOrEqualToMonthlyPaymentCondition,$F168,_xlpm.PrincipalOwedCalculation)))),
_xlpm.Calculation
)</f>
        <v>260.89159272152006</v>
      </c>
      <c r="F169" s="5">
        <f>_xlfn.LET(
_xlpm.StartingBalanceGreaterThanPrincipalOwedPlusPrepaymentCondition,$C169&gt;=$E169,
_xlpm.IsPrincpalOwedPlusPrepaymentLessThanOrEqualToPrincipalRemainingCondition,ROUND($E169,2)&lt;=ROUND($F168,2),
_xlpm.IsCurrentPrincapalOwedAmtGreaterThanPrevPrincipalOwedCondition,$E168&gt;$F168,
_xlpm.IsPrincipalZeroCondition,ROUND($F168,2) = 0,
_xlpm.IsPrincipalRemainingBlankCondition,$F168="",
_xlpm.IsPeriodBlankCondition,ISBLANK($A169),
_xlpm.Calculation,IF(_xlpm.IsPeriodBlankCondition,"",IF(_xlpm.IsPrincipalRemainingBlankCondition,"",IF(_xlpm.IsPrincipalZeroCondition,"",IF(_xlpm.StartingBalanceGreaterThanPrincipalOwedPlusPrepaymentCondition,$C169-$E169,0)))),
_xlpm.Calculation
)</f>
        <v>157987.57641987663</v>
      </c>
      <c r="G169" s="5">
        <f>_xlfn.LET(
_xlpm.PrincpalRemainingCalculation,$B$13,
_xlpm.IsPrincipalZeroCondition,ROUND($F168,2) = 0,
_xlpm.IsPrincipalRemainingBlankCondition,$F168="",
_xlpm.IsPeriodBlankCondition,ISBLANK($A169),
_xlpm.Calculation,IF(_xlpm.IsPeriodBlankCondition,"",IF(_xlpm.IsPrincipalRemainingBlankCondition,"",IF(_xlpm.IsPrincipalZeroCondition,"",_xlpm.PrincpalRemainingCalculation))),
_xlpm.Calculation
)</f>
        <v>500</v>
      </c>
      <c r="H169" s="5" t="str">
        <f>_xlfn.LET(
_xlpm.IsPrincipalRemainingLessThanOrEqualToPMICutoffAmtCondition,$F168&lt;=$B$2*(1-$B$15),
_xlpm.PMIMonthlyPayment,$B$19,
_xlpm.IsPrincipalZeroCondition,ROUND($F168,2) = 0,
_xlpm.IsPrincipalRemainingBlankCondition,$F168="",
_xlpm.IsPeriodBlankCondition,ISBLANK($A169),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69" s="5">
        <f>_xlfn.LET(
_xlpm.IfPMIOwedIsBlank,IF($H169 = "",0,$H169),
_xlpm.TotalMonthlyPaymentCalculation,$D169+$E169+$G169+_xlpm.IfPMIOwedIsBlank,
_xlpm.IsPrincipalZeroCondition,ROUND($F168,2) = 0,
_xlpm.IsPrincipalRemainingBlankCondition,$F168="",
_xlpm.IsPeriodBlankCondition,ISBLANK($A169),
_xlpm.Calculation,IF(_xlpm.IsPeriodBlankCondition,"",IF(_xlpm.IsPrincipalRemainingBlankCondition,"",IF(_xlpm.IsPrincipalZeroCondition,"",_xlpm.TotalMonthlyPaymentCalculation))),
_xlpm.Calculation
)</f>
        <v>2079.6288261598379</v>
      </c>
      <c r="L169" s="5"/>
    </row>
    <row r="170" spans="1:12" x14ac:dyDescent="0.3">
      <c r="A170">
        <v>145</v>
      </c>
      <c r="B170" s="53">
        <f t="shared" si="2"/>
        <v>48214</v>
      </c>
      <c r="C170" s="5">
        <f>_xlfn.LET(
_xlpm.StartingPrincipalBalance,$F169,
_xlpm.IsPrincipalRemainingZeroCondition,ROUND($F169,2)=0,
_xlpm.IsPrincipalRemainingBlankCondition,$F169="",
_xlpm.IsPeriodBlankCondition,ISBLANK($A170),
_xlpm.Calculation,IF(_xlpm.IsPeriodBlankCondition,"",IF(_xlpm.IsPrincipalRemainingBlankCondition,"",IF(_xlpm.IsPrincipalRemainingZeroCondition,"",_xlpm.StartingPrincipalBalance))),
_xlpm.Calculation
)</f>
        <v>157987.57641987663</v>
      </c>
      <c r="D170" s="5">
        <f>_xlfn.LET(
_xlpm.InterestCalculation,$F169*$B$9,
_xlpm.IsPrincipalRemainingZeroCondition,ROUND($F169,2)=0,
_xlpm.IsPrincipalRemainingBlankCondition,$F169="",
_xlpm.IsPeriodBlankCondition,ISBLANK($A170),
_xlpm.Calculation,IF(_xlpm.IsPeriodBlankCondition,"",IF(_xlpm.IsPrincipalRemainingBlankCondition,"",IF(_xlpm.IsPrincipalRemainingZeroCondition,"",_xlpm.InterestCalculation))),
_xlpm.Calculation
)</f>
        <v>1316.5631368323052</v>
      </c>
      <c r="E170" s="5">
        <f>_xlfn.LET(
_xlpm.PrincipalOwedCalculation,$B$10-$D170,
_xlpm.IsPrincipalLessThenOrEqualToMonthlyPaymentCondition,$F169&lt;=$B$10,
_xlpm.IsPrincipalZeroCondition,ROUND($F169,2) = 0,
_xlpm.IsPrincipalRemainingBlankCondition,$F169="",
_xlpm.IsPeriodBlankCondition,ISBLANK($A170),
_xlpm.Calculation,IF(_xlpm.IsPeriodBlankCondition,"",IF(_xlpm.IsPrincipalRemainingBlankCondition,"",IF(_xlpm.IsPrincipalZeroCondition,"",IF(_xlpm.IsPrincipalLessThenOrEqualToMonthlyPaymentCondition,$F169,_xlpm.PrincipalOwedCalculation)))),
_xlpm.Calculation
)</f>
        <v>263.06568932753271</v>
      </c>
      <c r="F170" s="5">
        <f>_xlfn.LET(
_xlpm.StartingBalanceGreaterThanPrincipalOwedPlusPrepaymentCondition,$C170&gt;=$E170,
_xlpm.IsPrincpalOwedPlusPrepaymentLessThanOrEqualToPrincipalRemainingCondition,ROUND($E170,2)&lt;=ROUND($F169,2),
_xlpm.IsCurrentPrincapalOwedAmtGreaterThanPrevPrincipalOwedCondition,$E169&gt;$F169,
_xlpm.IsPrincipalZeroCondition,ROUND($F169,2) = 0,
_xlpm.IsPrincipalRemainingBlankCondition,$F169="",
_xlpm.IsPeriodBlankCondition,ISBLANK($A170),
_xlpm.Calculation,IF(_xlpm.IsPeriodBlankCondition,"",IF(_xlpm.IsPrincipalRemainingBlankCondition,"",IF(_xlpm.IsPrincipalZeroCondition,"",IF(_xlpm.StartingBalanceGreaterThanPrincipalOwedPlusPrepaymentCondition,$C170-$E170,0)))),
_xlpm.Calculation
)</f>
        <v>157724.51073054908</v>
      </c>
      <c r="G170" s="5">
        <f>_xlfn.LET(
_xlpm.PrincpalRemainingCalculation,$B$13,
_xlpm.IsPrincipalZeroCondition,ROUND($F169,2) = 0,
_xlpm.IsPrincipalRemainingBlankCondition,$F169="",
_xlpm.IsPeriodBlankCondition,ISBLANK($A170),
_xlpm.Calculation,IF(_xlpm.IsPeriodBlankCondition,"",IF(_xlpm.IsPrincipalRemainingBlankCondition,"",IF(_xlpm.IsPrincipalZeroCondition,"",_xlpm.PrincpalRemainingCalculation))),
_xlpm.Calculation
)</f>
        <v>500</v>
      </c>
      <c r="H170" s="5" t="str">
        <f>_xlfn.LET(
_xlpm.IsPrincipalRemainingLessThanOrEqualToPMICutoffAmtCondition,$F169&lt;=$B$2*(1-$B$15),
_xlpm.PMIMonthlyPayment,$B$19,
_xlpm.IsPrincipalZeroCondition,ROUND($F169,2) = 0,
_xlpm.IsPrincipalRemainingBlankCondition,$F169="",
_xlpm.IsPeriodBlankCondition,ISBLANK($A170),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70" s="5">
        <f>_xlfn.LET(
_xlpm.IfPMIOwedIsBlank,IF($H170 = "",0,$H170),
_xlpm.TotalMonthlyPaymentCalculation,$D170+$E170+$G170+_xlpm.IfPMIOwedIsBlank,
_xlpm.IsPrincipalZeroCondition,ROUND($F169,2) = 0,
_xlpm.IsPrincipalRemainingBlankCondition,$F169="",
_xlpm.IsPeriodBlankCondition,ISBLANK($A170),
_xlpm.Calculation,IF(_xlpm.IsPeriodBlankCondition,"",IF(_xlpm.IsPrincipalRemainingBlankCondition,"",IF(_xlpm.IsPrincipalZeroCondition,"",_xlpm.TotalMonthlyPaymentCalculation))),
_xlpm.Calculation
)</f>
        <v>2079.6288261598379</v>
      </c>
      <c r="L170" s="5"/>
    </row>
    <row r="171" spans="1:12" x14ac:dyDescent="0.3">
      <c r="A171">
        <v>146</v>
      </c>
      <c r="B171" s="53">
        <f t="shared" si="2"/>
        <v>48245</v>
      </c>
      <c r="C171" s="5">
        <f>_xlfn.LET(
_xlpm.StartingPrincipalBalance,$F170,
_xlpm.IsPrincipalRemainingZeroCondition,ROUND($F170,2)=0,
_xlpm.IsPrincipalRemainingBlankCondition,$F170="",
_xlpm.IsPeriodBlankCondition,ISBLANK($A171),
_xlpm.Calculation,IF(_xlpm.IsPeriodBlankCondition,"",IF(_xlpm.IsPrincipalRemainingBlankCondition,"",IF(_xlpm.IsPrincipalRemainingZeroCondition,"",_xlpm.StartingPrincipalBalance))),
_xlpm.Calculation
)</f>
        <v>157724.51073054908</v>
      </c>
      <c r="D171" s="5">
        <f>_xlfn.LET(
_xlpm.InterestCalculation,$F170*$B$9,
_xlpm.IsPrincipalRemainingZeroCondition,ROUND($F170,2)=0,
_xlpm.IsPrincipalRemainingBlankCondition,$F170="",
_xlpm.IsPeriodBlankCondition,ISBLANK($A171),
_xlpm.Calculation,IF(_xlpm.IsPeriodBlankCondition,"",IF(_xlpm.IsPrincipalRemainingBlankCondition,"",IF(_xlpm.IsPrincipalRemainingZeroCondition,"",_xlpm.InterestCalculation))),
_xlpm.Calculation
)</f>
        <v>1314.3709227545758</v>
      </c>
      <c r="E171" s="5">
        <f>_xlfn.LET(
_xlpm.PrincipalOwedCalculation,$B$10-$D171,
_xlpm.IsPrincipalLessThenOrEqualToMonthlyPaymentCondition,$F170&lt;=$B$10,
_xlpm.IsPrincipalZeroCondition,ROUND($F170,2) = 0,
_xlpm.IsPrincipalRemainingBlankCondition,$F170="",
_xlpm.IsPeriodBlankCondition,ISBLANK($A171),
_xlpm.Calculation,IF(_xlpm.IsPeriodBlankCondition,"",IF(_xlpm.IsPrincipalRemainingBlankCondition,"",IF(_xlpm.IsPrincipalZeroCondition,"",IF(_xlpm.IsPrincipalLessThenOrEqualToMonthlyPaymentCondition,$F170,_xlpm.PrincipalOwedCalculation)))),
_xlpm.Calculation
)</f>
        <v>265.25790340526214</v>
      </c>
      <c r="F171" s="5">
        <f>_xlfn.LET(
_xlpm.StartingBalanceGreaterThanPrincipalOwedPlusPrepaymentCondition,$C171&gt;=$E171,
_xlpm.IsPrincpalOwedPlusPrepaymentLessThanOrEqualToPrincipalRemainingCondition,ROUND($E171,2)&lt;=ROUND($F170,2),
_xlpm.IsCurrentPrincapalOwedAmtGreaterThanPrevPrincipalOwedCondition,$E170&gt;$F170,
_xlpm.IsPrincipalZeroCondition,ROUND($F170,2) = 0,
_xlpm.IsPrincipalRemainingBlankCondition,$F170="",
_xlpm.IsPeriodBlankCondition,ISBLANK($A171),
_xlpm.Calculation,IF(_xlpm.IsPeriodBlankCondition,"",IF(_xlpm.IsPrincipalRemainingBlankCondition,"",IF(_xlpm.IsPrincipalZeroCondition,"",IF(_xlpm.StartingBalanceGreaterThanPrincipalOwedPlusPrepaymentCondition,$C171-$E171,0)))),
_xlpm.Calculation
)</f>
        <v>157459.25282714382</v>
      </c>
      <c r="G171" s="5">
        <f>_xlfn.LET(
_xlpm.PrincpalRemainingCalculation,$B$13,
_xlpm.IsPrincipalZeroCondition,ROUND($F170,2) = 0,
_xlpm.IsPrincipalRemainingBlankCondition,$F170="",
_xlpm.IsPeriodBlankCondition,ISBLANK($A171),
_xlpm.Calculation,IF(_xlpm.IsPeriodBlankCondition,"",IF(_xlpm.IsPrincipalRemainingBlankCondition,"",IF(_xlpm.IsPrincipalZeroCondition,"",_xlpm.PrincpalRemainingCalculation))),
_xlpm.Calculation
)</f>
        <v>500</v>
      </c>
      <c r="H171" s="5" t="str">
        <f>_xlfn.LET(
_xlpm.IsPrincipalRemainingLessThanOrEqualToPMICutoffAmtCondition,$F170&lt;=$B$2*(1-$B$15),
_xlpm.PMIMonthlyPayment,$B$19,
_xlpm.IsPrincipalZeroCondition,ROUND($F170,2) = 0,
_xlpm.IsPrincipalRemainingBlankCondition,$F170="",
_xlpm.IsPeriodBlankCondition,ISBLANK($A171),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71" s="5">
        <f>_xlfn.LET(
_xlpm.IfPMIOwedIsBlank,IF($H171 = "",0,$H171),
_xlpm.TotalMonthlyPaymentCalculation,$D171+$E171+$G171+_xlpm.IfPMIOwedIsBlank,
_xlpm.IsPrincipalZeroCondition,ROUND($F170,2) = 0,
_xlpm.IsPrincipalRemainingBlankCondition,$F170="",
_xlpm.IsPeriodBlankCondition,ISBLANK($A171),
_xlpm.Calculation,IF(_xlpm.IsPeriodBlankCondition,"",IF(_xlpm.IsPrincipalRemainingBlankCondition,"",IF(_xlpm.IsPrincipalZeroCondition,"",_xlpm.TotalMonthlyPaymentCalculation))),
_xlpm.Calculation
)</f>
        <v>2079.6288261598379</v>
      </c>
      <c r="L171" s="5"/>
    </row>
    <row r="172" spans="1:12" x14ac:dyDescent="0.3">
      <c r="A172">
        <v>147</v>
      </c>
      <c r="B172" s="53">
        <f t="shared" si="2"/>
        <v>48274</v>
      </c>
      <c r="C172" s="5">
        <f>_xlfn.LET(
_xlpm.StartingPrincipalBalance,$F171,
_xlpm.IsPrincipalRemainingZeroCondition,ROUND($F171,2)=0,
_xlpm.IsPrincipalRemainingBlankCondition,$F171="",
_xlpm.IsPeriodBlankCondition,ISBLANK($A172),
_xlpm.Calculation,IF(_xlpm.IsPeriodBlankCondition,"",IF(_xlpm.IsPrincipalRemainingBlankCondition,"",IF(_xlpm.IsPrincipalRemainingZeroCondition,"",_xlpm.StartingPrincipalBalance))),
_xlpm.Calculation
)</f>
        <v>157459.25282714382</v>
      </c>
      <c r="D172" s="5">
        <f>_xlfn.LET(
_xlpm.InterestCalculation,$F171*$B$9,
_xlpm.IsPrincipalRemainingZeroCondition,ROUND($F171,2)=0,
_xlpm.IsPrincipalRemainingBlankCondition,$F171="",
_xlpm.IsPeriodBlankCondition,ISBLANK($A172),
_xlpm.Calculation,IF(_xlpm.IsPeriodBlankCondition,"",IF(_xlpm.IsPrincipalRemainingBlankCondition,"",IF(_xlpm.IsPrincipalRemainingZeroCondition,"",_xlpm.InterestCalculation))),
_xlpm.Calculation
)</f>
        <v>1312.1604402261985</v>
      </c>
      <c r="E172" s="5">
        <f>_xlfn.LET(
_xlpm.PrincipalOwedCalculation,$B$10-$D172,
_xlpm.IsPrincipalLessThenOrEqualToMonthlyPaymentCondition,$F171&lt;=$B$10,
_xlpm.IsPrincipalZeroCondition,ROUND($F171,2) = 0,
_xlpm.IsPrincipalRemainingBlankCondition,$F171="",
_xlpm.IsPeriodBlankCondition,ISBLANK($A172),
_xlpm.Calculation,IF(_xlpm.IsPeriodBlankCondition,"",IF(_xlpm.IsPrincipalRemainingBlankCondition,"",IF(_xlpm.IsPrincipalZeroCondition,"",IF(_xlpm.IsPrincipalLessThenOrEqualToMonthlyPaymentCondition,$F171,_xlpm.PrincipalOwedCalculation)))),
_xlpm.Calculation
)</f>
        <v>267.46838593363941</v>
      </c>
      <c r="F172" s="5">
        <f>_xlfn.LET(
_xlpm.StartingBalanceGreaterThanPrincipalOwedPlusPrepaymentCondition,$C172&gt;=$E172,
_xlpm.IsPrincpalOwedPlusPrepaymentLessThanOrEqualToPrincipalRemainingCondition,ROUND($E172,2)&lt;=ROUND($F171,2),
_xlpm.IsCurrentPrincapalOwedAmtGreaterThanPrevPrincipalOwedCondition,$E171&gt;$F171,
_xlpm.IsPrincipalZeroCondition,ROUND($F171,2) = 0,
_xlpm.IsPrincipalRemainingBlankCondition,$F171="",
_xlpm.IsPeriodBlankCondition,ISBLANK($A172),
_xlpm.Calculation,IF(_xlpm.IsPeriodBlankCondition,"",IF(_xlpm.IsPrincipalRemainingBlankCondition,"",IF(_xlpm.IsPrincipalZeroCondition,"",IF(_xlpm.StartingBalanceGreaterThanPrincipalOwedPlusPrepaymentCondition,$C172-$E172,0)))),
_xlpm.Calculation
)</f>
        <v>157191.78444121018</v>
      </c>
      <c r="G172" s="5">
        <f>_xlfn.LET(
_xlpm.PrincpalRemainingCalculation,$B$13,
_xlpm.IsPrincipalZeroCondition,ROUND($F171,2) = 0,
_xlpm.IsPrincipalRemainingBlankCondition,$F171="",
_xlpm.IsPeriodBlankCondition,ISBLANK($A172),
_xlpm.Calculation,IF(_xlpm.IsPeriodBlankCondition,"",IF(_xlpm.IsPrincipalRemainingBlankCondition,"",IF(_xlpm.IsPrincipalZeroCondition,"",_xlpm.PrincpalRemainingCalculation))),
_xlpm.Calculation
)</f>
        <v>500</v>
      </c>
      <c r="H172" s="5" t="str">
        <f>_xlfn.LET(
_xlpm.IsPrincipalRemainingLessThanOrEqualToPMICutoffAmtCondition,$F171&lt;=$B$2*(1-$B$15),
_xlpm.PMIMonthlyPayment,$B$19,
_xlpm.IsPrincipalZeroCondition,ROUND($F171,2) = 0,
_xlpm.IsPrincipalRemainingBlankCondition,$F171="",
_xlpm.IsPeriodBlankCondition,ISBLANK($A172),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72" s="5">
        <f>_xlfn.LET(
_xlpm.IfPMIOwedIsBlank,IF($H172 = "",0,$H172),
_xlpm.TotalMonthlyPaymentCalculation,$D172+$E172+$G172+_xlpm.IfPMIOwedIsBlank,
_xlpm.IsPrincipalZeroCondition,ROUND($F171,2) = 0,
_xlpm.IsPrincipalRemainingBlankCondition,$F171="",
_xlpm.IsPeriodBlankCondition,ISBLANK($A172),
_xlpm.Calculation,IF(_xlpm.IsPeriodBlankCondition,"",IF(_xlpm.IsPrincipalRemainingBlankCondition,"",IF(_xlpm.IsPrincipalZeroCondition,"",_xlpm.TotalMonthlyPaymentCalculation))),
_xlpm.Calculation
)</f>
        <v>2079.6288261598379</v>
      </c>
      <c r="L172" s="5"/>
    </row>
    <row r="173" spans="1:12" x14ac:dyDescent="0.3">
      <c r="A173">
        <v>148</v>
      </c>
      <c r="B173" s="53">
        <f t="shared" si="2"/>
        <v>48305</v>
      </c>
      <c r="C173" s="5">
        <f>_xlfn.LET(
_xlpm.StartingPrincipalBalance,$F172,
_xlpm.IsPrincipalRemainingZeroCondition,ROUND($F172,2)=0,
_xlpm.IsPrincipalRemainingBlankCondition,$F172="",
_xlpm.IsPeriodBlankCondition,ISBLANK($A173),
_xlpm.Calculation,IF(_xlpm.IsPeriodBlankCondition,"",IF(_xlpm.IsPrincipalRemainingBlankCondition,"",IF(_xlpm.IsPrincipalRemainingZeroCondition,"",_xlpm.StartingPrincipalBalance))),
_xlpm.Calculation
)</f>
        <v>157191.78444121018</v>
      </c>
      <c r="D173" s="5">
        <f>_xlfn.LET(
_xlpm.InterestCalculation,$F172*$B$9,
_xlpm.IsPrincipalRemainingZeroCondition,ROUND($F172,2)=0,
_xlpm.IsPrincipalRemainingBlankCondition,$F172="",
_xlpm.IsPeriodBlankCondition,ISBLANK($A173),
_xlpm.Calculation,IF(_xlpm.IsPeriodBlankCondition,"",IF(_xlpm.IsPrincipalRemainingBlankCondition,"",IF(_xlpm.IsPrincipalRemainingZeroCondition,"",_xlpm.InterestCalculation))),
_xlpm.Calculation
)</f>
        <v>1309.9315370100849</v>
      </c>
      <c r="E173" s="5">
        <f>_xlfn.LET(
_xlpm.PrincipalOwedCalculation,$B$10-$D173,
_xlpm.IsPrincipalLessThenOrEqualToMonthlyPaymentCondition,$F172&lt;=$B$10,
_xlpm.IsPrincipalZeroCondition,ROUND($F172,2) = 0,
_xlpm.IsPrincipalRemainingBlankCondition,$F172="",
_xlpm.IsPeriodBlankCondition,ISBLANK($A173),
_xlpm.Calculation,IF(_xlpm.IsPeriodBlankCondition,"",IF(_xlpm.IsPrincipalRemainingBlankCondition,"",IF(_xlpm.IsPrincipalZeroCondition,"",IF(_xlpm.IsPrincipalLessThenOrEqualToMonthlyPaymentCondition,$F172,_xlpm.PrincipalOwedCalculation)))),
_xlpm.Calculation
)</f>
        <v>269.69728914975303</v>
      </c>
      <c r="F173" s="5">
        <f>_xlfn.LET(
_xlpm.StartingBalanceGreaterThanPrincipalOwedPlusPrepaymentCondition,$C173&gt;=$E173,
_xlpm.IsPrincpalOwedPlusPrepaymentLessThanOrEqualToPrincipalRemainingCondition,ROUND($E173,2)&lt;=ROUND($F172,2),
_xlpm.IsCurrentPrincapalOwedAmtGreaterThanPrevPrincipalOwedCondition,$E172&gt;$F172,
_xlpm.IsPrincipalZeroCondition,ROUND($F172,2) = 0,
_xlpm.IsPrincipalRemainingBlankCondition,$F172="",
_xlpm.IsPeriodBlankCondition,ISBLANK($A173),
_xlpm.Calculation,IF(_xlpm.IsPeriodBlankCondition,"",IF(_xlpm.IsPrincipalRemainingBlankCondition,"",IF(_xlpm.IsPrincipalZeroCondition,"",IF(_xlpm.StartingBalanceGreaterThanPrincipalOwedPlusPrepaymentCondition,$C173-$E173,0)))),
_xlpm.Calculation
)</f>
        <v>156922.08715206044</v>
      </c>
      <c r="G173" s="5">
        <f>_xlfn.LET(
_xlpm.PrincpalRemainingCalculation,$B$13,
_xlpm.IsPrincipalZeroCondition,ROUND($F172,2) = 0,
_xlpm.IsPrincipalRemainingBlankCondition,$F172="",
_xlpm.IsPeriodBlankCondition,ISBLANK($A173),
_xlpm.Calculation,IF(_xlpm.IsPeriodBlankCondition,"",IF(_xlpm.IsPrincipalRemainingBlankCondition,"",IF(_xlpm.IsPrincipalZeroCondition,"",_xlpm.PrincpalRemainingCalculation))),
_xlpm.Calculation
)</f>
        <v>500</v>
      </c>
      <c r="H173" s="5" t="str">
        <f>_xlfn.LET(
_xlpm.IsPrincipalRemainingLessThanOrEqualToPMICutoffAmtCondition,$F172&lt;=$B$2*(1-$B$15),
_xlpm.PMIMonthlyPayment,$B$19,
_xlpm.IsPrincipalZeroCondition,ROUND($F172,2) = 0,
_xlpm.IsPrincipalRemainingBlankCondition,$F172="",
_xlpm.IsPeriodBlankCondition,ISBLANK($A173),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73" s="5">
        <f>_xlfn.LET(
_xlpm.IfPMIOwedIsBlank,IF($H173 = "",0,$H173),
_xlpm.TotalMonthlyPaymentCalculation,$D173+$E173+$G173+_xlpm.IfPMIOwedIsBlank,
_xlpm.IsPrincipalZeroCondition,ROUND($F172,2) = 0,
_xlpm.IsPrincipalRemainingBlankCondition,$F172="",
_xlpm.IsPeriodBlankCondition,ISBLANK($A173),
_xlpm.Calculation,IF(_xlpm.IsPeriodBlankCondition,"",IF(_xlpm.IsPrincipalRemainingBlankCondition,"",IF(_xlpm.IsPrincipalZeroCondition,"",_xlpm.TotalMonthlyPaymentCalculation))),
_xlpm.Calculation
)</f>
        <v>2079.6288261598379</v>
      </c>
      <c r="L173" s="5"/>
    </row>
    <row r="174" spans="1:12" x14ac:dyDescent="0.3">
      <c r="A174">
        <v>149</v>
      </c>
      <c r="B174" s="53">
        <f t="shared" si="2"/>
        <v>48335</v>
      </c>
      <c r="C174" s="5">
        <f>_xlfn.LET(
_xlpm.StartingPrincipalBalance,$F173,
_xlpm.IsPrincipalRemainingZeroCondition,ROUND($F173,2)=0,
_xlpm.IsPrincipalRemainingBlankCondition,$F173="",
_xlpm.IsPeriodBlankCondition,ISBLANK($A174),
_xlpm.Calculation,IF(_xlpm.IsPeriodBlankCondition,"",IF(_xlpm.IsPrincipalRemainingBlankCondition,"",IF(_xlpm.IsPrincipalRemainingZeroCondition,"",_xlpm.StartingPrincipalBalance))),
_xlpm.Calculation
)</f>
        <v>156922.08715206044</v>
      </c>
      <c r="D174" s="5">
        <f>_xlfn.LET(
_xlpm.InterestCalculation,$F173*$B$9,
_xlpm.IsPrincipalRemainingZeroCondition,ROUND($F173,2)=0,
_xlpm.IsPrincipalRemainingBlankCondition,$F173="",
_xlpm.IsPeriodBlankCondition,ISBLANK($A174),
_xlpm.Calculation,IF(_xlpm.IsPeriodBlankCondition,"",IF(_xlpm.IsPrincipalRemainingBlankCondition,"",IF(_xlpm.IsPrincipalRemainingZeroCondition,"",_xlpm.InterestCalculation))),
_xlpm.Calculation
)</f>
        <v>1307.6840596005036</v>
      </c>
      <c r="E174" s="5">
        <f>_xlfn.LET(
_xlpm.PrincipalOwedCalculation,$B$10-$D174,
_xlpm.IsPrincipalLessThenOrEqualToMonthlyPaymentCondition,$F173&lt;=$B$10,
_xlpm.IsPrincipalZeroCondition,ROUND($F173,2) = 0,
_xlpm.IsPrincipalRemainingBlankCondition,$F173="",
_xlpm.IsPeriodBlankCondition,ISBLANK($A174),
_xlpm.Calculation,IF(_xlpm.IsPeriodBlankCondition,"",IF(_xlpm.IsPrincipalRemainingBlankCondition,"",IF(_xlpm.IsPrincipalZeroCondition,"",IF(_xlpm.IsPrincipalLessThenOrEqualToMonthlyPaymentCondition,$F173,_xlpm.PrincipalOwedCalculation)))),
_xlpm.Calculation
)</f>
        <v>271.94476655933431</v>
      </c>
      <c r="F174" s="5">
        <f>_xlfn.LET(
_xlpm.StartingBalanceGreaterThanPrincipalOwedPlusPrepaymentCondition,$C174&gt;=$E174,
_xlpm.IsPrincpalOwedPlusPrepaymentLessThanOrEqualToPrincipalRemainingCondition,ROUND($E174,2)&lt;=ROUND($F173,2),
_xlpm.IsCurrentPrincapalOwedAmtGreaterThanPrevPrincipalOwedCondition,$E173&gt;$F173,
_xlpm.IsPrincipalZeroCondition,ROUND($F173,2) = 0,
_xlpm.IsPrincipalRemainingBlankCondition,$F173="",
_xlpm.IsPeriodBlankCondition,ISBLANK($A174),
_xlpm.Calculation,IF(_xlpm.IsPeriodBlankCondition,"",IF(_xlpm.IsPrincipalRemainingBlankCondition,"",IF(_xlpm.IsPrincipalZeroCondition,"",IF(_xlpm.StartingBalanceGreaterThanPrincipalOwedPlusPrepaymentCondition,$C174-$E174,0)))),
_xlpm.Calculation
)</f>
        <v>156650.14238550109</v>
      </c>
      <c r="G174" s="5">
        <f>_xlfn.LET(
_xlpm.PrincpalRemainingCalculation,$B$13,
_xlpm.IsPrincipalZeroCondition,ROUND($F173,2) = 0,
_xlpm.IsPrincipalRemainingBlankCondition,$F173="",
_xlpm.IsPeriodBlankCondition,ISBLANK($A174),
_xlpm.Calculation,IF(_xlpm.IsPeriodBlankCondition,"",IF(_xlpm.IsPrincipalRemainingBlankCondition,"",IF(_xlpm.IsPrincipalZeroCondition,"",_xlpm.PrincpalRemainingCalculation))),
_xlpm.Calculation
)</f>
        <v>500</v>
      </c>
      <c r="H174" s="5" t="str">
        <f>_xlfn.LET(
_xlpm.IsPrincipalRemainingLessThanOrEqualToPMICutoffAmtCondition,$F173&lt;=$B$2*(1-$B$15),
_xlpm.PMIMonthlyPayment,$B$19,
_xlpm.IsPrincipalZeroCondition,ROUND($F173,2) = 0,
_xlpm.IsPrincipalRemainingBlankCondition,$F173="",
_xlpm.IsPeriodBlankCondition,ISBLANK($A174),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74" s="5">
        <f>_xlfn.LET(
_xlpm.IfPMIOwedIsBlank,IF($H174 = "",0,$H174),
_xlpm.TotalMonthlyPaymentCalculation,$D174+$E174+$G174+_xlpm.IfPMIOwedIsBlank,
_xlpm.IsPrincipalZeroCondition,ROUND($F173,2) = 0,
_xlpm.IsPrincipalRemainingBlankCondition,$F173="",
_xlpm.IsPeriodBlankCondition,ISBLANK($A174),
_xlpm.Calculation,IF(_xlpm.IsPeriodBlankCondition,"",IF(_xlpm.IsPrincipalRemainingBlankCondition,"",IF(_xlpm.IsPrincipalZeroCondition,"",_xlpm.TotalMonthlyPaymentCalculation))),
_xlpm.Calculation
)</f>
        <v>2079.6288261598379</v>
      </c>
      <c r="L174" s="5"/>
    </row>
    <row r="175" spans="1:12" x14ac:dyDescent="0.3">
      <c r="A175">
        <v>150</v>
      </c>
      <c r="B175" s="53">
        <f t="shared" si="2"/>
        <v>48366</v>
      </c>
      <c r="C175" s="5">
        <f>_xlfn.LET(
_xlpm.StartingPrincipalBalance,$F174,
_xlpm.IsPrincipalRemainingZeroCondition,ROUND($F174,2)=0,
_xlpm.IsPrincipalRemainingBlankCondition,$F174="",
_xlpm.IsPeriodBlankCondition,ISBLANK($A175),
_xlpm.Calculation,IF(_xlpm.IsPeriodBlankCondition,"",IF(_xlpm.IsPrincipalRemainingBlankCondition,"",IF(_xlpm.IsPrincipalRemainingZeroCondition,"",_xlpm.StartingPrincipalBalance))),
_xlpm.Calculation
)</f>
        <v>156650.14238550109</v>
      </c>
      <c r="D175" s="5">
        <f>_xlfn.LET(
_xlpm.InterestCalculation,$F174*$B$9,
_xlpm.IsPrincipalRemainingZeroCondition,ROUND($F174,2)=0,
_xlpm.IsPrincipalRemainingBlankCondition,$F174="",
_xlpm.IsPeriodBlankCondition,ISBLANK($A175),
_xlpm.Calculation,IF(_xlpm.IsPeriodBlankCondition,"",IF(_xlpm.IsPrincipalRemainingBlankCondition,"",IF(_xlpm.IsPrincipalRemainingZeroCondition,"",_xlpm.InterestCalculation))),
_xlpm.Calculation
)</f>
        <v>1305.417853212509</v>
      </c>
      <c r="E175" s="5">
        <f>_xlfn.LET(
_xlpm.PrincipalOwedCalculation,$B$10-$D175,
_xlpm.IsPrincipalLessThenOrEqualToMonthlyPaymentCondition,$F174&lt;=$B$10,
_xlpm.IsPrincipalZeroCondition,ROUND($F174,2) = 0,
_xlpm.IsPrincipalRemainingBlankCondition,$F174="",
_xlpm.IsPeriodBlankCondition,ISBLANK($A175),
_xlpm.Calculation,IF(_xlpm.IsPeriodBlankCondition,"",IF(_xlpm.IsPrincipalRemainingBlankCondition,"",IF(_xlpm.IsPrincipalZeroCondition,"",IF(_xlpm.IsPrincipalLessThenOrEqualToMonthlyPaymentCondition,$F174,_xlpm.PrincipalOwedCalculation)))),
_xlpm.Calculation
)</f>
        <v>274.21097294732886</v>
      </c>
      <c r="F175" s="5">
        <f>_xlfn.LET(
_xlpm.StartingBalanceGreaterThanPrincipalOwedPlusPrepaymentCondition,$C175&gt;=$E175,
_xlpm.IsPrincpalOwedPlusPrepaymentLessThanOrEqualToPrincipalRemainingCondition,ROUND($E175,2)&lt;=ROUND($F174,2),
_xlpm.IsCurrentPrincapalOwedAmtGreaterThanPrevPrincipalOwedCondition,$E174&gt;$F174,
_xlpm.IsPrincipalZeroCondition,ROUND($F174,2) = 0,
_xlpm.IsPrincipalRemainingBlankCondition,$F174="",
_xlpm.IsPeriodBlankCondition,ISBLANK($A175),
_xlpm.Calculation,IF(_xlpm.IsPeriodBlankCondition,"",IF(_xlpm.IsPrincipalRemainingBlankCondition,"",IF(_xlpm.IsPrincipalZeroCondition,"",IF(_xlpm.StartingBalanceGreaterThanPrincipalOwedPlusPrepaymentCondition,$C175-$E175,0)))),
_xlpm.Calculation
)</f>
        <v>156375.93141255376</v>
      </c>
      <c r="G175" s="5">
        <f>_xlfn.LET(
_xlpm.PrincpalRemainingCalculation,$B$13,
_xlpm.IsPrincipalZeroCondition,ROUND($F174,2) = 0,
_xlpm.IsPrincipalRemainingBlankCondition,$F174="",
_xlpm.IsPeriodBlankCondition,ISBLANK($A175),
_xlpm.Calculation,IF(_xlpm.IsPeriodBlankCondition,"",IF(_xlpm.IsPrincipalRemainingBlankCondition,"",IF(_xlpm.IsPrincipalZeroCondition,"",_xlpm.PrincpalRemainingCalculation))),
_xlpm.Calculation
)</f>
        <v>500</v>
      </c>
      <c r="H175" s="5" t="str">
        <f>_xlfn.LET(
_xlpm.IsPrincipalRemainingLessThanOrEqualToPMICutoffAmtCondition,$F174&lt;=$B$2*(1-$B$15),
_xlpm.PMIMonthlyPayment,$B$19,
_xlpm.IsPrincipalZeroCondition,ROUND($F174,2) = 0,
_xlpm.IsPrincipalRemainingBlankCondition,$F174="",
_xlpm.IsPeriodBlankCondition,ISBLANK($A175),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75" s="5">
        <f>_xlfn.LET(
_xlpm.IfPMIOwedIsBlank,IF($H175 = "",0,$H175),
_xlpm.TotalMonthlyPaymentCalculation,$D175+$E175+$G175+_xlpm.IfPMIOwedIsBlank,
_xlpm.IsPrincipalZeroCondition,ROUND($F174,2) = 0,
_xlpm.IsPrincipalRemainingBlankCondition,$F174="",
_xlpm.IsPeriodBlankCondition,ISBLANK($A175),
_xlpm.Calculation,IF(_xlpm.IsPeriodBlankCondition,"",IF(_xlpm.IsPrincipalRemainingBlankCondition,"",IF(_xlpm.IsPrincipalZeroCondition,"",_xlpm.TotalMonthlyPaymentCalculation))),
_xlpm.Calculation
)</f>
        <v>2079.6288261598379</v>
      </c>
      <c r="L175" s="5"/>
    </row>
    <row r="176" spans="1:12" x14ac:dyDescent="0.3">
      <c r="A176">
        <v>151</v>
      </c>
      <c r="B176" s="53">
        <f t="shared" si="2"/>
        <v>48396</v>
      </c>
      <c r="C176" s="5">
        <f>_xlfn.LET(
_xlpm.StartingPrincipalBalance,$F175,
_xlpm.IsPrincipalRemainingZeroCondition,ROUND($F175,2)=0,
_xlpm.IsPrincipalRemainingBlankCondition,$F175="",
_xlpm.IsPeriodBlankCondition,ISBLANK($A176),
_xlpm.Calculation,IF(_xlpm.IsPeriodBlankCondition,"",IF(_xlpm.IsPrincipalRemainingBlankCondition,"",IF(_xlpm.IsPrincipalRemainingZeroCondition,"",_xlpm.StartingPrincipalBalance))),
_xlpm.Calculation
)</f>
        <v>156375.93141255376</v>
      </c>
      <c r="D176" s="5">
        <f>_xlfn.LET(
_xlpm.InterestCalculation,$F175*$B$9,
_xlpm.IsPrincipalRemainingZeroCondition,ROUND($F175,2)=0,
_xlpm.IsPrincipalRemainingBlankCondition,$F175="",
_xlpm.IsPeriodBlankCondition,ISBLANK($A176),
_xlpm.Calculation,IF(_xlpm.IsPeriodBlankCondition,"",IF(_xlpm.IsPrincipalRemainingBlankCondition,"",IF(_xlpm.IsPrincipalRemainingZeroCondition,"",_xlpm.InterestCalculation))),
_xlpm.Calculation
)</f>
        <v>1303.1327617712814</v>
      </c>
      <c r="E176" s="5">
        <f>_xlfn.LET(
_xlpm.PrincipalOwedCalculation,$B$10-$D176,
_xlpm.IsPrincipalLessThenOrEqualToMonthlyPaymentCondition,$F175&lt;=$B$10,
_xlpm.IsPrincipalZeroCondition,ROUND($F175,2) = 0,
_xlpm.IsPrincipalRemainingBlankCondition,$F175="",
_xlpm.IsPeriodBlankCondition,ISBLANK($A176),
_xlpm.Calculation,IF(_xlpm.IsPeriodBlankCondition,"",IF(_xlpm.IsPrincipalRemainingBlankCondition,"",IF(_xlpm.IsPrincipalZeroCondition,"",IF(_xlpm.IsPrincipalLessThenOrEqualToMonthlyPaymentCondition,$F175,_xlpm.PrincipalOwedCalculation)))),
_xlpm.Calculation
)</f>
        <v>276.49606438855653</v>
      </c>
      <c r="F176" s="5">
        <f>_xlfn.LET(
_xlpm.StartingBalanceGreaterThanPrincipalOwedPlusPrepaymentCondition,$C176&gt;=$E176,
_xlpm.IsPrincpalOwedPlusPrepaymentLessThanOrEqualToPrincipalRemainingCondition,ROUND($E176,2)&lt;=ROUND($F175,2),
_xlpm.IsCurrentPrincapalOwedAmtGreaterThanPrevPrincipalOwedCondition,$E175&gt;$F175,
_xlpm.IsPrincipalZeroCondition,ROUND($F175,2) = 0,
_xlpm.IsPrincipalRemainingBlankCondition,$F175="",
_xlpm.IsPeriodBlankCondition,ISBLANK($A176),
_xlpm.Calculation,IF(_xlpm.IsPeriodBlankCondition,"",IF(_xlpm.IsPrincipalRemainingBlankCondition,"",IF(_xlpm.IsPrincipalZeroCondition,"",IF(_xlpm.StartingBalanceGreaterThanPrincipalOwedPlusPrepaymentCondition,$C176-$E176,0)))),
_xlpm.Calculation
)</f>
        <v>156099.43534816522</v>
      </c>
      <c r="G176" s="5">
        <f>_xlfn.LET(
_xlpm.PrincpalRemainingCalculation,$B$13,
_xlpm.IsPrincipalZeroCondition,ROUND($F175,2) = 0,
_xlpm.IsPrincipalRemainingBlankCondition,$F175="",
_xlpm.IsPeriodBlankCondition,ISBLANK($A176),
_xlpm.Calculation,IF(_xlpm.IsPeriodBlankCondition,"",IF(_xlpm.IsPrincipalRemainingBlankCondition,"",IF(_xlpm.IsPrincipalZeroCondition,"",_xlpm.PrincpalRemainingCalculation))),
_xlpm.Calculation
)</f>
        <v>500</v>
      </c>
      <c r="H176" s="5" t="str">
        <f>_xlfn.LET(
_xlpm.IsPrincipalRemainingLessThanOrEqualToPMICutoffAmtCondition,$F175&lt;=$B$2*(1-$B$15),
_xlpm.PMIMonthlyPayment,$B$19,
_xlpm.IsPrincipalZeroCondition,ROUND($F175,2) = 0,
_xlpm.IsPrincipalRemainingBlankCondition,$F175="",
_xlpm.IsPeriodBlankCondition,ISBLANK($A176),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76" s="5">
        <f>_xlfn.LET(
_xlpm.IfPMIOwedIsBlank,IF($H176 = "",0,$H176),
_xlpm.TotalMonthlyPaymentCalculation,$D176+$E176+$G176+_xlpm.IfPMIOwedIsBlank,
_xlpm.IsPrincipalZeroCondition,ROUND($F175,2) = 0,
_xlpm.IsPrincipalRemainingBlankCondition,$F175="",
_xlpm.IsPeriodBlankCondition,ISBLANK($A176),
_xlpm.Calculation,IF(_xlpm.IsPeriodBlankCondition,"",IF(_xlpm.IsPrincipalRemainingBlankCondition,"",IF(_xlpm.IsPrincipalZeroCondition,"",_xlpm.TotalMonthlyPaymentCalculation))),
_xlpm.Calculation
)</f>
        <v>2079.6288261598379</v>
      </c>
      <c r="L176" s="5"/>
    </row>
    <row r="177" spans="1:12" x14ac:dyDescent="0.3">
      <c r="A177">
        <v>152</v>
      </c>
      <c r="B177" s="53">
        <f t="shared" si="2"/>
        <v>48427</v>
      </c>
      <c r="C177" s="5">
        <f>_xlfn.LET(
_xlpm.StartingPrincipalBalance,$F176,
_xlpm.IsPrincipalRemainingZeroCondition,ROUND($F176,2)=0,
_xlpm.IsPrincipalRemainingBlankCondition,$F176="",
_xlpm.IsPeriodBlankCondition,ISBLANK($A177),
_xlpm.Calculation,IF(_xlpm.IsPeriodBlankCondition,"",IF(_xlpm.IsPrincipalRemainingBlankCondition,"",IF(_xlpm.IsPrincipalRemainingZeroCondition,"",_xlpm.StartingPrincipalBalance))),
_xlpm.Calculation
)</f>
        <v>156099.43534816522</v>
      </c>
      <c r="D177" s="5">
        <f>_xlfn.LET(
_xlpm.InterestCalculation,$F176*$B$9,
_xlpm.IsPrincipalRemainingZeroCondition,ROUND($F176,2)=0,
_xlpm.IsPrincipalRemainingBlankCondition,$F176="",
_xlpm.IsPeriodBlankCondition,ISBLANK($A177),
_xlpm.Calculation,IF(_xlpm.IsPeriodBlankCondition,"",IF(_xlpm.IsPrincipalRemainingBlankCondition,"",IF(_xlpm.IsPrincipalRemainingZeroCondition,"",_xlpm.InterestCalculation))),
_xlpm.Calculation
)</f>
        <v>1300.8286279013769</v>
      </c>
      <c r="E177" s="5">
        <f>_xlfn.LET(
_xlpm.PrincipalOwedCalculation,$B$10-$D177,
_xlpm.IsPrincipalLessThenOrEqualToMonthlyPaymentCondition,$F176&lt;=$B$10,
_xlpm.IsPrincipalZeroCondition,ROUND($F176,2) = 0,
_xlpm.IsPrincipalRemainingBlankCondition,$F176="",
_xlpm.IsPeriodBlankCondition,ISBLANK($A177),
_xlpm.Calculation,IF(_xlpm.IsPeriodBlankCondition,"",IF(_xlpm.IsPrincipalRemainingBlankCondition,"",IF(_xlpm.IsPrincipalZeroCondition,"",IF(_xlpm.IsPrincipalLessThenOrEqualToMonthlyPaymentCondition,$F176,_xlpm.PrincipalOwedCalculation)))),
_xlpm.Calculation
)</f>
        <v>278.80019825846102</v>
      </c>
      <c r="F177" s="5">
        <f>_xlfn.LET(
_xlpm.StartingBalanceGreaterThanPrincipalOwedPlusPrepaymentCondition,$C177&gt;=$E177,
_xlpm.IsPrincpalOwedPlusPrepaymentLessThanOrEqualToPrincipalRemainingCondition,ROUND($E177,2)&lt;=ROUND($F176,2),
_xlpm.IsCurrentPrincapalOwedAmtGreaterThanPrevPrincipalOwedCondition,$E176&gt;$F176,
_xlpm.IsPrincipalZeroCondition,ROUND($F176,2) = 0,
_xlpm.IsPrincipalRemainingBlankCondition,$F176="",
_xlpm.IsPeriodBlankCondition,ISBLANK($A177),
_xlpm.Calculation,IF(_xlpm.IsPeriodBlankCondition,"",IF(_xlpm.IsPrincipalRemainingBlankCondition,"",IF(_xlpm.IsPrincipalZeroCondition,"",IF(_xlpm.StartingBalanceGreaterThanPrincipalOwedPlusPrepaymentCondition,$C177-$E177,0)))),
_xlpm.Calculation
)</f>
        <v>155820.63514990677</v>
      </c>
      <c r="G177" s="5">
        <f>_xlfn.LET(
_xlpm.PrincpalRemainingCalculation,$B$13,
_xlpm.IsPrincipalZeroCondition,ROUND($F176,2) = 0,
_xlpm.IsPrincipalRemainingBlankCondition,$F176="",
_xlpm.IsPeriodBlankCondition,ISBLANK($A177),
_xlpm.Calculation,IF(_xlpm.IsPeriodBlankCondition,"",IF(_xlpm.IsPrincipalRemainingBlankCondition,"",IF(_xlpm.IsPrincipalZeroCondition,"",_xlpm.PrincpalRemainingCalculation))),
_xlpm.Calculation
)</f>
        <v>500</v>
      </c>
      <c r="H177" s="5" t="str">
        <f>_xlfn.LET(
_xlpm.IsPrincipalRemainingLessThanOrEqualToPMICutoffAmtCondition,$F176&lt;=$B$2*(1-$B$15),
_xlpm.PMIMonthlyPayment,$B$19,
_xlpm.IsPrincipalZeroCondition,ROUND($F176,2) = 0,
_xlpm.IsPrincipalRemainingBlankCondition,$F176="",
_xlpm.IsPeriodBlankCondition,ISBLANK($A177),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77" s="5">
        <f>_xlfn.LET(
_xlpm.IfPMIOwedIsBlank,IF($H177 = "",0,$H177),
_xlpm.TotalMonthlyPaymentCalculation,$D177+$E177+$G177+_xlpm.IfPMIOwedIsBlank,
_xlpm.IsPrincipalZeroCondition,ROUND($F176,2) = 0,
_xlpm.IsPrincipalRemainingBlankCondition,$F176="",
_xlpm.IsPeriodBlankCondition,ISBLANK($A177),
_xlpm.Calculation,IF(_xlpm.IsPeriodBlankCondition,"",IF(_xlpm.IsPrincipalRemainingBlankCondition,"",IF(_xlpm.IsPrincipalZeroCondition,"",_xlpm.TotalMonthlyPaymentCalculation))),
_xlpm.Calculation
)</f>
        <v>2079.6288261598379</v>
      </c>
      <c r="L177" s="5"/>
    </row>
    <row r="178" spans="1:12" x14ac:dyDescent="0.3">
      <c r="A178">
        <v>153</v>
      </c>
      <c r="B178" s="53">
        <f t="shared" si="2"/>
        <v>48458</v>
      </c>
      <c r="C178" s="5">
        <f>_xlfn.LET(
_xlpm.StartingPrincipalBalance,$F177,
_xlpm.IsPrincipalRemainingZeroCondition,ROUND($F177,2)=0,
_xlpm.IsPrincipalRemainingBlankCondition,$F177="",
_xlpm.IsPeriodBlankCondition,ISBLANK($A178),
_xlpm.Calculation,IF(_xlpm.IsPeriodBlankCondition,"",IF(_xlpm.IsPrincipalRemainingBlankCondition,"",IF(_xlpm.IsPrincipalRemainingZeroCondition,"",_xlpm.StartingPrincipalBalance))),
_xlpm.Calculation
)</f>
        <v>155820.63514990677</v>
      </c>
      <c r="D178" s="5">
        <f>_xlfn.LET(
_xlpm.InterestCalculation,$F177*$B$9,
_xlpm.IsPrincipalRemainingZeroCondition,ROUND($F177,2)=0,
_xlpm.IsPrincipalRemainingBlankCondition,$F177="",
_xlpm.IsPeriodBlankCondition,ISBLANK($A178),
_xlpm.Calculation,IF(_xlpm.IsPeriodBlankCondition,"",IF(_xlpm.IsPrincipalRemainingBlankCondition,"",IF(_xlpm.IsPrincipalRemainingZeroCondition,"",_xlpm.InterestCalculation))),
_xlpm.Calculation
)</f>
        <v>1298.5052929158896</v>
      </c>
      <c r="E178" s="5">
        <f>_xlfn.LET(
_xlpm.PrincipalOwedCalculation,$B$10-$D178,
_xlpm.IsPrincipalLessThenOrEqualToMonthlyPaymentCondition,$F177&lt;=$B$10,
_xlpm.IsPrincipalZeroCondition,ROUND($F177,2) = 0,
_xlpm.IsPrincipalRemainingBlankCondition,$F177="",
_xlpm.IsPeriodBlankCondition,ISBLANK($A178),
_xlpm.Calculation,IF(_xlpm.IsPeriodBlankCondition,"",IF(_xlpm.IsPrincipalRemainingBlankCondition,"",IF(_xlpm.IsPrincipalZeroCondition,"",IF(_xlpm.IsPrincipalLessThenOrEqualToMonthlyPaymentCondition,$F177,_xlpm.PrincipalOwedCalculation)))),
_xlpm.Calculation
)</f>
        <v>281.12353324394826</v>
      </c>
      <c r="F178" s="5">
        <f>_xlfn.LET(
_xlpm.StartingBalanceGreaterThanPrincipalOwedPlusPrepaymentCondition,$C178&gt;=$E178,
_xlpm.IsPrincpalOwedPlusPrepaymentLessThanOrEqualToPrincipalRemainingCondition,ROUND($E178,2)&lt;=ROUND($F177,2),
_xlpm.IsCurrentPrincapalOwedAmtGreaterThanPrevPrincipalOwedCondition,$E177&gt;$F177,
_xlpm.IsPrincipalZeroCondition,ROUND($F177,2) = 0,
_xlpm.IsPrincipalRemainingBlankCondition,$F177="",
_xlpm.IsPeriodBlankCondition,ISBLANK($A178),
_xlpm.Calculation,IF(_xlpm.IsPeriodBlankCondition,"",IF(_xlpm.IsPrincipalRemainingBlankCondition,"",IF(_xlpm.IsPrincipalZeroCondition,"",IF(_xlpm.StartingBalanceGreaterThanPrincipalOwedPlusPrepaymentCondition,$C178-$E178,0)))),
_xlpm.Calculation
)</f>
        <v>155539.51161666281</v>
      </c>
      <c r="G178" s="5">
        <f>_xlfn.LET(
_xlpm.PrincpalRemainingCalculation,$B$13,
_xlpm.IsPrincipalZeroCondition,ROUND($F177,2) = 0,
_xlpm.IsPrincipalRemainingBlankCondition,$F177="",
_xlpm.IsPeriodBlankCondition,ISBLANK($A178),
_xlpm.Calculation,IF(_xlpm.IsPeriodBlankCondition,"",IF(_xlpm.IsPrincipalRemainingBlankCondition,"",IF(_xlpm.IsPrincipalZeroCondition,"",_xlpm.PrincpalRemainingCalculation))),
_xlpm.Calculation
)</f>
        <v>500</v>
      </c>
      <c r="H178" s="5" t="str">
        <f>_xlfn.LET(
_xlpm.IsPrincipalRemainingLessThanOrEqualToPMICutoffAmtCondition,$F177&lt;=$B$2*(1-$B$15),
_xlpm.PMIMonthlyPayment,$B$19,
_xlpm.IsPrincipalZeroCondition,ROUND($F177,2) = 0,
_xlpm.IsPrincipalRemainingBlankCondition,$F177="",
_xlpm.IsPeriodBlankCondition,ISBLANK($A178),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78" s="5">
        <f>_xlfn.LET(
_xlpm.IfPMIOwedIsBlank,IF($H178 = "",0,$H178),
_xlpm.TotalMonthlyPaymentCalculation,$D178+$E178+$G178+_xlpm.IfPMIOwedIsBlank,
_xlpm.IsPrincipalZeroCondition,ROUND($F177,2) = 0,
_xlpm.IsPrincipalRemainingBlankCondition,$F177="",
_xlpm.IsPeriodBlankCondition,ISBLANK($A178),
_xlpm.Calculation,IF(_xlpm.IsPeriodBlankCondition,"",IF(_xlpm.IsPrincipalRemainingBlankCondition,"",IF(_xlpm.IsPrincipalZeroCondition,"",_xlpm.TotalMonthlyPaymentCalculation))),
_xlpm.Calculation
)</f>
        <v>2079.6288261598379</v>
      </c>
      <c r="L178" s="5"/>
    </row>
    <row r="179" spans="1:12" x14ac:dyDescent="0.3">
      <c r="A179">
        <v>154</v>
      </c>
      <c r="B179" s="53">
        <f t="shared" si="2"/>
        <v>48488</v>
      </c>
      <c r="C179" s="5">
        <f>_xlfn.LET(
_xlpm.StartingPrincipalBalance,$F178,
_xlpm.IsPrincipalRemainingZeroCondition,ROUND($F178,2)=0,
_xlpm.IsPrincipalRemainingBlankCondition,$F178="",
_xlpm.IsPeriodBlankCondition,ISBLANK($A179),
_xlpm.Calculation,IF(_xlpm.IsPeriodBlankCondition,"",IF(_xlpm.IsPrincipalRemainingBlankCondition,"",IF(_xlpm.IsPrincipalRemainingZeroCondition,"",_xlpm.StartingPrincipalBalance))),
_xlpm.Calculation
)</f>
        <v>155539.51161666281</v>
      </c>
      <c r="D179" s="5">
        <f>_xlfn.LET(
_xlpm.InterestCalculation,$F178*$B$9,
_xlpm.IsPrincipalRemainingZeroCondition,ROUND($F178,2)=0,
_xlpm.IsPrincipalRemainingBlankCondition,$F178="",
_xlpm.IsPeriodBlankCondition,ISBLANK($A179),
_xlpm.Calculation,IF(_xlpm.IsPeriodBlankCondition,"",IF(_xlpm.IsPrincipalRemainingBlankCondition,"",IF(_xlpm.IsPrincipalRemainingZeroCondition,"",_xlpm.InterestCalculation))),
_xlpm.Calculation
)</f>
        <v>1296.1625968055234</v>
      </c>
      <c r="E179" s="5">
        <f>_xlfn.LET(
_xlpm.PrincipalOwedCalculation,$B$10-$D179,
_xlpm.IsPrincipalLessThenOrEqualToMonthlyPaymentCondition,$F178&lt;=$B$10,
_xlpm.IsPrincipalZeroCondition,ROUND($F178,2) = 0,
_xlpm.IsPrincipalRemainingBlankCondition,$F178="",
_xlpm.IsPeriodBlankCondition,ISBLANK($A179),
_xlpm.Calculation,IF(_xlpm.IsPeriodBlankCondition,"",IF(_xlpm.IsPrincipalRemainingBlankCondition,"",IF(_xlpm.IsPrincipalZeroCondition,"",IF(_xlpm.IsPrincipalLessThenOrEqualToMonthlyPaymentCondition,$F178,_xlpm.PrincipalOwedCalculation)))),
_xlpm.Calculation
)</f>
        <v>283.46622935431446</v>
      </c>
      <c r="F179" s="5">
        <f>_xlfn.LET(
_xlpm.StartingBalanceGreaterThanPrincipalOwedPlusPrepaymentCondition,$C179&gt;=$E179,
_xlpm.IsPrincpalOwedPlusPrepaymentLessThanOrEqualToPrincipalRemainingCondition,ROUND($E179,2)&lt;=ROUND($F178,2),
_xlpm.IsCurrentPrincapalOwedAmtGreaterThanPrevPrincipalOwedCondition,$E178&gt;$F178,
_xlpm.IsPrincipalZeroCondition,ROUND($F178,2) = 0,
_xlpm.IsPrincipalRemainingBlankCondition,$F178="",
_xlpm.IsPeriodBlankCondition,ISBLANK($A179),
_xlpm.Calculation,IF(_xlpm.IsPeriodBlankCondition,"",IF(_xlpm.IsPrincipalRemainingBlankCondition,"",IF(_xlpm.IsPrincipalZeroCondition,"",IF(_xlpm.StartingBalanceGreaterThanPrincipalOwedPlusPrepaymentCondition,$C179-$E179,0)))),
_xlpm.Calculation
)</f>
        <v>155256.04538730849</v>
      </c>
      <c r="G179" s="5">
        <f>_xlfn.LET(
_xlpm.PrincpalRemainingCalculation,$B$13,
_xlpm.IsPrincipalZeroCondition,ROUND($F178,2) = 0,
_xlpm.IsPrincipalRemainingBlankCondition,$F178="",
_xlpm.IsPeriodBlankCondition,ISBLANK($A179),
_xlpm.Calculation,IF(_xlpm.IsPeriodBlankCondition,"",IF(_xlpm.IsPrincipalRemainingBlankCondition,"",IF(_xlpm.IsPrincipalZeroCondition,"",_xlpm.PrincpalRemainingCalculation))),
_xlpm.Calculation
)</f>
        <v>500</v>
      </c>
      <c r="H179" s="5" t="str">
        <f>_xlfn.LET(
_xlpm.IsPrincipalRemainingLessThanOrEqualToPMICutoffAmtCondition,$F178&lt;=$B$2*(1-$B$15),
_xlpm.PMIMonthlyPayment,$B$19,
_xlpm.IsPrincipalZeroCondition,ROUND($F178,2) = 0,
_xlpm.IsPrincipalRemainingBlankCondition,$F178="",
_xlpm.IsPeriodBlankCondition,ISBLANK($A179),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79" s="5">
        <f>_xlfn.LET(
_xlpm.IfPMIOwedIsBlank,IF($H179 = "",0,$H179),
_xlpm.TotalMonthlyPaymentCalculation,$D179+$E179+$G179+_xlpm.IfPMIOwedIsBlank,
_xlpm.IsPrincipalZeroCondition,ROUND($F178,2) = 0,
_xlpm.IsPrincipalRemainingBlankCondition,$F178="",
_xlpm.IsPeriodBlankCondition,ISBLANK($A179),
_xlpm.Calculation,IF(_xlpm.IsPeriodBlankCondition,"",IF(_xlpm.IsPrincipalRemainingBlankCondition,"",IF(_xlpm.IsPrincipalZeroCondition,"",_xlpm.TotalMonthlyPaymentCalculation))),
_xlpm.Calculation
)</f>
        <v>2079.6288261598379</v>
      </c>
      <c r="L179" s="5"/>
    </row>
    <row r="180" spans="1:12" x14ac:dyDescent="0.3">
      <c r="A180">
        <v>155</v>
      </c>
      <c r="B180" s="53">
        <f t="shared" si="2"/>
        <v>48519</v>
      </c>
      <c r="C180" s="5">
        <f>_xlfn.LET(
_xlpm.StartingPrincipalBalance,$F179,
_xlpm.IsPrincipalRemainingZeroCondition,ROUND($F179,2)=0,
_xlpm.IsPrincipalRemainingBlankCondition,$F179="",
_xlpm.IsPeriodBlankCondition,ISBLANK($A180),
_xlpm.Calculation,IF(_xlpm.IsPeriodBlankCondition,"",IF(_xlpm.IsPrincipalRemainingBlankCondition,"",IF(_xlpm.IsPrincipalRemainingZeroCondition,"",_xlpm.StartingPrincipalBalance))),
_xlpm.Calculation
)</f>
        <v>155256.04538730849</v>
      </c>
      <c r="D180" s="5">
        <f>_xlfn.LET(
_xlpm.InterestCalculation,$F179*$B$9,
_xlpm.IsPrincipalRemainingZeroCondition,ROUND($F179,2)=0,
_xlpm.IsPrincipalRemainingBlankCondition,$F179="",
_xlpm.IsPeriodBlankCondition,ISBLANK($A180),
_xlpm.Calculation,IF(_xlpm.IsPeriodBlankCondition,"",IF(_xlpm.IsPrincipalRemainingBlankCondition,"",IF(_xlpm.IsPrincipalRemainingZeroCondition,"",_xlpm.InterestCalculation))),
_xlpm.Calculation
)</f>
        <v>1293.8003782275707</v>
      </c>
      <c r="E180" s="5">
        <f>_xlfn.LET(
_xlpm.PrincipalOwedCalculation,$B$10-$D180,
_xlpm.IsPrincipalLessThenOrEqualToMonthlyPaymentCondition,$F179&lt;=$B$10,
_xlpm.IsPrincipalZeroCondition,ROUND($F179,2) = 0,
_xlpm.IsPrincipalRemainingBlankCondition,$F179="",
_xlpm.IsPeriodBlankCondition,ISBLANK($A180),
_xlpm.Calculation,IF(_xlpm.IsPeriodBlankCondition,"",IF(_xlpm.IsPrincipalRemainingBlankCondition,"",IF(_xlpm.IsPrincipalZeroCondition,"",IF(_xlpm.IsPrincipalLessThenOrEqualToMonthlyPaymentCondition,$F179,_xlpm.PrincipalOwedCalculation)))),
_xlpm.Calculation
)</f>
        <v>285.82844793226718</v>
      </c>
      <c r="F180" s="5">
        <f>_xlfn.LET(
_xlpm.StartingBalanceGreaterThanPrincipalOwedPlusPrepaymentCondition,$C180&gt;=$E180,
_xlpm.IsPrincpalOwedPlusPrepaymentLessThanOrEqualToPrincipalRemainingCondition,ROUND($E180,2)&lt;=ROUND($F179,2),
_xlpm.IsCurrentPrincapalOwedAmtGreaterThanPrevPrincipalOwedCondition,$E179&gt;$F179,
_xlpm.IsPrincipalZeroCondition,ROUND($F179,2) = 0,
_xlpm.IsPrincipalRemainingBlankCondition,$F179="",
_xlpm.IsPeriodBlankCondition,ISBLANK($A180),
_xlpm.Calculation,IF(_xlpm.IsPeriodBlankCondition,"",IF(_xlpm.IsPrincipalRemainingBlankCondition,"",IF(_xlpm.IsPrincipalZeroCondition,"",IF(_xlpm.StartingBalanceGreaterThanPrincipalOwedPlusPrepaymentCondition,$C180-$E180,0)))),
_xlpm.Calculation
)</f>
        <v>154970.21693937623</v>
      </c>
      <c r="G180" s="5">
        <f>_xlfn.LET(
_xlpm.PrincpalRemainingCalculation,$B$13,
_xlpm.IsPrincipalZeroCondition,ROUND($F179,2) = 0,
_xlpm.IsPrincipalRemainingBlankCondition,$F179="",
_xlpm.IsPeriodBlankCondition,ISBLANK($A180),
_xlpm.Calculation,IF(_xlpm.IsPeriodBlankCondition,"",IF(_xlpm.IsPrincipalRemainingBlankCondition,"",IF(_xlpm.IsPrincipalZeroCondition,"",_xlpm.PrincpalRemainingCalculation))),
_xlpm.Calculation
)</f>
        <v>500</v>
      </c>
      <c r="H180" s="5" t="str">
        <f>_xlfn.LET(
_xlpm.IsPrincipalRemainingLessThanOrEqualToPMICutoffAmtCondition,$F179&lt;=$B$2*(1-$B$15),
_xlpm.PMIMonthlyPayment,$B$19,
_xlpm.IsPrincipalZeroCondition,ROUND($F179,2) = 0,
_xlpm.IsPrincipalRemainingBlankCondition,$F179="",
_xlpm.IsPeriodBlankCondition,ISBLANK($A180),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80" s="5">
        <f>_xlfn.LET(
_xlpm.IfPMIOwedIsBlank,IF($H180 = "",0,$H180),
_xlpm.TotalMonthlyPaymentCalculation,$D180+$E180+$G180+_xlpm.IfPMIOwedIsBlank,
_xlpm.IsPrincipalZeroCondition,ROUND($F179,2) = 0,
_xlpm.IsPrincipalRemainingBlankCondition,$F179="",
_xlpm.IsPeriodBlankCondition,ISBLANK($A180),
_xlpm.Calculation,IF(_xlpm.IsPeriodBlankCondition,"",IF(_xlpm.IsPrincipalRemainingBlankCondition,"",IF(_xlpm.IsPrincipalZeroCondition,"",_xlpm.TotalMonthlyPaymentCalculation))),
_xlpm.Calculation
)</f>
        <v>2079.6288261598379</v>
      </c>
      <c r="L180" s="5"/>
    </row>
    <row r="181" spans="1:12" x14ac:dyDescent="0.3">
      <c r="A181">
        <v>156</v>
      </c>
      <c r="B181" s="53">
        <f t="shared" si="2"/>
        <v>48549</v>
      </c>
      <c r="C181" s="5">
        <f>_xlfn.LET(
_xlpm.StartingPrincipalBalance,$F180,
_xlpm.IsPrincipalRemainingZeroCondition,ROUND($F180,2)=0,
_xlpm.IsPrincipalRemainingBlankCondition,$F180="",
_xlpm.IsPeriodBlankCondition,ISBLANK($A181),
_xlpm.Calculation,IF(_xlpm.IsPeriodBlankCondition,"",IF(_xlpm.IsPrincipalRemainingBlankCondition,"",IF(_xlpm.IsPrincipalRemainingZeroCondition,"",_xlpm.StartingPrincipalBalance))),
_xlpm.Calculation
)</f>
        <v>154970.21693937623</v>
      </c>
      <c r="D181" s="5">
        <f>_xlfn.LET(
_xlpm.InterestCalculation,$F180*$B$9,
_xlpm.IsPrincipalRemainingZeroCondition,ROUND($F180,2)=0,
_xlpm.IsPrincipalRemainingBlankCondition,$F180="",
_xlpm.IsPeriodBlankCondition,ISBLANK($A181),
_xlpm.Calculation,IF(_xlpm.IsPeriodBlankCondition,"",IF(_xlpm.IsPrincipalRemainingBlankCondition,"",IF(_xlpm.IsPrincipalRemainingZeroCondition,"",_xlpm.InterestCalculation))),
_xlpm.Calculation
)</f>
        <v>1291.418474494802</v>
      </c>
      <c r="E181" s="5">
        <f>_xlfn.LET(
_xlpm.PrincipalOwedCalculation,$B$10-$D181,
_xlpm.IsPrincipalLessThenOrEqualToMonthlyPaymentCondition,$F180&lt;=$B$10,
_xlpm.IsPrincipalZeroCondition,ROUND($F180,2) = 0,
_xlpm.IsPrincipalRemainingBlankCondition,$F180="",
_xlpm.IsPeriodBlankCondition,ISBLANK($A181),
_xlpm.Calculation,IF(_xlpm.IsPeriodBlankCondition,"",IF(_xlpm.IsPrincipalRemainingBlankCondition,"",IF(_xlpm.IsPrincipalZeroCondition,"",IF(_xlpm.IsPrincipalLessThenOrEqualToMonthlyPaymentCondition,$F180,_xlpm.PrincipalOwedCalculation)))),
_xlpm.Calculation
)</f>
        <v>288.21035166503589</v>
      </c>
      <c r="F181" s="5">
        <f>_xlfn.LET(
_xlpm.StartingBalanceGreaterThanPrincipalOwedPlusPrepaymentCondition,$C181&gt;=$E181,
_xlpm.IsPrincpalOwedPlusPrepaymentLessThanOrEqualToPrincipalRemainingCondition,ROUND($E181,2)&lt;=ROUND($F180,2),
_xlpm.IsCurrentPrincapalOwedAmtGreaterThanPrevPrincipalOwedCondition,$E180&gt;$F180,
_xlpm.IsPrincipalZeroCondition,ROUND($F180,2) = 0,
_xlpm.IsPrincipalRemainingBlankCondition,$F180="",
_xlpm.IsPeriodBlankCondition,ISBLANK($A181),
_xlpm.Calculation,IF(_xlpm.IsPeriodBlankCondition,"",IF(_xlpm.IsPrincipalRemainingBlankCondition,"",IF(_xlpm.IsPrincipalZeroCondition,"",IF(_xlpm.StartingBalanceGreaterThanPrincipalOwedPlusPrepaymentCondition,$C181-$E181,0)))),
_xlpm.Calculation
)</f>
        <v>154682.00658771119</v>
      </c>
      <c r="G181" s="5">
        <f>_xlfn.LET(
_xlpm.PrincpalRemainingCalculation,$B$13,
_xlpm.IsPrincipalZeroCondition,ROUND($F180,2) = 0,
_xlpm.IsPrincipalRemainingBlankCondition,$F180="",
_xlpm.IsPeriodBlankCondition,ISBLANK($A181),
_xlpm.Calculation,IF(_xlpm.IsPeriodBlankCondition,"",IF(_xlpm.IsPrincipalRemainingBlankCondition,"",IF(_xlpm.IsPrincipalZeroCondition,"",_xlpm.PrincpalRemainingCalculation))),
_xlpm.Calculation
)</f>
        <v>500</v>
      </c>
      <c r="H181" s="5" t="str">
        <f>_xlfn.LET(
_xlpm.IsPrincipalRemainingLessThanOrEqualToPMICutoffAmtCondition,$F180&lt;=$B$2*(1-$B$15),
_xlpm.PMIMonthlyPayment,$B$19,
_xlpm.IsPrincipalZeroCondition,ROUND($F180,2) = 0,
_xlpm.IsPrincipalRemainingBlankCondition,$F180="",
_xlpm.IsPeriodBlankCondition,ISBLANK($A181),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81" s="5">
        <f>_xlfn.LET(
_xlpm.IfPMIOwedIsBlank,IF($H181 = "",0,$H181),
_xlpm.TotalMonthlyPaymentCalculation,$D181+$E181+$G181+_xlpm.IfPMIOwedIsBlank,
_xlpm.IsPrincipalZeroCondition,ROUND($F180,2) = 0,
_xlpm.IsPrincipalRemainingBlankCondition,$F180="",
_xlpm.IsPeriodBlankCondition,ISBLANK($A181),
_xlpm.Calculation,IF(_xlpm.IsPeriodBlankCondition,"",IF(_xlpm.IsPrincipalRemainingBlankCondition,"",IF(_xlpm.IsPrincipalZeroCondition,"",_xlpm.TotalMonthlyPaymentCalculation))),
_xlpm.Calculation
)</f>
        <v>2079.6288261598379</v>
      </c>
      <c r="L181" s="5"/>
    </row>
    <row r="182" spans="1:12" x14ac:dyDescent="0.3">
      <c r="A182">
        <v>157</v>
      </c>
      <c r="B182" s="53">
        <f t="shared" si="2"/>
        <v>48580</v>
      </c>
      <c r="C182" s="5">
        <f>_xlfn.LET(
_xlpm.StartingPrincipalBalance,$F181,
_xlpm.IsPrincipalRemainingZeroCondition,ROUND($F181,2)=0,
_xlpm.IsPrincipalRemainingBlankCondition,$F181="",
_xlpm.IsPeriodBlankCondition,ISBLANK($A182),
_xlpm.Calculation,IF(_xlpm.IsPeriodBlankCondition,"",IF(_xlpm.IsPrincipalRemainingBlankCondition,"",IF(_xlpm.IsPrincipalRemainingZeroCondition,"",_xlpm.StartingPrincipalBalance))),
_xlpm.Calculation
)</f>
        <v>154682.00658771119</v>
      </c>
      <c r="D182" s="5">
        <f>_xlfn.LET(
_xlpm.InterestCalculation,$F181*$B$9,
_xlpm.IsPrincipalRemainingZeroCondition,ROUND($F181,2)=0,
_xlpm.IsPrincipalRemainingBlankCondition,$F181="",
_xlpm.IsPeriodBlankCondition,ISBLANK($A182),
_xlpm.Calculation,IF(_xlpm.IsPeriodBlankCondition,"",IF(_xlpm.IsPrincipalRemainingBlankCondition,"",IF(_xlpm.IsPrincipalRemainingZeroCondition,"",_xlpm.InterestCalculation))),
_xlpm.Calculation
)</f>
        <v>1289.01672156426</v>
      </c>
      <c r="E182" s="5">
        <f>_xlfn.LET(
_xlpm.PrincipalOwedCalculation,$B$10-$D182,
_xlpm.IsPrincipalLessThenOrEqualToMonthlyPaymentCondition,$F181&lt;=$B$10,
_xlpm.IsPrincipalZeroCondition,ROUND($F181,2) = 0,
_xlpm.IsPrincipalRemainingBlankCondition,$F181="",
_xlpm.IsPeriodBlankCondition,ISBLANK($A182),
_xlpm.Calculation,IF(_xlpm.IsPeriodBlankCondition,"",IF(_xlpm.IsPrincipalRemainingBlankCondition,"",IF(_xlpm.IsPrincipalZeroCondition,"",IF(_xlpm.IsPrincipalLessThenOrEqualToMonthlyPaymentCondition,$F181,_xlpm.PrincipalOwedCalculation)))),
_xlpm.Calculation
)</f>
        <v>290.61210459557788</v>
      </c>
      <c r="F182" s="5">
        <f>_xlfn.LET(
_xlpm.StartingBalanceGreaterThanPrincipalOwedPlusPrepaymentCondition,$C182&gt;=$E182,
_xlpm.IsPrincpalOwedPlusPrepaymentLessThanOrEqualToPrincipalRemainingCondition,ROUND($E182,2)&lt;=ROUND($F181,2),
_xlpm.IsCurrentPrincapalOwedAmtGreaterThanPrevPrincipalOwedCondition,$E181&gt;$F181,
_xlpm.IsPrincipalZeroCondition,ROUND($F181,2) = 0,
_xlpm.IsPrincipalRemainingBlankCondition,$F181="",
_xlpm.IsPeriodBlankCondition,ISBLANK($A182),
_xlpm.Calculation,IF(_xlpm.IsPeriodBlankCondition,"",IF(_xlpm.IsPrincipalRemainingBlankCondition,"",IF(_xlpm.IsPrincipalZeroCondition,"",IF(_xlpm.StartingBalanceGreaterThanPrincipalOwedPlusPrepaymentCondition,$C182-$E182,0)))),
_xlpm.Calculation
)</f>
        <v>154391.39448311561</v>
      </c>
      <c r="G182" s="5">
        <f>_xlfn.LET(
_xlpm.PrincpalRemainingCalculation,$B$13,
_xlpm.IsPrincipalZeroCondition,ROUND($F181,2) = 0,
_xlpm.IsPrincipalRemainingBlankCondition,$F181="",
_xlpm.IsPeriodBlankCondition,ISBLANK($A182),
_xlpm.Calculation,IF(_xlpm.IsPeriodBlankCondition,"",IF(_xlpm.IsPrincipalRemainingBlankCondition,"",IF(_xlpm.IsPrincipalZeroCondition,"",_xlpm.PrincpalRemainingCalculation))),
_xlpm.Calculation
)</f>
        <v>500</v>
      </c>
      <c r="H182" s="5" t="str">
        <f>_xlfn.LET(
_xlpm.IsPrincipalRemainingLessThanOrEqualToPMICutoffAmtCondition,$F181&lt;=$B$2*(1-$B$15),
_xlpm.PMIMonthlyPayment,$B$19,
_xlpm.IsPrincipalZeroCondition,ROUND($F181,2) = 0,
_xlpm.IsPrincipalRemainingBlankCondition,$F181="",
_xlpm.IsPeriodBlankCondition,ISBLANK($A182),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82" s="5">
        <f>_xlfn.LET(
_xlpm.IfPMIOwedIsBlank,IF($H182 = "",0,$H182),
_xlpm.TotalMonthlyPaymentCalculation,$D182+$E182+$G182+_xlpm.IfPMIOwedIsBlank,
_xlpm.IsPrincipalZeroCondition,ROUND($F181,2) = 0,
_xlpm.IsPrincipalRemainingBlankCondition,$F181="",
_xlpm.IsPeriodBlankCondition,ISBLANK($A182),
_xlpm.Calculation,IF(_xlpm.IsPeriodBlankCondition,"",IF(_xlpm.IsPrincipalRemainingBlankCondition,"",IF(_xlpm.IsPrincipalZeroCondition,"",_xlpm.TotalMonthlyPaymentCalculation))),
_xlpm.Calculation
)</f>
        <v>2079.6288261598379</v>
      </c>
      <c r="L182" s="5"/>
    </row>
    <row r="183" spans="1:12" x14ac:dyDescent="0.3">
      <c r="A183">
        <v>158</v>
      </c>
      <c r="B183" s="53">
        <f t="shared" si="2"/>
        <v>48611</v>
      </c>
      <c r="C183" s="5">
        <f>_xlfn.LET(
_xlpm.StartingPrincipalBalance,$F182,
_xlpm.IsPrincipalRemainingZeroCondition,ROUND($F182,2)=0,
_xlpm.IsPrincipalRemainingBlankCondition,$F182="",
_xlpm.IsPeriodBlankCondition,ISBLANK($A183),
_xlpm.Calculation,IF(_xlpm.IsPeriodBlankCondition,"",IF(_xlpm.IsPrincipalRemainingBlankCondition,"",IF(_xlpm.IsPrincipalRemainingZeroCondition,"",_xlpm.StartingPrincipalBalance))),
_xlpm.Calculation
)</f>
        <v>154391.39448311561</v>
      </c>
      <c r="D183" s="5">
        <f>_xlfn.LET(
_xlpm.InterestCalculation,$F182*$B$9,
_xlpm.IsPrincipalRemainingZeroCondition,ROUND($F182,2)=0,
_xlpm.IsPrincipalRemainingBlankCondition,$F182="",
_xlpm.IsPeriodBlankCondition,ISBLANK($A183),
_xlpm.Calculation,IF(_xlpm.IsPeriodBlankCondition,"",IF(_xlpm.IsPrincipalRemainingBlankCondition,"",IF(_xlpm.IsPrincipalRemainingZeroCondition,"",_xlpm.InterestCalculation))),
_xlpm.Calculation
)</f>
        <v>1286.5949540259635</v>
      </c>
      <c r="E183" s="5">
        <f>_xlfn.LET(
_xlpm.PrincipalOwedCalculation,$B$10-$D183,
_xlpm.IsPrincipalLessThenOrEqualToMonthlyPaymentCondition,$F182&lt;=$B$10,
_xlpm.IsPrincipalZeroCondition,ROUND($F182,2) = 0,
_xlpm.IsPrincipalRemainingBlankCondition,$F182="",
_xlpm.IsPeriodBlankCondition,ISBLANK($A183),
_xlpm.Calculation,IF(_xlpm.IsPeriodBlankCondition,"",IF(_xlpm.IsPrincipalRemainingBlankCondition,"",IF(_xlpm.IsPrincipalZeroCondition,"",IF(_xlpm.IsPrincipalLessThenOrEqualToMonthlyPaymentCondition,$F182,_xlpm.PrincipalOwedCalculation)))),
_xlpm.Calculation
)</f>
        <v>293.03387213387441</v>
      </c>
      <c r="F183" s="5">
        <f>_xlfn.LET(
_xlpm.StartingBalanceGreaterThanPrincipalOwedPlusPrepaymentCondition,$C183&gt;=$E183,
_xlpm.IsPrincpalOwedPlusPrepaymentLessThanOrEqualToPrincipalRemainingCondition,ROUND($E183,2)&lt;=ROUND($F182,2),
_xlpm.IsCurrentPrincapalOwedAmtGreaterThanPrevPrincipalOwedCondition,$E182&gt;$F182,
_xlpm.IsPrincipalZeroCondition,ROUND($F182,2) = 0,
_xlpm.IsPrincipalRemainingBlankCondition,$F182="",
_xlpm.IsPeriodBlankCondition,ISBLANK($A183),
_xlpm.Calculation,IF(_xlpm.IsPeriodBlankCondition,"",IF(_xlpm.IsPrincipalRemainingBlankCondition,"",IF(_xlpm.IsPrincipalZeroCondition,"",IF(_xlpm.StartingBalanceGreaterThanPrincipalOwedPlusPrepaymentCondition,$C183-$E183,0)))),
_xlpm.Calculation
)</f>
        <v>154098.36061098173</v>
      </c>
      <c r="G183" s="5">
        <f>_xlfn.LET(
_xlpm.PrincpalRemainingCalculation,$B$13,
_xlpm.IsPrincipalZeroCondition,ROUND($F182,2) = 0,
_xlpm.IsPrincipalRemainingBlankCondition,$F182="",
_xlpm.IsPeriodBlankCondition,ISBLANK($A183),
_xlpm.Calculation,IF(_xlpm.IsPeriodBlankCondition,"",IF(_xlpm.IsPrincipalRemainingBlankCondition,"",IF(_xlpm.IsPrincipalZeroCondition,"",_xlpm.PrincpalRemainingCalculation))),
_xlpm.Calculation
)</f>
        <v>500</v>
      </c>
      <c r="H183" s="5" t="str">
        <f>_xlfn.LET(
_xlpm.IsPrincipalRemainingLessThanOrEqualToPMICutoffAmtCondition,$F182&lt;=$B$2*(1-$B$15),
_xlpm.PMIMonthlyPayment,$B$19,
_xlpm.IsPrincipalZeroCondition,ROUND($F182,2) = 0,
_xlpm.IsPrincipalRemainingBlankCondition,$F182="",
_xlpm.IsPeriodBlankCondition,ISBLANK($A183),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83" s="5">
        <f>_xlfn.LET(
_xlpm.IfPMIOwedIsBlank,IF($H183 = "",0,$H183),
_xlpm.TotalMonthlyPaymentCalculation,$D183+$E183+$G183+_xlpm.IfPMIOwedIsBlank,
_xlpm.IsPrincipalZeroCondition,ROUND($F182,2) = 0,
_xlpm.IsPrincipalRemainingBlankCondition,$F182="",
_xlpm.IsPeriodBlankCondition,ISBLANK($A183),
_xlpm.Calculation,IF(_xlpm.IsPeriodBlankCondition,"",IF(_xlpm.IsPrincipalRemainingBlankCondition,"",IF(_xlpm.IsPrincipalZeroCondition,"",_xlpm.TotalMonthlyPaymentCalculation))),
_xlpm.Calculation
)</f>
        <v>2079.6288261598379</v>
      </c>
      <c r="L183" s="5"/>
    </row>
    <row r="184" spans="1:12" x14ac:dyDescent="0.3">
      <c r="A184">
        <v>159</v>
      </c>
      <c r="B184" s="53">
        <f t="shared" si="2"/>
        <v>48639</v>
      </c>
      <c r="C184" s="5">
        <f>_xlfn.LET(
_xlpm.StartingPrincipalBalance,$F183,
_xlpm.IsPrincipalRemainingZeroCondition,ROUND($F183,2)=0,
_xlpm.IsPrincipalRemainingBlankCondition,$F183="",
_xlpm.IsPeriodBlankCondition,ISBLANK($A184),
_xlpm.Calculation,IF(_xlpm.IsPeriodBlankCondition,"",IF(_xlpm.IsPrincipalRemainingBlankCondition,"",IF(_xlpm.IsPrincipalRemainingZeroCondition,"",_xlpm.StartingPrincipalBalance))),
_xlpm.Calculation
)</f>
        <v>154098.36061098173</v>
      </c>
      <c r="D184" s="5">
        <f>_xlfn.LET(
_xlpm.InterestCalculation,$F183*$B$9,
_xlpm.IsPrincipalRemainingZeroCondition,ROUND($F183,2)=0,
_xlpm.IsPrincipalRemainingBlankCondition,$F183="",
_xlpm.IsPeriodBlankCondition,ISBLANK($A184),
_xlpm.Calculation,IF(_xlpm.IsPeriodBlankCondition,"",IF(_xlpm.IsPrincipalRemainingBlankCondition,"",IF(_xlpm.IsPrincipalRemainingZeroCondition,"",_xlpm.InterestCalculation))),
_xlpm.Calculation
)</f>
        <v>1284.1530050915144</v>
      </c>
      <c r="E184" s="5">
        <f>_xlfn.LET(
_xlpm.PrincipalOwedCalculation,$B$10-$D184,
_xlpm.IsPrincipalLessThenOrEqualToMonthlyPaymentCondition,$F183&lt;=$B$10,
_xlpm.IsPrincipalZeroCondition,ROUND($F183,2) = 0,
_xlpm.IsPrincipalRemainingBlankCondition,$F183="",
_xlpm.IsPeriodBlankCondition,ISBLANK($A184),
_xlpm.Calculation,IF(_xlpm.IsPeriodBlankCondition,"",IF(_xlpm.IsPrincipalRemainingBlankCondition,"",IF(_xlpm.IsPrincipalZeroCondition,"",IF(_xlpm.IsPrincipalLessThenOrEqualToMonthlyPaymentCondition,$F183,_xlpm.PrincipalOwedCalculation)))),
_xlpm.Calculation
)</f>
        <v>295.47582106832351</v>
      </c>
      <c r="F184" s="5">
        <f>_xlfn.LET(
_xlpm.StartingBalanceGreaterThanPrincipalOwedPlusPrepaymentCondition,$C184&gt;=$E184,
_xlpm.IsPrincpalOwedPlusPrepaymentLessThanOrEqualToPrincipalRemainingCondition,ROUND($E184,2)&lt;=ROUND($F183,2),
_xlpm.IsCurrentPrincapalOwedAmtGreaterThanPrevPrincipalOwedCondition,$E183&gt;$F183,
_xlpm.IsPrincipalZeroCondition,ROUND($F183,2) = 0,
_xlpm.IsPrincipalRemainingBlankCondition,$F183="",
_xlpm.IsPeriodBlankCondition,ISBLANK($A184),
_xlpm.Calculation,IF(_xlpm.IsPeriodBlankCondition,"",IF(_xlpm.IsPrincipalRemainingBlankCondition,"",IF(_xlpm.IsPrincipalZeroCondition,"",IF(_xlpm.StartingBalanceGreaterThanPrincipalOwedPlusPrepaymentCondition,$C184-$E184,0)))),
_xlpm.Calculation
)</f>
        <v>153802.8847899134</v>
      </c>
      <c r="G184" s="5">
        <f>_xlfn.LET(
_xlpm.PrincpalRemainingCalculation,$B$13,
_xlpm.IsPrincipalZeroCondition,ROUND($F183,2) = 0,
_xlpm.IsPrincipalRemainingBlankCondition,$F183="",
_xlpm.IsPeriodBlankCondition,ISBLANK($A184),
_xlpm.Calculation,IF(_xlpm.IsPeriodBlankCondition,"",IF(_xlpm.IsPrincipalRemainingBlankCondition,"",IF(_xlpm.IsPrincipalZeroCondition,"",_xlpm.PrincpalRemainingCalculation))),
_xlpm.Calculation
)</f>
        <v>500</v>
      </c>
      <c r="H184" s="5" t="str">
        <f>_xlfn.LET(
_xlpm.IsPrincipalRemainingLessThanOrEqualToPMICutoffAmtCondition,$F183&lt;=$B$2*(1-$B$15),
_xlpm.PMIMonthlyPayment,$B$19,
_xlpm.IsPrincipalZeroCondition,ROUND($F183,2) = 0,
_xlpm.IsPrincipalRemainingBlankCondition,$F183="",
_xlpm.IsPeriodBlankCondition,ISBLANK($A184),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84" s="5">
        <f>_xlfn.LET(
_xlpm.IfPMIOwedIsBlank,IF($H184 = "",0,$H184),
_xlpm.TotalMonthlyPaymentCalculation,$D184+$E184+$G184+_xlpm.IfPMIOwedIsBlank,
_xlpm.IsPrincipalZeroCondition,ROUND($F183,2) = 0,
_xlpm.IsPrincipalRemainingBlankCondition,$F183="",
_xlpm.IsPeriodBlankCondition,ISBLANK($A184),
_xlpm.Calculation,IF(_xlpm.IsPeriodBlankCondition,"",IF(_xlpm.IsPrincipalRemainingBlankCondition,"",IF(_xlpm.IsPrincipalZeroCondition,"",_xlpm.TotalMonthlyPaymentCalculation))),
_xlpm.Calculation
)</f>
        <v>2079.6288261598379</v>
      </c>
      <c r="L184" s="5"/>
    </row>
    <row r="185" spans="1:12" x14ac:dyDescent="0.3">
      <c r="A185">
        <v>160</v>
      </c>
      <c r="B185" s="53">
        <f t="shared" si="2"/>
        <v>48670</v>
      </c>
      <c r="C185" s="5">
        <f>_xlfn.LET(
_xlpm.StartingPrincipalBalance,$F184,
_xlpm.IsPrincipalRemainingZeroCondition,ROUND($F184,2)=0,
_xlpm.IsPrincipalRemainingBlankCondition,$F184="",
_xlpm.IsPeriodBlankCondition,ISBLANK($A185),
_xlpm.Calculation,IF(_xlpm.IsPeriodBlankCondition,"",IF(_xlpm.IsPrincipalRemainingBlankCondition,"",IF(_xlpm.IsPrincipalRemainingZeroCondition,"",_xlpm.StartingPrincipalBalance))),
_xlpm.Calculation
)</f>
        <v>153802.8847899134</v>
      </c>
      <c r="D185" s="5">
        <f>_xlfn.LET(
_xlpm.InterestCalculation,$F184*$B$9,
_xlpm.IsPrincipalRemainingZeroCondition,ROUND($F184,2)=0,
_xlpm.IsPrincipalRemainingBlankCondition,$F184="",
_xlpm.IsPeriodBlankCondition,ISBLANK($A185),
_xlpm.Calculation,IF(_xlpm.IsPeriodBlankCondition,"",IF(_xlpm.IsPrincipalRemainingBlankCondition,"",IF(_xlpm.IsPrincipalRemainingZeroCondition,"",_xlpm.InterestCalculation))),
_xlpm.Calculation
)</f>
        <v>1281.6907065826117</v>
      </c>
      <c r="E185" s="5">
        <f>_xlfn.LET(
_xlpm.PrincipalOwedCalculation,$B$10-$D185,
_xlpm.IsPrincipalLessThenOrEqualToMonthlyPaymentCondition,$F184&lt;=$B$10,
_xlpm.IsPrincipalZeroCondition,ROUND($F184,2) = 0,
_xlpm.IsPrincipalRemainingBlankCondition,$F184="",
_xlpm.IsPeriodBlankCondition,ISBLANK($A185),
_xlpm.Calculation,IF(_xlpm.IsPeriodBlankCondition,"",IF(_xlpm.IsPrincipalRemainingBlankCondition,"",IF(_xlpm.IsPrincipalZeroCondition,"",IF(_xlpm.IsPrincipalLessThenOrEqualToMonthlyPaymentCondition,$F184,_xlpm.PrincipalOwedCalculation)))),
_xlpm.Calculation
)</f>
        <v>297.93811957722619</v>
      </c>
      <c r="F185" s="5">
        <f>_xlfn.LET(
_xlpm.StartingBalanceGreaterThanPrincipalOwedPlusPrepaymentCondition,$C185&gt;=$E185,
_xlpm.IsPrincpalOwedPlusPrepaymentLessThanOrEqualToPrincipalRemainingCondition,ROUND($E185,2)&lt;=ROUND($F184,2),
_xlpm.IsCurrentPrincapalOwedAmtGreaterThanPrevPrincipalOwedCondition,$E184&gt;$F184,
_xlpm.IsPrincipalZeroCondition,ROUND($F184,2) = 0,
_xlpm.IsPrincipalRemainingBlankCondition,$F184="",
_xlpm.IsPeriodBlankCondition,ISBLANK($A185),
_xlpm.Calculation,IF(_xlpm.IsPeriodBlankCondition,"",IF(_xlpm.IsPrincipalRemainingBlankCondition,"",IF(_xlpm.IsPrincipalZeroCondition,"",IF(_xlpm.StartingBalanceGreaterThanPrincipalOwedPlusPrepaymentCondition,$C185-$E185,0)))),
_xlpm.Calculation
)</f>
        <v>153504.94667033618</v>
      </c>
      <c r="G185" s="5">
        <f>_xlfn.LET(
_xlpm.PrincpalRemainingCalculation,$B$13,
_xlpm.IsPrincipalZeroCondition,ROUND($F184,2) = 0,
_xlpm.IsPrincipalRemainingBlankCondition,$F184="",
_xlpm.IsPeriodBlankCondition,ISBLANK($A185),
_xlpm.Calculation,IF(_xlpm.IsPeriodBlankCondition,"",IF(_xlpm.IsPrincipalRemainingBlankCondition,"",IF(_xlpm.IsPrincipalZeroCondition,"",_xlpm.PrincpalRemainingCalculation))),
_xlpm.Calculation
)</f>
        <v>500</v>
      </c>
      <c r="H185" s="5" t="str">
        <f>_xlfn.LET(
_xlpm.IsPrincipalRemainingLessThanOrEqualToPMICutoffAmtCondition,$F184&lt;=$B$2*(1-$B$15),
_xlpm.PMIMonthlyPayment,$B$19,
_xlpm.IsPrincipalZeroCondition,ROUND($F184,2) = 0,
_xlpm.IsPrincipalRemainingBlankCondition,$F184="",
_xlpm.IsPeriodBlankCondition,ISBLANK($A185),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85" s="5">
        <f>_xlfn.LET(
_xlpm.IfPMIOwedIsBlank,IF($H185 = "",0,$H185),
_xlpm.TotalMonthlyPaymentCalculation,$D185+$E185+$G185+_xlpm.IfPMIOwedIsBlank,
_xlpm.IsPrincipalZeroCondition,ROUND($F184,2) = 0,
_xlpm.IsPrincipalRemainingBlankCondition,$F184="",
_xlpm.IsPeriodBlankCondition,ISBLANK($A185),
_xlpm.Calculation,IF(_xlpm.IsPeriodBlankCondition,"",IF(_xlpm.IsPrincipalRemainingBlankCondition,"",IF(_xlpm.IsPrincipalZeroCondition,"",_xlpm.TotalMonthlyPaymentCalculation))),
_xlpm.Calculation
)</f>
        <v>2079.6288261598379</v>
      </c>
      <c r="L185" s="5"/>
    </row>
    <row r="186" spans="1:12" x14ac:dyDescent="0.3">
      <c r="A186">
        <v>161</v>
      </c>
      <c r="B186" s="53">
        <f t="shared" si="2"/>
        <v>48700</v>
      </c>
      <c r="C186" s="5">
        <f>_xlfn.LET(
_xlpm.StartingPrincipalBalance,$F185,
_xlpm.IsPrincipalRemainingZeroCondition,ROUND($F185,2)=0,
_xlpm.IsPrincipalRemainingBlankCondition,$F185="",
_xlpm.IsPeriodBlankCondition,ISBLANK($A186),
_xlpm.Calculation,IF(_xlpm.IsPeriodBlankCondition,"",IF(_xlpm.IsPrincipalRemainingBlankCondition,"",IF(_xlpm.IsPrincipalRemainingZeroCondition,"",_xlpm.StartingPrincipalBalance))),
_xlpm.Calculation
)</f>
        <v>153504.94667033618</v>
      </c>
      <c r="D186" s="5">
        <f>_xlfn.LET(
_xlpm.InterestCalculation,$F185*$B$9,
_xlpm.IsPrincipalRemainingZeroCondition,ROUND($F185,2)=0,
_xlpm.IsPrincipalRemainingBlankCondition,$F185="",
_xlpm.IsPeriodBlankCondition,ISBLANK($A186),
_xlpm.Calculation,IF(_xlpm.IsPeriodBlankCondition,"",IF(_xlpm.IsPrincipalRemainingBlankCondition,"",IF(_xlpm.IsPrincipalRemainingZeroCondition,"",_xlpm.InterestCalculation))),
_xlpm.Calculation
)</f>
        <v>1279.2078889194681</v>
      </c>
      <c r="E186" s="5">
        <f>_xlfn.LET(
_xlpm.PrincipalOwedCalculation,$B$10-$D186,
_xlpm.IsPrincipalLessThenOrEqualToMonthlyPaymentCondition,$F185&lt;=$B$10,
_xlpm.IsPrincipalZeroCondition,ROUND($F185,2) = 0,
_xlpm.IsPrincipalRemainingBlankCondition,$F185="",
_xlpm.IsPeriodBlankCondition,ISBLANK($A186),
_xlpm.Calculation,IF(_xlpm.IsPeriodBlankCondition,"",IF(_xlpm.IsPrincipalRemainingBlankCondition,"",IF(_xlpm.IsPrincipalZeroCondition,"",IF(_xlpm.IsPrincipalLessThenOrEqualToMonthlyPaymentCondition,$F185,_xlpm.PrincipalOwedCalculation)))),
_xlpm.Calculation
)</f>
        <v>300.42093724036977</v>
      </c>
      <c r="F186" s="5">
        <f>_xlfn.LET(
_xlpm.StartingBalanceGreaterThanPrincipalOwedPlusPrepaymentCondition,$C186&gt;=$E186,
_xlpm.IsPrincpalOwedPlusPrepaymentLessThanOrEqualToPrincipalRemainingCondition,ROUND($E186,2)&lt;=ROUND($F185,2),
_xlpm.IsCurrentPrincapalOwedAmtGreaterThanPrevPrincipalOwedCondition,$E185&gt;$F185,
_xlpm.IsPrincipalZeroCondition,ROUND($F185,2) = 0,
_xlpm.IsPrincipalRemainingBlankCondition,$F185="",
_xlpm.IsPeriodBlankCondition,ISBLANK($A186),
_xlpm.Calculation,IF(_xlpm.IsPeriodBlankCondition,"",IF(_xlpm.IsPrincipalRemainingBlankCondition,"",IF(_xlpm.IsPrincipalZeroCondition,"",IF(_xlpm.StartingBalanceGreaterThanPrincipalOwedPlusPrepaymentCondition,$C186-$E186,0)))),
_xlpm.Calculation
)</f>
        <v>153204.52573309583</v>
      </c>
      <c r="G186" s="5">
        <f>_xlfn.LET(
_xlpm.PrincpalRemainingCalculation,$B$13,
_xlpm.IsPrincipalZeroCondition,ROUND($F185,2) = 0,
_xlpm.IsPrincipalRemainingBlankCondition,$F185="",
_xlpm.IsPeriodBlankCondition,ISBLANK($A186),
_xlpm.Calculation,IF(_xlpm.IsPeriodBlankCondition,"",IF(_xlpm.IsPrincipalRemainingBlankCondition,"",IF(_xlpm.IsPrincipalZeroCondition,"",_xlpm.PrincpalRemainingCalculation))),
_xlpm.Calculation
)</f>
        <v>500</v>
      </c>
      <c r="H186" s="5" t="str">
        <f>_xlfn.LET(
_xlpm.IsPrincipalRemainingLessThanOrEqualToPMICutoffAmtCondition,$F185&lt;=$B$2*(1-$B$15),
_xlpm.PMIMonthlyPayment,$B$19,
_xlpm.IsPrincipalZeroCondition,ROUND($F185,2) = 0,
_xlpm.IsPrincipalRemainingBlankCondition,$F185="",
_xlpm.IsPeriodBlankCondition,ISBLANK($A186),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86" s="5">
        <f>_xlfn.LET(
_xlpm.IfPMIOwedIsBlank,IF($H186 = "",0,$H186),
_xlpm.TotalMonthlyPaymentCalculation,$D186+$E186+$G186+_xlpm.IfPMIOwedIsBlank,
_xlpm.IsPrincipalZeroCondition,ROUND($F185,2) = 0,
_xlpm.IsPrincipalRemainingBlankCondition,$F185="",
_xlpm.IsPeriodBlankCondition,ISBLANK($A186),
_xlpm.Calculation,IF(_xlpm.IsPeriodBlankCondition,"",IF(_xlpm.IsPrincipalRemainingBlankCondition,"",IF(_xlpm.IsPrincipalZeroCondition,"",_xlpm.TotalMonthlyPaymentCalculation))),
_xlpm.Calculation
)</f>
        <v>2079.6288261598379</v>
      </c>
      <c r="L186" s="5"/>
    </row>
    <row r="187" spans="1:12" x14ac:dyDescent="0.3">
      <c r="A187">
        <v>162</v>
      </c>
      <c r="B187" s="53">
        <f t="shared" si="2"/>
        <v>48731</v>
      </c>
      <c r="C187" s="5">
        <f>_xlfn.LET(
_xlpm.StartingPrincipalBalance,$F186,
_xlpm.IsPrincipalRemainingZeroCondition,ROUND($F186,2)=0,
_xlpm.IsPrincipalRemainingBlankCondition,$F186="",
_xlpm.IsPeriodBlankCondition,ISBLANK($A187),
_xlpm.Calculation,IF(_xlpm.IsPeriodBlankCondition,"",IF(_xlpm.IsPrincipalRemainingBlankCondition,"",IF(_xlpm.IsPrincipalRemainingZeroCondition,"",_xlpm.StartingPrincipalBalance))),
_xlpm.Calculation
)</f>
        <v>153204.52573309583</v>
      </c>
      <c r="D187" s="5">
        <f>_xlfn.LET(
_xlpm.InterestCalculation,$F186*$B$9,
_xlpm.IsPrincipalRemainingZeroCondition,ROUND($F186,2)=0,
_xlpm.IsPrincipalRemainingBlankCondition,$F186="",
_xlpm.IsPeriodBlankCondition,ISBLANK($A187),
_xlpm.Calculation,IF(_xlpm.IsPeriodBlankCondition,"",IF(_xlpm.IsPrincipalRemainingBlankCondition,"",IF(_xlpm.IsPrincipalRemainingZeroCondition,"",_xlpm.InterestCalculation))),
_xlpm.Calculation
)</f>
        <v>1276.7043811091319</v>
      </c>
      <c r="E187" s="5">
        <f>_xlfn.LET(
_xlpm.PrincipalOwedCalculation,$B$10-$D187,
_xlpm.IsPrincipalLessThenOrEqualToMonthlyPaymentCondition,$F186&lt;=$B$10,
_xlpm.IsPrincipalZeroCondition,ROUND($F186,2) = 0,
_xlpm.IsPrincipalRemainingBlankCondition,$F186="",
_xlpm.IsPeriodBlankCondition,ISBLANK($A187),
_xlpm.Calculation,IF(_xlpm.IsPeriodBlankCondition,"",IF(_xlpm.IsPrincipalRemainingBlankCondition,"",IF(_xlpm.IsPrincipalZeroCondition,"",IF(_xlpm.IsPrincipalLessThenOrEqualToMonthlyPaymentCondition,$F186,_xlpm.PrincipalOwedCalculation)))),
_xlpm.Calculation
)</f>
        <v>302.92444505070603</v>
      </c>
      <c r="F187" s="5">
        <f>_xlfn.LET(
_xlpm.StartingBalanceGreaterThanPrincipalOwedPlusPrepaymentCondition,$C187&gt;=$E187,
_xlpm.IsPrincpalOwedPlusPrepaymentLessThanOrEqualToPrincipalRemainingCondition,ROUND($E187,2)&lt;=ROUND($F186,2),
_xlpm.IsCurrentPrincapalOwedAmtGreaterThanPrevPrincipalOwedCondition,$E186&gt;$F186,
_xlpm.IsPrincipalZeroCondition,ROUND($F186,2) = 0,
_xlpm.IsPrincipalRemainingBlankCondition,$F186="",
_xlpm.IsPeriodBlankCondition,ISBLANK($A187),
_xlpm.Calculation,IF(_xlpm.IsPeriodBlankCondition,"",IF(_xlpm.IsPrincipalRemainingBlankCondition,"",IF(_xlpm.IsPrincipalZeroCondition,"",IF(_xlpm.StartingBalanceGreaterThanPrincipalOwedPlusPrepaymentCondition,$C187-$E187,0)))),
_xlpm.Calculation
)</f>
        <v>152901.60128804512</v>
      </c>
      <c r="G187" s="5">
        <f>_xlfn.LET(
_xlpm.PrincpalRemainingCalculation,$B$13,
_xlpm.IsPrincipalZeroCondition,ROUND($F186,2) = 0,
_xlpm.IsPrincipalRemainingBlankCondition,$F186="",
_xlpm.IsPeriodBlankCondition,ISBLANK($A187),
_xlpm.Calculation,IF(_xlpm.IsPeriodBlankCondition,"",IF(_xlpm.IsPrincipalRemainingBlankCondition,"",IF(_xlpm.IsPrincipalZeroCondition,"",_xlpm.PrincpalRemainingCalculation))),
_xlpm.Calculation
)</f>
        <v>500</v>
      </c>
      <c r="H187" s="5" t="str">
        <f>_xlfn.LET(
_xlpm.IsPrincipalRemainingLessThanOrEqualToPMICutoffAmtCondition,$F186&lt;=$B$2*(1-$B$15),
_xlpm.PMIMonthlyPayment,$B$19,
_xlpm.IsPrincipalZeroCondition,ROUND($F186,2) = 0,
_xlpm.IsPrincipalRemainingBlankCondition,$F186="",
_xlpm.IsPeriodBlankCondition,ISBLANK($A187),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87" s="5">
        <f>_xlfn.LET(
_xlpm.IfPMIOwedIsBlank,IF($H187 = "",0,$H187),
_xlpm.TotalMonthlyPaymentCalculation,$D187+$E187+$G187+_xlpm.IfPMIOwedIsBlank,
_xlpm.IsPrincipalZeroCondition,ROUND($F186,2) = 0,
_xlpm.IsPrincipalRemainingBlankCondition,$F186="",
_xlpm.IsPeriodBlankCondition,ISBLANK($A187),
_xlpm.Calculation,IF(_xlpm.IsPeriodBlankCondition,"",IF(_xlpm.IsPrincipalRemainingBlankCondition,"",IF(_xlpm.IsPrincipalZeroCondition,"",_xlpm.TotalMonthlyPaymentCalculation))),
_xlpm.Calculation
)</f>
        <v>2079.6288261598379</v>
      </c>
      <c r="L187" s="5"/>
    </row>
    <row r="188" spans="1:12" x14ac:dyDescent="0.3">
      <c r="A188">
        <v>163</v>
      </c>
      <c r="B188" s="53">
        <f t="shared" si="2"/>
        <v>48761</v>
      </c>
      <c r="C188" s="5">
        <f>_xlfn.LET(
_xlpm.StartingPrincipalBalance,$F187,
_xlpm.IsPrincipalRemainingZeroCondition,ROUND($F187,2)=0,
_xlpm.IsPrincipalRemainingBlankCondition,$F187="",
_xlpm.IsPeriodBlankCondition,ISBLANK($A188),
_xlpm.Calculation,IF(_xlpm.IsPeriodBlankCondition,"",IF(_xlpm.IsPrincipalRemainingBlankCondition,"",IF(_xlpm.IsPrincipalRemainingZeroCondition,"",_xlpm.StartingPrincipalBalance))),
_xlpm.Calculation
)</f>
        <v>152901.60128804512</v>
      </c>
      <c r="D188" s="5">
        <f>_xlfn.LET(
_xlpm.InterestCalculation,$F187*$B$9,
_xlpm.IsPrincipalRemainingZeroCondition,ROUND($F187,2)=0,
_xlpm.IsPrincipalRemainingBlankCondition,$F187="",
_xlpm.IsPeriodBlankCondition,ISBLANK($A188),
_xlpm.Calculation,IF(_xlpm.IsPeriodBlankCondition,"",IF(_xlpm.IsPrincipalRemainingBlankCondition,"",IF(_xlpm.IsPrincipalRemainingZeroCondition,"",_xlpm.InterestCalculation))),
_xlpm.Calculation
)</f>
        <v>1274.1800107337092</v>
      </c>
      <c r="E188" s="5">
        <f>_xlfn.LET(
_xlpm.PrincipalOwedCalculation,$B$10-$D188,
_xlpm.IsPrincipalLessThenOrEqualToMonthlyPaymentCondition,$F187&lt;=$B$10,
_xlpm.IsPrincipalZeroCondition,ROUND($F187,2) = 0,
_xlpm.IsPrincipalRemainingBlankCondition,$F187="",
_xlpm.IsPeriodBlankCondition,ISBLANK($A188),
_xlpm.Calculation,IF(_xlpm.IsPeriodBlankCondition,"",IF(_xlpm.IsPrincipalRemainingBlankCondition,"",IF(_xlpm.IsPrincipalZeroCondition,"",IF(_xlpm.IsPrincipalLessThenOrEqualToMonthlyPaymentCondition,$F187,_xlpm.PrincipalOwedCalculation)))),
_xlpm.Calculation
)</f>
        <v>305.4488154261287</v>
      </c>
      <c r="F188" s="5">
        <f>_xlfn.LET(
_xlpm.StartingBalanceGreaterThanPrincipalOwedPlusPrepaymentCondition,$C188&gt;=$E188,
_xlpm.IsPrincpalOwedPlusPrepaymentLessThanOrEqualToPrincipalRemainingCondition,ROUND($E188,2)&lt;=ROUND($F187,2),
_xlpm.IsCurrentPrincapalOwedAmtGreaterThanPrevPrincipalOwedCondition,$E187&gt;$F187,
_xlpm.IsPrincipalZeroCondition,ROUND($F187,2) = 0,
_xlpm.IsPrincipalRemainingBlankCondition,$F187="",
_xlpm.IsPeriodBlankCondition,ISBLANK($A188),
_xlpm.Calculation,IF(_xlpm.IsPeriodBlankCondition,"",IF(_xlpm.IsPrincipalRemainingBlankCondition,"",IF(_xlpm.IsPrincipalZeroCondition,"",IF(_xlpm.StartingBalanceGreaterThanPrincipalOwedPlusPrepaymentCondition,$C188-$E188,0)))),
_xlpm.Calculation
)</f>
        <v>152596.152472619</v>
      </c>
      <c r="G188" s="5">
        <f>_xlfn.LET(
_xlpm.PrincpalRemainingCalculation,$B$13,
_xlpm.IsPrincipalZeroCondition,ROUND($F187,2) = 0,
_xlpm.IsPrincipalRemainingBlankCondition,$F187="",
_xlpm.IsPeriodBlankCondition,ISBLANK($A188),
_xlpm.Calculation,IF(_xlpm.IsPeriodBlankCondition,"",IF(_xlpm.IsPrincipalRemainingBlankCondition,"",IF(_xlpm.IsPrincipalZeroCondition,"",_xlpm.PrincpalRemainingCalculation))),
_xlpm.Calculation
)</f>
        <v>500</v>
      </c>
      <c r="H188" s="5" t="str">
        <f>_xlfn.LET(
_xlpm.IsPrincipalRemainingLessThanOrEqualToPMICutoffAmtCondition,$F187&lt;=$B$2*(1-$B$15),
_xlpm.PMIMonthlyPayment,$B$19,
_xlpm.IsPrincipalZeroCondition,ROUND($F187,2) = 0,
_xlpm.IsPrincipalRemainingBlankCondition,$F187="",
_xlpm.IsPeriodBlankCondition,ISBLANK($A188),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88" s="5">
        <f>_xlfn.LET(
_xlpm.IfPMIOwedIsBlank,IF($H188 = "",0,$H188),
_xlpm.TotalMonthlyPaymentCalculation,$D188+$E188+$G188+_xlpm.IfPMIOwedIsBlank,
_xlpm.IsPrincipalZeroCondition,ROUND($F187,2) = 0,
_xlpm.IsPrincipalRemainingBlankCondition,$F187="",
_xlpm.IsPeriodBlankCondition,ISBLANK($A188),
_xlpm.Calculation,IF(_xlpm.IsPeriodBlankCondition,"",IF(_xlpm.IsPrincipalRemainingBlankCondition,"",IF(_xlpm.IsPrincipalZeroCondition,"",_xlpm.TotalMonthlyPaymentCalculation))),
_xlpm.Calculation
)</f>
        <v>2079.6288261598379</v>
      </c>
      <c r="L188" s="5"/>
    </row>
    <row r="189" spans="1:12" x14ac:dyDescent="0.3">
      <c r="A189">
        <v>164</v>
      </c>
      <c r="B189" s="53">
        <f t="shared" si="2"/>
        <v>48792</v>
      </c>
      <c r="C189" s="5">
        <f>_xlfn.LET(
_xlpm.StartingPrincipalBalance,$F188,
_xlpm.IsPrincipalRemainingZeroCondition,ROUND($F188,2)=0,
_xlpm.IsPrincipalRemainingBlankCondition,$F188="",
_xlpm.IsPeriodBlankCondition,ISBLANK($A189),
_xlpm.Calculation,IF(_xlpm.IsPeriodBlankCondition,"",IF(_xlpm.IsPrincipalRemainingBlankCondition,"",IF(_xlpm.IsPrincipalRemainingZeroCondition,"",_xlpm.StartingPrincipalBalance))),
_xlpm.Calculation
)</f>
        <v>152596.152472619</v>
      </c>
      <c r="D189" s="5">
        <f>_xlfn.LET(
_xlpm.InterestCalculation,$F188*$B$9,
_xlpm.IsPrincipalRemainingZeroCondition,ROUND($F188,2)=0,
_xlpm.IsPrincipalRemainingBlankCondition,$F188="",
_xlpm.IsPeriodBlankCondition,ISBLANK($A189),
_xlpm.Calculation,IF(_xlpm.IsPeriodBlankCondition,"",IF(_xlpm.IsPrincipalRemainingBlankCondition,"",IF(_xlpm.IsPrincipalRemainingZeroCondition,"",_xlpm.InterestCalculation))),
_xlpm.Calculation
)</f>
        <v>1271.6346039384916</v>
      </c>
      <c r="E189" s="5">
        <f>_xlfn.LET(
_xlpm.PrincipalOwedCalculation,$B$10-$D189,
_xlpm.IsPrincipalLessThenOrEqualToMonthlyPaymentCondition,$F188&lt;=$B$10,
_xlpm.IsPrincipalZeroCondition,ROUND($F188,2) = 0,
_xlpm.IsPrincipalRemainingBlankCondition,$F188="",
_xlpm.IsPeriodBlankCondition,ISBLANK($A189),
_xlpm.Calculation,IF(_xlpm.IsPeriodBlankCondition,"",IF(_xlpm.IsPrincipalRemainingBlankCondition,"",IF(_xlpm.IsPrincipalZeroCondition,"",IF(_xlpm.IsPrincipalLessThenOrEqualToMonthlyPaymentCondition,$F188,_xlpm.PrincipalOwedCalculation)))),
_xlpm.Calculation
)</f>
        <v>307.99422222134626</v>
      </c>
      <c r="F189" s="5">
        <f>_xlfn.LET(
_xlpm.StartingBalanceGreaterThanPrincipalOwedPlusPrepaymentCondition,$C189&gt;=$E189,
_xlpm.IsPrincpalOwedPlusPrepaymentLessThanOrEqualToPrincipalRemainingCondition,ROUND($E189,2)&lt;=ROUND($F188,2),
_xlpm.IsCurrentPrincapalOwedAmtGreaterThanPrevPrincipalOwedCondition,$E188&gt;$F188,
_xlpm.IsPrincipalZeroCondition,ROUND($F188,2) = 0,
_xlpm.IsPrincipalRemainingBlankCondition,$F188="",
_xlpm.IsPeriodBlankCondition,ISBLANK($A189),
_xlpm.Calculation,IF(_xlpm.IsPeriodBlankCondition,"",IF(_xlpm.IsPrincipalRemainingBlankCondition,"",IF(_xlpm.IsPrincipalZeroCondition,"",IF(_xlpm.StartingBalanceGreaterThanPrincipalOwedPlusPrepaymentCondition,$C189-$E189,0)))),
_xlpm.Calculation
)</f>
        <v>152288.15825039765</v>
      </c>
      <c r="G189" s="5">
        <f>_xlfn.LET(
_xlpm.PrincpalRemainingCalculation,$B$13,
_xlpm.IsPrincipalZeroCondition,ROUND($F188,2) = 0,
_xlpm.IsPrincipalRemainingBlankCondition,$F188="",
_xlpm.IsPeriodBlankCondition,ISBLANK($A189),
_xlpm.Calculation,IF(_xlpm.IsPeriodBlankCondition,"",IF(_xlpm.IsPrincipalRemainingBlankCondition,"",IF(_xlpm.IsPrincipalZeroCondition,"",_xlpm.PrincpalRemainingCalculation))),
_xlpm.Calculation
)</f>
        <v>500</v>
      </c>
      <c r="H189" s="5" t="str">
        <f>_xlfn.LET(
_xlpm.IsPrincipalRemainingLessThanOrEqualToPMICutoffAmtCondition,$F188&lt;=$B$2*(1-$B$15),
_xlpm.PMIMonthlyPayment,$B$19,
_xlpm.IsPrincipalZeroCondition,ROUND($F188,2) = 0,
_xlpm.IsPrincipalRemainingBlankCondition,$F188="",
_xlpm.IsPeriodBlankCondition,ISBLANK($A189),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89" s="5">
        <f>_xlfn.LET(
_xlpm.IfPMIOwedIsBlank,IF($H189 = "",0,$H189),
_xlpm.TotalMonthlyPaymentCalculation,$D189+$E189+$G189+_xlpm.IfPMIOwedIsBlank,
_xlpm.IsPrincipalZeroCondition,ROUND($F188,2) = 0,
_xlpm.IsPrincipalRemainingBlankCondition,$F188="",
_xlpm.IsPeriodBlankCondition,ISBLANK($A189),
_xlpm.Calculation,IF(_xlpm.IsPeriodBlankCondition,"",IF(_xlpm.IsPrincipalRemainingBlankCondition,"",IF(_xlpm.IsPrincipalZeroCondition,"",_xlpm.TotalMonthlyPaymentCalculation))),
_xlpm.Calculation
)</f>
        <v>2079.6288261598379</v>
      </c>
      <c r="L189" s="5"/>
    </row>
    <row r="190" spans="1:12" x14ac:dyDescent="0.3">
      <c r="A190">
        <v>165</v>
      </c>
      <c r="B190" s="53">
        <f t="shared" si="2"/>
        <v>48823</v>
      </c>
      <c r="C190" s="5">
        <f>_xlfn.LET(
_xlpm.StartingPrincipalBalance,$F189,
_xlpm.IsPrincipalRemainingZeroCondition,ROUND($F189,2)=0,
_xlpm.IsPrincipalRemainingBlankCondition,$F189="",
_xlpm.IsPeriodBlankCondition,ISBLANK($A190),
_xlpm.Calculation,IF(_xlpm.IsPeriodBlankCondition,"",IF(_xlpm.IsPrincipalRemainingBlankCondition,"",IF(_xlpm.IsPrincipalRemainingZeroCondition,"",_xlpm.StartingPrincipalBalance))),
_xlpm.Calculation
)</f>
        <v>152288.15825039765</v>
      </c>
      <c r="D190" s="5">
        <f>_xlfn.LET(
_xlpm.InterestCalculation,$F189*$B$9,
_xlpm.IsPrincipalRemainingZeroCondition,ROUND($F189,2)=0,
_xlpm.IsPrincipalRemainingBlankCondition,$F189="",
_xlpm.IsPeriodBlankCondition,ISBLANK($A190),
_xlpm.Calculation,IF(_xlpm.IsPeriodBlankCondition,"",IF(_xlpm.IsPrincipalRemainingBlankCondition,"",IF(_xlpm.IsPrincipalRemainingZeroCondition,"",_xlpm.InterestCalculation))),
_xlpm.Calculation
)</f>
        <v>1269.0679854199805</v>
      </c>
      <c r="E190" s="5">
        <f>_xlfn.LET(
_xlpm.PrincipalOwedCalculation,$B$10-$D190,
_xlpm.IsPrincipalLessThenOrEqualToMonthlyPaymentCondition,$F189&lt;=$B$10,
_xlpm.IsPrincipalZeroCondition,ROUND($F189,2) = 0,
_xlpm.IsPrincipalRemainingBlankCondition,$F189="",
_xlpm.IsPeriodBlankCondition,ISBLANK($A190),
_xlpm.Calculation,IF(_xlpm.IsPeriodBlankCondition,"",IF(_xlpm.IsPrincipalRemainingBlankCondition,"",IF(_xlpm.IsPrincipalZeroCondition,"",IF(_xlpm.IsPrincipalLessThenOrEqualToMonthlyPaymentCondition,$F189,_xlpm.PrincipalOwedCalculation)))),
_xlpm.Calculation
)</f>
        <v>310.56084073985744</v>
      </c>
      <c r="F190" s="5">
        <f>_xlfn.LET(
_xlpm.StartingBalanceGreaterThanPrincipalOwedPlusPrepaymentCondition,$C190&gt;=$E190,
_xlpm.IsPrincpalOwedPlusPrepaymentLessThanOrEqualToPrincipalRemainingCondition,ROUND($E190,2)&lt;=ROUND($F189,2),
_xlpm.IsCurrentPrincapalOwedAmtGreaterThanPrevPrincipalOwedCondition,$E189&gt;$F189,
_xlpm.IsPrincipalZeroCondition,ROUND($F189,2) = 0,
_xlpm.IsPrincipalRemainingBlankCondition,$F189="",
_xlpm.IsPeriodBlankCondition,ISBLANK($A190),
_xlpm.Calculation,IF(_xlpm.IsPeriodBlankCondition,"",IF(_xlpm.IsPrincipalRemainingBlankCondition,"",IF(_xlpm.IsPrincipalZeroCondition,"",IF(_xlpm.StartingBalanceGreaterThanPrincipalOwedPlusPrepaymentCondition,$C190-$E190,0)))),
_xlpm.Calculation
)</f>
        <v>151977.59740965778</v>
      </c>
      <c r="G190" s="5">
        <f>_xlfn.LET(
_xlpm.PrincpalRemainingCalculation,$B$13,
_xlpm.IsPrincipalZeroCondition,ROUND($F189,2) = 0,
_xlpm.IsPrincipalRemainingBlankCondition,$F189="",
_xlpm.IsPeriodBlankCondition,ISBLANK($A190),
_xlpm.Calculation,IF(_xlpm.IsPeriodBlankCondition,"",IF(_xlpm.IsPrincipalRemainingBlankCondition,"",IF(_xlpm.IsPrincipalZeroCondition,"",_xlpm.PrincpalRemainingCalculation))),
_xlpm.Calculation
)</f>
        <v>500</v>
      </c>
      <c r="H190" s="5" t="str">
        <f>_xlfn.LET(
_xlpm.IsPrincipalRemainingLessThanOrEqualToPMICutoffAmtCondition,$F189&lt;=$B$2*(1-$B$15),
_xlpm.PMIMonthlyPayment,$B$19,
_xlpm.IsPrincipalZeroCondition,ROUND($F189,2) = 0,
_xlpm.IsPrincipalRemainingBlankCondition,$F189="",
_xlpm.IsPeriodBlankCondition,ISBLANK($A190),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90" s="5">
        <f>_xlfn.LET(
_xlpm.IfPMIOwedIsBlank,IF($H190 = "",0,$H190),
_xlpm.TotalMonthlyPaymentCalculation,$D190+$E190+$G190+_xlpm.IfPMIOwedIsBlank,
_xlpm.IsPrincipalZeroCondition,ROUND($F189,2) = 0,
_xlpm.IsPrincipalRemainingBlankCondition,$F189="",
_xlpm.IsPeriodBlankCondition,ISBLANK($A190),
_xlpm.Calculation,IF(_xlpm.IsPeriodBlankCondition,"",IF(_xlpm.IsPrincipalRemainingBlankCondition,"",IF(_xlpm.IsPrincipalZeroCondition,"",_xlpm.TotalMonthlyPaymentCalculation))),
_xlpm.Calculation
)</f>
        <v>2079.6288261598379</v>
      </c>
      <c r="L190" s="5"/>
    </row>
    <row r="191" spans="1:12" x14ac:dyDescent="0.3">
      <c r="A191">
        <v>166</v>
      </c>
      <c r="B191" s="53">
        <f t="shared" si="2"/>
        <v>48853</v>
      </c>
      <c r="C191" s="5">
        <f>_xlfn.LET(
_xlpm.StartingPrincipalBalance,$F190,
_xlpm.IsPrincipalRemainingZeroCondition,ROUND($F190,2)=0,
_xlpm.IsPrincipalRemainingBlankCondition,$F190="",
_xlpm.IsPeriodBlankCondition,ISBLANK($A191),
_xlpm.Calculation,IF(_xlpm.IsPeriodBlankCondition,"",IF(_xlpm.IsPrincipalRemainingBlankCondition,"",IF(_xlpm.IsPrincipalRemainingZeroCondition,"",_xlpm.StartingPrincipalBalance))),
_xlpm.Calculation
)</f>
        <v>151977.59740965778</v>
      </c>
      <c r="D191" s="5">
        <f>_xlfn.LET(
_xlpm.InterestCalculation,$F190*$B$9,
_xlpm.IsPrincipalRemainingZeroCondition,ROUND($F190,2)=0,
_xlpm.IsPrincipalRemainingBlankCondition,$F190="",
_xlpm.IsPeriodBlankCondition,ISBLANK($A191),
_xlpm.Calculation,IF(_xlpm.IsPeriodBlankCondition,"",IF(_xlpm.IsPrincipalRemainingBlankCondition,"",IF(_xlpm.IsPrincipalRemainingZeroCondition,"",_xlpm.InterestCalculation))),
_xlpm.Calculation
)</f>
        <v>1266.4799784138149</v>
      </c>
      <c r="E191" s="5">
        <f>_xlfn.LET(
_xlpm.PrincipalOwedCalculation,$B$10-$D191,
_xlpm.IsPrincipalLessThenOrEqualToMonthlyPaymentCondition,$F190&lt;=$B$10,
_xlpm.IsPrincipalZeroCondition,ROUND($F190,2) = 0,
_xlpm.IsPrincipalRemainingBlankCondition,$F190="",
_xlpm.IsPeriodBlankCondition,ISBLANK($A191),
_xlpm.Calculation,IF(_xlpm.IsPeriodBlankCondition,"",IF(_xlpm.IsPrincipalRemainingBlankCondition,"",IF(_xlpm.IsPrincipalZeroCondition,"",IF(_xlpm.IsPrincipalLessThenOrEqualToMonthlyPaymentCondition,$F190,_xlpm.PrincipalOwedCalculation)))),
_xlpm.Calculation
)</f>
        <v>313.14884774602297</v>
      </c>
      <c r="F191" s="5">
        <f>_xlfn.LET(
_xlpm.StartingBalanceGreaterThanPrincipalOwedPlusPrepaymentCondition,$C191&gt;=$E191,
_xlpm.IsPrincpalOwedPlusPrepaymentLessThanOrEqualToPrincipalRemainingCondition,ROUND($E191,2)&lt;=ROUND($F190,2),
_xlpm.IsCurrentPrincapalOwedAmtGreaterThanPrevPrincipalOwedCondition,$E190&gt;$F190,
_xlpm.IsPrincipalZeroCondition,ROUND($F190,2) = 0,
_xlpm.IsPrincipalRemainingBlankCondition,$F190="",
_xlpm.IsPeriodBlankCondition,ISBLANK($A191),
_xlpm.Calculation,IF(_xlpm.IsPeriodBlankCondition,"",IF(_xlpm.IsPrincipalRemainingBlankCondition,"",IF(_xlpm.IsPrincipalZeroCondition,"",IF(_xlpm.StartingBalanceGreaterThanPrincipalOwedPlusPrepaymentCondition,$C191-$E191,0)))),
_xlpm.Calculation
)</f>
        <v>151664.44856191176</v>
      </c>
      <c r="G191" s="5">
        <f>_xlfn.LET(
_xlpm.PrincpalRemainingCalculation,$B$13,
_xlpm.IsPrincipalZeroCondition,ROUND($F190,2) = 0,
_xlpm.IsPrincipalRemainingBlankCondition,$F190="",
_xlpm.IsPeriodBlankCondition,ISBLANK($A191),
_xlpm.Calculation,IF(_xlpm.IsPeriodBlankCondition,"",IF(_xlpm.IsPrincipalRemainingBlankCondition,"",IF(_xlpm.IsPrincipalZeroCondition,"",_xlpm.PrincpalRemainingCalculation))),
_xlpm.Calculation
)</f>
        <v>500</v>
      </c>
      <c r="H191" s="5" t="str">
        <f>_xlfn.LET(
_xlpm.IsPrincipalRemainingLessThanOrEqualToPMICutoffAmtCondition,$F190&lt;=$B$2*(1-$B$15),
_xlpm.PMIMonthlyPayment,$B$19,
_xlpm.IsPrincipalZeroCondition,ROUND($F190,2) = 0,
_xlpm.IsPrincipalRemainingBlankCondition,$F190="",
_xlpm.IsPeriodBlankCondition,ISBLANK($A191),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91" s="5">
        <f>_xlfn.LET(
_xlpm.IfPMIOwedIsBlank,IF($H191 = "",0,$H191),
_xlpm.TotalMonthlyPaymentCalculation,$D191+$E191+$G191+_xlpm.IfPMIOwedIsBlank,
_xlpm.IsPrincipalZeroCondition,ROUND($F190,2) = 0,
_xlpm.IsPrincipalRemainingBlankCondition,$F190="",
_xlpm.IsPeriodBlankCondition,ISBLANK($A191),
_xlpm.Calculation,IF(_xlpm.IsPeriodBlankCondition,"",IF(_xlpm.IsPrincipalRemainingBlankCondition,"",IF(_xlpm.IsPrincipalZeroCondition,"",_xlpm.TotalMonthlyPaymentCalculation))),
_xlpm.Calculation
)</f>
        <v>2079.6288261598379</v>
      </c>
      <c r="L191" s="5"/>
    </row>
    <row r="192" spans="1:12" x14ac:dyDescent="0.3">
      <c r="A192">
        <v>167</v>
      </c>
      <c r="B192" s="53">
        <f t="shared" si="2"/>
        <v>48884</v>
      </c>
      <c r="C192" s="5">
        <f>_xlfn.LET(
_xlpm.StartingPrincipalBalance,$F191,
_xlpm.IsPrincipalRemainingZeroCondition,ROUND($F191,2)=0,
_xlpm.IsPrincipalRemainingBlankCondition,$F191="",
_xlpm.IsPeriodBlankCondition,ISBLANK($A192),
_xlpm.Calculation,IF(_xlpm.IsPeriodBlankCondition,"",IF(_xlpm.IsPrincipalRemainingBlankCondition,"",IF(_xlpm.IsPrincipalRemainingZeroCondition,"",_xlpm.StartingPrincipalBalance))),
_xlpm.Calculation
)</f>
        <v>151664.44856191176</v>
      </c>
      <c r="D192" s="5">
        <f>_xlfn.LET(
_xlpm.InterestCalculation,$F191*$B$9,
_xlpm.IsPrincipalRemainingZeroCondition,ROUND($F191,2)=0,
_xlpm.IsPrincipalRemainingBlankCondition,$F191="",
_xlpm.IsPeriodBlankCondition,ISBLANK($A192),
_xlpm.Calculation,IF(_xlpm.IsPeriodBlankCondition,"",IF(_xlpm.IsPrincipalRemainingBlankCondition,"",IF(_xlpm.IsPrincipalRemainingZeroCondition,"",_xlpm.InterestCalculation))),
_xlpm.Calculation
)</f>
        <v>1263.8704046825981</v>
      </c>
      <c r="E192" s="5">
        <f>_xlfn.LET(
_xlpm.PrincipalOwedCalculation,$B$10-$D192,
_xlpm.IsPrincipalLessThenOrEqualToMonthlyPaymentCondition,$F191&lt;=$B$10,
_xlpm.IsPrincipalZeroCondition,ROUND($F191,2) = 0,
_xlpm.IsPrincipalRemainingBlankCondition,$F191="",
_xlpm.IsPeriodBlankCondition,ISBLANK($A192),
_xlpm.Calculation,IF(_xlpm.IsPeriodBlankCondition,"",IF(_xlpm.IsPrincipalRemainingBlankCondition,"",IF(_xlpm.IsPrincipalZeroCondition,"",IF(_xlpm.IsPrincipalLessThenOrEqualToMonthlyPaymentCondition,$F191,_xlpm.PrincipalOwedCalculation)))),
_xlpm.Calculation
)</f>
        <v>315.75842147723984</v>
      </c>
      <c r="F192" s="5">
        <f>_xlfn.LET(
_xlpm.StartingBalanceGreaterThanPrincipalOwedPlusPrepaymentCondition,$C192&gt;=$E192,
_xlpm.IsPrincpalOwedPlusPrepaymentLessThanOrEqualToPrincipalRemainingCondition,ROUND($E192,2)&lt;=ROUND($F191,2),
_xlpm.IsCurrentPrincapalOwedAmtGreaterThanPrevPrincipalOwedCondition,$E191&gt;$F191,
_xlpm.IsPrincipalZeroCondition,ROUND($F191,2) = 0,
_xlpm.IsPrincipalRemainingBlankCondition,$F191="",
_xlpm.IsPeriodBlankCondition,ISBLANK($A192),
_xlpm.Calculation,IF(_xlpm.IsPeriodBlankCondition,"",IF(_xlpm.IsPrincipalRemainingBlankCondition,"",IF(_xlpm.IsPrincipalZeroCondition,"",IF(_xlpm.StartingBalanceGreaterThanPrincipalOwedPlusPrepaymentCondition,$C192-$E192,0)))),
_xlpm.Calculation
)</f>
        <v>151348.69014043451</v>
      </c>
      <c r="G192" s="5">
        <f>_xlfn.LET(
_xlpm.PrincpalRemainingCalculation,$B$13,
_xlpm.IsPrincipalZeroCondition,ROUND($F191,2) = 0,
_xlpm.IsPrincipalRemainingBlankCondition,$F191="",
_xlpm.IsPeriodBlankCondition,ISBLANK($A192),
_xlpm.Calculation,IF(_xlpm.IsPeriodBlankCondition,"",IF(_xlpm.IsPrincipalRemainingBlankCondition,"",IF(_xlpm.IsPrincipalZeroCondition,"",_xlpm.PrincpalRemainingCalculation))),
_xlpm.Calculation
)</f>
        <v>500</v>
      </c>
      <c r="H192" s="5" t="str">
        <f>_xlfn.LET(
_xlpm.IsPrincipalRemainingLessThanOrEqualToPMICutoffAmtCondition,$F191&lt;=$B$2*(1-$B$15),
_xlpm.PMIMonthlyPayment,$B$19,
_xlpm.IsPrincipalZeroCondition,ROUND($F191,2) = 0,
_xlpm.IsPrincipalRemainingBlankCondition,$F191="",
_xlpm.IsPeriodBlankCondition,ISBLANK($A192),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92" s="5">
        <f>_xlfn.LET(
_xlpm.IfPMIOwedIsBlank,IF($H192 = "",0,$H192),
_xlpm.TotalMonthlyPaymentCalculation,$D192+$E192+$G192+_xlpm.IfPMIOwedIsBlank,
_xlpm.IsPrincipalZeroCondition,ROUND($F191,2) = 0,
_xlpm.IsPrincipalRemainingBlankCondition,$F191="",
_xlpm.IsPeriodBlankCondition,ISBLANK($A192),
_xlpm.Calculation,IF(_xlpm.IsPeriodBlankCondition,"",IF(_xlpm.IsPrincipalRemainingBlankCondition,"",IF(_xlpm.IsPrincipalZeroCondition,"",_xlpm.TotalMonthlyPaymentCalculation))),
_xlpm.Calculation
)</f>
        <v>2079.6288261598379</v>
      </c>
      <c r="L192" s="5"/>
    </row>
    <row r="193" spans="1:12" x14ac:dyDescent="0.3">
      <c r="A193">
        <v>168</v>
      </c>
      <c r="B193" s="53">
        <f t="shared" si="2"/>
        <v>48914</v>
      </c>
      <c r="C193" s="5">
        <f>_xlfn.LET(
_xlpm.StartingPrincipalBalance,$F192,
_xlpm.IsPrincipalRemainingZeroCondition,ROUND($F192,2)=0,
_xlpm.IsPrincipalRemainingBlankCondition,$F192="",
_xlpm.IsPeriodBlankCondition,ISBLANK($A193),
_xlpm.Calculation,IF(_xlpm.IsPeriodBlankCondition,"",IF(_xlpm.IsPrincipalRemainingBlankCondition,"",IF(_xlpm.IsPrincipalRemainingZeroCondition,"",_xlpm.StartingPrincipalBalance))),
_xlpm.Calculation
)</f>
        <v>151348.69014043451</v>
      </c>
      <c r="D193" s="5">
        <f>_xlfn.LET(
_xlpm.InterestCalculation,$F192*$B$9,
_xlpm.IsPrincipalRemainingZeroCondition,ROUND($F192,2)=0,
_xlpm.IsPrincipalRemainingBlankCondition,$F192="",
_xlpm.IsPeriodBlankCondition,ISBLANK($A193),
_xlpm.Calculation,IF(_xlpm.IsPeriodBlankCondition,"",IF(_xlpm.IsPrincipalRemainingBlankCondition,"",IF(_xlpm.IsPrincipalRemainingZeroCondition,"",_xlpm.InterestCalculation))),
_xlpm.Calculation
)</f>
        <v>1261.2390845036209</v>
      </c>
      <c r="E193" s="5">
        <f>_xlfn.LET(
_xlpm.PrincipalOwedCalculation,$B$10-$D193,
_xlpm.IsPrincipalLessThenOrEqualToMonthlyPaymentCondition,$F192&lt;=$B$10,
_xlpm.IsPrincipalZeroCondition,ROUND($F192,2) = 0,
_xlpm.IsPrincipalRemainingBlankCondition,$F192="",
_xlpm.IsPeriodBlankCondition,ISBLANK($A193),
_xlpm.Calculation,IF(_xlpm.IsPeriodBlankCondition,"",IF(_xlpm.IsPrincipalRemainingBlankCondition,"",IF(_xlpm.IsPrincipalZeroCondition,"",IF(_xlpm.IsPrincipalLessThenOrEqualToMonthlyPaymentCondition,$F192,_xlpm.PrincipalOwedCalculation)))),
_xlpm.Calculation
)</f>
        <v>318.38974165621698</v>
      </c>
      <c r="F193" s="5">
        <f>_xlfn.LET(
_xlpm.StartingBalanceGreaterThanPrincipalOwedPlusPrepaymentCondition,$C193&gt;=$E193,
_xlpm.IsPrincpalOwedPlusPrepaymentLessThanOrEqualToPrincipalRemainingCondition,ROUND($E193,2)&lt;=ROUND($F192,2),
_xlpm.IsCurrentPrincapalOwedAmtGreaterThanPrevPrincipalOwedCondition,$E192&gt;$F192,
_xlpm.IsPrincipalZeroCondition,ROUND($F192,2) = 0,
_xlpm.IsPrincipalRemainingBlankCondition,$F192="",
_xlpm.IsPeriodBlankCondition,ISBLANK($A193),
_xlpm.Calculation,IF(_xlpm.IsPeriodBlankCondition,"",IF(_xlpm.IsPrincipalRemainingBlankCondition,"",IF(_xlpm.IsPrincipalZeroCondition,"",IF(_xlpm.StartingBalanceGreaterThanPrincipalOwedPlusPrepaymentCondition,$C193-$E193,0)))),
_xlpm.Calculation
)</f>
        <v>151030.30039877829</v>
      </c>
      <c r="G193" s="5">
        <f>_xlfn.LET(
_xlpm.PrincpalRemainingCalculation,$B$13,
_xlpm.IsPrincipalZeroCondition,ROUND($F192,2) = 0,
_xlpm.IsPrincipalRemainingBlankCondition,$F192="",
_xlpm.IsPeriodBlankCondition,ISBLANK($A193),
_xlpm.Calculation,IF(_xlpm.IsPeriodBlankCondition,"",IF(_xlpm.IsPrincipalRemainingBlankCondition,"",IF(_xlpm.IsPrincipalZeroCondition,"",_xlpm.PrincpalRemainingCalculation))),
_xlpm.Calculation
)</f>
        <v>500</v>
      </c>
      <c r="H193" s="5" t="str">
        <f>_xlfn.LET(
_xlpm.IsPrincipalRemainingLessThanOrEqualToPMICutoffAmtCondition,$F192&lt;=$B$2*(1-$B$15),
_xlpm.PMIMonthlyPayment,$B$19,
_xlpm.IsPrincipalZeroCondition,ROUND($F192,2) = 0,
_xlpm.IsPrincipalRemainingBlankCondition,$F192="",
_xlpm.IsPeriodBlankCondition,ISBLANK($A193),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93" s="5">
        <f>_xlfn.LET(
_xlpm.IfPMIOwedIsBlank,IF($H193 = "",0,$H193),
_xlpm.TotalMonthlyPaymentCalculation,$D193+$E193+$G193+_xlpm.IfPMIOwedIsBlank,
_xlpm.IsPrincipalZeroCondition,ROUND($F192,2) = 0,
_xlpm.IsPrincipalRemainingBlankCondition,$F192="",
_xlpm.IsPeriodBlankCondition,ISBLANK($A193),
_xlpm.Calculation,IF(_xlpm.IsPeriodBlankCondition,"",IF(_xlpm.IsPrincipalRemainingBlankCondition,"",IF(_xlpm.IsPrincipalZeroCondition,"",_xlpm.TotalMonthlyPaymentCalculation))),
_xlpm.Calculation
)</f>
        <v>2079.6288261598379</v>
      </c>
      <c r="L193" s="5"/>
    </row>
    <row r="194" spans="1:12" x14ac:dyDescent="0.3">
      <c r="A194">
        <v>169</v>
      </c>
      <c r="B194" s="53">
        <f t="shared" si="2"/>
        <v>48945</v>
      </c>
      <c r="C194" s="5">
        <f>_xlfn.LET(
_xlpm.StartingPrincipalBalance,$F193,
_xlpm.IsPrincipalRemainingZeroCondition,ROUND($F193,2)=0,
_xlpm.IsPrincipalRemainingBlankCondition,$F193="",
_xlpm.IsPeriodBlankCondition,ISBLANK($A194),
_xlpm.Calculation,IF(_xlpm.IsPeriodBlankCondition,"",IF(_xlpm.IsPrincipalRemainingBlankCondition,"",IF(_xlpm.IsPrincipalRemainingZeroCondition,"",_xlpm.StartingPrincipalBalance))),
_xlpm.Calculation
)</f>
        <v>151030.30039877829</v>
      </c>
      <c r="D194" s="5">
        <f>_xlfn.LET(
_xlpm.InterestCalculation,$F193*$B$9,
_xlpm.IsPrincipalRemainingZeroCondition,ROUND($F193,2)=0,
_xlpm.IsPrincipalRemainingBlankCondition,$F193="",
_xlpm.IsPeriodBlankCondition,ISBLANK($A194),
_xlpm.Calculation,IF(_xlpm.IsPeriodBlankCondition,"",IF(_xlpm.IsPrincipalRemainingBlankCondition,"",IF(_xlpm.IsPrincipalRemainingZeroCondition,"",_xlpm.InterestCalculation))),
_xlpm.Calculation
)</f>
        <v>1258.5858366564858</v>
      </c>
      <c r="E194" s="5">
        <f>_xlfn.LET(
_xlpm.PrincipalOwedCalculation,$B$10-$D194,
_xlpm.IsPrincipalLessThenOrEqualToMonthlyPaymentCondition,$F193&lt;=$B$10,
_xlpm.IsPrincipalZeroCondition,ROUND($F193,2) = 0,
_xlpm.IsPrincipalRemainingBlankCondition,$F193="",
_xlpm.IsPeriodBlankCondition,ISBLANK($A194),
_xlpm.Calculation,IF(_xlpm.IsPeriodBlankCondition,"",IF(_xlpm.IsPrincipalRemainingBlankCondition,"",IF(_xlpm.IsPrincipalZeroCondition,"",IF(_xlpm.IsPrincipalLessThenOrEqualToMonthlyPaymentCondition,$F193,_xlpm.PrincipalOwedCalculation)))),
_xlpm.Calculation
)</f>
        <v>321.04298950335215</v>
      </c>
      <c r="F194" s="5">
        <f>_xlfn.LET(
_xlpm.StartingBalanceGreaterThanPrincipalOwedPlusPrepaymentCondition,$C194&gt;=$E194,
_xlpm.IsPrincpalOwedPlusPrepaymentLessThanOrEqualToPrincipalRemainingCondition,ROUND($E194,2)&lt;=ROUND($F193,2),
_xlpm.IsCurrentPrincapalOwedAmtGreaterThanPrevPrincipalOwedCondition,$E193&gt;$F193,
_xlpm.IsPrincipalZeroCondition,ROUND($F193,2) = 0,
_xlpm.IsPrincipalRemainingBlankCondition,$F193="",
_xlpm.IsPeriodBlankCondition,ISBLANK($A194),
_xlpm.Calculation,IF(_xlpm.IsPeriodBlankCondition,"",IF(_xlpm.IsPrincipalRemainingBlankCondition,"",IF(_xlpm.IsPrincipalZeroCondition,"",IF(_xlpm.StartingBalanceGreaterThanPrincipalOwedPlusPrepaymentCondition,$C194-$E194,0)))),
_xlpm.Calculation
)</f>
        <v>150709.25740927493</v>
      </c>
      <c r="G194" s="5">
        <f>_xlfn.LET(
_xlpm.PrincpalRemainingCalculation,$B$13,
_xlpm.IsPrincipalZeroCondition,ROUND($F193,2) = 0,
_xlpm.IsPrincipalRemainingBlankCondition,$F193="",
_xlpm.IsPeriodBlankCondition,ISBLANK($A194),
_xlpm.Calculation,IF(_xlpm.IsPeriodBlankCondition,"",IF(_xlpm.IsPrincipalRemainingBlankCondition,"",IF(_xlpm.IsPrincipalZeroCondition,"",_xlpm.PrincpalRemainingCalculation))),
_xlpm.Calculation
)</f>
        <v>500</v>
      </c>
      <c r="H194" s="5" t="str">
        <f>_xlfn.LET(
_xlpm.IsPrincipalRemainingLessThanOrEqualToPMICutoffAmtCondition,$F193&lt;=$B$2*(1-$B$15),
_xlpm.PMIMonthlyPayment,$B$19,
_xlpm.IsPrincipalZeroCondition,ROUND($F193,2) = 0,
_xlpm.IsPrincipalRemainingBlankCondition,$F193="",
_xlpm.IsPeriodBlankCondition,ISBLANK($A194),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94" s="5">
        <f>_xlfn.LET(
_xlpm.IfPMIOwedIsBlank,IF($H194 = "",0,$H194),
_xlpm.TotalMonthlyPaymentCalculation,$D194+$E194+$G194+_xlpm.IfPMIOwedIsBlank,
_xlpm.IsPrincipalZeroCondition,ROUND($F193,2) = 0,
_xlpm.IsPrincipalRemainingBlankCondition,$F193="",
_xlpm.IsPeriodBlankCondition,ISBLANK($A194),
_xlpm.Calculation,IF(_xlpm.IsPeriodBlankCondition,"",IF(_xlpm.IsPrincipalRemainingBlankCondition,"",IF(_xlpm.IsPrincipalZeroCondition,"",_xlpm.TotalMonthlyPaymentCalculation))),
_xlpm.Calculation
)</f>
        <v>2079.6288261598379</v>
      </c>
      <c r="L194" s="5"/>
    </row>
    <row r="195" spans="1:12" x14ac:dyDescent="0.3">
      <c r="A195">
        <v>170</v>
      </c>
      <c r="B195" s="53">
        <f t="shared" si="2"/>
        <v>48976</v>
      </c>
      <c r="C195" s="5">
        <f>_xlfn.LET(
_xlpm.StartingPrincipalBalance,$F194,
_xlpm.IsPrincipalRemainingZeroCondition,ROUND($F194,2)=0,
_xlpm.IsPrincipalRemainingBlankCondition,$F194="",
_xlpm.IsPeriodBlankCondition,ISBLANK($A195),
_xlpm.Calculation,IF(_xlpm.IsPeriodBlankCondition,"",IF(_xlpm.IsPrincipalRemainingBlankCondition,"",IF(_xlpm.IsPrincipalRemainingZeroCondition,"",_xlpm.StartingPrincipalBalance))),
_xlpm.Calculation
)</f>
        <v>150709.25740927493</v>
      </c>
      <c r="D195" s="5">
        <f>_xlfn.LET(
_xlpm.InterestCalculation,$F194*$B$9,
_xlpm.IsPrincipalRemainingZeroCondition,ROUND($F194,2)=0,
_xlpm.IsPrincipalRemainingBlankCondition,$F194="",
_xlpm.IsPeriodBlankCondition,ISBLANK($A195),
_xlpm.Calculation,IF(_xlpm.IsPeriodBlankCondition,"",IF(_xlpm.IsPrincipalRemainingBlankCondition,"",IF(_xlpm.IsPrincipalRemainingZeroCondition,"",_xlpm.InterestCalculation))),
_xlpm.Calculation
)</f>
        <v>1255.9104784106244</v>
      </c>
      <c r="E195" s="5">
        <f>_xlfn.LET(
_xlpm.PrincipalOwedCalculation,$B$10-$D195,
_xlpm.IsPrincipalLessThenOrEqualToMonthlyPaymentCondition,$F194&lt;=$B$10,
_xlpm.IsPrincipalZeroCondition,ROUND($F194,2) = 0,
_xlpm.IsPrincipalRemainingBlankCondition,$F194="",
_xlpm.IsPeriodBlankCondition,ISBLANK($A195),
_xlpm.Calculation,IF(_xlpm.IsPeriodBlankCondition,"",IF(_xlpm.IsPrincipalRemainingBlankCondition,"",IF(_xlpm.IsPrincipalZeroCondition,"",IF(_xlpm.IsPrincipalLessThenOrEqualToMonthlyPaymentCondition,$F194,_xlpm.PrincipalOwedCalculation)))),
_xlpm.Calculation
)</f>
        <v>323.71834774921354</v>
      </c>
      <c r="F195" s="5">
        <f>_xlfn.LET(
_xlpm.StartingBalanceGreaterThanPrincipalOwedPlusPrepaymentCondition,$C195&gt;=$E195,
_xlpm.IsPrincpalOwedPlusPrepaymentLessThanOrEqualToPrincipalRemainingCondition,ROUND($E195,2)&lt;=ROUND($F194,2),
_xlpm.IsCurrentPrincapalOwedAmtGreaterThanPrevPrincipalOwedCondition,$E194&gt;$F194,
_xlpm.IsPrincipalZeroCondition,ROUND($F194,2) = 0,
_xlpm.IsPrincipalRemainingBlankCondition,$F194="",
_xlpm.IsPeriodBlankCondition,ISBLANK($A195),
_xlpm.Calculation,IF(_xlpm.IsPeriodBlankCondition,"",IF(_xlpm.IsPrincipalRemainingBlankCondition,"",IF(_xlpm.IsPrincipalZeroCondition,"",IF(_xlpm.StartingBalanceGreaterThanPrincipalOwedPlusPrepaymentCondition,$C195-$E195,0)))),
_xlpm.Calculation
)</f>
        <v>150385.53906152572</v>
      </c>
      <c r="G195" s="5">
        <f>_xlfn.LET(
_xlpm.PrincpalRemainingCalculation,$B$13,
_xlpm.IsPrincipalZeroCondition,ROUND($F194,2) = 0,
_xlpm.IsPrincipalRemainingBlankCondition,$F194="",
_xlpm.IsPeriodBlankCondition,ISBLANK($A195),
_xlpm.Calculation,IF(_xlpm.IsPeriodBlankCondition,"",IF(_xlpm.IsPrincipalRemainingBlankCondition,"",IF(_xlpm.IsPrincipalZeroCondition,"",_xlpm.PrincpalRemainingCalculation))),
_xlpm.Calculation
)</f>
        <v>500</v>
      </c>
      <c r="H195" s="5" t="str">
        <f>_xlfn.LET(
_xlpm.IsPrincipalRemainingLessThanOrEqualToPMICutoffAmtCondition,$F194&lt;=$B$2*(1-$B$15),
_xlpm.PMIMonthlyPayment,$B$19,
_xlpm.IsPrincipalZeroCondition,ROUND($F194,2) = 0,
_xlpm.IsPrincipalRemainingBlankCondition,$F194="",
_xlpm.IsPeriodBlankCondition,ISBLANK($A195),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95" s="5">
        <f>_xlfn.LET(
_xlpm.IfPMIOwedIsBlank,IF($H195 = "",0,$H195),
_xlpm.TotalMonthlyPaymentCalculation,$D195+$E195+$G195+_xlpm.IfPMIOwedIsBlank,
_xlpm.IsPrincipalZeroCondition,ROUND($F194,2) = 0,
_xlpm.IsPrincipalRemainingBlankCondition,$F194="",
_xlpm.IsPeriodBlankCondition,ISBLANK($A195),
_xlpm.Calculation,IF(_xlpm.IsPeriodBlankCondition,"",IF(_xlpm.IsPrincipalRemainingBlankCondition,"",IF(_xlpm.IsPrincipalZeroCondition,"",_xlpm.TotalMonthlyPaymentCalculation))),
_xlpm.Calculation
)</f>
        <v>2079.6288261598379</v>
      </c>
      <c r="L195" s="5"/>
    </row>
    <row r="196" spans="1:12" x14ac:dyDescent="0.3">
      <c r="A196">
        <v>171</v>
      </c>
      <c r="B196" s="53">
        <f t="shared" si="2"/>
        <v>49004</v>
      </c>
      <c r="C196" s="5">
        <f>_xlfn.LET(
_xlpm.StartingPrincipalBalance,$F195,
_xlpm.IsPrincipalRemainingZeroCondition,ROUND($F195,2)=0,
_xlpm.IsPrincipalRemainingBlankCondition,$F195="",
_xlpm.IsPeriodBlankCondition,ISBLANK($A196),
_xlpm.Calculation,IF(_xlpm.IsPeriodBlankCondition,"",IF(_xlpm.IsPrincipalRemainingBlankCondition,"",IF(_xlpm.IsPrincipalRemainingZeroCondition,"",_xlpm.StartingPrincipalBalance))),
_xlpm.Calculation
)</f>
        <v>150385.53906152572</v>
      </c>
      <c r="D196" s="5">
        <f>_xlfn.LET(
_xlpm.InterestCalculation,$F195*$B$9,
_xlpm.IsPrincipalRemainingZeroCondition,ROUND($F195,2)=0,
_xlpm.IsPrincipalRemainingBlankCondition,$F195="",
_xlpm.IsPeriodBlankCondition,ISBLANK($A196),
_xlpm.Calculation,IF(_xlpm.IsPeriodBlankCondition,"",IF(_xlpm.IsPrincipalRemainingBlankCondition,"",IF(_xlpm.IsPrincipalRemainingZeroCondition,"",_xlpm.InterestCalculation))),
_xlpm.Calculation
)</f>
        <v>1253.2128255127143</v>
      </c>
      <c r="E196" s="5">
        <f>_xlfn.LET(
_xlpm.PrincipalOwedCalculation,$B$10-$D196,
_xlpm.IsPrincipalLessThenOrEqualToMonthlyPaymentCondition,$F195&lt;=$B$10,
_xlpm.IsPrincipalZeroCondition,ROUND($F195,2) = 0,
_xlpm.IsPrincipalRemainingBlankCondition,$F195="",
_xlpm.IsPeriodBlankCondition,ISBLANK($A196),
_xlpm.Calculation,IF(_xlpm.IsPeriodBlankCondition,"",IF(_xlpm.IsPrincipalRemainingBlankCondition,"",IF(_xlpm.IsPrincipalZeroCondition,"",IF(_xlpm.IsPrincipalLessThenOrEqualToMonthlyPaymentCondition,$F195,_xlpm.PrincipalOwedCalculation)))),
_xlpm.Calculation
)</f>
        <v>326.41600064712361</v>
      </c>
      <c r="F196" s="5">
        <f>_xlfn.LET(
_xlpm.StartingBalanceGreaterThanPrincipalOwedPlusPrepaymentCondition,$C196&gt;=$E196,
_xlpm.IsPrincpalOwedPlusPrepaymentLessThanOrEqualToPrincipalRemainingCondition,ROUND($E196,2)&lt;=ROUND($F195,2),
_xlpm.IsCurrentPrincapalOwedAmtGreaterThanPrevPrincipalOwedCondition,$E195&gt;$F195,
_xlpm.IsPrincipalZeroCondition,ROUND($F195,2) = 0,
_xlpm.IsPrincipalRemainingBlankCondition,$F195="",
_xlpm.IsPeriodBlankCondition,ISBLANK($A196),
_xlpm.Calculation,IF(_xlpm.IsPeriodBlankCondition,"",IF(_xlpm.IsPrincipalRemainingBlankCondition,"",IF(_xlpm.IsPrincipalZeroCondition,"",IF(_xlpm.StartingBalanceGreaterThanPrincipalOwedPlusPrepaymentCondition,$C196-$E196,0)))),
_xlpm.Calculation
)</f>
        <v>150059.1230608786</v>
      </c>
      <c r="G196" s="5">
        <f>_xlfn.LET(
_xlpm.PrincpalRemainingCalculation,$B$13,
_xlpm.IsPrincipalZeroCondition,ROUND($F195,2) = 0,
_xlpm.IsPrincipalRemainingBlankCondition,$F195="",
_xlpm.IsPeriodBlankCondition,ISBLANK($A196),
_xlpm.Calculation,IF(_xlpm.IsPeriodBlankCondition,"",IF(_xlpm.IsPrincipalRemainingBlankCondition,"",IF(_xlpm.IsPrincipalZeroCondition,"",_xlpm.PrincpalRemainingCalculation))),
_xlpm.Calculation
)</f>
        <v>500</v>
      </c>
      <c r="H196" s="5" t="str">
        <f>_xlfn.LET(
_xlpm.IsPrincipalRemainingLessThanOrEqualToPMICutoffAmtCondition,$F195&lt;=$B$2*(1-$B$15),
_xlpm.PMIMonthlyPayment,$B$19,
_xlpm.IsPrincipalZeroCondition,ROUND($F195,2) = 0,
_xlpm.IsPrincipalRemainingBlankCondition,$F195="",
_xlpm.IsPeriodBlankCondition,ISBLANK($A196),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96" s="5">
        <f>_xlfn.LET(
_xlpm.IfPMIOwedIsBlank,IF($H196 = "",0,$H196),
_xlpm.TotalMonthlyPaymentCalculation,$D196+$E196+$G196+_xlpm.IfPMIOwedIsBlank,
_xlpm.IsPrincipalZeroCondition,ROUND($F195,2) = 0,
_xlpm.IsPrincipalRemainingBlankCondition,$F195="",
_xlpm.IsPeriodBlankCondition,ISBLANK($A196),
_xlpm.Calculation,IF(_xlpm.IsPeriodBlankCondition,"",IF(_xlpm.IsPrincipalRemainingBlankCondition,"",IF(_xlpm.IsPrincipalZeroCondition,"",_xlpm.TotalMonthlyPaymentCalculation))),
_xlpm.Calculation
)</f>
        <v>2079.6288261598379</v>
      </c>
      <c r="L196" s="5"/>
    </row>
    <row r="197" spans="1:12" x14ac:dyDescent="0.3">
      <c r="A197">
        <v>172</v>
      </c>
      <c r="B197" s="53">
        <f t="shared" si="2"/>
        <v>49035</v>
      </c>
      <c r="C197" s="5">
        <f>_xlfn.LET(
_xlpm.StartingPrincipalBalance,$F196,
_xlpm.IsPrincipalRemainingZeroCondition,ROUND($F196,2)=0,
_xlpm.IsPrincipalRemainingBlankCondition,$F196="",
_xlpm.IsPeriodBlankCondition,ISBLANK($A197),
_xlpm.Calculation,IF(_xlpm.IsPeriodBlankCondition,"",IF(_xlpm.IsPrincipalRemainingBlankCondition,"",IF(_xlpm.IsPrincipalRemainingZeroCondition,"",_xlpm.StartingPrincipalBalance))),
_xlpm.Calculation
)</f>
        <v>150059.1230608786</v>
      </c>
      <c r="D197" s="5">
        <f>_xlfn.LET(
_xlpm.InterestCalculation,$F196*$B$9,
_xlpm.IsPrincipalRemainingZeroCondition,ROUND($F196,2)=0,
_xlpm.IsPrincipalRemainingBlankCondition,$F196="",
_xlpm.IsPeriodBlankCondition,ISBLANK($A197),
_xlpm.Calculation,IF(_xlpm.IsPeriodBlankCondition,"",IF(_xlpm.IsPrincipalRemainingBlankCondition,"",IF(_xlpm.IsPrincipalRemainingZeroCondition,"",_xlpm.InterestCalculation))),
_xlpm.Calculation
)</f>
        <v>1250.4926921739884</v>
      </c>
      <c r="E197" s="5">
        <f>_xlfn.LET(
_xlpm.PrincipalOwedCalculation,$B$10-$D197,
_xlpm.IsPrincipalLessThenOrEqualToMonthlyPaymentCondition,$F196&lt;=$B$10,
_xlpm.IsPrincipalZeroCondition,ROUND($F196,2) = 0,
_xlpm.IsPrincipalRemainingBlankCondition,$F196="",
_xlpm.IsPeriodBlankCondition,ISBLANK($A197),
_xlpm.Calculation,IF(_xlpm.IsPeriodBlankCondition,"",IF(_xlpm.IsPrincipalRemainingBlankCondition,"",IF(_xlpm.IsPrincipalZeroCondition,"",IF(_xlpm.IsPrincipalLessThenOrEqualToMonthlyPaymentCondition,$F196,_xlpm.PrincipalOwedCalculation)))),
_xlpm.Calculation
)</f>
        <v>329.13613398584948</v>
      </c>
      <c r="F197" s="5">
        <f>_xlfn.LET(
_xlpm.StartingBalanceGreaterThanPrincipalOwedPlusPrepaymentCondition,$C197&gt;=$E197,
_xlpm.IsPrincpalOwedPlusPrepaymentLessThanOrEqualToPrincipalRemainingCondition,ROUND($E197,2)&lt;=ROUND($F196,2),
_xlpm.IsCurrentPrincapalOwedAmtGreaterThanPrevPrincipalOwedCondition,$E196&gt;$F196,
_xlpm.IsPrincipalZeroCondition,ROUND($F196,2) = 0,
_xlpm.IsPrincipalRemainingBlankCondition,$F196="",
_xlpm.IsPeriodBlankCondition,ISBLANK($A197),
_xlpm.Calculation,IF(_xlpm.IsPeriodBlankCondition,"",IF(_xlpm.IsPrincipalRemainingBlankCondition,"",IF(_xlpm.IsPrincipalZeroCondition,"",IF(_xlpm.StartingBalanceGreaterThanPrincipalOwedPlusPrepaymentCondition,$C197-$E197,0)))),
_xlpm.Calculation
)</f>
        <v>149729.98692689274</v>
      </c>
      <c r="G197" s="5">
        <f>_xlfn.LET(
_xlpm.PrincpalRemainingCalculation,$B$13,
_xlpm.IsPrincipalZeroCondition,ROUND($F196,2) = 0,
_xlpm.IsPrincipalRemainingBlankCondition,$F196="",
_xlpm.IsPeriodBlankCondition,ISBLANK($A197),
_xlpm.Calculation,IF(_xlpm.IsPeriodBlankCondition,"",IF(_xlpm.IsPrincipalRemainingBlankCondition,"",IF(_xlpm.IsPrincipalZeroCondition,"",_xlpm.PrincpalRemainingCalculation))),
_xlpm.Calculation
)</f>
        <v>500</v>
      </c>
      <c r="H197" s="5" t="str">
        <f>_xlfn.LET(
_xlpm.IsPrincipalRemainingLessThanOrEqualToPMICutoffAmtCondition,$F196&lt;=$B$2*(1-$B$15),
_xlpm.PMIMonthlyPayment,$B$19,
_xlpm.IsPrincipalZeroCondition,ROUND($F196,2) = 0,
_xlpm.IsPrincipalRemainingBlankCondition,$F196="",
_xlpm.IsPeriodBlankCondition,ISBLANK($A197),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97" s="5">
        <f>_xlfn.LET(
_xlpm.IfPMIOwedIsBlank,IF($H197 = "",0,$H197),
_xlpm.TotalMonthlyPaymentCalculation,$D197+$E197+$G197+_xlpm.IfPMIOwedIsBlank,
_xlpm.IsPrincipalZeroCondition,ROUND($F196,2) = 0,
_xlpm.IsPrincipalRemainingBlankCondition,$F196="",
_xlpm.IsPeriodBlankCondition,ISBLANK($A197),
_xlpm.Calculation,IF(_xlpm.IsPeriodBlankCondition,"",IF(_xlpm.IsPrincipalRemainingBlankCondition,"",IF(_xlpm.IsPrincipalZeroCondition,"",_xlpm.TotalMonthlyPaymentCalculation))),
_xlpm.Calculation
)</f>
        <v>2079.6288261598379</v>
      </c>
      <c r="L197" s="5"/>
    </row>
    <row r="198" spans="1:12" x14ac:dyDescent="0.3">
      <c r="A198">
        <v>173</v>
      </c>
      <c r="B198" s="53">
        <f t="shared" si="2"/>
        <v>49065</v>
      </c>
      <c r="C198" s="5">
        <f>_xlfn.LET(
_xlpm.StartingPrincipalBalance,$F197,
_xlpm.IsPrincipalRemainingZeroCondition,ROUND($F197,2)=0,
_xlpm.IsPrincipalRemainingBlankCondition,$F197="",
_xlpm.IsPeriodBlankCondition,ISBLANK($A198),
_xlpm.Calculation,IF(_xlpm.IsPeriodBlankCondition,"",IF(_xlpm.IsPrincipalRemainingBlankCondition,"",IF(_xlpm.IsPrincipalRemainingZeroCondition,"",_xlpm.StartingPrincipalBalance))),
_xlpm.Calculation
)</f>
        <v>149729.98692689274</v>
      </c>
      <c r="D198" s="5">
        <f>_xlfn.LET(
_xlpm.InterestCalculation,$F197*$B$9,
_xlpm.IsPrincipalRemainingZeroCondition,ROUND($F197,2)=0,
_xlpm.IsPrincipalRemainingBlankCondition,$F197="",
_xlpm.IsPeriodBlankCondition,ISBLANK($A198),
_xlpm.Calculation,IF(_xlpm.IsPeriodBlankCondition,"",IF(_xlpm.IsPrincipalRemainingBlankCondition,"",IF(_xlpm.IsPrincipalRemainingZeroCondition,"",_xlpm.InterestCalculation))),
_xlpm.Calculation
)</f>
        <v>1247.7498910574395</v>
      </c>
      <c r="E198" s="5">
        <f>_xlfn.LET(
_xlpm.PrincipalOwedCalculation,$B$10-$D198,
_xlpm.IsPrincipalLessThenOrEqualToMonthlyPaymentCondition,$F197&lt;=$B$10,
_xlpm.IsPrincipalZeroCondition,ROUND($F197,2) = 0,
_xlpm.IsPrincipalRemainingBlankCondition,$F197="",
_xlpm.IsPeriodBlankCondition,ISBLANK($A198),
_xlpm.Calculation,IF(_xlpm.IsPeriodBlankCondition,"",IF(_xlpm.IsPrincipalRemainingBlankCondition,"",IF(_xlpm.IsPrincipalZeroCondition,"",IF(_xlpm.IsPrincipalLessThenOrEqualToMonthlyPaymentCondition,$F197,_xlpm.PrincipalOwedCalculation)))),
_xlpm.Calculation
)</f>
        <v>331.87893510239837</v>
      </c>
      <c r="F198" s="5">
        <f>_xlfn.LET(
_xlpm.StartingBalanceGreaterThanPrincipalOwedPlusPrepaymentCondition,$C198&gt;=$E198,
_xlpm.IsPrincpalOwedPlusPrepaymentLessThanOrEqualToPrincipalRemainingCondition,ROUND($E198,2)&lt;=ROUND($F197,2),
_xlpm.IsCurrentPrincapalOwedAmtGreaterThanPrevPrincipalOwedCondition,$E197&gt;$F197,
_xlpm.IsPrincipalZeroCondition,ROUND($F197,2) = 0,
_xlpm.IsPrincipalRemainingBlankCondition,$F197="",
_xlpm.IsPeriodBlankCondition,ISBLANK($A198),
_xlpm.Calculation,IF(_xlpm.IsPeriodBlankCondition,"",IF(_xlpm.IsPrincipalRemainingBlankCondition,"",IF(_xlpm.IsPrincipalZeroCondition,"",IF(_xlpm.StartingBalanceGreaterThanPrincipalOwedPlusPrepaymentCondition,$C198-$E198,0)))),
_xlpm.Calculation
)</f>
        <v>149398.10799179034</v>
      </c>
      <c r="G198" s="5">
        <f>_xlfn.LET(
_xlpm.PrincpalRemainingCalculation,$B$13,
_xlpm.IsPrincipalZeroCondition,ROUND($F197,2) = 0,
_xlpm.IsPrincipalRemainingBlankCondition,$F197="",
_xlpm.IsPeriodBlankCondition,ISBLANK($A198),
_xlpm.Calculation,IF(_xlpm.IsPeriodBlankCondition,"",IF(_xlpm.IsPrincipalRemainingBlankCondition,"",IF(_xlpm.IsPrincipalZeroCondition,"",_xlpm.PrincpalRemainingCalculation))),
_xlpm.Calculation
)</f>
        <v>500</v>
      </c>
      <c r="H198" s="5" t="str">
        <f>_xlfn.LET(
_xlpm.IsPrincipalRemainingLessThanOrEqualToPMICutoffAmtCondition,$F197&lt;=$B$2*(1-$B$15),
_xlpm.PMIMonthlyPayment,$B$19,
_xlpm.IsPrincipalZeroCondition,ROUND($F197,2) = 0,
_xlpm.IsPrincipalRemainingBlankCondition,$F197="",
_xlpm.IsPeriodBlankCondition,ISBLANK($A198),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98" s="5">
        <f>_xlfn.LET(
_xlpm.IfPMIOwedIsBlank,IF($H198 = "",0,$H198),
_xlpm.TotalMonthlyPaymentCalculation,$D198+$E198+$G198+_xlpm.IfPMIOwedIsBlank,
_xlpm.IsPrincipalZeroCondition,ROUND($F197,2) = 0,
_xlpm.IsPrincipalRemainingBlankCondition,$F197="",
_xlpm.IsPeriodBlankCondition,ISBLANK($A198),
_xlpm.Calculation,IF(_xlpm.IsPeriodBlankCondition,"",IF(_xlpm.IsPrincipalRemainingBlankCondition,"",IF(_xlpm.IsPrincipalZeroCondition,"",_xlpm.TotalMonthlyPaymentCalculation))),
_xlpm.Calculation
)</f>
        <v>2079.6288261598379</v>
      </c>
      <c r="L198" s="5"/>
    </row>
    <row r="199" spans="1:12" x14ac:dyDescent="0.3">
      <c r="A199">
        <v>174</v>
      </c>
      <c r="B199" s="53">
        <f t="shared" si="2"/>
        <v>49096</v>
      </c>
      <c r="C199" s="5">
        <f>_xlfn.LET(
_xlpm.StartingPrincipalBalance,$F198,
_xlpm.IsPrincipalRemainingZeroCondition,ROUND($F198,2)=0,
_xlpm.IsPrincipalRemainingBlankCondition,$F198="",
_xlpm.IsPeriodBlankCondition,ISBLANK($A199),
_xlpm.Calculation,IF(_xlpm.IsPeriodBlankCondition,"",IF(_xlpm.IsPrincipalRemainingBlankCondition,"",IF(_xlpm.IsPrincipalRemainingZeroCondition,"",_xlpm.StartingPrincipalBalance))),
_xlpm.Calculation
)</f>
        <v>149398.10799179034</v>
      </c>
      <c r="D199" s="5">
        <f>_xlfn.LET(
_xlpm.InterestCalculation,$F198*$B$9,
_xlpm.IsPrincipalRemainingZeroCondition,ROUND($F198,2)=0,
_xlpm.IsPrincipalRemainingBlankCondition,$F198="",
_xlpm.IsPeriodBlankCondition,ISBLANK($A199),
_xlpm.Calculation,IF(_xlpm.IsPeriodBlankCondition,"",IF(_xlpm.IsPrincipalRemainingBlankCondition,"",IF(_xlpm.IsPrincipalRemainingZeroCondition,"",_xlpm.InterestCalculation))),
_xlpm.Calculation
)</f>
        <v>1244.9842332649196</v>
      </c>
      <c r="E199" s="5">
        <f>_xlfn.LET(
_xlpm.PrincipalOwedCalculation,$B$10-$D199,
_xlpm.IsPrincipalLessThenOrEqualToMonthlyPaymentCondition,$F198&lt;=$B$10,
_xlpm.IsPrincipalZeroCondition,ROUND($F198,2) = 0,
_xlpm.IsPrincipalRemainingBlankCondition,$F198="",
_xlpm.IsPeriodBlankCondition,ISBLANK($A199),
_xlpm.Calculation,IF(_xlpm.IsPeriodBlankCondition,"",IF(_xlpm.IsPrincipalRemainingBlankCondition,"",IF(_xlpm.IsPrincipalZeroCondition,"",IF(_xlpm.IsPrincipalLessThenOrEqualToMonthlyPaymentCondition,$F198,_xlpm.PrincipalOwedCalculation)))),
_xlpm.Calculation
)</f>
        <v>334.64459289491833</v>
      </c>
      <c r="F199" s="5">
        <f>_xlfn.LET(
_xlpm.StartingBalanceGreaterThanPrincipalOwedPlusPrepaymentCondition,$C199&gt;=$E199,
_xlpm.IsPrincpalOwedPlusPrepaymentLessThanOrEqualToPrincipalRemainingCondition,ROUND($E199,2)&lt;=ROUND($F198,2),
_xlpm.IsCurrentPrincapalOwedAmtGreaterThanPrevPrincipalOwedCondition,$E198&gt;$F198,
_xlpm.IsPrincipalZeroCondition,ROUND($F198,2) = 0,
_xlpm.IsPrincipalRemainingBlankCondition,$F198="",
_xlpm.IsPeriodBlankCondition,ISBLANK($A199),
_xlpm.Calculation,IF(_xlpm.IsPeriodBlankCondition,"",IF(_xlpm.IsPrincipalRemainingBlankCondition,"",IF(_xlpm.IsPrincipalZeroCondition,"",IF(_xlpm.StartingBalanceGreaterThanPrincipalOwedPlusPrepaymentCondition,$C199-$E199,0)))),
_xlpm.Calculation
)</f>
        <v>149063.46339889543</v>
      </c>
      <c r="G199" s="5">
        <f>_xlfn.LET(
_xlpm.PrincpalRemainingCalculation,$B$13,
_xlpm.IsPrincipalZeroCondition,ROUND($F198,2) = 0,
_xlpm.IsPrincipalRemainingBlankCondition,$F198="",
_xlpm.IsPeriodBlankCondition,ISBLANK($A199),
_xlpm.Calculation,IF(_xlpm.IsPeriodBlankCondition,"",IF(_xlpm.IsPrincipalRemainingBlankCondition,"",IF(_xlpm.IsPrincipalZeroCondition,"",_xlpm.PrincpalRemainingCalculation))),
_xlpm.Calculation
)</f>
        <v>500</v>
      </c>
      <c r="H199" s="5" t="str">
        <f>_xlfn.LET(
_xlpm.IsPrincipalRemainingLessThanOrEqualToPMICutoffAmtCondition,$F198&lt;=$B$2*(1-$B$15),
_xlpm.PMIMonthlyPayment,$B$19,
_xlpm.IsPrincipalZeroCondition,ROUND($F198,2) = 0,
_xlpm.IsPrincipalRemainingBlankCondition,$F198="",
_xlpm.IsPeriodBlankCondition,ISBLANK($A199),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99" s="5">
        <f>_xlfn.LET(
_xlpm.IfPMIOwedIsBlank,IF($H199 = "",0,$H199),
_xlpm.TotalMonthlyPaymentCalculation,$D199+$E199+$G199+_xlpm.IfPMIOwedIsBlank,
_xlpm.IsPrincipalZeroCondition,ROUND($F198,2) = 0,
_xlpm.IsPrincipalRemainingBlankCondition,$F198="",
_xlpm.IsPeriodBlankCondition,ISBLANK($A199),
_xlpm.Calculation,IF(_xlpm.IsPeriodBlankCondition,"",IF(_xlpm.IsPrincipalRemainingBlankCondition,"",IF(_xlpm.IsPrincipalZeroCondition,"",_xlpm.TotalMonthlyPaymentCalculation))),
_xlpm.Calculation
)</f>
        <v>2079.6288261598379</v>
      </c>
      <c r="L199" s="5"/>
    </row>
    <row r="200" spans="1:12" x14ac:dyDescent="0.3">
      <c r="A200">
        <v>175</v>
      </c>
      <c r="B200" s="53">
        <f t="shared" si="2"/>
        <v>49126</v>
      </c>
      <c r="C200" s="5">
        <f>_xlfn.LET(
_xlpm.StartingPrincipalBalance,$F199,
_xlpm.IsPrincipalRemainingZeroCondition,ROUND($F199,2)=0,
_xlpm.IsPrincipalRemainingBlankCondition,$F199="",
_xlpm.IsPeriodBlankCondition,ISBLANK($A200),
_xlpm.Calculation,IF(_xlpm.IsPeriodBlankCondition,"",IF(_xlpm.IsPrincipalRemainingBlankCondition,"",IF(_xlpm.IsPrincipalRemainingZeroCondition,"",_xlpm.StartingPrincipalBalance))),
_xlpm.Calculation
)</f>
        <v>149063.46339889543</v>
      </c>
      <c r="D200" s="5">
        <f>_xlfn.LET(
_xlpm.InterestCalculation,$F199*$B$9,
_xlpm.IsPrincipalRemainingZeroCondition,ROUND($F199,2)=0,
_xlpm.IsPrincipalRemainingBlankCondition,$F199="",
_xlpm.IsPeriodBlankCondition,ISBLANK($A200),
_xlpm.Calculation,IF(_xlpm.IsPeriodBlankCondition,"",IF(_xlpm.IsPrincipalRemainingBlankCondition,"",IF(_xlpm.IsPrincipalRemainingZeroCondition,"",_xlpm.InterestCalculation))),
_xlpm.Calculation
)</f>
        <v>1242.1955283241286</v>
      </c>
      <c r="E200" s="5">
        <f>_xlfn.LET(
_xlpm.PrincipalOwedCalculation,$B$10-$D200,
_xlpm.IsPrincipalLessThenOrEqualToMonthlyPaymentCondition,$F199&lt;=$B$10,
_xlpm.IsPrincipalZeroCondition,ROUND($F199,2) = 0,
_xlpm.IsPrincipalRemainingBlankCondition,$F199="",
_xlpm.IsPeriodBlankCondition,ISBLANK($A200),
_xlpm.Calculation,IF(_xlpm.IsPeriodBlankCondition,"",IF(_xlpm.IsPrincipalRemainingBlankCondition,"",IF(_xlpm.IsPrincipalZeroCondition,"",IF(_xlpm.IsPrincipalLessThenOrEqualToMonthlyPaymentCondition,$F199,_xlpm.PrincipalOwedCalculation)))),
_xlpm.Calculation
)</f>
        <v>337.43329783570925</v>
      </c>
      <c r="F200" s="5">
        <f>_xlfn.LET(
_xlpm.StartingBalanceGreaterThanPrincipalOwedPlusPrepaymentCondition,$C200&gt;=$E200,
_xlpm.IsPrincpalOwedPlusPrepaymentLessThanOrEqualToPrincipalRemainingCondition,ROUND($E200,2)&lt;=ROUND($F199,2),
_xlpm.IsCurrentPrincapalOwedAmtGreaterThanPrevPrincipalOwedCondition,$E199&gt;$F199,
_xlpm.IsPrincipalZeroCondition,ROUND($F199,2) = 0,
_xlpm.IsPrincipalRemainingBlankCondition,$F199="",
_xlpm.IsPeriodBlankCondition,ISBLANK($A200),
_xlpm.Calculation,IF(_xlpm.IsPeriodBlankCondition,"",IF(_xlpm.IsPrincipalRemainingBlankCondition,"",IF(_xlpm.IsPrincipalZeroCondition,"",IF(_xlpm.StartingBalanceGreaterThanPrincipalOwedPlusPrepaymentCondition,$C200-$E200,0)))),
_xlpm.Calculation
)</f>
        <v>148726.03010105973</v>
      </c>
      <c r="G200" s="5">
        <f>_xlfn.LET(
_xlpm.PrincpalRemainingCalculation,$B$13,
_xlpm.IsPrincipalZeroCondition,ROUND($F199,2) = 0,
_xlpm.IsPrincipalRemainingBlankCondition,$F199="",
_xlpm.IsPeriodBlankCondition,ISBLANK($A200),
_xlpm.Calculation,IF(_xlpm.IsPeriodBlankCondition,"",IF(_xlpm.IsPrincipalRemainingBlankCondition,"",IF(_xlpm.IsPrincipalZeroCondition,"",_xlpm.PrincpalRemainingCalculation))),
_xlpm.Calculation
)</f>
        <v>500</v>
      </c>
      <c r="H200" s="5" t="str">
        <f>_xlfn.LET(
_xlpm.IsPrincipalRemainingLessThanOrEqualToPMICutoffAmtCondition,$F199&lt;=$B$2*(1-$B$15),
_xlpm.PMIMonthlyPayment,$B$19,
_xlpm.IsPrincipalZeroCondition,ROUND($F199,2) = 0,
_xlpm.IsPrincipalRemainingBlankCondition,$F199="",
_xlpm.IsPeriodBlankCondition,ISBLANK($A200),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00" s="5">
        <f>_xlfn.LET(
_xlpm.IfPMIOwedIsBlank,IF($H200 = "",0,$H200),
_xlpm.TotalMonthlyPaymentCalculation,$D200+$E200+$G200+_xlpm.IfPMIOwedIsBlank,
_xlpm.IsPrincipalZeroCondition,ROUND($F199,2) = 0,
_xlpm.IsPrincipalRemainingBlankCondition,$F199="",
_xlpm.IsPeriodBlankCondition,ISBLANK($A200),
_xlpm.Calculation,IF(_xlpm.IsPeriodBlankCondition,"",IF(_xlpm.IsPrincipalRemainingBlankCondition,"",IF(_xlpm.IsPrincipalZeroCondition,"",_xlpm.TotalMonthlyPaymentCalculation))),
_xlpm.Calculation
)</f>
        <v>2079.6288261598379</v>
      </c>
      <c r="L200" s="5"/>
    </row>
    <row r="201" spans="1:12" x14ac:dyDescent="0.3">
      <c r="A201">
        <v>176</v>
      </c>
      <c r="B201" s="53">
        <f t="shared" si="2"/>
        <v>49157</v>
      </c>
      <c r="C201" s="5">
        <f>_xlfn.LET(
_xlpm.StartingPrincipalBalance,$F200,
_xlpm.IsPrincipalRemainingZeroCondition,ROUND($F200,2)=0,
_xlpm.IsPrincipalRemainingBlankCondition,$F200="",
_xlpm.IsPeriodBlankCondition,ISBLANK($A201),
_xlpm.Calculation,IF(_xlpm.IsPeriodBlankCondition,"",IF(_xlpm.IsPrincipalRemainingBlankCondition,"",IF(_xlpm.IsPrincipalRemainingZeroCondition,"",_xlpm.StartingPrincipalBalance))),
_xlpm.Calculation
)</f>
        <v>148726.03010105973</v>
      </c>
      <c r="D201" s="5">
        <f>_xlfn.LET(
_xlpm.InterestCalculation,$F200*$B$9,
_xlpm.IsPrincipalRemainingZeroCondition,ROUND($F200,2)=0,
_xlpm.IsPrincipalRemainingBlankCondition,$F200="",
_xlpm.IsPeriodBlankCondition,ISBLANK($A201),
_xlpm.Calculation,IF(_xlpm.IsPeriodBlankCondition,"",IF(_xlpm.IsPrincipalRemainingBlankCondition,"",IF(_xlpm.IsPrincipalRemainingZeroCondition,"",_xlpm.InterestCalculation))),
_xlpm.Calculation
)</f>
        <v>1239.3835841754978</v>
      </c>
      <c r="E201" s="5">
        <f>_xlfn.LET(
_xlpm.PrincipalOwedCalculation,$B$10-$D201,
_xlpm.IsPrincipalLessThenOrEqualToMonthlyPaymentCondition,$F200&lt;=$B$10,
_xlpm.IsPrincipalZeroCondition,ROUND($F200,2) = 0,
_xlpm.IsPrincipalRemainingBlankCondition,$F200="",
_xlpm.IsPeriodBlankCondition,ISBLANK($A201),
_xlpm.Calculation,IF(_xlpm.IsPeriodBlankCondition,"",IF(_xlpm.IsPrincipalRemainingBlankCondition,"",IF(_xlpm.IsPrincipalZeroCondition,"",IF(_xlpm.IsPrincipalLessThenOrEqualToMonthlyPaymentCondition,$F200,_xlpm.PrincipalOwedCalculation)))),
_xlpm.Calculation
)</f>
        <v>340.24524198434005</v>
      </c>
      <c r="F201" s="5">
        <f>_xlfn.LET(
_xlpm.StartingBalanceGreaterThanPrincipalOwedPlusPrepaymentCondition,$C201&gt;=$E201,
_xlpm.IsPrincpalOwedPlusPrepaymentLessThanOrEqualToPrincipalRemainingCondition,ROUND($E201,2)&lt;=ROUND($F200,2),
_xlpm.IsCurrentPrincapalOwedAmtGreaterThanPrevPrincipalOwedCondition,$E200&gt;$F200,
_xlpm.IsPrincipalZeroCondition,ROUND($F200,2) = 0,
_xlpm.IsPrincipalRemainingBlankCondition,$F200="",
_xlpm.IsPeriodBlankCondition,ISBLANK($A201),
_xlpm.Calculation,IF(_xlpm.IsPeriodBlankCondition,"",IF(_xlpm.IsPrincipalRemainingBlankCondition,"",IF(_xlpm.IsPrincipalZeroCondition,"",IF(_xlpm.StartingBalanceGreaterThanPrincipalOwedPlusPrepaymentCondition,$C201-$E201,0)))),
_xlpm.Calculation
)</f>
        <v>148385.78485907539</v>
      </c>
      <c r="G201" s="5">
        <f>_xlfn.LET(
_xlpm.PrincpalRemainingCalculation,$B$13,
_xlpm.IsPrincipalZeroCondition,ROUND($F200,2) = 0,
_xlpm.IsPrincipalRemainingBlankCondition,$F200="",
_xlpm.IsPeriodBlankCondition,ISBLANK($A201),
_xlpm.Calculation,IF(_xlpm.IsPeriodBlankCondition,"",IF(_xlpm.IsPrincipalRemainingBlankCondition,"",IF(_xlpm.IsPrincipalZeroCondition,"",_xlpm.PrincpalRemainingCalculation))),
_xlpm.Calculation
)</f>
        <v>500</v>
      </c>
      <c r="H201" s="5" t="str">
        <f>_xlfn.LET(
_xlpm.IsPrincipalRemainingLessThanOrEqualToPMICutoffAmtCondition,$F200&lt;=$B$2*(1-$B$15),
_xlpm.PMIMonthlyPayment,$B$19,
_xlpm.IsPrincipalZeroCondition,ROUND($F200,2) = 0,
_xlpm.IsPrincipalRemainingBlankCondition,$F200="",
_xlpm.IsPeriodBlankCondition,ISBLANK($A201),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01" s="5">
        <f>_xlfn.LET(
_xlpm.IfPMIOwedIsBlank,IF($H201 = "",0,$H201),
_xlpm.TotalMonthlyPaymentCalculation,$D201+$E201+$G201+_xlpm.IfPMIOwedIsBlank,
_xlpm.IsPrincipalZeroCondition,ROUND($F200,2) = 0,
_xlpm.IsPrincipalRemainingBlankCondition,$F200="",
_xlpm.IsPeriodBlankCondition,ISBLANK($A201),
_xlpm.Calculation,IF(_xlpm.IsPeriodBlankCondition,"",IF(_xlpm.IsPrincipalRemainingBlankCondition,"",IF(_xlpm.IsPrincipalZeroCondition,"",_xlpm.TotalMonthlyPaymentCalculation))),
_xlpm.Calculation
)</f>
        <v>2079.6288261598379</v>
      </c>
      <c r="L201" s="5"/>
    </row>
    <row r="202" spans="1:12" x14ac:dyDescent="0.3">
      <c r="A202">
        <v>177</v>
      </c>
      <c r="B202" s="53">
        <f t="shared" si="2"/>
        <v>49188</v>
      </c>
      <c r="C202" s="5">
        <f>_xlfn.LET(
_xlpm.StartingPrincipalBalance,$F201,
_xlpm.IsPrincipalRemainingZeroCondition,ROUND($F201,2)=0,
_xlpm.IsPrincipalRemainingBlankCondition,$F201="",
_xlpm.IsPeriodBlankCondition,ISBLANK($A202),
_xlpm.Calculation,IF(_xlpm.IsPeriodBlankCondition,"",IF(_xlpm.IsPrincipalRemainingBlankCondition,"",IF(_xlpm.IsPrincipalRemainingZeroCondition,"",_xlpm.StartingPrincipalBalance))),
_xlpm.Calculation
)</f>
        <v>148385.78485907539</v>
      </c>
      <c r="D202" s="5">
        <f>_xlfn.LET(
_xlpm.InterestCalculation,$F201*$B$9,
_xlpm.IsPrincipalRemainingZeroCondition,ROUND($F201,2)=0,
_xlpm.IsPrincipalRemainingBlankCondition,$F201="",
_xlpm.IsPeriodBlankCondition,ISBLANK($A202),
_xlpm.Calculation,IF(_xlpm.IsPeriodBlankCondition,"",IF(_xlpm.IsPrincipalRemainingBlankCondition,"",IF(_xlpm.IsPrincipalRemainingZeroCondition,"",_xlpm.InterestCalculation))),
_xlpm.Calculation
)</f>
        <v>1236.5482071589615</v>
      </c>
      <c r="E202" s="5">
        <f>_xlfn.LET(
_xlpm.PrincipalOwedCalculation,$B$10-$D202,
_xlpm.IsPrincipalLessThenOrEqualToMonthlyPaymentCondition,$F201&lt;=$B$10,
_xlpm.IsPrincipalZeroCondition,ROUND($F201,2) = 0,
_xlpm.IsPrincipalRemainingBlankCondition,$F201="",
_xlpm.IsPeriodBlankCondition,ISBLANK($A202),
_xlpm.Calculation,IF(_xlpm.IsPeriodBlankCondition,"",IF(_xlpm.IsPrincipalRemainingBlankCondition,"",IF(_xlpm.IsPrincipalZeroCondition,"",IF(_xlpm.IsPrincipalLessThenOrEqualToMonthlyPaymentCondition,$F201,_xlpm.PrincipalOwedCalculation)))),
_xlpm.Calculation
)</f>
        <v>343.08061900087637</v>
      </c>
      <c r="F202" s="5">
        <f>_xlfn.LET(
_xlpm.StartingBalanceGreaterThanPrincipalOwedPlusPrepaymentCondition,$C202&gt;=$E202,
_xlpm.IsPrincpalOwedPlusPrepaymentLessThanOrEqualToPrincipalRemainingCondition,ROUND($E202,2)&lt;=ROUND($F201,2),
_xlpm.IsCurrentPrincapalOwedAmtGreaterThanPrevPrincipalOwedCondition,$E201&gt;$F201,
_xlpm.IsPrincipalZeroCondition,ROUND($F201,2) = 0,
_xlpm.IsPrincipalRemainingBlankCondition,$F201="",
_xlpm.IsPeriodBlankCondition,ISBLANK($A202),
_xlpm.Calculation,IF(_xlpm.IsPeriodBlankCondition,"",IF(_xlpm.IsPrincipalRemainingBlankCondition,"",IF(_xlpm.IsPrincipalZeroCondition,"",IF(_xlpm.StartingBalanceGreaterThanPrincipalOwedPlusPrepaymentCondition,$C202-$E202,0)))),
_xlpm.Calculation
)</f>
        <v>148042.7042400745</v>
      </c>
      <c r="G202" s="5">
        <f>_xlfn.LET(
_xlpm.PrincpalRemainingCalculation,$B$13,
_xlpm.IsPrincipalZeroCondition,ROUND($F201,2) = 0,
_xlpm.IsPrincipalRemainingBlankCondition,$F201="",
_xlpm.IsPeriodBlankCondition,ISBLANK($A202),
_xlpm.Calculation,IF(_xlpm.IsPeriodBlankCondition,"",IF(_xlpm.IsPrincipalRemainingBlankCondition,"",IF(_xlpm.IsPrincipalZeroCondition,"",_xlpm.PrincpalRemainingCalculation))),
_xlpm.Calculation
)</f>
        <v>500</v>
      </c>
      <c r="H202" s="5" t="str">
        <f>_xlfn.LET(
_xlpm.IsPrincipalRemainingLessThanOrEqualToPMICutoffAmtCondition,$F201&lt;=$B$2*(1-$B$15),
_xlpm.PMIMonthlyPayment,$B$19,
_xlpm.IsPrincipalZeroCondition,ROUND($F201,2) = 0,
_xlpm.IsPrincipalRemainingBlankCondition,$F201="",
_xlpm.IsPeriodBlankCondition,ISBLANK($A202),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02" s="5">
        <f>_xlfn.LET(
_xlpm.IfPMIOwedIsBlank,IF($H202 = "",0,$H202),
_xlpm.TotalMonthlyPaymentCalculation,$D202+$E202+$G202+_xlpm.IfPMIOwedIsBlank,
_xlpm.IsPrincipalZeroCondition,ROUND($F201,2) = 0,
_xlpm.IsPrincipalRemainingBlankCondition,$F201="",
_xlpm.IsPeriodBlankCondition,ISBLANK($A202),
_xlpm.Calculation,IF(_xlpm.IsPeriodBlankCondition,"",IF(_xlpm.IsPrincipalRemainingBlankCondition,"",IF(_xlpm.IsPrincipalZeroCondition,"",_xlpm.TotalMonthlyPaymentCalculation))),
_xlpm.Calculation
)</f>
        <v>2079.6288261598379</v>
      </c>
      <c r="L202" s="5"/>
    </row>
    <row r="203" spans="1:12" x14ac:dyDescent="0.3">
      <c r="A203">
        <v>178</v>
      </c>
      <c r="B203" s="53">
        <f t="shared" si="2"/>
        <v>49218</v>
      </c>
      <c r="C203" s="5">
        <f>_xlfn.LET(
_xlpm.StartingPrincipalBalance,$F202,
_xlpm.IsPrincipalRemainingZeroCondition,ROUND($F202,2)=0,
_xlpm.IsPrincipalRemainingBlankCondition,$F202="",
_xlpm.IsPeriodBlankCondition,ISBLANK($A203),
_xlpm.Calculation,IF(_xlpm.IsPeriodBlankCondition,"",IF(_xlpm.IsPrincipalRemainingBlankCondition,"",IF(_xlpm.IsPrincipalRemainingZeroCondition,"",_xlpm.StartingPrincipalBalance))),
_xlpm.Calculation
)</f>
        <v>148042.7042400745</v>
      </c>
      <c r="D203" s="5">
        <f>_xlfn.LET(
_xlpm.InterestCalculation,$F202*$B$9,
_xlpm.IsPrincipalRemainingZeroCondition,ROUND($F202,2)=0,
_xlpm.IsPrincipalRemainingBlankCondition,$F202="",
_xlpm.IsPeriodBlankCondition,ISBLANK($A203),
_xlpm.Calculation,IF(_xlpm.IsPeriodBlankCondition,"",IF(_xlpm.IsPrincipalRemainingBlankCondition,"",IF(_xlpm.IsPrincipalRemainingZeroCondition,"",_xlpm.InterestCalculation))),
_xlpm.Calculation
)</f>
        <v>1233.6892020006208</v>
      </c>
      <c r="E203" s="5">
        <f>_xlfn.LET(
_xlpm.PrincipalOwedCalculation,$B$10-$D203,
_xlpm.IsPrincipalLessThenOrEqualToMonthlyPaymentCondition,$F202&lt;=$B$10,
_xlpm.IsPrincipalZeroCondition,ROUND($F202,2) = 0,
_xlpm.IsPrincipalRemainingBlankCondition,$F202="",
_xlpm.IsPeriodBlankCondition,ISBLANK($A203),
_xlpm.Calculation,IF(_xlpm.IsPeriodBlankCondition,"",IF(_xlpm.IsPrincipalRemainingBlankCondition,"",IF(_xlpm.IsPrincipalZeroCondition,"",IF(_xlpm.IsPrincipalLessThenOrEqualToMonthlyPaymentCondition,$F202,_xlpm.PrincipalOwedCalculation)))),
_xlpm.Calculation
)</f>
        <v>345.93962415921715</v>
      </c>
      <c r="F203" s="5">
        <f>_xlfn.LET(
_xlpm.StartingBalanceGreaterThanPrincipalOwedPlusPrepaymentCondition,$C203&gt;=$E203,
_xlpm.IsPrincpalOwedPlusPrepaymentLessThanOrEqualToPrincipalRemainingCondition,ROUND($E203,2)&lt;=ROUND($F202,2),
_xlpm.IsCurrentPrincapalOwedAmtGreaterThanPrevPrincipalOwedCondition,$E202&gt;$F202,
_xlpm.IsPrincipalZeroCondition,ROUND($F202,2) = 0,
_xlpm.IsPrincipalRemainingBlankCondition,$F202="",
_xlpm.IsPeriodBlankCondition,ISBLANK($A203),
_xlpm.Calculation,IF(_xlpm.IsPeriodBlankCondition,"",IF(_xlpm.IsPrincipalRemainingBlankCondition,"",IF(_xlpm.IsPrincipalZeroCondition,"",IF(_xlpm.StartingBalanceGreaterThanPrincipalOwedPlusPrepaymentCondition,$C203-$E203,0)))),
_xlpm.Calculation
)</f>
        <v>147696.76461591528</v>
      </c>
      <c r="G203" s="5">
        <f>_xlfn.LET(
_xlpm.PrincpalRemainingCalculation,$B$13,
_xlpm.IsPrincipalZeroCondition,ROUND($F202,2) = 0,
_xlpm.IsPrincipalRemainingBlankCondition,$F202="",
_xlpm.IsPeriodBlankCondition,ISBLANK($A203),
_xlpm.Calculation,IF(_xlpm.IsPeriodBlankCondition,"",IF(_xlpm.IsPrincipalRemainingBlankCondition,"",IF(_xlpm.IsPrincipalZeroCondition,"",_xlpm.PrincpalRemainingCalculation))),
_xlpm.Calculation
)</f>
        <v>500</v>
      </c>
      <c r="H203" s="5" t="str">
        <f>_xlfn.LET(
_xlpm.IsPrincipalRemainingLessThanOrEqualToPMICutoffAmtCondition,$F202&lt;=$B$2*(1-$B$15),
_xlpm.PMIMonthlyPayment,$B$19,
_xlpm.IsPrincipalZeroCondition,ROUND($F202,2) = 0,
_xlpm.IsPrincipalRemainingBlankCondition,$F202="",
_xlpm.IsPeriodBlankCondition,ISBLANK($A203),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03" s="5">
        <f>_xlfn.LET(
_xlpm.IfPMIOwedIsBlank,IF($H203 = "",0,$H203),
_xlpm.TotalMonthlyPaymentCalculation,$D203+$E203+$G203+_xlpm.IfPMIOwedIsBlank,
_xlpm.IsPrincipalZeroCondition,ROUND($F202,2) = 0,
_xlpm.IsPrincipalRemainingBlankCondition,$F202="",
_xlpm.IsPeriodBlankCondition,ISBLANK($A203),
_xlpm.Calculation,IF(_xlpm.IsPeriodBlankCondition,"",IF(_xlpm.IsPrincipalRemainingBlankCondition,"",IF(_xlpm.IsPrincipalZeroCondition,"",_xlpm.TotalMonthlyPaymentCalculation))),
_xlpm.Calculation
)</f>
        <v>2079.6288261598379</v>
      </c>
      <c r="L203" s="5"/>
    </row>
    <row r="204" spans="1:12" x14ac:dyDescent="0.3">
      <c r="A204">
        <v>179</v>
      </c>
      <c r="B204" s="53">
        <f t="shared" si="2"/>
        <v>49249</v>
      </c>
      <c r="C204" s="5">
        <f>_xlfn.LET(
_xlpm.StartingPrincipalBalance,$F203,
_xlpm.IsPrincipalRemainingZeroCondition,ROUND($F203,2)=0,
_xlpm.IsPrincipalRemainingBlankCondition,$F203="",
_xlpm.IsPeriodBlankCondition,ISBLANK($A204),
_xlpm.Calculation,IF(_xlpm.IsPeriodBlankCondition,"",IF(_xlpm.IsPrincipalRemainingBlankCondition,"",IF(_xlpm.IsPrincipalRemainingZeroCondition,"",_xlpm.StartingPrincipalBalance))),
_xlpm.Calculation
)</f>
        <v>147696.76461591528</v>
      </c>
      <c r="D204" s="5">
        <f>_xlfn.LET(
_xlpm.InterestCalculation,$F203*$B$9,
_xlpm.IsPrincipalRemainingZeroCondition,ROUND($F203,2)=0,
_xlpm.IsPrincipalRemainingBlankCondition,$F203="",
_xlpm.IsPeriodBlankCondition,ISBLANK($A204),
_xlpm.Calculation,IF(_xlpm.IsPeriodBlankCondition,"",IF(_xlpm.IsPrincipalRemainingBlankCondition,"",IF(_xlpm.IsPrincipalRemainingZeroCondition,"",_xlpm.InterestCalculation))),
_xlpm.Calculation
)</f>
        <v>1230.8063717992941</v>
      </c>
      <c r="E204" s="5">
        <f>_xlfn.LET(
_xlpm.PrincipalOwedCalculation,$B$10-$D204,
_xlpm.IsPrincipalLessThenOrEqualToMonthlyPaymentCondition,$F203&lt;=$B$10,
_xlpm.IsPrincipalZeroCondition,ROUND($F203,2) = 0,
_xlpm.IsPrincipalRemainingBlankCondition,$F203="",
_xlpm.IsPeriodBlankCondition,ISBLANK($A204),
_xlpm.Calculation,IF(_xlpm.IsPeriodBlankCondition,"",IF(_xlpm.IsPrincipalRemainingBlankCondition,"",IF(_xlpm.IsPrincipalZeroCondition,"",IF(_xlpm.IsPrincipalLessThenOrEqualToMonthlyPaymentCondition,$F203,_xlpm.PrincipalOwedCalculation)))),
_xlpm.Calculation
)</f>
        <v>348.82245436054382</v>
      </c>
      <c r="F204" s="5">
        <f>_xlfn.LET(
_xlpm.StartingBalanceGreaterThanPrincipalOwedPlusPrepaymentCondition,$C204&gt;=$E204,
_xlpm.IsPrincpalOwedPlusPrepaymentLessThanOrEqualToPrincipalRemainingCondition,ROUND($E204,2)&lt;=ROUND($F203,2),
_xlpm.IsCurrentPrincapalOwedAmtGreaterThanPrevPrincipalOwedCondition,$E203&gt;$F203,
_xlpm.IsPrincipalZeroCondition,ROUND($F203,2) = 0,
_xlpm.IsPrincipalRemainingBlankCondition,$F203="",
_xlpm.IsPeriodBlankCondition,ISBLANK($A204),
_xlpm.Calculation,IF(_xlpm.IsPeriodBlankCondition,"",IF(_xlpm.IsPrincipalRemainingBlankCondition,"",IF(_xlpm.IsPrincipalZeroCondition,"",IF(_xlpm.StartingBalanceGreaterThanPrincipalOwedPlusPrepaymentCondition,$C204-$E204,0)))),
_xlpm.Calculation
)</f>
        <v>147347.94216155473</v>
      </c>
      <c r="G204" s="5">
        <f>_xlfn.LET(
_xlpm.PrincpalRemainingCalculation,$B$13,
_xlpm.IsPrincipalZeroCondition,ROUND($F203,2) = 0,
_xlpm.IsPrincipalRemainingBlankCondition,$F203="",
_xlpm.IsPeriodBlankCondition,ISBLANK($A204),
_xlpm.Calculation,IF(_xlpm.IsPeriodBlankCondition,"",IF(_xlpm.IsPrincipalRemainingBlankCondition,"",IF(_xlpm.IsPrincipalZeroCondition,"",_xlpm.PrincpalRemainingCalculation))),
_xlpm.Calculation
)</f>
        <v>500</v>
      </c>
      <c r="H204" s="5" t="str">
        <f>_xlfn.LET(
_xlpm.IsPrincipalRemainingLessThanOrEqualToPMICutoffAmtCondition,$F203&lt;=$B$2*(1-$B$15),
_xlpm.PMIMonthlyPayment,$B$19,
_xlpm.IsPrincipalZeroCondition,ROUND($F203,2) = 0,
_xlpm.IsPrincipalRemainingBlankCondition,$F203="",
_xlpm.IsPeriodBlankCondition,ISBLANK($A204),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04" s="5">
        <f>_xlfn.LET(
_xlpm.IfPMIOwedIsBlank,IF($H204 = "",0,$H204),
_xlpm.TotalMonthlyPaymentCalculation,$D204+$E204+$G204+_xlpm.IfPMIOwedIsBlank,
_xlpm.IsPrincipalZeroCondition,ROUND($F203,2) = 0,
_xlpm.IsPrincipalRemainingBlankCondition,$F203="",
_xlpm.IsPeriodBlankCondition,ISBLANK($A204),
_xlpm.Calculation,IF(_xlpm.IsPeriodBlankCondition,"",IF(_xlpm.IsPrincipalRemainingBlankCondition,"",IF(_xlpm.IsPrincipalZeroCondition,"",_xlpm.TotalMonthlyPaymentCalculation))),
_xlpm.Calculation
)</f>
        <v>2079.6288261598379</v>
      </c>
      <c r="L204" s="5"/>
    </row>
    <row r="205" spans="1:12" x14ac:dyDescent="0.3">
      <c r="A205">
        <v>180</v>
      </c>
      <c r="B205" s="53">
        <f t="shared" si="2"/>
        <v>49279</v>
      </c>
      <c r="C205" s="5">
        <f>_xlfn.LET(
_xlpm.StartingPrincipalBalance,$F204,
_xlpm.IsPrincipalRemainingZeroCondition,ROUND($F204,2)=0,
_xlpm.IsPrincipalRemainingBlankCondition,$F204="",
_xlpm.IsPeriodBlankCondition,ISBLANK($A205),
_xlpm.Calculation,IF(_xlpm.IsPeriodBlankCondition,"",IF(_xlpm.IsPrincipalRemainingBlankCondition,"",IF(_xlpm.IsPrincipalRemainingZeroCondition,"",_xlpm.StartingPrincipalBalance))),
_xlpm.Calculation
)</f>
        <v>147347.94216155473</v>
      </c>
      <c r="D205" s="5">
        <f>_xlfn.LET(
_xlpm.InterestCalculation,$F204*$B$9,
_xlpm.IsPrincipalRemainingZeroCondition,ROUND($F204,2)=0,
_xlpm.IsPrincipalRemainingBlankCondition,$F204="",
_xlpm.IsPeriodBlankCondition,ISBLANK($A205),
_xlpm.Calculation,IF(_xlpm.IsPeriodBlankCondition,"",IF(_xlpm.IsPrincipalRemainingBlankCondition,"",IF(_xlpm.IsPrincipalRemainingZeroCondition,"",_xlpm.InterestCalculation))),
_xlpm.Calculation
)</f>
        <v>1227.8995180129562</v>
      </c>
      <c r="E205" s="5">
        <f>_xlfn.LET(
_xlpm.PrincipalOwedCalculation,$B$10-$D205,
_xlpm.IsPrincipalLessThenOrEqualToMonthlyPaymentCondition,$F204&lt;=$B$10,
_xlpm.IsPrincipalZeroCondition,ROUND($F204,2) = 0,
_xlpm.IsPrincipalRemainingBlankCondition,$F204="",
_xlpm.IsPeriodBlankCondition,ISBLANK($A205),
_xlpm.Calculation,IF(_xlpm.IsPeriodBlankCondition,"",IF(_xlpm.IsPrincipalRemainingBlankCondition,"",IF(_xlpm.IsPrincipalZeroCondition,"",IF(_xlpm.IsPrincipalLessThenOrEqualToMonthlyPaymentCondition,$F204,_xlpm.PrincipalOwedCalculation)))),
_xlpm.Calculation
)</f>
        <v>351.72930814688175</v>
      </c>
      <c r="F205" s="5">
        <f>_xlfn.LET(
_xlpm.StartingBalanceGreaterThanPrincipalOwedPlusPrepaymentCondition,$C205&gt;=$E205,
_xlpm.IsPrincpalOwedPlusPrepaymentLessThanOrEqualToPrincipalRemainingCondition,ROUND($E205,2)&lt;=ROUND($F204,2),
_xlpm.IsCurrentPrincapalOwedAmtGreaterThanPrevPrincipalOwedCondition,$E204&gt;$F204,
_xlpm.IsPrincipalZeroCondition,ROUND($F204,2) = 0,
_xlpm.IsPrincipalRemainingBlankCondition,$F204="",
_xlpm.IsPeriodBlankCondition,ISBLANK($A205),
_xlpm.Calculation,IF(_xlpm.IsPeriodBlankCondition,"",IF(_xlpm.IsPrincipalRemainingBlankCondition,"",IF(_xlpm.IsPrincipalZeroCondition,"",IF(_xlpm.StartingBalanceGreaterThanPrincipalOwedPlusPrepaymentCondition,$C205-$E205,0)))),
_xlpm.Calculation
)</f>
        <v>146996.21285340784</v>
      </c>
      <c r="G205" s="5">
        <f>_xlfn.LET(
_xlpm.PrincpalRemainingCalculation,$B$13,
_xlpm.IsPrincipalZeroCondition,ROUND($F204,2) = 0,
_xlpm.IsPrincipalRemainingBlankCondition,$F204="",
_xlpm.IsPeriodBlankCondition,ISBLANK($A205),
_xlpm.Calculation,IF(_xlpm.IsPeriodBlankCondition,"",IF(_xlpm.IsPrincipalRemainingBlankCondition,"",IF(_xlpm.IsPrincipalZeroCondition,"",_xlpm.PrincpalRemainingCalculation))),
_xlpm.Calculation
)</f>
        <v>500</v>
      </c>
      <c r="H205" s="5" t="str">
        <f>_xlfn.LET(
_xlpm.IsPrincipalRemainingLessThanOrEqualToPMICutoffAmtCondition,$F204&lt;=$B$2*(1-$B$15),
_xlpm.PMIMonthlyPayment,$B$19,
_xlpm.IsPrincipalZeroCondition,ROUND($F204,2) = 0,
_xlpm.IsPrincipalRemainingBlankCondition,$F204="",
_xlpm.IsPeriodBlankCondition,ISBLANK($A205),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05" s="5">
        <f>_xlfn.LET(
_xlpm.IfPMIOwedIsBlank,IF($H205 = "",0,$H205),
_xlpm.TotalMonthlyPaymentCalculation,$D205+$E205+$G205+_xlpm.IfPMIOwedIsBlank,
_xlpm.IsPrincipalZeroCondition,ROUND($F204,2) = 0,
_xlpm.IsPrincipalRemainingBlankCondition,$F204="",
_xlpm.IsPeriodBlankCondition,ISBLANK($A205),
_xlpm.Calculation,IF(_xlpm.IsPeriodBlankCondition,"",IF(_xlpm.IsPrincipalRemainingBlankCondition,"",IF(_xlpm.IsPrincipalZeroCondition,"",_xlpm.TotalMonthlyPaymentCalculation))),
_xlpm.Calculation
)</f>
        <v>2079.6288261598379</v>
      </c>
      <c r="L205" s="5"/>
    </row>
    <row r="206" spans="1:12" x14ac:dyDescent="0.3">
      <c r="A206">
        <v>181</v>
      </c>
      <c r="B206" s="53">
        <f t="shared" si="2"/>
        <v>49310</v>
      </c>
      <c r="C206" s="5">
        <f>_xlfn.LET(
_xlpm.StartingPrincipalBalance,$F205,
_xlpm.IsPrincipalRemainingZeroCondition,ROUND($F205,2)=0,
_xlpm.IsPrincipalRemainingBlankCondition,$F205="",
_xlpm.IsPeriodBlankCondition,ISBLANK($A206),
_xlpm.Calculation,IF(_xlpm.IsPeriodBlankCondition,"",IF(_xlpm.IsPrincipalRemainingBlankCondition,"",IF(_xlpm.IsPrincipalRemainingZeroCondition,"",_xlpm.StartingPrincipalBalance))),
_xlpm.Calculation
)</f>
        <v>146996.21285340784</v>
      </c>
      <c r="D206" s="5">
        <f>_xlfn.LET(
_xlpm.InterestCalculation,$F205*$B$9,
_xlpm.IsPrincipalRemainingZeroCondition,ROUND($F205,2)=0,
_xlpm.IsPrincipalRemainingBlankCondition,$F205="",
_xlpm.IsPeriodBlankCondition,ISBLANK($A206),
_xlpm.Calculation,IF(_xlpm.IsPeriodBlankCondition,"",IF(_xlpm.IsPrincipalRemainingBlankCondition,"",IF(_xlpm.IsPrincipalRemainingZeroCondition,"",_xlpm.InterestCalculation))),
_xlpm.Calculation
)</f>
        <v>1224.9684404450652</v>
      </c>
      <c r="E206" s="5">
        <f>_xlfn.LET(
_xlpm.PrincipalOwedCalculation,$B$10-$D206,
_xlpm.IsPrincipalLessThenOrEqualToMonthlyPaymentCondition,$F205&lt;=$B$10,
_xlpm.IsPrincipalZeroCondition,ROUND($F205,2) = 0,
_xlpm.IsPrincipalRemainingBlankCondition,$F205="",
_xlpm.IsPeriodBlankCondition,ISBLANK($A206),
_xlpm.Calculation,IF(_xlpm.IsPeriodBlankCondition,"",IF(_xlpm.IsPrincipalRemainingBlankCondition,"",IF(_xlpm.IsPrincipalZeroCondition,"",IF(_xlpm.IsPrincipalLessThenOrEqualToMonthlyPaymentCondition,$F205,_xlpm.PrincipalOwedCalculation)))),
_xlpm.Calculation
)</f>
        <v>354.6603857147727</v>
      </c>
      <c r="F206" s="5">
        <f>_xlfn.LET(
_xlpm.StartingBalanceGreaterThanPrincipalOwedPlusPrepaymentCondition,$C206&gt;=$E206,
_xlpm.IsPrincpalOwedPlusPrepaymentLessThanOrEqualToPrincipalRemainingCondition,ROUND($E206,2)&lt;=ROUND($F205,2),
_xlpm.IsCurrentPrincapalOwedAmtGreaterThanPrevPrincipalOwedCondition,$E205&gt;$F205,
_xlpm.IsPrincipalZeroCondition,ROUND($F205,2) = 0,
_xlpm.IsPrincipalRemainingBlankCondition,$F205="",
_xlpm.IsPeriodBlankCondition,ISBLANK($A206),
_xlpm.Calculation,IF(_xlpm.IsPeriodBlankCondition,"",IF(_xlpm.IsPrincipalRemainingBlankCondition,"",IF(_xlpm.IsPrincipalZeroCondition,"",IF(_xlpm.StartingBalanceGreaterThanPrincipalOwedPlusPrepaymentCondition,$C206-$E206,0)))),
_xlpm.Calculation
)</f>
        <v>146641.55246769305</v>
      </c>
      <c r="G206" s="5">
        <f>_xlfn.LET(
_xlpm.PrincpalRemainingCalculation,$B$13,
_xlpm.IsPrincipalZeroCondition,ROUND($F205,2) = 0,
_xlpm.IsPrincipalRemainingBlankCondition,$F205="",
_xlpm.IsPeriodBlankCondition,ISBLANK($A206),
_xlpm.Calculation,IF(_xlpm.IsPeriodBlankCondition,"",IF(_xlpm.IsPrincipalRemainingBlankCondition,"",IF(_xlpm.IsPrincipalZeroCondition,"",_xlpm.PrincpalRemainingCalculation))),
_xlpm.Calculation
)</f>
        <v>500</v>
      </c>
      <c r="H206" s="5" t="str">
        <f>_xlfn.LET(
_xlpm.IsPrincipalRemainingLessThanOrEqualToPMICutoffAmtCondition,$F205&lt;=$B$2*(1-$B$15),
_xlpm.PMIMonthlyPayment,$B$19,
_xlpm.IsPrincipalZeroCondition,ROUND($F205,2) = 0,
_xlpm.IsPrincipalRemainingBlankCondition,$F205="",
_xlpm.IsPeriodBlankCondition,ISBLANK($A206),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06" s="5">
        <f>_xlfn.LET(
_xlpm.IfPMIOwedIsBlank,IF($H206 = "",0,$H206),
_xlpm.TotalMonthlyPaymentCalculation,$D206+$E206+$G206+_xlpm.IfPMIOwedIsBlank,
_xlpm.IsPrincipalZeroCondition,ROUND($F205,2) = 0,
_xlpm.IsPrincipalRemainingBlankCondition,$F205="",
_xlpm.IsPeriodBlankCondition,ISBLANK($A206),
_xlpm.Calculation,IF(_xlpm.IsPeriodBlankCondition,"",IF(_xlpm.IsPrincipalRemainingBlankCondition,"",IF(_xlpm.IsPrincipalZeroCondition,"",_xlpm.TotalMonthlyPaymentCalculation))),
_xlpm.Calculation
)</f>
        <v>2079.6288261598379</v>
      </c>
      <c r="L206" s="5"/>
    </row>
    <row r="207" spans="1:12" x14ac:dyDescent="0.3">
      <c r="A207">
        <v>182</v>
      </c>
      <c r="B207" s="53">
        <f t="shared" si="2"/>
        <v>49341</v>
      </c>
      <c r="C207" s="5">
        <f>_xlfn.LET(
_xlpm.StartingPrincipalBalance,$F206,
_xlpm.IsPrincipalRemainingZeroCondition,ROUND($F206,2)=0,
_xlpm.IsPrincipalRemainingBlankCondition,$F206="",
_xlpm.IsPeriodBlankCondition,ISBLANK($A207),
_xlpm.Calculation,IF(_xlpm.IsPeriodBlankCondition,"",IF(_xlpm.IsPrincipalRemainingBlankCondition,"",IF(_xlpm.IsPrincipalRemainingZeroCondition,"",_xlpm.StartingPrincipalBalance))),
_xlpm.Calculation
)</f>
        <v>146641.55246769305</v>
      </c>
      <c r="D207" s="5">
        <f>_xlfn.LET(
_xlpm.InterestCalculation,$F206*$B$9,
_xlpm.IsPrincipalRemainingZeroCondition,ROUND($F206,2)=0,
_xlpm.IsPrincipalRemainingBlankCondition,$F206="",
_xlpm.IsPeriodBlankCondition,ISBLANK($A207),
_xlpm.Calculation,IF(_xlpm.IsPeriodBlankCondition,"",IF(_xlpm.IsPrincipalRemainingBlankCondition,"",IF(_xlpm.IsPrincipalRemainingZeroCondition,"",_xlpm.InterestCalculation))),
_xlpm.Calculation
)</f>
        <v>1222.0129372307754</v>
      </c>
      <c r="E207" s="5">
        <f>_xlfn.LET(
_xlpm.PrincipalOwedCalculation,$B$10-$D207,
_xlpm.IsPrincipalLessThenOrEqualToMonthlyPaymentCondition,$F206&lt;=$B$10,
_xlpm.IsPrincipalZeroCondition,ROUND($F206,2) = 0,
_xlpm.IsPrincipalRemainingBlankCondition,$F206="",
_xlpm.IsPeriodBlankCondition,ISBLANK($A207),
_xlpm.Calculation,IF(_xlpm.IsPeriodBlankCondition,"",IF(_xlpm.IsPrincipalRemainingBlankCondition,"",IF(_xlpm.IsPrincipalZeroCondition,"",IF(_xlpm.IsPrincipalLessThenOrEqualToMonthlyPaymentCondition,$F206,_xlpm.PrincipalOwedCalculation)))),
_xlpm.Calculation
)</f>
        <v>357.61588892906252</v>
      </c>
      <c r="F207" s="5">
        <f>_xlfn.LET(
_xlpm.StartingBalanceGreaterThanPrincipalOwedPlusPrepaymentCondition,$C207&gt;=$E207,
_xlpm.IsPrincpalOwedPlusPrepaymentLessThanOrEqualToPrincipalRemainingCondition,ROUND($E207,2)&lt;=ROUND($F206,2),
_xlpm.IsCurrentPrincapalOwedAmtGreaterThanPrevPrincipalOwedCondition,$E206&gt;$F206,
_xlpm.IsPrincipalZeroCondition,ROUND($F206,2) = 0,
_xlpm.IsPrincipalRemainingBlankCondition,$F206="",
_xlpm.IsPeriodBlankCondition,ISBLANK($A207),
_xlpm.Calculation,IF(_xlpm.IsPeriodBlankCondition,"",IF(_xlpm.IsPrincipalRemainingBlankCondition,"",IF(_xlpm.IsPrincipalZeroCondition,"",IF(_xlpm.StartingBalanceGreaterThanPrincipalOwedPlusPrepaymentCondition,$C207-$E207,0)))),
_xlpm.Calculation
)</f>
        <v>146283.936578764</v>
      </c>
      <c r="G207" s="5">
        <f>_xlfn.LET(
_xlpm.PrincpalRemainingCalculation,$B$13,
_xlpm.IsPrincipalZeroCondition,ROUND($F206,2) = 0,
_xlpm.IsPrincipalRemainingBlankCondition,$F206="",
_xlpm.IsPeriodBlankCondition,ISBLANK($A207),
_xlpm.Calculation,IF(_xlpm.IsPeriodBlankCondition,"",IF(_xlpm.IsPrincipalRemainingBlankCondition,"",IF(_xlpm.IsPrincipalZeroCondition,"",_xlpm.PrincpalRemainingCalculation))),
_xlpm.Calculation
)</f>
        <v>500</v>
      </c>
      <c r="H207" s="5" t="str">
        <f>_xlfn.LET(
_xlpm.IsPrincipalRemainingLessThanOrEqualToPMICutoffAmtCondition,$F206&lt;=$B$2*(1-$B$15),
_xlpm.PMIMonthlyPayment,$B$19,
_xlpm.IsPrincipalZeroCondition,ROUND($F206,2) = 0,
_xlpm.IsPrincipalRemainingBlankCondition,$F206="",
_xlpm.IsPeriodBlankCondition,ISBLANK($A207),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07" s="5">
        <f>_xlfn.LET(
_xlpm.IfPMIOwedIsBlank,IF($H207 = "",0,$H207),
_xlpm.TotalMonthlyPaymentCalculation,$D207+$E207+$G207+_xlpm.IfPMIOwedIsBlank,
_xlpm.IsPrincipalZeroCondition,ROUND($F206,2) = 0,
_xlpm.IsPrincipalRemainingBlankCondition,$F206="",
_xlpm.IsPeriodBlankCondition,ISBLANK($A207),
_xlpm.Calculation,IF(_xlpm.IsPeriodBlankCondition,"",IF(_xlpm.IsPrincipalRemainingBlankCondition,"",IF(_xlpm.IsPrincipalZeroCondition,"",_xlpm.TotalMonthlyPaymentCalculation))),
_xlpm.Calculation
)</f>
        <v>2079.6288261598379</v>
      </c>
      <c r="L207" s="5"/>
    </row>
    <row r="208" spans="1:12" x14ac:dyDescent="0.3">
      <c r="A208">
        <v>183</v>
      </c>
      <c r="B208" s="53">
        <f t="shared" si="2"/>
        <v>49369</v>
      </c>
      <c r="C208" s="5">
        <f>_xlfn.LET(
_xlpm.StartingPrincipalBalance,$F207,
_xlpm.IsPrincipalRemainingZeroCondition,ROUND($F207,2)=0,
_xlpm.IsPrincipalRemainingBlankCondition,$F207="",
_xlpm.IsPeriodBlankCondition,ISBLANK($A208),
_xlpm.Calculation,IF(_xlpm.IsPeriodBlankCondition,"",IF(_xlpm.IsPrincipalRemainingBlankCondition,"",IF(_xlpm.IsPrincipalRemainingZeroCondition,"",_xlpm.StartingPrincipalBalance))),
_xlpm.Calculation
)</f>
        <v>146283.936578764</v>
      </c>
      <c r="D208" s="5">
        <f>_xlfn.LET(
_xlpm.InterestCalculation,$F207*$B$9,
_xlpm.IsPrincipalRemainingZeroCondition,ROUND($F207,2)=0,
_xlpm.IsPrincipalRemainingBlankCondition,$F207="",
_xlpm.IsPeriodBlankCondition,ISBLANK($A208),
_xlpm.Calculation,IF(_xlpm.IsPeriodBlankCondition,"",IF(_xlpm.IsPrincipalRemainingBlankCondition,"",IF(_xlpm.IsPrincipalRemainingZeroCondition,"",_xlpm.InterestCalculation))),
_xlpm.Calculation
)</f>
        <v>1219.0328048230333</v>
      </c>
      <c r="E208" s="5">
        <f>_xlfn.LET(
_xlpm.PrincipalOwedCalculation,$B$10-$D208,
_xlpm.IsPrincipalLessThenOrEqualToMonthlyPaymentCondition,$F207&lt;=$B$10,
_xlpm.IsPrincipalZeroCondition,ROUND($F207,2) = 0,
_xlpm.IsPrincipalRemainingBlankCondition,$F207="",
_xlpm.IsPeriodBlankCondition,ISBLANK($A208),
_xlpm.Calculation,IF(_xlpm.IsPeriodBlankCondition,"",IF(_xlpm.IsPrincipalRemainingBlankCondition,"",IF(_xlpm.IsPrincipalZeroCondition,"",IF(_xlpm.IsPrincipalLessThenOrEqualToMonthlyPaymentCondition,$F207,_xlpm.PrincipalOwedCalculation)))),
_xlpm.Calculation
)</f>
        <v>360.5960213368046</v>
      </c>
      <c r="F208" s="5">
        <f>_xlfn.LET(
_xlpm.StartingBalanceGreaterThanPrincipalOwedPlusPrepaymentCondition,$C208&gt;=$E208,
_xlpm.IsPrincpalOwedPlusPrepaymentLessThanOrEqualToPrincipalRemainingCondition,ROUND($E208,2)&lt;=ROUND($F207,2),
_xlpm.IsCurrentPrincapalOwedAmtGreaterThanPrevPrincipalOwedCondition,$E207&gt;$F207,
_xlpm.IsPrincipalZeroCondition,ROUND($F207,2) = 0,
_xlpm.IsPrincipalRemainingBlankCondition,$F207="",
_xlpm.IsPeriodBlankCondition,ISBLANK($A208),
_xlpm.Calculation,IF(_xlpm.IsPeriodBlankCondition,"",IF(_xlpm.IsPrincipalRemainingBlankCondition,"",IF(_xlpm.IsPrincipalZeroCondition,"",IF(_xlpm.StartingBalanceGreaterThanPrincipalOwedPlusPrepaymentCondition,$C208-$E208,0)))),
_xlpm.Calculation
)</f>
        <v>145923.3405574272</v>
      </c>
      <c r="G208" s="5">
        <f>_xlfn.LET(
_xlpm.PrincpalRemainingCalculation,$B$13,
_xlpm.IsPrincipalZeroCondition,ROUND($F207,2) = 0,
_xlpm.IsPrincipalRemainingBlankCondition,$F207="",
_xlpm.IsPeriodBlankCondition,ISBLANK($A208),
_xlpm.Calculation,IF(_xlpm.IsPeriodBlankCondition,"",IF(_xlpm.IsPrincipalRemainingBlankCondition,"",IF(_xlpm.IsPrincipalZeroCondition,"",_xlpm.PrincpalRemainingCalculation))),
_xlpm.Calculation
)</f>
        <v>500</v>
      </c>
      <c r="H208" s="5" t="str">
        <f>_xlfn.LET(
_xlpm.IsPrincipalRemainingLessThanOrEqualToPMICutoffAmtCondition,$F207&lt;=$B$2*(1-$B$15),
_xlpm.PMIMonthlyPayment,$B$19,
_xlpm.IsPrincipalZeroCondition,ROUND($F207,2) = 0,
_xlpm.IsPrincipalRemainingBlankCondition,$F207="",
_xlpm.IsPeriodBlankCondition,ISBLANK($A208),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08" s="5">
        <f>_xlfn.LET(
_xlpm.IfPMIOwedIsBlank,IF($H208 = "",0,$H208),
_xlpm.TotalMonthlyPaymentCalculation,$D208+$E208+$G208+_xlpm.IfPMIOwedIsBlank,
_xlpm.IsPrincipalZeroCondition,ROUND($F207,2) = 0,
_xlpm.IsPrincipalRemainingBlankCondition,$F207="",
_xlpm.IsPeriodBlankCondition,ISBLANK($A208),
_xlpm.Calculation,IF(_xlpm.IsPeriodBlankCondition,"",IF(_xlpm.IsPrincipalRemainingBlankCondition,"",IF(_xlpm.IsPrincipalZeroCondition,"",_xlpm.TotalMonthlyPaymentCalculation))),
_xlpm.Calculation
)</f>
        <v>2079.6288261598379</v>
      </c>
      <c r="L208" s="5"/>
    </row>
    <row r="209" spans="1:12" x14ac:dyDescent="0.3">
      <c r="A209">
        <v>184</v>
      </c>
      <c r="B209" s="53">
        <f t="shared" si="2"/>
        <v>49400</v>
      </c>
      <c r="C209" s="5">
        <f>_xlfn.LET(
_xlpm.StartingPrincipalBalance,$F208,
_xlpm.IsPrincipalRemainingZeroCondition,ROUND($F208,2)=0,
_xlpm.IsPrincipalRemainingBlankCondition,$F208="",
_xlpm.IsPeriodBlankCondition,ISBLANK($A209),
_xlpm.Calculation,IF(_xlpm.IsPeriodBlankCondition,"",IF(_xlpm.IsPrincipalRemainingBlankCondition,"",IF(_xlpm.IsPrincipalRemainingZeroCondition,"",_xlpm.StartingPrincipalBalance))),
_xlpm.Calculation
)</f>
        <v>145923.3405574272</v>
      </c>
      <c r="D209" s="5">
        <f>_xlfn.LET(
_xlpm.InterestCalculation,$F208*$B$9,
_xlpm.IsPrincipalRemainingZeroCondition,ROUND($F208,2)=0,
_xlpm.IsPrincipalRemainingBlankCondition,$F208="",
_xlpm.IsPeriodBlankCondition,ISBLANK($A209),
_xlpm.Calculation,IF(_xlpm.IsPeriodBlankCondition,"",IF(_xlpm.IsPrincipalRemainingBlankCondition,"",IF(_xlpm.IsPrincipalRemainingZeroCondition,"",_xlpm.InterestCalculation))),
_xlpm.Calculation
)</f>
        <v>1216.02783797856</v>
      </c>
      <c r="E209" s="5">
        <f>_xlfn.LET(
_xlpm.PrincipalOwedCalculation,$B$10-$D209,
_xlpm.IsPrincipalLessThenOrEqualToMonthlyPaymentCondition,$F208&lt;=$B$10,
_xlpm.IsPrincipalZeroCondition,ROUND($F208,2) = 0,
_xlpm.IsPrincipalRemainingBlankCondition,$F208="",
_xlpm.IsPeriodBlankCondition,ISBLANK($A209),
_xlpm.Calculation,IF(_xlpm.IsPeriodBlankCondition,"",IF(_xlpm.IsPrincipalRemainingBlankCondition,"",IF(_xlpm.IsPrincipalZeroCondition,"",IF(_xlpm.IsPrincipalLessThenOrEqualToMonthlyPaymentCondition,$F208,_xlpm.PrincipalOwedCalculation)))),
_xlpm.Calculation
)</f>
        <v>363.6009881812779</v>
      </c>
      <c r="F209" s="5">
        <f>_xlfn.LET(
_xlpm.StartingBalanceGreaterThanPrincipalOwedPlusPrepaymentCondition,$C209&gt;=$E209,
_xlpm.IsPrincpalOwedPlusPrepaymentLessThanOrEqualToPrincipalRemainingCondition,ROUND($E209,2)&lt;=ROUND($F208,2),
_xlpm.IsCurrentPrincapalOwedAmtGreaterThanPrevPrincipalOwedCondition,$E208&gt;$F208,
_xlpm.IsPrincipalZeroCondition,ROUND($F208,2) = 0,
_xlpm.IsPrincipalRemainingBlankCondition,$F208="",
_xlpm.IsPeriodBlankCondition,ISBLANK($A209),
_xlpm.Calculation,IF(_xlpm.IsPeriodBlankCondition,"",IF(_xlpm.IsPrincipalRemainingBlankCondition,"",IF(_xlpm.IsPrincipalZeroCondition,"",IF(_xlpm.StartingBalanceGreaterThanPrincipalOwedPlusPrepaymentCondition,$C209-$E209,0)))),
_xlpm.Calculation
)</f>
        <v>145559.73956924592</v>
      </c>
      <c r="G209" s="5">
        <f>_xlfn.LET(
_xlpm.PrincpalRemainingCalculation,$B$13,
_xlpm.IsPrincipalZeroCondition,ROUND($F208,2) = 0,
_xlpm.IsPrincipalRemainingBlankCondition,$F208="",
_xlpm.IsPeriodBlankCondition,ISBLANK($A209),
_xlpm.Calculation,IF(_xlpm.IsPeriodBlankCondition,"",IF(_xlpm.IsPrincipalRemainingBlankCondition,"",IF(_xlpm.IsPrincipalZeroCondition,"",_xlpm.PrincpalRemainingCalculation))),
_xlpm.Calculation
)</f>
        <v>500</v>
      </c>
      <c r="H209" s="5" t="str">
        <f>_xlfn.LET(
_xlpm.IsPrincipalRemainingLessThanOrEqualToPMICutoffAmtCondition,$F208&lt;=$B$2*(1-$B$15),
_xlpm.PMIMonthlyPayment,$B$19,
_xlpm.IsPrincipalZeroCondition,ROUND($F208,2) = 0,
_xlpm.IsPrincipalRemainingBlankCondition,$F208="",
_xlpm.IsPeriodBlankCondition,ISBLANK($A209),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09" s="5">
        <f>_xlfn.LET(
_xlpm.IfPMIOwedIsBlank,IF($H209 = "",0,$H209),
_xlpm.TotalMonthlyPaymentCalculation,$D209+$E209+$G209+_xlpm.IfPMIOwedIsBlank,
_xlpm.IsPrincipalZeroCondition,ROUND($F208,2) = 0,
_xlpm.IsPrincipalRemainingBlankCondition,$F208="",
_xlpm.IsPeriodBlankCondition,ISBLANK($A209),
_xlpm.Calculation,IF(_xlpm.IsPeriodBlankCondition,"",IF(_xlpm.IsPrincipalRemainingBlankCondition,"",IF(_xlpm.IsPrincipalZeroCondition,"",_xlpm.TotalMonthlyPaymentCalculation))),
_xlpm.Calculation
)</f>
        <v>2079.6288261598379</v>
      </c>
      <c r="L209" s="5"/>
    </row>
    <row r="210" spans="1:12" x14ac:dyDescent="0.3">
      <c r="A210">
        <v>185</v>
      </c>
      <c r="B210" s="53">
        <f t="shared" si="2"/>
        <v>49430</v>
      </c>
      <c r="C210" s="5">
        <f>_xlfn.LET(
_xlpm.StartingPrincipalBalance,$F209,
_xlpm.IsPrincipalRemainingZeroCondition,ROUND($F209,2)=0,
_xlpm.IsPrincipalRemainingBlankCondition,$F209="",
_xlpm.IsPeriodBlankCondition,ISBLANK($A210),
_xlpm.Calculation,IF(_xlpm.IsPeriodBlankCondition,"",IF(_xlpm.IsPrincipalRemainingBlankCondition,"",IF(_xlpm.IsPrincipalRemainingZeroCondition,"",_xlpm.StartingPrincipalBalance))),
_xlpm.Calculation
)</f>
        <v>145559.73956924592</v>
      </c>
      <c r="D210" s="5">
        <f>_xlfn.LET(
_xlpm.InterestCalculation,$F209*$B$9,
_xlpm.IsPrincipalRemainingZeroCondition,ROUND($F209,2)=0,
_xlpm.IsPrincipalRemainingBlankCondition,$F209="",
_xlpm.IsPeriodBlankCondition,ISBLANK($A210),
_xlpm.Calculation,IF(_xlpm.IsPeriodBlankCondition,"",IF(_xlpm.IsPrincipalRemainingBlankCondition,"",IF(_xlpm.IsPrincipalRemainingZeroCondition,"",_xlpm.InterestCalculation))),
_xlpm.Calculation
)</f>
        <v>1212.997829743716</v>
      </c>
      <c r="E210" s="5">
        <f>_xlfn.LET(
_xlpm.PrincipalOwedCalculation,$B$10-$D210,
_xlpm.IsPrincipalLessThenOrEqualToMonthlyPaymentCondition,$F209&lt;=$B$10,
_xlpm.IsPrincipalZeroCondition,ROUND($F209,2) = 0,
_xlpm.IsPrincipalRemainingBlankCondition,$F209="",
_xlpm.IsPeriodBlankCondition,ISBLANK($A210),
_xlpm.Calculation,IF(_xlpm.IsPeriodBlankCondition,"",IF(_xlpm.IsPrincipalRemainingBlankCondition,"",IF(_xlpm.IsPrincipalZeroCondition,"",IF(_xlpm.IsPrincipalLessThenOrEqualToMonthlyPaymentCondition,$F209,_xlpm.PrincipalOwedCalculation)))),
_xlpm.Calculation
)</f>
        <v>366.63099641612189</v>
      </c>
      <c r="F210" s="5">
        <f>_xlfn.LET(
_xlpm.StartingBalanceGreaterThanPrincipalOwedPlusPrepaymentCondition,$C210&gt;=$E210,
_xlpm.IsPrincpalOwedPlusPrepaymentLessThanOrEqualToPrincipalRemainingCondition,ROUND($E210,2)&lt;=ROUND($F209,2),
_xlpm.IsCurrentPrincapalOwedAmtGreaterThanPrevPrincipalOwedCondition,$E209&gt;$F209,
_xlpm.IsPrincipalZeroCondition,ROUND($F209,2) = 0,
_xlpm.IsPrincipalRemainingBlankCondition,$F209="",
_xlpm.IsPeriodBlankCondition,ISBLANK($A210),
_xlpm.Calculation,IF(_xlpm.IsPeriodBlankCondition,"",IF(_xlpm.IsPrincipalRemainingBlankCondition,"",IF(_xlpm.IsPrincipalZeroCondition,"",IF(_xlpm.StartingBalanceGreaterThanPrincipalOwedPlusPrepaymentCondition,$C210-$E210,0)))),
_xlpm.Calculation
)</f>
        <v>145193.10857282981</v>
      </c>
      <c r="G210" s="5">
        <f>_xlfn.LET(
_xlpm.PrincpalRemainingCalculation,$B$13,
_xlpm.IsPrincipalZeroCondition,ROUND($F209,2) = 0,
_xlpm.IsPrincipalRemainingBlankCondition,$F209="",
_xlpm.IsPeriodBlankCondition,ISBLANK($A210),
_xlpm.Calculation,IF(_xlpm.IsPeriodBlankCondition,"",IF(_xlpm.IsPrincipalRemainingBlankCondition,"",IF(_xlpm.IsPrincipalZeroCondition,"",_xlpm.PrincpalRemainingCalculation))),
_xlpm.Calculation
)</f>
        <v>500</v>
      </c>
      <c r="H210" s="5" t="str">
        <f>_xlfn.LET(
_xlpm.IsPrincipalRemainingLessThanOrEqualToPMICutoffAmtCondition,$F209&lt;=$B$2*(1-$B$15),
_xlpm.PMIMonthlyPayment,$B$19,
_xlpm.IsPrincipalZeroCondition,ROUND($F209,2) = 0,
_xlpm.IsPrincipalRemainingBlankCondition,$F209="",
_xlpm.IsPeriodBlankCondition,ISBLANK($A210),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10" s="5">
        <f>_xlfn.LET(
_xlpm.IfPMIOwedIsBlank,IF($H210 = "",0,$H210),
_xlpm.TotalMonthlyPaymentCalculation,$D210+$E210+$G210+_xlpm.IfPMIOwedIsBlank,
_xlpm.IsPrincipalZeroCondition,ROUND($F209,2) = 0,
_xlpm.IsPrincipalRemainingBlankCondition,$F209="",
_xlpm.IsPeriodBlankCondition,ISBLANK($A210),
_xlpm.Calculation,IF(_xlpm.IsPeriodBlankCondition,"",IF(_xlpm.IsPrincipalRemainingBlankCondition,"",IF(_xlpm.IsPrincipalZeroCondition,"",_xlpm.TotalMonthlyPaymentCalculation))),
_xlpm.Calculation
)</f>
        <v>2079.6288261598379</v>
      </c>
      <c r="L210" s="5"/>
    </row>
    <row r="211" spans="1:12" x14ac:dyDescent="0.3">
      <c r="A211">
        <v>186</v>
      </c>
      <c r="B211" s="53">
        <f t="shared" si="2"/>
        <v>49461</v>
      </c>
      <c r="C211" s="5">
        <f>_xlfn.LET(
_xlpm.StartingPrincipalBalance,$F210,
_xlpm.IsPrincipalRemainingZeroCondition,ROUND($F210,2)=0,
_xlpm.IsPrincipalRemainingBlankCondition,$F210="",
_xlpm.IsPeriodBlankCondition,ISBLANK($A211),
_xlpm.Calculation,IF(_xlpm.IsPeriodBlankCondition,"",IF(_xlpm.IsPrincipalRemainingBlankCondition,"",IF(_xlpm.IsPrincipalRemainingZeroCondition,"",_xlpm.StartingPrincipalBalance))),
_xlpm.Calculation
)</f>
        <v>145193.10857282981</v>
      </c>
      <c r="D211" s="5">
        <f>_xlfn.LET(
_xlpm.InterestCalculation,$F210*$B$9,
_xlpm.IsPrincipalRemainingZeroCondition,ROUND($F210,2)=0,
_xlpm.IsPrincipalRemainingBlankCondition,$F210="",
_xlpm.IsPeriodBlankCondition,ISBLANK($A211),
_xlpm.Calculation,IF(_xlpm.IsPeriodBlankCondition,"",IF(_xlpm.IsPrincipalRemainingBlankCondition,"",IF(_xlpm.IsPrincipalRemainingZeroCondition,"",_xlpm.InterestCalculation))),
_xlpm.Calculation
)</f>
        <v>1209.9425714402485</v>
      </c>
      <c r="E211" s="5">
        <f>_xlfn.LET(
_xlpm.PrincipalOwedCalculation,$B$10-$D211,
_xlpm.IsPrincipalLessThenOrEqualToMonthlyPaymentCondition,$F210&lt;=$B$10,
_xlpm.IsPrincipalZeroCondition,ROUND($F210,2) = 0,
_xlpm.IsPrincipalRemainingBlankCondition,$F210="",
_xlpm.IsPeriodBlankCondition,ISBLANK($A211),
_xlpm.Calculation,IF(_xlpm.IsPeriodBlankCondition,"",IF(_xlpm.IsPrincipalRemainingBlankCondition,"",IF(_xlpm.IsPrincipalZeroCondition,"",IF(_xlpm.IsPrincipalLessThenOrEqualToMonthlyPaymentCondition,$F210,_xlpm.PrincipalOwedCalculation)))),
_xlpm.Calculation
)</f>
        <v>369.68625471958944</v>
      </c>
      <c r="F211" s="5">
        <f>_xlfn.LET(
_xlpm.StartingBalanceGreaterThanPrincipalOwedPlusPrepaymentCondition,$C211&gt;=$E211,
_xlpm.IsPrincpalOwedPlusPrepaymentLessThanOrEqualToPrincipalRemainingCondition,ROUND($E211,2)&lt;=ROUND($F210,2),
_xlpm.IsCurrentPrincapalOwedAmtGreaterThanPrevPrincipalOwedCondition,$E210&gt;$F210,
_xlpm.IsPrincipalZeroCondition,ROUND($F210,2) = 0,
_xlpm.IsPrincipalRemainingBlankCondition,$F210="",
_xlpm.IsPeriodBlankCondition,ISBLANK($A211),
_xlpm.Calculation,IF(_xlpm.IsPeriodBlankCondition,"",IF(_xlpm.IsPrincipalRemainingBlankCondition,"",IF(_xlpm.IsPrincipalZeroCondition,"",IF(_xlpm.StartingBalanceGreaterThanPrincipalOwedPlusPrepaymentCondition,$C211-$E211,0)))),
_xlpm.Calculation
)</f>
        <v>144823.42231811021</v>
      </c>
      <c r="G211" s="5">
        <f>_xlfn.LET(
_xlpm.PrincpalRemainingCalculation,$B$13,
_xlpm.IsPrincipalZeroCondition,ROUND($F210,2) = 0,
_xlpm.IsPrincipalRemainingBlankCondition,$F210="",
_xlpm.IsPeriodBlankCondition,ISBLANK($A211),
_xlpm.Calculation,IF(_xlpm.IsPeriodBlankCondition,"",IF(_xlpm.IsPrincipalRemainingBlankCondition,"",IF(_xlpm.IsPrincipalZeroCondition,"",_xlpm.PrincpalRemainingCalculation))),
_xlpm.Calculation
)</f>
        <v>500</v>
      </c>
      <c r="H211" s="5" t="str">
        <f>_xlfn.LET(
_xlpm.IsPrincipalRemainingLessThanOrEqualToPMICutoffAmtCondition,$F210&lt;=$B$2*(1-$B$15),
_xlpm.PMIMonthlyPayment,$B$19,
_xlpm.IsPrincipalZeroCondition,ROUND($F210,2) = 0,
_xlpm.IsPrincipalRemainingBlankCondition,$F210="",
_xlpm.IsPeriodBlankCondition,ISBLANK($A211),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11" s="5">
        <f>_xlfn.LET(
_xlpm.IfPMIOwedIsBlank,IF($H211 = "",0,$H211),
_xlpm.TotalMonthlyPaymentCalculation,$D211+$E211+$G211+_xlpm.IfPMIOwedIsBlank,
_xlpm.IsPrincipalZeroCondition,ROUND($F210,2) = 0,
_xlpm.IsPrincipalRemainingBlankCondition,$F210="",
_xlpm.IsPeriodBlankCondition,ISBLANK($A211),
_xlpm.Calculation,IF(_xlpm.IsPeriodBlankCondition,"",IF(_xlpm.IsPrincipalRemainingBlankCondition,"",IF(_xlpm.IsPrincipalZeroCondition,"",_xlpm.TotalMonthlyPaymentCalculation))),
_xlpm.Calculation
)</f>
        <v>2079.6288261598379</v>
      </c>
      <c r="L211" s="5"/>
    </row>
    <row r="212" spans="1:12" x14ac:dyDescent="0.3">
      <c r="A212">
        <v>187</v>
      </c>
      <c r="B212" s="53">
        <f t="shared" si="2"/>
        <v>49491</v>
      </c>
      <c r="C212" s="5">
        <f>_xlfn.LET(
_xlpm.StartingPrincipalBalance,$F211,
_xlpm.IsPrincipalRemainingZeroCondition,ROUND($F211,2)=0,
_xlpm.IsPrincipalRemainingBlankCondition,$F211="",
_xlpm.IsPeriodBlankCondition,ISBLANK($A212),
_xlpm.Calculation,IF(_xlpm.IsPeriodBlankCondition,"",IF(_xlpm.IsPrincipalRemainingBlankCondition,"",IF(_xlpm.IsPrincipalRemainingZeroCondition,"",_xlpm.StartingPrincipalBalance))),
_xlpm.Calculation
)</f>
        <v>144823.42231811021</v>
      </c>
      <c r="D212" s="5">
        <f>_xlfn.LET(
_xlpm.InterestCalculation,$F211*$B$9,
_xlpm.IsPrincipalRemainingZeroCondition,ROUND($F211,2)=0,
_xlpm.IsPrincipalRemainingBlankCondition,$F211="",
_xlpm.IsPeriodBlankCondition,ISBLANK($A212),
_xlpm.Calculation,IF(_xlpm.IsPeriodBlankCondition,"",IF(_xlpm.IsPrincipalRemainingBlankCondition,"",IF(_xlpm.IsPrincipalRemainingZeroCondition,"",_xlpm.InterestCalculation))),
_xlpm.Calculation
)</f>
        <v>1206.8618526509185</v>
      </c>
      <c r="E212" s="5">
        <f>_xlfn.LET(
_xlpm.PrincipalOwedCalculation,$B$10-$D212,
_xlpm.IsPrincipalLessThenOrEqualToMonthlyPaymentCondition,$F211&lt;=$B$10,
_xlpm.IsPrincipalZeroCondition,ROUND($F211,2) = 0,
_xlpm.IsPrincipalRemainingBlankCondition,$F211="",
_xlpm.IsPeriodBlankCondition,ISBLANK($A212),
_xlpm.Calculation,IF(_xlpm.IsPeriodBlankCondition,"",IF(_xlpm.IsPrincipalRemainingBlankCondition,"",IF(_xlpm.IsPrincipalZeroCondition,"",IF(_xlpm.IsPrincipalLessThenOrEqualToMonthlyPaymentCondition,$F211,_xlpm.PrincipalOwedCalculation)))),
_xlpm.Calculation
)</f>
        <v>372.76697350891936</v>
      </c>
      <c r="F212" s="5">
        <f>_xlfn.LET(
_xlpm.StartingBalanceGreaterThanPrincipalOwedPlusPrepaymentCondition,$C212&gt;=$E212,
_xlpm.IsPrincpalOwedPlusPrepaymentLessThanOrEqualToPrincipalRemainingCondition,ROUND($E212,2)&lt;=ROUND($F211,2),
_xlpm.IsCurrentPrincapalOwedAmtGreaterThanPrevPrincipalOwedCondition,$E211&gt;$F211,
_xlpm.IsPrincipalZeroCondition,ROUND($F211,2) = 0,
_xlpm.IsPrincipalRemainingBlankCondition,$F211="",
_xlpm.IsPeriodBlankCondition,ISBLANK($A212),
_xlpm.Calculation,IF(_xlpm.IsPeriodBlankCondition,"",IF(_xlpm.IsPrincipalRemainingBlankCondition,"",IF(_xlpm.IsPrincipalZeroCondition,"",IF(_xlpm.StartingBalanceGreaterThanPrincipalOwedPlusPrepaymentCondition,$C212-$E212,0)))),
_xlpm.Calculation
)</f>
        <v>144450.65534460128</v>
      </c>
      <c r="G212" s="5">
        <f>_xlfn.LET(
_xlpm.PrincpalRemainingCalculation,$B$13,
_xlpm.IsPrincipalZeroCondition,ROUND($F211,2) = 0,
_xlpm.IsPrincipalRemainingBlankCondition,$F211="",
_xlpm.IsPeriodBlankCondition,ISBLANK($A212),
_xlpm.Calculation,IF(_xlpm.IsPeriodBlankCondition,"",IF(_xlpm.IsPrincipalRemainingBlankCondition,"",IF(_xlpm.IsPrincipalZeroCondition,"",_xlpm.PrincpalRemainingCalculation))),
_xlpm.Calculation
)</f>
        <v>500</v>
      </c>
      <c r="H212" s="5" t="str">
        <f>_xlfn.LET(
_xlpm.IsPrincipalRemainingLessThanOrEqualToPMICutoffAmtCondition,$F211&lt;=$B$2*(1-$B$15),
_xlpm.PMIMonthlyPayment,$B$19,
_xlpm.IsPrincipalZeroCondition,ROUND($F211,2) = 0,
_xlpm.IsPrincipalRemainingBlankCondition,$F211="",
_xlpm.IsPeriodBlankCondition,ISBLANK($A212),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12" s="5">
        <f>_xlfn.LET(
_xlpm.IfPMIOwedIsBlank,IF($H212 = "",0,$H212),
_xlpm.TotalMonthlyPaymentCalculation,$D212+$E212+$G212+_xlpm.IfPMIOwedIsBlank,
_xlpm.IsPrincipalZeroCondition,ROUND($F211,2) = 0,
_xlpm.IsPrincipalRemainingBlankCondition,$F211="",
_xlpm.IsPeriodBlankCondition,ISBLANK($A212),
_xlpm.Calculation,IF(_xlpm.IsPeriodBlankCondition,"",IF(_xlpm.IsPrincipalRemainingBlankCondition,"",IF(_xlpm.IsPrincipalZeroCondition,"",_xlpm.TotalMonthlyPaymentCalculation))),
_xlpm.Calculation
)</f>
        <v>2079.6288261598379</v>
      </c>
      <c r="L212" s="5"/>
    </row>
    <row r="213" spans="1:12" x14ac:dyDescent="0.3">
      <c r="A213">
        <v>188</v>
      </c>
      <c r="B213" s="53">
        <f t="shared" si="2"/>
        <v>49522</v>
      </c>
      <c r="C213" s="5">
        <f>_xlfn.LET(
_xlpm.StartingPrincipalBalance,$F212,
_xlpm.IsPrincipalRemainingZeroCondition,ROUND($F212,2)=0,
_xlpm.IsPrincipalRemainingBlankCondition,$F212="",
_xlpm.IsPeriodBlankCondition,ISBLANK($A213),
_xlpm.Calculation,IF(_xlpm.IsPeriodBlankCondition,"",IF(_xlpm.IsPrincipalRemainingBlankCondition,"",IF(_xlpm.IsPrincipalRemainingZeroCondition,"",_xlpm.StartingPrincipalBalance))),
_xlpm.Calculation
)</f>
        <v>144450.65534460128</v>
      </c>
      <c r="D213" s="5">
        <f>_xlfn.LET(
_xlpm.InterestCalculation,$F212*$B$9,
_xlpm.IsPrincipalRemainingZeroCondition,ROUND($F212,2)=0,
_xlpm.IsPrincipalRemainingBlankCondition,$F212="",
_xlpm.IsPeriodBlankCondition,ISBLANK($A213),
_xlpm.Calculation,IF(_xlpm.IsPeriodBlankCondition,"",IF(_xlpm.IsPrincipalRemainingBlankCondition,"",IF(_xlpm.IsPrincipalRemainingZeroCondition,"",_xlpm.InterestCalculation))),
_xlpm.Calculation
)</f>
        <v>1203.7554612050108</v>
      </c>
      <c r="E213" s="5">
        <f>_xlfn.LET(
_xlpm.PrincipalOwedCalculation,$B$10-$D213,
_xlpm.IsPrincipalLessThenOrEqualToMonthlyPaymentCondition,$F212&lt;=$B$10,
_xlpm.IsPrincipalZeroCondition,ROUND($F212,2) = 0,
_xlpm.IsPrincipalRemainingBlankCondition,$F212="",
_xlpm.IsPeriodBlankCondition,ISBLANK($A213),
_xlpm.Calculation,IF(_xlpm.IsPeriodBlankCondition,"",IF(_xlpm.IsPrincipalRemainingBlankCondition,"",IF(_xlpm.IsPrincipalZeroCondition,"",IF(_xlpm.IsPrincipalLessThenOrEqualToMonthlyPaymentCondition,$F212,_xlpm.PrincipalOwedCalculation)))),
_xlpm.Calculation
)</f>
        <v>375.87336495482714</v>
      </c>
      <c r="F213" s="5">
        <f>_xlfn.LET(
_xlpm.StartingBalanceGreaterThanPrincipalOwedPlusPrepaymentCondition,$C213&gt;=$E213,
_xlpm.IsPrincpalOwedPlusPrepaymentLessThanOrEqualToPrincipalRemainingCondition,ROUND($E213,2)&lt;=ROUND($F212,2),
_xlpm.IsCurrentPrincapalOwedAmtGreaterThanPrevPrincipalOwedCondition,$E212&gt;$F212,
_xlpm.IsPrincipalZeroCondition,ROUND($F212,2) = 0,
_xlpm.IsPrincipalRemainingBlankCondition,$F212="",
_xlpm.IsPeriodBlankCondition,ISBLANK($A213),
_xlpm.Calculation,IF(_xlpm.IsPeriodBlankCondition,"",IF(_xlpm.IsPrincipalRemainingBlankCondition,"",IF(_xlpm.IsPrincipalZeroCondition,"",IF(_xlpm.StartingBalanceGreaterThanPrincipalOwedPlusPrepaymentCondition,$C213-$E213,0)))),
_xlpm.Calculation
)</f>
        <v>144074.78197964645</v>
      </c>
      <c r="G213" s="5">
        <f>_xlfn.LET(
_xlpm.PrincpalRemainingCalculation,$B$13,
_xlpm.IsPrincipalZeroCondition,ROUND($F212,2) = 0,
_xlpm.IsPrincipalRemainingBlankCondition,$F212="",
_xlpm.IsPeriodBlankCondition,ISBLANK($A213),
_xlpm.Calculation,IF(_xlpm.IsPeriodBlankCondition,"",IF(_xlpm.IsPrincipalRemainingBlankCondition,"",IF(_xlpm.IsPrincipalZeroCondition,"",_xlpm.PrincpalRemainingCalculation))),
_xlpm.Calculation
)</f>
        <v>500</v>
      </c>
      <c r="H213" s="5" t="str">
        <f>_xlfn.LET(
_xlpm.IsPrincipalRemainingLessThanOrEqualToPMICutoffAmtCondition,$F212&lt;=$B$2*(1-$B$15),
_xlpm.PMIMonthlyPayment,$B$19,
_xlpm.IsPrincipalZeroCondition,ROUND($F212,2) = 0,
_xlpm.IsPrincipalRemainingBlankCondition,$F212="",
_xlpm.IsPeriodBlankCondition,ISBLANK($A213),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13" s="5">
        <f>_xlfn.LET(
_xlpm.IfPMIOwedIsBlank,IF($H213 = "",0,$H213),
_xlpm.TotalMonthlyPaymentCalculation,$D213+$E213+$G213+_xlpm.IfPMIOwedIsBlank,
_xlpm.IsPrincipalZeroCondition,ROUND($F212,2) = 0,
_xlpm.IsPrincipalRemainingBlankCondition,$F212="",
_xlpm.IsPeriodBlankCondition,ISBLANK($A213),
_xlpm.Calculation,IF(_xlpm.IsPeriodBlankCondition,"",IF(_xlpm.IsPrincipalRemainingBlankCondition,"",IF(_xlpm.IsPrincipalZeroCondition,"",_xlpm.TotalMonthlyPaymentCalculation))),
_xlpm.Calculation
)</f>
        <v>2079.6288261598379</v>
      </c>
      <c r="L213" s="5"/>
    </row>
    <row r="214" spans="1:12" x14ac:dyDescent="0.3">
      <c r="A214">
        <v>189</v>
      </c>
      <c r="B214" s="53">
        <f t="shared" si="2"/>
        <v>49553</v>
      </c>
      <c r="C214" s="5">
        <f>_xlfn.LET(
_xlpm.StartingPrincipalBalance,$F213,
_xlpm.IsPrincipalRemainingZeroCondition,ROUND($F213,2)=0,
_xlpm.IsPrincipalRemainingBlankCondition,$F213="",
_xlpm.IsPeriodBlankCondition,ISBLANK($A214),
_xlpm.Calculation,IF(_xlpm.IsPeriodBlankCondition,"",IF(_xlpm.IsPrincipalRemainingBlankCondition,"",IF(_xlpm.IsPrincipalRemainingZeroCondition,"",_xlpm.StartingPrincipalBalance))),
_xlpm.Calculation
)</f>
        <v>144074.78197964645</v>
      </c>
      <c r="D214" s="5">
        <f>_xlfn.LET(
_xlpm.InterestCalculation,$F213*$B$9,
_xlpm.IsPrincipalRemainingZeroCondition,ROUND($F213,2)=0,
_xlpm.IsPrincipalRemainingBlankCondition,$F213="",
_xlpm.IsPeriodBlankCondition,ISBLANK($A214),
_xlpm.Calculation,IF(_xlpm.IsPeriodBlankCondition,"",IF(_xlpm.IsPrincipalRemainingBlankCondition,"",IF(_xlpm.IsPrincipalRemainingZeroCondition,"",_xlpm.InterestCalculation))),
_xlpm.Calculation
)</f>
        <v>1200.6231831637203</v>
      </c>
      <c r="E214" s="5">
        <f>_xlfn.LET(
_xlpm.PrincipalOwedCalculation,$B$10-$D214,
_xlpm.IsPrincipalLessThenOrEqualToMonthlyPaymentCondition,$F213&lt;=$B$10,
_xlpm.IsPrincipalZeroCondition,ROUND($F213,2) = 0,
_xlpm.IsPrincipalRemainingBlankCondition,$F213="",
_xlpm.IsPeriodBlankCondition,ISBLANK($A214),
_xlpm.Calculation,IF(_xlpm.IsPeriodBlankCondition,"",IF(_xlpm.IsPrincipalRemainingBlankCondition,"",IF(_xlpm.IsPrincipalZeroCondition,"",IF(_xlpm.IsPrincipalLessThenOrEqualToMonthlyPaymentCondition,$F213,_xlpm.PrincipalOwedCalculation)))),
_xlpm.Calculation
)</f>
        <v>379.00564299611756</v>
      </c>
      <c r="F214" s="5">
        <f>_xlfn.LET(
_xlpm.StartingBalanceGreaterThanPrincipalOwedPlusPrepaymentCondition,$C214&gt;=$E214,
_xlpm.IsPrincpalOwedPlusPrepaymentLessThanOrEqualToPrincipalRemainingCondition,ROUND($E214,2)&lt;=ROUND($F213,2),
_xlpm.IsCurrentPrincapalOwedAmtGreaterThanPrevPrincipalOwedCondition,$E213&gt;$F213,
_xlpm.IsPrincipalZeroCondition,ROUND($F213,2) = 0,
_xlpm.IsPrincipalRemainingBlankCondition,$F213="",
_xlpm.IsPeriodBlankCondition,ISBLANK($A214),
_xlpm.Calculation,IF(_xlpm.IsPeriodBlankCondition,"",IF(_xlpm.IsPrincipalRemainingBlankCondition,"",IF(_xlpm.IsPrincipalZeroCondition,"",IF(_xlpm.StartingBalanceGreaterThanPrincipalOwedPlusPrepaymentCondition,$C214-$E214,0)))),
_xlpm.Calculation
)</f>
        <v>143695.77633665033</v>
      </c>
      <c r="G214" s="5">
        <f>_xlfn.LET(
_xlpm.PrincpalRemainingCalculation,$B$13,
_xlpm.IsPrincipalZeroCondition,ROUND($F213,2) = 0,
_xlpm.IsPrincipalRemainingBlankCondition,$F213="",
_xlpm.IsPeriodBlankCondition,ISBLANK($A214),
_xlpm.Calculation,IF(_xlpm.IsPeriodBlankCondition,"",IF(_xlpm.IsPrincipalRemainingBlankCondition,"",IF(_xlpm.IsPrincipalZeroCondition,"",_xlpm.PrincpalRemainingCalculation))),
_xlpm.Calculation
)</f>
        <v>500</v>
      </c>
      <c r="H214" s="5" t="str">
        <f>_xlfn.LET(
_xlpm.IsPrincipalRemainingLessThanOrEqualToPMICutoffAmtCondition,$F213&lt;=$B$2*(1-$B$15),
_xlpm.PMIMonthlyPayment,$B$19,
_xlpm.IsPrincipalZeroCondition,ROUND($F213,2) = 0,
_xlpm.IsPrincipalRemainingBlankCondition,$F213="",
_xlpm.IsPeriodBlankCondition,ISBLANK($A214),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14" s="5">
        <f>_xlfn.LET(
_xlpm.IfPMIOwedIsBlank,IF($H214 = "",0,$H214),
_xlpm.TotalMonthlyPaymentCalculation,$D214+$E214+$G214+_xlpm.IfPMIOwedIsBlank,
_xlpm.IsPrincipalZeroCondition,ROUND($F213,2) = 0,
_xlpm.IsPrincipalRemainingBlankCondition,$F213="",
_xlpm.IsPeriodBlankCondition,ISBLANK($A214),
_xlpm.Calculation,IF(_xlpm.IsPeriodBlankCondition,"",IF(_xlpm.IsPrincipalRemainingBlankCondition,"",IF(_xlpm.IsPrincipalZeroCondition,"",_xlpm.TotalMonthlyPaymentCalculation))),
_xlpm.Calculation
)</f>
        <v>2079.6288261598379</v>
      </c>
      <c r="L214" s="5"/>
    </row>
    <row r="215" spans="1:12" x14ac:dyDescent="0.3">
      <c r="A215">
        <v>190</v>
      </c>
      <c r="B215" s="53">
        <f t="shared" si="2"/>
        <v>49583</v>
      </c>
      <c r="C215" s="5">
        <f>_xlfn.LET(
_xlpm.StartingPrincipalBalance,$F214,
_xlpm.IsPrincipalRemainingZeroCondition,ROUND($F214,2)=0,
_xlpm.IsPrincipalRemainingBlankCondition,$F214="",
_xlpm.IsPeriodBlankCondition,ISBLANK($A215),
_xlpm.Calculation,IF(_xlpm.IsPeriodBlankCondition,"",IF(_xlpm.IsPrincipalRemainingBlankCondition,"",IF(_xlpm.IsPrincipalRemainingZeroCondition,"",_xlpm.StartingPrincipalBalance))),
_xlpm.Calculation
)</f>
        <v>143695.77633665033</v>
      </c>
      <c r="D215" s="5">
        <f>_xlfn.LET(
_xlpm.InterestCalculation,$F214*$B$9,
_xlpm.IsPrincipalRemainingZeroCondition,ROUND($F214,2)=0,
_xlpm.IsPrincipalRemainingBlankCondition,$F214="",
_xlpm.IsPeriodBlankCondition,ISBLANK($A215),
_xlpm.Calculation,IF(_xlpm.IsPeriodBlankCondition,"",IF(_xlpm.IsPrincipalRemainingBlankCondition,"",IF(_xlpm.IsPrincipalRemainingZeroCondition,"",_xlpm.InterestCalculation))),
_xlpm.Calculation
)</f>
        <v>1197.4648028054194</v>
      </c>
      <c r="E215" s="5">
        <f>_xlfn.LET(
_xlpm.PrincipalOwedCalculation,$B$10-$D215,
_xlpm.IsPrincipalLessThenOrEqualToMonthlyPaymentCondition,$F214&lt;=$B$10,
_xlpm.IsPrincipalZeroCondition,ROUND($F214,2) = 0,
_xlpm.IsPrincipalRemainingBlankCondition,$F214="",
_xlpm.IsPeriodBlankCondition,ISBLANK($A215),
_xlpm.Calculation,IF(_xlpm.IsPeriodBlankCondition,"",IF(_xlpm.IsPrincipalRemainingBlankCondition,"",IF(_xlpm.IsPrincipalZeroCondition,"",IF(_xlpm.IsPrincipalLessThenOrEqualToMonthlyPaymentCondition,$F214,_xlpm.PrincipalOwedCalculation)))),
_xlpm.Calculation
)</f>
        <v>382.16402335441853</v>
      </c>
      <c r="F215" s="5">
        <f>_xlfn.LET(
_xlpm.StartingBalanceGreaterThanPrincipalOwedPlusPrepaymentCondition,$C215&gt;=$E215,
_xlpm.IsPrincpalOwedPlusPrepaymentLessThanOrEqualToPrincipalRemainingCondition,ROUND($E215,2)&lt;=ROUND($F214,2),
_xlpm.IsCurrentPrincapalOwedAmtGreaterThanPrevPrincipalOwedCondition,$E214&gt;$F214,
_xlpm.IsPrincipalZeroCondition,ROUND($F214,2) = 0,
_xlpm.IsPrincipalRemainingBlankCondition,$F214="",
_xlpm.IsPeriodBlankCondition,ISBLANK($A215),
_xlpm.Calculation,IF(_xlpm.IsPeriodBlankCondition,"",IF(_xlpm.IsPrincipalRemainingBlankCondition,"",IF(_xlpm.IsPrincipalZeroCondition,"",IF(_xlpm.StartingBalanceGreaterThanPrincipalOwedPlusPrepaymentCondition,$C215-$E215,0)))),
_xlpm.Calculation
)</f>
        <v>143313.61231329592</v>
      </c>
      <c r="G215" s="5">
        <f>_xlfn.LET(
_xlpm.PrincpalRemainingCalculation,$B$13,
_xlpm.IsPrincipalZeroCondition,ROUND($F214,2) = 0,
_xlpm.IsPrincipalRemainingBlankCondition,$F214="",
_xlpm.IsPeriodBlankCondition,ISBLANK($A215),
_xlpm.Calculation,IF(_xlpm.IsPeriodBlankCondition,"",IF(_xlpm.IsPrincipalRemainingBlankCondition,"",IF(_xlpm.IsPrincipalZeroCondition,"",_xlpm.PrincpalRemainingCalculation))),
_xlpm.Calculation
)</f>
        <v>500</v>
      </c>
      <c r="H215" s="5" t="str">
        <f>_xlfn.LET(
_xlpm.IsPrincipalRemainingLessThanOrEqualToPMICutoffAmtCondition,$F214&lt;=$B$2*(1-$B$15),
_xlpm.PMIMonthlyPayment,$B$19,
_xlpm.IsPrincipalZeroCondition,ROUND($F214,2) = 0,
_xlpm.IsPrincipalRemainingBlankCondition,$F214="",
_xlpm.IsPeriodBlankCondition,ISBLANK($A215),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15" s="5">
        <f>_xlfn.LET(
_xlpm.IfPMIOwedIsBlank,IF($H215 = "",0,$H215),
_xlpm.TotalMonthlyPaymentCalculation,$D215+$E215+$G215+_xlpm.IfPMIOwedIsBlank,
_xlpm.IsPrincipalZeroCondition,ROUND($F214,2) = 0,
_xlpm.IsPrincipalRemainingBlankCondition,$F214="",
_xlpm.IsPeriodBlankCondition,ISBLANK($A215),
_xlpm.Calculation,IF(_xlpm.IsPeriodBlankCondition,"",IF(_xlpm.IsPrincipalRemainingBlankCondition,"",IF(_xlpm.IsPrincipalZeroCondition,"",_xlpm.TotalMonthlyPaymentCalculation))),
_xlpm.Calculation
)</f>
        <v>2079.6288261598379</v>
      </c>
      <c r="L215" s="5"/>
    </row>
    <row r="216" spans="1:12" x14ac:dyDescent="0.3">
      <c r="A216">
        <v>191</v>
      </c>
      <c r="B216" s="53">
        <f t="shared" si="2"/>
        <v>49614</v>
      </c>
      <c r="C216" s="5">
        <f>_xlfn.LET(
_xlpm.StartingPrincipalBalance,$F215,
_xlpm.IsPrincipalRemainingZeroCondition,ROUND($F215,2)=0,
_xlpm.IsPrincipalRemainingBlankCondition,$F215="",
_xlpm.IsPeriodBlankCondition,ISBLANK($A216),
_xlpm.Calculation,IF(_xlpm.IsPeriodBlankCondition,"",IF(_xlpm.IsPrincipalRemainingBlankCondition,"",IF(_xlpm.IsPrincipalRemainingZeroCondition,"",_xlpm.StartingPrincipalBalance))),
_xlpm.Calculation
)</f>
        <v>143313.61231329592</v>
      </c>
      <c r="D216" s="5">
        <f>_xlfn.LET(
_xlpm.InterestCalculation,$F215*$B$9,
_xlpm.IsPrincipalRemainingZeroCondition,ROUND($F215,2)=0,
_xlpm.IsPrincipalRemainingBlankCondition,$F215="",
_xlpm.IsPeriodBlankCondition,ISBLANK($A216),
_xlpm.Calculation,IF(_xlpm.IsPeriodBlankCondition,"",IF(_xlpm.IsPrincipalRemainingBlankCondition,"",IF(_xlpm.IsPrincipalRemainingZeroCondition,"",_xlpm.InterestCalculation))),
_xlpm.Calculation
)</f>
        <v>1194.2801026107993</v>
      </c>
      <c r="E216" s="5">
        <f>_xlfn.LET(
_xlpm.PrincipalOwedCalculation,$B$10-$D216,
_xlpm.IsPrincipalLessThenOrEqualToMonthlyPaymentCondition,$F215&lt;=$B$10,
_xlpm.IsPrincipalZeroCondition,ROUND($F215,2) = 0,
_xlpm.IsPrincipalRemainingBlankCondition,$F215="",
_xlpm.IsPeriodBlankCondition,ISBLANK($A216),
_xlpm.Calculation,IF(_xlpm.IsPeriodBlankCondition,"",IF(_xlpm.IsPrincipalRemainingBlankCondition,"",IF(_xlpm.IsPrincipalZeroCondition,"",IF(_xlpm.IsPrincipalLessThenOrEqualToMonthlyPaymentCondition,$F215,_xlpm.PrincipalOwedCalculation)))),
_xlpm.Calculation
)</f>
        <v>385.3487235490386</v>
      </c>
      <c r="F216" s="5">
        <f>_xlfn.LET(
_xlpm.StartingBalanceGreaterThanPrincipalOwedPlusPrepaymentCondition,$C216&gt;=$E216,
_xlpm.IsPrincpalOwedPlusPrepaymentLessThanOrEqualToPrincipalRemainingCondition,ROUND($E216,2)&lt;=ROUND($F215,2),
_xlpm.IsCurrentPrincapalOwedAmtGreaterThanPrevPrincipalOwedCondition,$E215&gt;$F215,
_xlpm.IsPrincipalZeroCondition,ROUND($F215,2) = 0,
_xlpm.IsPrincipalRemainingBlankCondition,$F215="",
_xlpm.IsPeriodBlankCondition,ISBLANK($A216),
_xlpm.Calculation,IF(_xlpm.IsPeriodBlankCondition,"",IF(_xlpm.IsPrincipalRemainingBlankCondition,"",IF(_xlpm.IsPrincipalZeroCondition,"",IF(_xlpm.StartingBalanceGreaterThanPrincipalOwedPlusPrepaymentCondition,$C216-$E216,0)))),
_xlpm.Calculation
)</f>
        <v>142928.26358974687</v>
      </c>
      <c r="G216" s="5">
        <f>_xlfn.LET(
_xlpm.PrincpalRemainingCalculation,$B$13,
_xlpm.IsPrincipalZeroCondition,ROUND($F215,2) = 0,
_xlpm.IsPrincipalRemainingBlankCondition,$F215="",
_xlpm.IsPeriodBlankCondition,ISBLANK($A216),
_xlpm.Calculation,IF(_xlpm.IsPeriodBlankCondition,"",IF(_xlpm.IsPrincipalRemainingBlankCondition,"",IF(_xlpm.IsPrincipalZeroCondition,"",_xlpm.PrincpalRemainingCalculation))),
_xlpm.Calculation
)</f>
        <v>500</v>
      </c>
      <c r="H216" s="5" t="str">
        <f>_xlfn.LET(
_xlpm.IsPrincipalRemainingLessThanOrEqualToPMICutoffAmtCondition,$F215&lt;=$B$2*(1-$B$15),
_xlpm.PMIMonthlyPayment,$B$19,
_xlpm.IsPrincipalZeroCondition,ROUND($F215,2) = 0,
_xlpm.IsPrincipalRemainingBlankCondition,$F215="",
_xlpm.IsPeriodBlankCondition,ISBLANK($A216),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16" s="5">
        <f>_xlfn.LET(
_xlpm.IfPMIOwedIsBlank,IF($H216 = "",0,$H216),
_xlpm.TotalMonthlyPaymentCalculation,$D216+$E216+$G216+_xlpm.IfPMIOwedIsBlank,
_xlpm.IsPrincipalZeroCondition,ROUND($F215,2) = 0,
_xlpm.IsPrincipalRemainingBlankCondition,$F215="",
_xlpm.IsPeriodBlankCondition,ISBLANK($A216),
_xlpm.Calculation,IF(_xlpm.IsPeriodBlankCondition,"",IF(_xlpm.IsPrincipalRemainingBlankCondition,"",IF(_xlpm.IsPrincipalZeroCondition,"",_xlpm.TotalMonthlyPaymentCalculation))),
_xlpm.Calculation
)</f>
        <v>2079.6288261598379</v>
      </c>
      <c r="L216" s="5"/>
    </row>
    <row r="217" spans="1:12" x14ac:dyDescent="0.3">
      <c r="A217">
        <v>192</v>
      </c>
      <c r="B217" s="53">
        <f t="shared" si="2"/>
        <v>49644</v>
      </c>
      <c r="C217" s="5">
        <f>_xlfn.LET(
_xlpm.StartingPrincipalBalance,$F216,
_xlpm.IsPrincipalRemainingZeroCondition,ROUND($F216,2)=0,
_xlpm.IsPrincipalRemainingBlankCondition,$F216="",
_xlpm.IsPeriodBlankCondition,ISBLANK($A217),
_xlpm.Calculation,IF(_xlpm.IsPeriodBlankCondition,"",IF(_xlpm.IsPrincipalRemainingBlankCondition,"",IF(_xlpm.IsPrincipalRemainingZeroCondition,"",_xlpm.StartingPrincipalBalance))),
_xlpm.Calculation
)</f>
        <v>142928.26358974687</v>
      </c>
      <c r="D217" s="5">
        <f>_xlfn.LET(
_xlpm.InterestCalculation,$F216*$B$9,
_xlpm.IsPrincipalRemainingZeroCondition,ROUND($F216,2)=0,
_xlpm.IsPrincipalRemainingBlankCondition,$F216="",
_xlpm.IsPeriodBlankCondition,ISBLANK($A217),
_xlpm.Calculation,IF(_xlpm.IsPeriodBlankCondition,"",IF(_xlpm.IsPrincipalRemainingBlankCondition,"",IF(_xlpm.IsPrincipalRemainingZeroCondition,"",_xlpm.InterestCalculation))),
_xlpm.Calculation
)</f>
        <v>1191.0688632478905</v>
      </c>
      <c r="E217" s="5">
        <f>_xlfn.LET(
_xlpm.PrincipalOwedCalculation,$B$10-$D217,
_xlpm.IsPrincipalLessThenOrEqualToMonthlyPaymentCondition,$F216&lt;=$B$10,
_xlpm.IsPrincipalZeroCondition,ROUND($F216,2) = 0,
_xlpm.IsPrincipalRemainingBlankCondition,$F216="",
_xlpm.IsPeriodBlankCondition,ISBLANK($A217),
_xlpm.Calculation,IF(_xlpm.IsPeriodBlankCondition,"",IF(_xlpm.IsPrincipalRemainingBlankCondition,"",IF(_xlpm.IsPrincipalZeroCondition,"",IF(_xlpm.IsPrincipalLessThenOrEqualToMonthlyPaymentCondition,$F216,_xlpm.PrincipalOwedCalculation)))),
_xlpm.Calculation
)</f>
        <v>388.55996291194742</v>
      </c>
      <c r="F217" s="5">
        <f>_xlfn.LET(
_xlpm.StartingBalanceGreaterThanPrincipalOwedPlusPrepaymentCondition,$C217&gt;=$E217,
_xlpm.IsPrincpalOwedPlusPrepaymentLessThanOrEqualToPrincipalRemainingCondition,ROUND($E217,2)&lt;=ROUND($F216,2),
_xlpm.IsCurrentPrincapalOwedAmtGreaterThanPrevPrincipalOwedCondition,$E216&gt;$F216,
_xlpm.IsPrincipalZeroCondition,ROUND($F216,2) = 0,
_xlpm.IsPrincipalRemainingBlankCondition,$F216="",
_xlpm.IsPeriodBlankCondition,ISBLANK($A217),
_xlpm.Calculation,IF(_xlpm.IsPeriodBlankCondition,"",IF(_xlpm.IsPrincipalRemainingBlankCondition,"",IF(_xlpm.IsPrincipalZeroCondition,"",IF(_xlpm.StartingBalanceGreaterThanPrincipalOwedPlusPrepaymentCondition,$C217-$E217,0)))),
_xlpm.Calculation
)</f>
        <v>142539.70362683493</v>
      </c>
      <c r="G217" s="5">
        <f>_xlfn.LET(
_xlpm.PrincpalRemainingCalculation,$B$13,
_xlpm.IsPrincipalZeroCondition,ROUND($F216,2) = 0,
_xlpm.IsPrincipalRemainingBlankCondition,$F216="",
_xlpm.IsPeriodBlankCondition,ISBLANK($A217),
_xlpm.Calculation,IF(_xlpm.IsPeriodBlankCondition,"",IF(_xlpm.IsPrincipalRemainingBlankCondition,"",IF(_xlpm.IsPrincipalZeroCondition,"",_xlpm.PrincpalRemainingCalculation))),
_xlpm.Calculation
)</f>
        <v>500</v>
      </c>
      <c r="H217" s="5" t="str">
        <f>_xlfn.LET(
_xlpm.IsPrincipalRemainingLessThanOrEqualToPMICutoffAmtCondition,$F216&lt;=$B$2*(1-$B$15),
_xlpm.PMIMonthlyPayment,$B$19,
_xlpm.IsPrincipalZeroCondition,ROUND($F216,2) = 0,
_xlpm.IsPrincipalRemainingBlankCondition,$F216="",
_xlpm.IsPeriodBlankCondition,ISBLANK($A217),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17" s="5">
        <f>_xlfn.LET(
_xlpm.IfPMIOwedIsBlank,IF($H217 = "",0,$H217),
_xlpm.TotalMonthlyPaymentCalculation,$D217+$E217+$G217+_xlpm.IfPMIOwedIsBlank,
_xlpm.IsPrincipalZeroCondition,ROUND($F216,2) = 0,
_xlpm.IsPrincipalRemainingBlankCondition,$F216="",
_xlpm.IsPeriodBlankCondition,ISBLANK($A217),
_xlpm.Calculation,IF(_xlpm.IsPeriodBlankCondition,"",IF(_xlpm.IsPrincipalRemainingBlankCondition,"",IF(_xlpm.IsPrincipalZeroCondition,"",_xlpm.TotalMonthlyPaymentCalculation))),
_xlpm.Calculation
)</f>
        <v>2079.6288261598379</v>
      </c>
      <c r="L217" s="5"/>
    </row>
    <row r="218" spans="1:12" x14ac:dyDescent="0.3">
      <c r="A218">
        <v>193</v>
      </c>
      <c r="B218" s="53">
        <f t="shared" si="2"/>
        <v>49675</v>
      </c>
      <c r="C218" s="5">
        <f>_xlfn.LET(
_xlpm.StartingPrincipalBalance,$F217,
_xlpm.IsPrincipalRemainingZeroCondition,ROUND($F217,2)=0,
_xlpm.IsPrincipalRemainingBlankCondition,$F217="",
_xlpm.IsPeriodBlankCondition,ISBLANK($A218),
_xlpm.Calculation,IF(_xlpm.IsPeriodBlankCondition,"",IF(_xlpm.IsPrincipalRemainingBlankCondition,"",IF(_xlpm.IsPrincipalRemainingZeroCondition,"",_xlpm.StartingPrincipalBalance))),
_xlpm.Calculation
)</f>
        <v>142539.70362683493</v>
      </c>
      <c r="D218" s="5">
        <f>_xlfn.LET(
_xlpm.InterestCalculation,$F217*$B$9,
_xlpm.IsPrincipalRemainingZeroCondition,ROUND($F217,2)=0,
_xlpm.IsPrincipalRemainingBlankCondition,$F217="",
_xlpm.IsPeriodBlankCondition,ISBLANK($A218),
_xlpm.Calculation,IF(_xlpm.IsPeriodBlankCondition,"",IF(_xlpm.IsPrincipalRemainingBlankCondition,"",IF(_xlpm.IsPrincipalRemainingZeroCondition,"",_xlpm.InterestCalculation))),
_xlpm.Calculation
)</f>
        <v>1187.8308635569579</v>
      </c>
      <c r="E218" s="5">
        <f>_xlfn.LET(
_xlpm.PrincipalOwedCalculation,$B$10-$D218,
_xlpm.IsPrincipalLessThenOrEqualToMonthlyPaymentCondition,$F217&lt;=$B$10,
_xlpm.IsPrincipalZeroCondition,ROUND($F217,2) = 0,
_xlpm.IsPrincipalRemainingBlankCondition,$F217="",
_xlpm.IsPeriodBlankCondition,ISBLANK($A218),
_xlpm.Calculation,IF(_xlpm.IsPeriodBlankCondition,"",IF(_xlpm.IsPrincipalRemainingBlankCondition,"",IF(_xlpm.IsPrincipalZeroCondition,"",IF(_xlpm.IsPrincipalLessThenOrEqualToMonthlyPaymentCondition,$F217,_xlpm.PrincipalOwedCalculation)))),
_xlpm.Calculation
)</f>
        <v>391.79796260288003</v>
      </c>
      <c r="F218" s="5">
        <f>_xlfn.LET(
_xlpm.StartingBalanceGreaterThanPrincipalOwedPlusPrepaymentCondition,$C218&gt;=$E218,
_xlpm.IsPrincpalOwedPlusPrepaymentLessThanOrEqualToPrincipalRemainingCondition,ROUND($E218,2)&lt;=ROUND($F217,2),
_xlpm.IsCurrentPrincapalOwedAmtGreaterThanPrevPrincipalOwedCondition,$E217&gt;$F217,
_xlpm.IsPrincipalZeroCondition,ROUND($F217,2) = 0,
_xlpm.IsPrincipalRemainingBlankCondition,$F217="",
_xlpm.IsPeriodBlankCondition,ISBLANK($A218),
_xlpm.Calculation,IF(_xlpm.IsPeriodBlankCondition,"",IF(_xlpm.IsPrincipalRemainingBlankCondition,"",IF(_xlpm.IsPrincipalZeroCondition,"",IF(_xlpm.StartingBalanceGreaterThanPrincipalOwedPlusPrepaymentCondition,$C218-$E218,0)))),
_xlpm.Calculation
)</f>
        <v>142147.90566423206</v>
      </c>
      <c r="G218" s="5">
        <f>_xlfn.LET(
_xlpm.PrincpalRemainingCalculation,$B$13,
_xlpm.IsPrincipalZeroCondition,ROUND($F217,2) = 0,
_xlpm.IsPrincipalRemainingBlankCondition,$F217="",
_xlpm.IsPeriodBlankCondition,ISBLANK($A218),
_xlpm.Calculation,IF(_xlpm.IsPeriodBlankCondition,"",IF(_xlpm.IsPrincipalRemainingBlankCondition,"",IF(_xlpm.IsPrincipalZeroCondition,"",_xlpm.PrincpalRemainingCalculation))),
_xlpm.Calculation
)</f>
        <v>500</v>
      </c>
      <c r="H218" s="5" t="str">
        <f>_xlfn.LET(
_xlpm.IsPrincipalRemainingLessThanOrEqualToPMICutoffAmtCondition,$F217&lt;=$B$2*(1-$B$15),
_xlpm.PMIMonthlyPayment,$B$19,
_xlpm.IsPrincipalZeroCondition,ROUND($F217,2) = 0,
_xlpm.IsPrincipalRemainingBlankCondition,$F217="",
_xlpm.IsPeriodBlankCondition,ISBLANK($A218),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18" s="5">
        <f>_xlfn.LET(
_xlpm.IfPMIOwedIsBlank,IF($H218 = "",0,$H218),
_xlpm.TotalMonthlyPaymentCalculation,$D218+$E218+$G218+_xlpm.IfPMIOwedIsBlank,
_xlpm.IsPrincipalZeroCondition,ROUND($F217,2) = 0,
_xlpm.IsPrincipalRemainingBlankCondition,$F217="",
_xlpm.IsPeriodBlankCondition,ISBLANK($A218),
_xlpm.Calculation,IF(_xlpm.IsPeriodBlankCondition,"",IF(_xlpm.IsPrincipalRemainingBlankCondition,"",IF(_xlpm.IsPrincipalZeroCondition,"",_xlpm.TotalMonthlyPaymentCalculation))),
_xlpm.Calculation
)</f>
        <v>2079.6288261598379</v>
      </c>
      <c r="L218" s="5"/>
    </row>
    <row r="219" spans="1:12" x14ac:dyDescent="0.3">
      <c r="A219">
        <v>194</v>
      </c>
      <c r="B219" s="53">
        <f t="shared" ref="B219:B282" si="3">IF(ISBLANK($A219),"",EDATE($B218,1))</f>
        <v>49706</v>
      </c>
      <c r="C219" s="5">
        <f>_xlfn.LET(
_xlpm.StartingPrincipalBalance,$F218,
_xlpm.IsPrincipalRemainingZeroCondition,ROUND($F218,2)=0,
_xlpm.IsPrincipalRemainingBlankCondition,$F218="",
_xlpm.IsPeriodBlankCondition,ISBLANK($A219),
_xlpm.Calculation,IF(_xlpm.IsPeriodBlankCondition,"",IF(_xlpm.IsPrincipalRemainingBlankCondition,"",IF(_xlpm.IsPrincipalRemainingZeroCondition,"",_xlpm.StartingPrincipalBalance))),
_xlpm.Calculation
)</f>
        <v>142147.90566423206</v>
      </c>
      <c r="D219" s="5">
        <f>_xlfn.LET(
_xlpm.InterestCalculation,$F218*$B$9,
_xlpm.IsPrincipalRemainingZeroCondition,ROUND($F218,2)=0,
_xlpm.IsPrincipalRemainingBlankCondition,$F218="",
_xlpm.IsPeriodBlankCondition,ISBLANK($A219),
_xlpm.Calculation,IF(_xlpm.IsPeriodBlankCondition,"",IF(_xlpm.IsPrincipalRemainingBlankCondition,"",IF(_xlpm.IsPrincipalRemainingZeroCondition,"",_xlpm.InterestCalculation))),
_xlpm.Calculation
)</f>
        <v>1184.5658805352673</v>
      </c>
      <c r="E219" s="5">
        <f>_xlfn.LET(
_xlpm.PrincipalOwedCalculation,$B$10-$D219,
_xlpm.IsPrincipalLessThenOrEqualToMonthlyPaymentCondition,$F218&lt;=$B$10,
_xlpm.IsPrincipalZeroCondition,ROUND($F218,2) = 0,
_xlpm.IsPrincipalRemainingBlankCondition,$F218="",
_xlpm.IsPeriodBlankCondition,ISBLANK($A219),
_xlpm.Calculation,IF(_xlpm.IsPeriodBlankCondition,"",IF(_xlpm.IsPrincipalRemainingBlankCondition,"",IF(_xlpm.IsPrincipalZeroCondition,"",IF(_xlpm.IsPrincipalLessThenOrEqualToMonthlyPaymentCondition,$F218,_xlpm.PrincipalOwedCalculation)))),
_xlpm.Calculation
)</f>
        <v>395.0629456245706</v>
      </c>
      <c r="F219" s="5">
        <f>_xlfn.LET(
_xlpm.StartingBalanceGreaterThanPrincipalOwedPlusPrepaymentCondition,$C219&gt;=$E219,
_xlpm.IsPrincpalOwedPlusPrepaymentLessThanOrEqualToPrincipalRemainingCondition,ROUND($E219,2)&lt;=ROUND($F218,2),
_xlpm.IsCurrentPrincapalOwedAmtGreaterThanPrevPrincipalOwedCondition,$E218&gt;$F218,
_xlpm.IsPrincipalZeroCondition,ROUND($F218,2) = 0,
_xlpm.IsPrincipalRemainingBlankCondition,$F218="",
_xlpm.IsPeriodBlankCondition,ISBLANK($A219),
_xlpm.Calculation,IF(_xlpm.IsPeriodBlankCondition,"",IF(_xlpm.IsPrincipalRemainingBlankCondition,"",IF(_xlpm.IsPrincipalZeroCondition,"",IF(_xlpm.StartingBalanceGreaterThanPrincipalOwedPlusPrepaymentCondition,$C219-$E219,0)))),
_xlpm.Calculation
)</f>
        <v>141752.84271860748</v>
      </c>
      <c r="G219" s="5">
        <f>_xlfn.LET(
_xlpm.PrincpalRemainingCalculation,$B$13,
_xlpm.IsPrincipalZeroCondition,ROUND($F218,2) = 0,
_xlpm.IsPrincipalRemainingBlankCondition,$F218="",
_xlpm.IsPeriodBlankCondition,ISBLANK($A219),
_xlpm.Calculation,IF(_xlpm.IsPeriodBlankCondition,"",IF(_xlpm.IsPrincipalRemainingBlankCondition,"",IF(_xlpm.IsPrincipalZeroCondition,"",_xlpm.PrincpalRemainingCalculation))),
_xlpm.Calculation
)</f>
        <v>500</v>
      </c>
      <c r="H219" s="5" t="str">
        <f>_xlfn.LET(
_xlpm.IsPrincipalRemainingLessThanOrEqualToPMICutoffAmtCondition,$F218&lt;=$B$2*(1-$B$15),
_xlpm.PMIMonthlyPayment,$B$19,
_xlpm.IsPrincipalZeroCondition,ROUND($F218,2) = 0,
_xlpm.IsPrincipalRemainingBlankCondition,$F218="",
_xlpm.IsPeriodBlankCondition,ISBLANK($A219),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19" s="5">
        <f>_xlfn.LET(
_xlpm.IfPMIOwedIsBlank,IF($H219 = "",0,$H219),
_xlpm.TotalMonthlyPaymentCalculation,$D219+$E219+$G219+_xlpm.IfPMIOwedIsBlank,
_xlpm.IsPrincipalZeroCondition,ROUND($F218,2) = 0,
_xlpm.IsPrincipalRemainingBlankCondition,$F218="",
_xlpm.IsPeriodBlankCondition,ISBLANK($A219),
_xlpm.Calculation,IF(_xlpm.IsPeriodBlankCondition,"",IF(_xlpm.IsPrincipalRemainingBlankCondition,"",IF(_xlpm.IsPrincipalZeroCondition,"",_xlpm.TotalMonthlyPaymentCalculation))),
_xlpm.Calculation
)</f>
        <v>2079.6288261598379</v>
      </c>
      <c r="L219" s="5"/>
    </row>
    <row r="220" spans="1:12" x14ac:dyDescent="0.3">
      <c r="A220">
        <v>195</v>
      </c>
      <c r="B220" s="53">
        <f t="shared" si="3"/>
        <v>49735</v>
      </c>
      <c r="C220" s="5">
        <f>_xlfn.LET(
_xlpm.StartingPrincipalBalance,$F219,
_xlpm.IsPrincipalRemainingZeroCondition,ROUND($F219,2)=0,
_xlpm.IsPrincipalRemainingBlankCondition,$F219="",
_xlpm.IsPeriodBlankCondition,ISBLANK($A220),
_xlpm.Calculation,IF(_xlpm.IsPeriodBlankCondition,"",IF(_xlpm.IsPrincipalRemainingBlankCondition,"",IF(_xlpm.IsPrincipalRemainingZeroCondition,"",_xlpm.StartingPrincipalBalance))),
_xlpm.Calculation
)</f>
        <v>141752.84271860748</v>
      </c>
      <c r="D220" s="5">
        <f>_xlfn.LET(
_xlpm.InterestCalculation,$F219*$B$9,
_xlpm.IsPrincipalRemainingZeroCondition,ROUND($F219,2)=0,
_xlpm.IsPrincipalRemainingBlankCondition,$F219="",
_xlpm.IsPeriodBlankCondition,ISBLANK($A220),
_xlpm.Calculation,IF(_xlpm.IsPeriodBlankCondition,"",IF(_xlpm.IsPrincipalRemainingBlankCondition,"",IF(_xlpm.IsPrincipalRemainingZeroCondition,"",_xlpm.InterestCalculation))),
_xlpm.Calculation
)</f>
        <v>1181.2736893217291</v>
      </c>
      <c r="E220" s="5">
        <f>_xlfn.LET(
_xlpm.PrincipalOwedCalculation,$B$10-$D220,
_xlpm.IsPrincipalLessThenOrEqualToMonthlyPaymentCondition,$F219&lt;=$B$10,
_xlpm.IsPrincipalZeroCondition,ROUND($F219,2) = 0,
_xlpm.IsPrincipalRemainingBlankCondition,$F219="",
_xlpm.IsPeriodBlankCondition,ISBLANK($A220),
_xlpm.Calculation,IF(_xlpm.IsPeriodBlankCondition,"",IF(_xlpm.IsPrincipalRemainingBlankCondition,"",IF(_xlpm.IsPrincipalZeroCondition,"",IF(_xlpm.IsPrincipalLessThenOrEqualToMonthlyPaymentCondition,$F219,_xlpm.PrincipalOwedCalculation)))),
_xlpm.Calculation
)</f>
        <v>398.35513683810882</v>
      </c>
      <c r="F220" s="5">
        <f>_xlfn.LET(
_xlpm.StartingBalanceGreaterThanPrincipalOwedPlusPrepaymentCondition,$C220&gt;=$E220,
_xlpm.IsPrincpalOwedPlusPrepaymentLessThanOrEqualToPrincipalRemainingCondition,ROUND($E220,2)&lt;=ROUND($F219,2),
_xlpm.IsCurrentPrincapalOwedAmtGreaterThanPrevPrincipalOwedCondition,$E219&gt;$F219,
_xlpm.IsPrincipalZeroCondition,ROUND($F219,2) = 0,
_xlpm.IsPrincipalRemainingBlankCondition,$F219="",
_xlpm.IsPeriodBlankCondition,ISBLANK($A220),
_xlpm.Calculation,IF(_xlpm.IsPeriodBlankCondition,"",IF(_xlpm.IsPrincipalRemainingBlankCondition,"",IF(_xlpm.IsPrincipalZeroCondition,"",IF(_xlpm.StartingBalanceGreaterThanPrincipalOwedPlusPrepaymentCondition,$C220-$E220,0)))),
_xlpm.Calculation
)</f>
        <v>141354.48758176938</v>
      </c>
      <c r="G220" s="5">
        <f>_xlfn.LET(
_xlpm.PrincpalRemainingCalculation,$B$13,
_xlpm.IsPrincipalZeroCondition,ROUND($F219,2) = 0,
_xlpm.IsPrincipalRemainingBlankCondition,$F219="",
_xlpm.IsPeriodBlankCondition,ISBLANK($A220),
_xlpm.Calculation,IF(_xlpm.IsPeriodBlankCondition,"",IF(_xlpm.IsPrincipalRemainingBlankCondition,"",IF(_xlpm.IsPrincipalZeroCondition,"",_xlpm.PrincpalRemainingCalculation))),
_xlpm.Calculation
)</f>
        <v>500</v>
      </c>
      <c r="H220" s="5" t="str">
        <f>_xlfn.LET(
_xlpm.IsPrincipalRemainingLessThanOrEqualToPMICutoffAmtCondition,$F219&lt;=$B$2*(1-$B$15),
_xlpm.PMIMonthlyPayment,$B$19,
_xlpm.IsPrincipalZeroCondition,ROUND($F219,2) = 0,
_xlpm.IsPrincipalRemainingBlankCondition,$F219="",
_xlpm.IsPeriodBlankCondition,ISBLANK($A220),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20" s="5">
        <f>_xlfn.LET(
_xlpm.IfPMIOwedIsBlank,IF($H220 = "",0,$H220),
_xlpm.TotalMonthlyPaymentCalculation,$D220+$E220+$G220+_xlpm.IfPMIOwedIsBlank,
_xlpm.IsPrincipalZeroCondition,ROUND($F219,2) = 0,
_xlpm.IsPrincipalRemainingBlankCondition,$F219="",
_xlpm.IsPeriodBlankCondition,ISBLANK($A220),
_xlpm.Calculation,IF(_xlpm.IsPeriodBlankCondition,"",IF(_xlpm.IsPrincipalRemainingBlankCondition,"",IF(_xlpm.IsPrincipalZeroCondition,"",_xlpm.TotalMonthlyPaymentCalculation))),
_xlpm.Calculation
)</f>
        <v>2079.6288261598379</v>
      </c>
      <c r="L220" s="5"/>
    </row>
    <row r="221" spans="1:12" x14ac:dyDescent="0.3">
      <c r="A221">
        <v>196</v>
      </c>
      <c r="B221" s="53">
        <f t="shared" si="3"/>
        <v>49766</v>
      </c>
      <c r="C221" s="5">
        <f>_xlfn.LET(
_xlpm.StartingPrincipalBalance,$F220,
_xlpm.IsPrincipalRemainingZeroCondition,ROUND($F220,2)=0,
_xlpm.IsPrincipalRemainingBlankCondition,$F220="",
_xlpm.IsPeriodBlankCondition,ISBLANK($A221),
_xlpm.Calculation,IF(_xlpm.IsPeriodBlankCondition,"",IF(_xlpm.IsPrincipalRemainingBlankCondition,"",IF(_xlpm.IsPrincipalRemainingZeroCondition,"",_xlpm.StartingPrincipalBalance))),
_xlpm.Calculation
)</f>
        <v>141354.48758176938</v>
      </c>
      <c r="D221" s="5">
        <f>_xlfn.LET(
_xlpm.InterestCalculation,$F220*$B$9,
_xlpm.IsPrincipalRemainingZeroCondition,ROUND($F220,2)=0,
_xlpm.IsPrincipalRemainingBlankCondition,$F220="",
_xlpm.IsPeriodBlankCondition,ISBLANK($A221),
_xlpm.Calculation,IF(_xlpm.IsPeriodBlankCondition,"",IF(_xlpm.IsPrincipalRemainingBlankCondition,"",IF(_xlpm.IsPrincipalRemainingZeroCondition,"",_xlpm.InterestCalculation))),
_xlpm.Calculation
)</f>
        <v>1177.9540631814116</v>
      </c>
      <c r="E221" s="5">
        <f>_xlfn.LET(
_xlpm.PrincipalOwedCalculation,$B$10-$D221,
_xlpm.IsPrincipalLessThenOrEqualToMonthlyPaymentCondition,$F220&lt;=$B$10,
_xlpm.IsPrincipalZeroCondition,ROUND($F220,2) = 0,
_xlpm.IsPrincipalRemainingBlankCondition,$F220="",
_xlpm.IsPeriodBlankCondition,ISBLANK($A221),
_xlpm.Calculation,IF(_xlpm.IsPeriodBlankCondition,"",IF(_xlpm.IsPrincipalRemainingBlankCondition,"",IF(_xlpm.IsPrincipalZeroCondition,"",IF(_xlpm.IsPrincipalLessThenOrEqualToMonthlyPaymentCondition,$F220,_xlpm.PrincipalOwedCalculation)))),
_xlpm.Calculation
)</f>
        <v>401.67476297842632</v>
      </c>
      <c r="F221" s="5">
        <f>_xlfn.LET(
_xlpm.StartingBalanceGreaterThanPrincipalOwedPlusPrepaymentCondition,$C221&gt;=$E221,
_xlpm.IsPrincpalOwedPlusPrepaymentLessThanOrEqualToPrincipalRemainingCondition,ROUND($E221,2)&lt;=ROUND($F220,2),
_xlpm.IsCurrentPrincapalOwedAmtGreaterThanPrevPrincipalOwedCondition,$E220&gt;$F220,
_xlpm.IsPrincipalZeroCondition,ROUND($F220,2) = 0,
_xlpm.IsPrincipalRemainingBlankCondition,$F220="",
_xlpm.IsPeriodBlankCondition,ISBLANK($A221),
_xlpm.Calculation,IF(_xlpm.IsPeriodBlankCondition,"",IF(_xlpm.IsPrincipalRemainingBlankCondition,"",IF(_xlpm.IsPrincipalZeroCondition,"",IF(_xlpm.StartingBalanceGreaterThanPrincipalOwedPlusPrepaymentCondition,$C221-$E221,0)))),
_xlpm.Calculation
)</f>
        <v>140952.81281879096</v>
      </c>
      <c r="G221" s="5">
        <f>_xlfn.LET(
_xlpm.PrincpalRemainingCalculation,$B$13,
_xlpm.IsPrincipalZeroCondition,ROUND($F220,2) = 0,
_xlpm.IsPrincipalRemainingBlankCondition,$F220="",
_xlpm.IsPeriodBlankCondition,ISBLANK($A221),
_xlpm.Calculation,IF(_xlpm.IsPeriodBlankCondition,"",IF(_xlpm.IsPrincipalRemainingBlankCondition,"",IF(_xlpm.IsPrincipalZeroCondition,"",_xlpm.PrincpalRemainingCalculation))),
_xlpm.Calculation
)</f>
        <v>500</v>
      </c>
      <c r="H221" s="5" t="str">
        <f>_xlfn.LET(
_xlpm.IsPrincipalRemainingLessThanOrEqualToPMICutoffAmtCondition,$F220&lt;=$B$2*(1-$B$15),
_xlpm.PMIMonthlyPayment,$B$19,
_xlpm.IsPrincipalZeroCondition,ROUND($F220,2) = 0,
_xlpm.IsPrincipalRemainingBlankCondition,$F220="",
_xlpm.IsPeriodBlankCondition,ISBLANK($A221),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21" s="5">
        <f>_xlfn.LET(
_xlpm.IfPMIOwedIsBlank,IF($H221 = "",0,$H221),
_xlpm.TotalMonthlyPaymentCalculation,$D221+$E221+$G221+_xlpm.IfPMIOwedIsBlank,
_xlpm.IsPrincipalZeroCondition,ROUND($F220,2) = 0,
_xlpm.IsPrincipalRemainingBlankCondition,$F220="",
_xlpm.IsPeriodBlankCondition,ISBLANK($A221),
_xlpm.Calculation,IF(_xlpm.IsPeriodBlankCondition,"",IF(_xlpm.IsPrincipalRemainingBlankCondition,"",IF(_xlpm.IsPrincipalZeroCondition,"",_xlpm.TotalMonthlyPaymentCalculation))),
_xlpm.Calculation
)</f>
        <v>2079.6288261598379</v>
      </c>
      <c r="L221" s="5"/>
    </row>
    <row r="222" spans="1:12" x14ac:dyDescent="0.3">
      <c r="A222">
        <v>197</v>
      </c>
      <c r="B222" s="53">
        <f t="shared" si="3"/>
        <v>49796</v>
      </c>
      <c r="C222" s="5">
        <f>_xlfn.LET(
_xlpm.StartingPrincipalBalance,$F221,
_xlpm.IsPrincipalRemainingZeroCondition,ROUND($F221,2)=0,
_xlpm.IsPrincipalRemainingBlankCondition,$F221="",
_xlpm.IsPeriodBlankCondition,ISBLANK($A222),
_xlpm.Calculation,IF(_xlpm.IsPeriodBlankCondition,"",IF(_xlpm.IsPrincipalRemainingBlankCondition,"",IF(_xlpm.IsPrincipalRemainingZeroCondition,"",_xlpm.StartingPrincipalBalance))),
_xlpm.Calculation
)</f>
        <v>140952.81281879096</v>
      </c>
      <c r="D222" s="5">
        <f>_xlfn.LET(
_xlpm.InterestCalculation,$F221*$B$9,
_xlpm.IsPrincipalRemainingZeroCondition,ROUND($F221,2)=0,
_xlpm.IsPrincipalRemainingBlankCondition,$F221="",
_xlpm.IsPeriodBlankCondition,ISBLANK($A222),
_xlpm.Calculation,IF(_xlpm.IsPeriodBlankCondition,"",IF(_xlpm.IsPrincipalRemainingBlankCondition,"",IF(_xlpm.IsPrincipalRemainingZeroCondition,"",_xlpm.InterestCalculation))),
_xlpm.Calculation
)</f>
        <v>1174.6067734899248</v>
      </c>
      <c r="E222" s="5">
        <f>_xlfn.LET(
_xlpm.PrincipalOwedCalculation,$B$10-$D222,
_xlpm.IsPrincipalLessThenOrEqualToMonthlyPaymentCondition,$F221&lt;=$B$10,
_xlpm.IsPrincipalZeroCondition,ROUND($F221,2) = 0,
_xlpm.IsPrincipalRemainingBlankCondition,$F221="",
_xlpm.IsPeriodBlankCondition,ISBLANK($A222),
_xlpm.Calculation,IF(_xlpm.IsPeriodBlankCondition,"",IF(_xlpm.IsPrincipalRemainingBlankCondition,"",IF(_xlpm.IsPrincipalZeroCondition,"",IF(_xlpm.IsPrincipalLessThenOrEqualToMonthlyPaymentCondition,$F221,_xlpm.PrincipalOwedCalculation)))),
_xlpm.Calculation
)</f>
        <v>405.02205266991314</v>
      </c>
      <c r="F222" s="5">
        <f>_xlfn.LET(
_xlpm.StartingBalanceGreaterThanPrincipalOwedPlusPrepaymentCondition,$C222&gt;=$E222,
_xlpm.IsPrincpalOwedPlusPrepaymentLessThanOrEqualToPrincipalRemainingCondition,ROUND($E222,2)&lt;=ROUND($F221,2),
_xlpm.IsCurrentPrincapalOwedAmtGreaterThanPrevPrincipalOwedCondition,$E221&gt;$F221,
_xlpm.IsPrincipalZeroCondition,ROUND($F221,2) = 0,
_xlpm.IsPrincipalRemainingBlankCondition,$F221="",
_xlpm.IsPeriodBlankCondition,ISBLANK($A222),
_xlpm.Calculation,IF(_xlpm.IsPeriodBlankCondition,"",IF(_xlpm.IsPrincipalRemainingBlankCondition,"",IF(_xlpm.IsPrincipalZeroCondition,"",IF(_xlpm.StartingBalanceGreaterThanPrincipalOwedPlusPrepaymentCondition,$C222-$E222,0)))),
_xlpm.Calculation
)</f>
        <v>140547.79076612103</v>
      </c>
      <c r="G222" s="5">
        <f>_xlfn.LET(
_xlpm.PrincpalRemainingCalculation,$B$13,
_xlpm.IsPrincipalZeroCondition,ROUND($F221,2) = 0,
_xlpm.IsPrincipalRemainingBlankCondition,$F221="",
_xlpm.IsPeriodBlankCondition,ISBLANK($A222),
_xlpm.Calculation,IF(_xlpm.IsPeriodBlankCondition,"",IF(_xlpm.IsPrincipalRemainingBlankCondition,"",IF(_xlpm.IsPrincipalZeroCondition,"",_xlpm.PrincpalRemainingCalculation))),
_xlpm.Calculation
)</f>
        <v>500</v>
      </c>
      <c r="H222" s="5" t="str">
        <f>_xlfn.LET(
_xlpm.IsPrincipalRemainingLessThanOrEqualToPMICutoffAmtCondition,$F221&lt;=$B$2*(1-$B$15),
_xlpm.PMIMonthlyPayment,$B$19,
_xlpm.IsPrincipalZeroCondition,ROUND($F221,2) = 0,
_xlpm.IsPrincipalRemainingBlankCondition,$F221="",
_xlpm.IsPeriodBlankCondition,ISBLANK($A222),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22" s="5">
        <f>_xlfn.LET(
_xlpm.IfPMIOwedIsBlank,IF($H222 = "",0,$H222),
_xlpm.TotalMonthlyPaymentCalculation,$D222+$E222+$G222+_xlpm.IfPMIOwedIsBlank,
_xlpm.IsPrincipalZeroCondition,ROUND($F221,2) = 0,
_xlpm.IsPrincipalRemainingBlankCondition,$F221="",
_xlpm.IsPeriodBlankCondition,ISBLANK($A222),
_xlpm.Calculation,IF(_xlpm.IsPeriodBlankCondition,"",IF(_xlpm.IsPrincipalRemainingBlankCondition,"",IF(_xlpm.IsPrincipalZeroCondition,"",_xlpm.TotalMonthlyPaymentCalculation))),
_xlpm.Calculation
)</f>
        <v>2079.6288261598379</v>
      </c>
      <c r="L222" s="5"/>
    </row>
    <row r="223" spans="1:12" x14ac:dyDescent="0.3">
      <c r="A223">
        <v>198</v>
      </c>
      <c r="B223" s="53">
        <f t="shared" si="3"/>
        <v>49827</v>
      </c>
      <c r="C223" s="5">
        <f>_xlfn.LET(
_xlpm.StartingPrincipalBalance,$F222,
_xlpm.IsPrincipalRemainingZeroCondition,ROUND($F222,2)=0,
_xlpm.IsPrincipalRemainingBlankCondition,$F222="",
_xlpm.IsPeriodBlankCondition,ISBLANK($A223),
_xlpm.Calculation,IF(_xlpm.IsPeriodBlankCondition,"",IF(_xlpm.IsPrincipalRemainingBlankCondition,"",IF(_xlpm.IsPrincipalRemainingZeroCondition,"",_xlpm.StartingPrincipalBalance))),
_xlpm.Calculation
)</f>
        <v>140547.79076612103</v>
      </c>
      <c r="D223" s="5">
        <f>_xlfn.LET(
_xlpm.InterestCalculation,$F222*$B$9,
_xlpm.IsPrincipalRemainingZeroCondition,ROUND($F222,2)=0,
_xlpm.IsPrincipalRemainingBlankCondition,$F222="",
_xlpm.IsPeriodBlankCondition,ISBLANK($A223),
_xlpm.Calculation,IF(_xlpm.IsPeriodBlankCondition,"",IF(_xlpm.IsPrincipalRemainingBlankCondition,"",IF(_xlpm.IsPrincipalRemainingZeroCondition,"",_xlpm.InterestCalculation))),
_xlpm.Calculation
)</f>
        <v>1171.2315897176752</v>
      </c>
      <c r="E223" s="5">
        <f>_xlfn.LET(
_xlpm.PrincipalOwedCalculation,$B$10-$D223,
_xlpm.IsPrincipalLessThenOrEqualToMonthlyPaymentCondition,$F222&lt;=$B$10,
_xlpm.IsPrincipalZeroCondition,ROUND($F222,2) = 0,
_xlpm.IsPrincipalRemainingBlankCondition,$F222="",
_xlpm.IsPeriodBlankCondition,ISBLANK($A223),
_xlpm.Calculation,IF(_xlpm.IsPeriodBlankCondition,"",IF(_xlpm.IsPrincipalRemainingBlankCondition,"",IF(_xlpm.IsPrincipalZeroCondition,"",IF(_xlpm.IsPrincipalLessThenOrEqualToMonthlyPaymentCondition,$F222,_xlpm.PrincipalOwedCalculation)))),
_xlpm.Calculation
)</f>
        <v>408.39723644216269</v>
      </c>
      <c r="F223" s="5">
        <f>_xlfn.LET(
_xlpm.StartingBalanceGreaterThanPrincipalOwedPlusPrepaymentCondition,$C223&gt;=$E223,
_xlpm.IsPrincpalOwedPlusPrepaymentLessThanOrEqualToPrincipalRemainingCondition,ROUND($E223,2)&lt;=ROUND($F222,2),
_xlpm.IsCurrentPrincapalOwedAmtGreaterThanPrevPrincipalOwedCondition,$E222&gt;$F222,
_xlpm.IsPrincipalZeroCondition,ROUND($F222,2) = 0,
_xlpm.IsPrincipalRemainingBlankCondition,$F222="",
_xlpm.IsPeriodBlankCondition,ISBLANK($A223),
_xlpm.Calculation,IF(_xlpm.IsPeriodBlankCondition,"",IF(_xlpm.IsPrincipalRemainingBlankCondition,"",IF(_xlpm.IsPrincipalZeroCondition,"",IF(_xlpm.StartingBalanceGreaterThanPrincipalOwedPlusPrepaymentCondition,$C223-$E223,0)))),
_xlpm.Calculation
)</f>
        <v>140139.39352967887</v>
      </c>
      <c r="G223" s="5">
        <f>_xlfn.LET(
_xlpm.PrincpalRemainingCalculation,$B$13,
_xlpm.IsPrincipalZeroCondition,ROUND($F222,2) = 0,
_xlpm.IsPrincipalRemainingBlankCondition,$F222="",
_xlpm.IsPeriodBlankCondition,ISBLANK($A223),
_xlpm.Calculation,IF(_xlpm.IsPeriodBlankCondition,"",IF(_xlpm.IsPrincipalRemainingBlankCondition,"",IF(_xlpm.IsPrincipalZeroCondition,"",_xlpm.PrincpalRemainingCalculation))),
_xlpm.Calculation
)</f>
        <v>500</v>
      </c>
      <c r="H223" s="5" t="str">
        <f>_xlfn.LET(
_xlpm.IsPrincipalRemainingLessThanOrEqualToPMICutoffAmtCondition,$F222&lt;=$B$2*(1-$B$15),
_xlpm.PMIMonthlyPayment,$B$19,
_xlpm.IsPrincipalZeroCondition,ROUND($F222,2) = 0,
_xlpm.IsPrincipalRemainingBlankCondition,$F222="",
_xlpm.IsPeriodBlankCondition,ISBLANK($A223),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23" s="5">
        <f>_xlfn.LET(
_xlpm.IfPMIOwedIsBlank,IF($H223 = "",0,$H223),
_xlpm.TotalMonthlyPaymentCalculation,$D223+$E223+$G223+_xlpm.IfPMIOwedIsBlank,
_xlpm.IsPrincipalZeroCondition,ROUND($F222,2) = 0,
_xlpm.IsPrincipalRemainingBlankCondition,$F222="",
_xlpm.IsPeriodBlankCondition,ISBLANK($A223),
_xlpm.Calculation,IF(_xlpm.IsPeriodBlankCondition,"",IF(_xlpm.IsPrincipalRemainingBlankCondition,"",IF(_xlpm.IsPrincipalZeroCondition,"",_xlpm.TotalMonthlyPaymentCalculation))),
_xlpm.Calculation
)</f>
        <v>2079.6288261598379</v>
      </c>
      <c r="L223" s="5"/>
    </row>
    <row r="224" spans="1:12" x14ac:dyDescent="0.3">
      <c r="A224">
        <v>199</v>
      </c>
      <c r="B224" s="53">
        <f t="shared" si="3"/>
        <v>49857</v>
      </c>
      <c r="C224" s="5">
        <f>_xlfn.LET(
_xlpm.StartingPrincipalBalance,$F223,
_xlpm.IsPrincipalRemainingZeroCondition,ROUND($F223,2)=0,
_xlpm.IsPrincipalRemainingBlankCondition,$F223="",
_xlpm.IsPeriodBlankCondition,ISBLANK($A224),
_xlpm.Calculation,IF(_xlpm.IsPeriodBlankCondition,"",IF(_xlpm.IsPrincipalRemainingBlankCondition,"",IF(_xlpm.IsPrincipalRemainingZeroCondition,"",_xlpm.StartingPrincipalBalance))),
_xlpm.Calculation
)</f>
        <v>140139.39352967887</v>
      </c>
      <c r="D224" s="5">
        <f>_xlfn.LET(
_xlpm.InterestCalculation,$F223*$B$9,
_xlpm.IsPrincipalRemainingZeroCondition,ROUND($F223,2)=0,
_xlpm.IsPrincipalRemainingBlankCondition,$F223="",
_xlpm.IsPeriodBlankCondition,ISBLANK($A224),
_xlpm.Calculation,IF(_xlpm.IsPeriodBlankCondition,"",IF(_xlpm.IsPrincipalRemainingBlankCondition,"",IF(_xlpm.IsPrincipalRemainingZeroCondition,"",_xlpm.InterestCalculation))),
_xlpm.Calculation
)</f>
        <v>1167.8282794139905</v>
      </c>
      <c r="E224" s="5">
        <f>_xlfn.LET(
_xlpm.PrincipalOwedCalculation,$B$10-$D224,
_xlpm.IsPrincipalLessThenOrEqualToMonthlyPaymentCondition,$F223&lt;=$B$10,
_xlpm.IsPrincipalZeroCondition,ROUND($F223,2) = 0,
_xlpm.IsPrincipalRemainingBlankCondition,$F223="",
_xlpm.IsPeriodBlankCondition,ISBLANK($A224),
_xlpm.Calculation,IF(_xlpm.IsPeriodBlankCondition,"",IF(_xlpm.IsPrincipalRemainingBlankCondition,"",IF(_xlpm.IsPrincipalZeroCondition,"",IF(_xlpm.IsPrincipalLessThenOrEqualToMonthlyPaymentCondition,$F223,_xlpm.PrincipalOwedCalculation)))),
_xlpm.Calculation
)</f>
        <v>411.80054674584744</v>
      </c>
      <c r="F224" s="5">
        <f>_xlfn.LET(
_xlpm.StartingBalanceGreaterThanPrincipalOwedPlusPrepaymentCondition,$C224&gt;=$E224,
_xlpm.IsPrincpalOwedPlusPrepaymentLessThanOrEqualToPrincipalRemainingCondition,ROUND($E224,2)&lt;=ROUND($F223,2),
_xlpm.IsCurrentPrincapalOwedAmtGreaterThanPrevPrincipalOwedCondition,$E223&gt;$F223,
_xlpm.IsPrincipalZeroCondition,ROUND($F223,2) = 0,
_xlpm.IsPrincipalRemainingBlankCondition,$F223="",
_xlpm.IsPeriodBlankCondition,ISBLANK($A224),
_xlpm.Calculation,IF(_xlpm.IsPeriodBlankCondition,"",IF(_xlpm.IsPrincipalRemainingBlankCondition,"",IF(_xlpm.IsPrincipalZeroCondition,"",IF(_xlpm.StartingBalanceGreaterThanPrincipalOwedPlusPrepaymentCondition,$C224-$E224,0)))),
_xlpm.Calculation
)</f>
        <v>139727.59298293301</v>
      </c>
      <c r="G224" s="5">
        <f>_xlfn.LET(
_xlpm.PrincpalRemainingCalculation,$B$13,
_xlpm.IsPrincipalZeroCondition,ROUND($F223,2) = 0,
_xlpm.IsPrincipalRemainingBlankCondition,$F223="",
_xlpm.IsPeriodBlankCondition,ISBLANK($A224),
_xlpm.Calculation,IF(_xlpm.IsPeriodBlankCondition,"",IF(_xlpm.IsPrincipalRemainingBlankCondition,"",IF(_xlpm.IsPrincipalZeroCondition,"",_xlpm.PrincpalRemainingCalculation))),
_xlpm.Calculation
)</f>
        <v>500</v>
      </c>
      <c r="H224" s="5" t="str">
        <f>_xlfn.LET(
_xlpm.IsPrincipalRemainingLessThanOrEqualToPMICutoffAmtCondition,$F223&lt;=$B$2*(1-$B$15),
_xlpm.PMIMonthlyPayment,$B$19,
_xlpm.IsPrincipalZeroCondition,ROUND($F223,2) = 0,
_xlpm.IsPrincipalRemainingBlankCondition,$F223="",
_xlpm.IsPeriodBlankCondition,ISBLANK($A224),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24" s="5">
        <f>_xlfn.LET(
_xlpm.IfPMIOwedIsBlank,IF($H224 = "",0,$H224),
_xlpm.TotalMonthlyPaymentCalculation,$D224+$E224+$G224+_xlpm.IfPMIOwedIsBlank,
_xlpm.IsPrincipalZeroCondition,ROUND($F223,2) = 0,
_xlpm.IsPrincipalRemainingBlankCondition,$F223="",
_xlpm.IsPeriodBlankCondition,ISBLANK($A224),
_xlpm.Calculation,IF(_xlpm.IsPeriodBlankCondition,"",IF(_xlpm.IsPrincipalRemainingBlankCondition,"",IF(_xlpm.IsPrincipalZeroCondition,"",_xlpm.TotalMonthlyPaymentCalculation))),
_xlpm.Calculation
)</f>
        <v>2079.6288261598379</v>
      </c>
      <c r="L224" s="5"/>
    </row>
    <row r="225" spans="1:12" x14ac:dyDescent="0.3">
      <c r="A225">
        <v>200</v>
      </c>
      <c r="B225" s="53">
        <f t="shared" si="3"/>
        <v>49888</v>
      </c>
      <c r="C225" s="5">
        <f>_xlfn.LET(
_xlpm.StartingPrincipalBalance,$F224,
_xlpm.IsPrincipalRemainingZeroCondition,ROUND($F224,2)=0,
_xlpm.IsPrincipalRemainingBlankCondition,$F224="",
_xlpm.IsPeriodBlankCondition,ISBLANK($A225),
_xlpm.Calculation,IF(_xlpm.IsPeriodBlankCondition,"",IF(_xlpm.IsPrincipalRemainingBlankCondition,"",IF(_xlpm.IsPrincipalRemainingZeroCondition,"",_xlpm.StartingPrincipalBalance))),
_xlpm.Calculation
)</f>
        <v>139727.59298293301</v>
      </c>
      <c r="D225" s="5">
        <f>_xlfn.LET(
_xlpm.InterestCalculation,$F224*$B$9,
_xlpm.IsPrincipalRemainingZeroCondition,ROUND($F224,2)=0,
_xlpm.IsPrincipalRemainingBlankCondition,$F224="",
_xlpm.IsPeriodBlankCondition,ISBLANK($A225),
_xlpm.Calculation,IF(_xlpm.IsPeriodBlankCondition,"",IF(_xlpm.IsPrincipalRemainingBlankCondition,"",IF(_xlpm.IsPrincipalRemainingZeroCondition,"",_xlpm.InterestCalculation))),
_xlpm.Calculation
)</f>
        <v>1164.3966081911085</v>
      </c>
      <c r="E225" s="5">
        <f>_xlfn.LET(
_xlpm.PrincipalOwedCalculation,$B$10-$D225,
_xlpm.IsPrincipalLessThenOrEqualToMonthlyPaymentCondition,$F224&lt;=$B$10,
_xlpm.IsPrincipalZeroCondition,ROUND($F224,2) = 0,
_xlpm.IsPrincipalRemainingBlankCondition,$F224="",
_xlpm.IsPeriodBlankCondition,ISBLANK($A225),
_xlpm.Calculation,IF(_xlpm.IsPeriodBlankCondition,"",IF(_xlpm.IsPrincipalRemainingBlankCondition,"",IF(_xlpm.IsPrincipalZeroCondition,"",IF(_xlpm.IsPrincipalLessThenOrEqualToMonthlyPaymentCondition,$F224,_xlpm.PrincipalOwedCalculation)))),
_xlpm.Calculation
)</f>
        <v>415.2322179687294</v>
      </c>
      <c r="F225" s="5">
        <f>_xlfn.LET(
_xlpm.StartingBalanceGreaterThanPrincipalOwedPlusPrepaymentCondition,$C225&gt;=$E225,
_xlpm.IsPrincpalOwedPlusPrepaymentLessThanOrEqualToPrincipalRemainingCondition,ROUND($E225,2)&lt;=ROUND($F224,2),
_xlpm.IsCurrentPrincapalOwedAmtGreaterThanPrevPrincipalOwedCondition,$E224&gt;$F224,
_xlpm.IsPrincipalZeroCondition,ROUND($F224,2) = 0,
_xlpm.IsPrincipalRemainingBlankCondition,$F224="",
_xlpm.IsPeriodBlankCondition,ISBLANK($A225),
_xlpm.Calculation,IF(_xlpm.IsPeriodBlankCondition,"",IF(_xlpm.IsPrincipalRemainingBlankCondition,"",IF(_xlpm.IsPrincipalZeroCondition,"",IF(_xlpm.StartingBalanceGreaterThanPrincipalOwedPlusPrepaymentCondition,$C225-$E225,0)))),
_xlpm.Calculation
)</f>
        <v>139312.36076496428</v>
      </c>
      <c r="G225" s="5">
        <f>_xlfn.LET(
_xlpm.PrincpalRemainingCalculation,$B$13,
_xlpm.IsPrincipalZeroCondition,ROUND($F224,2) = 0,
_xlpm.IsPrincipalRemainingBlankCondition,$F224="",
_xlpm.IsPeriodBlankCondition,ISBLANK($A225),
_xlpm.Calculation,IF(_xlpm.IsPeriodBlankCondition,"",IF(_xlpm.IsPrincipalRemainingBlankCondition,"",IF(_xlpm.IsPrincipalZeroCondition,"",_xlpm.PrincpalRemainingCalculation))),
_xlpm.Calculation
)</f>
        <v>500</v>
      </c>
      <c r="H225" s="5" t="str">
        <f>_xlfn.LET(
_xlpm.IsPrincipalRemainingLessThanOrEqualToPMICutoffAmtCondition,$F224&lt;=$B$2*(1-$B$15),
_xlpm.PMIMonthlyPayment,$B$19,
_xlpm.IsPrincipalZeroCondition,ROUND($F224,2) = 0,
_xlpm.IsPrincipalRemainingBlankCondition,$F224="",
_xlpm.IsPeriodBlankCondition,ISBLANK($A225),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25" s="5">
        <f>_xlfn.LET(
_xlpm.IfPMIOwedIsBlank,IF($H225 = "",0,$H225),
_xlpm.TotalMonthlyPaymentCalculation,$D225+$E225+$G225+_xlpm.IfPMIOwedIsBlank,
_xlpm.IsPrincipalZeroCondition,ROUND($F224,2) = 0,
_xlpm.IsPrincipalRemainingBlankCondition,$F224="",
_xlpm.IsPeriodBlankCondition,ISBLANK($A225),
_xlpm.Calculation,IF(_xlpm.IsPeriodBlankCondition,"",IF(_xlpm.IsPrincipalRemainingBlankCondition,"",IF(_xlpm.IsPrincipalZeroCondition,"",_xlpm.TotalMonthlyPaymentCalculation))),
_xlpm.Calculation
)</f>
        <v>2079.6288261598379</v>
      </c>
      <c r="L225" s="5"/>
    </row>
    <row r="226" spans="1:12" x14ac:dyDescent="0.3">
      <c r="A226">
        <v>201</v>
      </c>
      <c r="B226" s="53">
        <f t="shared" si="3"/>
        <v>49919</v>
      </c>
      <c r="C226" s="5">
        <f>_xlfn.LET(
_xlpm.StartingPrincipalBalance,$F225,
_xlpm.IsPrincipalRemainingZeroCondition,ROUND($F225,2)=0,
_xlpm.IsPrincipalRemainingBlankCondition,$F225="",
_xlpm.IsPeriodBlankCondition,ISBLANK($A226),
_xlpm.Calculation,IF(_xlpm.IsPeriodBlankCondition,"",IF(_xlpm.IsPrincipalRemainingBlankCondition,"",IF(_xlpm.IsPrincipalRemainingZeroCondition,"",_xlpm.StartingPrincipalBalance))),
_xlpm.Calculation
)</f>
        <v>139312.36076496428</v>
      </c>
      <c r="D226" s="5">
        <f>_xlfn.LET(
_xlpm.InterestCalculation,$F225*$B$9,
_xlpm.IsPrincipalRemainingZeroCondition,ROUND($F225,2)=0,
_xlpm.IsPrincipalRemainingBlankCondition,$F225="",
_xlpm.IsPeriodBlankCondition,ISBLANK($A226),
_xlpm.Calculation,IF(_xlpm.IsPeriodBlankCondition,"",IF(_xlpm.IsPrincipalRemainingBlankCondition,"",IF(_xlpm.IsPrincipalRemainingZeroCondition,"",_xlpm.InterestCalculation))),
_xlpm.Calculation
)</f>
        <v>1160.9363397080356</v>
      </c>
      <c r="E226" s="5">
        <f>_xlfn.LET(
_xlpm.PrincipalOwedCalculation,$B$10-$D226,
_xlpm.IsPrincipalLessThenOrEqualToMonthlyPaymentCondition,$F225&lt;=$B$10,
_xlpm.IsPrincipalZeroCondition,ROUND($F225,2) = 0,
_xlpm.IsPrincipalRemainingBlankCondition,$F225="",
_xlpm.IsPeriodBlankCondition,ISBLANK($A226),
_xlpm.Calculation,IF(_xlpm.IsPeriodBlankCondition,"",IF(_xlpm.IsPrincipalRemainingBlankCondition,"",IF(_xlpm.IsPrincipalZeroCondition,"",IF(_xlpm.IsPrincipalLessThenOrEqualToMonthlyPaymentCondition,$F225,_xlpm.PrincipalOwedCalculation)))),
_xlpm.Calculation
)</f>
        <v>418.69248645180232</v>
      </c>
      <c r="F226" s="5">
        <f>_xlfn.LET(
_xlpm.StartingBalanceGreaterThanPrincipalOwedPlusPrepaymentCondition,$C226&gt;=$E226,
_xlpm.IsPrincpalOwedPlusPrepaymentLessThanOrEqualToPrincipalRemainingCondition,ROUND($E226,2)&lt;=ROUND($F225,2),
_xlpm.IsCurrentPrincapalOwedAmtGreaterThanPrevPrincipalOwedCondition,$E225&gt;$F225,
_xlpm.IsPrincipalZeroCondition,ROUND($F225,2) = 0,
_xlpm.IsPrincipalRemainingBlankCondition,$F225="",
_xlpm.IsPeriodBlankCondition,ISBLANK($A226),
_xlpm.Calculation,IF(_xlpm.IsPeriodBlankCondition,"",IF(_xlpm.IsPrincipalRemainingBlankCondition,"",IF(_xlpm.IsPrincipalZeroCondition,"",IF(_xlpm.StartingBalanceGreaterThanPrincipalOwedPlusPrepaymentCondition,$C226-$E226,0)))),
_xlpm.Calculation
)</f>
        <v>138893.66827851249</v>
      </c>
      <c r="G226" s="5">
        <f>_xlfn.LET(
_xlpm.PrincpalRemainingCalculation,$B$13,
_xlpm.IsPrincipalZeroCondition,ROUND($F225,2) = 0,
_xlpm.IsPrincipalRemainingBlankCondition,$F225="",
_xlpm.IsPeriodBlankCondition,ISBLANK($A226),
_xlpm.Calculation,IF(_xlpm.IsPeriodBlankCondition,"",IF(_xlpm.IsPrincipalRemainingBlankCondition,"",IF(_xlpm.IsPrincipalZeroCondition,"",_xlpm.PrincpalRemainingCalculation))),
_xlpm.Calculation
)</f>
        <v>500</v>
      </c>
      <c r="H226" s="5" t="str">
        <f>_xlfn.LET(
_xlpm.IsPrincipalRemainingLessThanOrEqualToPMICutoffAmtCondition,$F225&lt;=$B$2*(1-$B$15),
_xlpm.PMIMonthlyPayment,$B$19,
_xlpm.IsPrincipalZeroCondition,ROUND($F225,2) = 0,
_xlpm.IsPrincipalRemainingBlankCondition,$F225="",
_xlpm.IsPeriodBlankCondition,ISBLANK($A226),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26" s="5">
        <f>_xlfn.LET(
_xlpm.IfPMIOwedIsBlank,IF($H226 = "",0,$H226),
_xlpm.TotalMonthlyPaymentCalculation,$D226+$E226+$G226+_xlpm.IfPMIOwedIsBlank,
_xlpm.IsPrincipalZeroCondition,ROUND($F225,2) = 0,
_xlpm.IsPrincipalRemainingBlankCondition,$F225="",
_xlpm.IsPeriodBlankCondition,ISBLANK($A226),
_xlpm.Calculation,IF(_xlpm.IsPeriodBlankCondition,"",IF(_xlpm.IsPrincipalRemainingBlankCondition,"",IF(_xlpm.IsPrincipalZeroCondition,"",_xlpm.TotalMonthlyPaymentCalculation))),
_xlpm.Calculation
)</f>
        <v>2079.6288261598379</v>
      </c>
      <c r="L226" s="5"/>
    </row>
    <row r="227" spans="1:12" x14ac:dyDescent="0.3">
      <c r="A227">
        <v>202</v>
      </c>
      <c r="B227" s="53">
        <f t="shared" si="3"/>
        <v>49949</v>
      </c>
      <c r="C227" s="5">
        <f>_xlfn.LET(
_xlpm.StartingPrincipalBalance,$F226,
_xlpm.IsPrincipalRemainingZeroCondition,ROUND($F226,2)=0,
_xlpm.IsPrincipalRemainingBlankCondition,$F226="",
_xlpm.IsPeriodBlankCondition,ISBLANK($A227),
_xlpm.Calculation,IF(_xlpm.IsPeriodBlankCondition,"",IF(_xlpm.IsPrincipalRemainingBlankCondition,"",IF(_xlpm.IsPrincipalRemainingZeroCondition,"",_xlpm.StartingPrincipalBalance))),
_xlpm.Calculation
)</f>
        <v>138893.66827851249</v>
      </c>
      <c r="D227" s="5">
        <f>_xlfn.LET(
_xlpm.InterestCalculation,$F226*$B$9,
_xlpm.IsPrincipalRemainingZeroCondition,ROUND($F226,2)=0,
_xlpm.IsPrincipalRemainingBlankCondition,$F226="",
_xlpm.IsPeriodBlankCondition,ISBLANK($A227),
_xlpm.Calculation,IF(_xlpm.IsPeriodBlankCondition,"",IF(_xlpm.IsPrincipalRemainingBlankCondition,"",IF(_xlpm.IsPrincipalRemainingZeroCondition,"",_xlpm.InterestCalculation))),
_xlpm.Calculation
)</f>
        <v>1157.4472356542708</v>
      </c>
      <c r="E227" s="5">
        <f>_xlfn.LET(
_xlpm.PrincipalOwedCalculation,$B$10-$D227,
_xlpm.IsPrincipalLessThenOrEqualToMonthlyPaymentCondition,$F226&lt;=$B$10,
_xlpm.IsPrincipalZeroCondition,ROUND($F226,2) = 0,
_xlpm.IsPrincipalRemainingBlankCondition,$F226="",
_xlpm.IsPeriodBlankCondition,ISBLANK($A227),
_xlpm.Calculation,IF(_xlpm.IsPeriodBlankCondition,"",IF(_xlpm.IsPrincipalRemainingBlankCondition,"",IF(_xlpm.IsPrincipalZeroCondition,"",IF(_xlpm.IsPrincipalLessThenOrEqualToMonthlyPaymentCondition,$F226,_xlpm.PrincipalOwedCalculation)))),
_xlpm.Calculation
)</f>
        <v>422.1815905055671</v>
      </c>
      <c r="F227" s="5">
        <f>_xlfn.LET(
_xlpm.StartingBalanceGreaterThanPrincipalOwedPlusPrepaymentCondition,$C227&gt;=$E227,
_xlpm.IsPrincpalOwedPlusPrepaymentLessThanOrEqualToPrincipalRemainingCondition,ROUND($E227,2)&lt;=ROUND($F226,2),
_xlpm.IsCurrentPrincapalOwedAmtGreaterThanPrevPrincipalOwedCondition,$E226&gt;$F226,
_xlpm.IsPrincipalZeroCondition,ROUND($F226,2) = 0,
_xlpm.IsPrincipalRemainingBlankCondition,$F226="",
_xlpm.IsPeriodBlankCondition,ISBLANK($A227),
_xlpm.Calculation,IF(_xlpm.IsPeriodBlankCondition,"",IF(_xlpm.IsPrincipalRemainingBlankCondition,"",IF(_xlpm.IsPrincipalZeroCondition,"",IF(_xlpm.StartingBalanceGreaterThanPrincipalOwedPlusPrepaymentCondition,$C227-$E227,0)))),
_xlpm.Calculation
)</f>
        <v>138471.48668800693</v>
      </c>
      <c r="G227" s="5">
        <f>_xlfn.LET(
_xlpm.PrincpalRemainingCalculation,$B$13,
_xlpm.IsPrincipalZeroCondition,ROUND($F226,2) = 0,
_xlpm.IsPrincipalRemainingBlankCondition,$F226="",
_xlpm.IsPeriodBlankCondition,ISBLANK($A227),
_xlpm.Calculation,IF(_xlpm.IsPeriodBlankCondition,"",IF(_xlpm.IsPrincipalRemainingBlankCondition,"",IF(_xlpm.IsPrincipalZeroCondition,"",_xlpm.PrincpalRemainingCalculation))),
_xlpm.Calculation
)</f>
        <v>500</v>
      </c>
      <c r="H227" s="5" t="str">
        <f>_xlfn.LET(
_xlpm.IsPrincipalRemainingLessThanOrEqualToPMICutoffAmtCondition,$F226&lt;=$B$2*(1-$B$15),
_xlpm.PMIMonthlyPayment,$B$19,
_xlpm.IsPrincipalZeroCondition,ROUND($F226,2) = 0,
_xlpm.IsPrincipalRemainingBlankCondition,$F226="",
_xlpm.IsPeriodBlankCondition,ISBLANK($A227),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27" s="5">
        <f>_xlfn.LET(
_xlpm.IfPMIOwedIsBlank,IF($H227 = "",0,$H227),
_xlpm.TotalMonthlyPaymentCalculation,$D227+$E227+$G227+_xlpm.IfPMIOwedIsBlank,
_xlpm.IsPrincipalZeroCondition,ROUND($F226,2) = 0,
_xlpm.IsPrincipalRemainingBlankCondition,$F226="",
_xlpm.IsPeriodBlankCondition,ISBLANK($A227),
_xlpm.Calculation,IF(_xlpm.IsPeriodBlankCondition,"",IF(_xlpm.IsPrincipalRemainingBlankCondition,"",IF(_xlpm.IsPrincipalZeroCondition,"",_xlpm.TotalMonthlyPaymentCalculation))),
_xlpm.Calculation
)</f>
        <v>2079.6288261598379</v>
      </c>
      <c r="L227" s="5"/>
    </row>
    <row r="228" spans="1:12" x14ac:dyDescent="0.3">
      <c r="A228">
        <v>203</v>
      </c>
      <c r="B228" s="53">
        <f t="shared" si="3"/>
        <v>49980</v>
      </c>
      <c r="C228" s="5">
        <f>_xlfn.LET(
_xlpm.StartingPrincipalBalance,$F227,
_xlpm.IsPrincipalRemainingZeroCondition,ROUND($F227,2)=0,
_xlpm.IsPrincipalRemainingBlankCondition,$F227="",
_xlpm.IsPeriodBlankCondition,ISBLANK($A228),
_xlpm.Calculation,IF(_xlpm.IsPeriodBlankCondition,"",IF(_xlpm.IsPrincipalRemainingBlankCondition,"",IF(_xlpm.IsPrincipalRemainingZeroCondition,"",_xlpm.StartingPrincipalBalance))),
_xlpm.Calculation
)</f>
        <v>138471.48668800693</v>
      </c>
      <c r="D228" s="5">
        <f>_xlfn.LET(
_xlpm.InterestCalculation,$F227*$B$9,
_xlpm.IsPrincipalRemainingZeroCondition,ROUND($F227,2)=0,
_xlpm.IsPrincipalRemainingBlankCondition,$F227="",
_xlpm.IsPeriodBlankCondition,ISBLANK($A228),
_xlpm.Calculation,IF(_xlpm.IsPeriodBlankCondition,"",IF(_xlpm.IsPrincipalRemainingBlankCondition,"",IF(_xlpm.IsPrincipalRemainingZeroCondition,"",_xlpm.InterestCalculation))),
_xlpm.Calculation
)</f>
        <v>1153.9290557333911</v>
      </c>
      <c r="E228" s="5">
        <f>_xlfn.LET(
_xlpm.PrincipalOwedCalculation,$B$10-$D228,
_xlpm.IsPrincipalLessThenOrEqualToMonthlyPaymentCondition,$F227&lt;=$B$10,
_xlpm.IsPrincipalZeroCondition,ROUND($F227,2) = 0,
_xlpm.IsPrincipalRemainingBlankCondition,$F227="",
_xlpm.IsPeriodBlankCondition,ISBLANK($A228),
_xlpm.Calculation,IF(_xlpm.IsPeriodBlankCondition,"",IF(_xlpm.IsPrincipalRemainingBlankCondition,"",IF(_xlpm.IsPrincipalZeroCondition,"",IF(_xlpm.IsPrincipalLessThenOrEqualToMonthlyPaymentCondition,$F227,_xlpm.PrincipalOwedCalculation)))),
_xlpm.Calculation
)</f>
        <v>425.69977042644678</v>
      </c>
      <c r="F228" s="5">
        <f>_xlfn.LET(
_xlpm.StartingBalanceGreaterThanPrincipalOwedPlusPrepaymentCondition,$C228&gt;=$E228,
_xlpm.IsPrincpalOwedPlusPrepaymentLessThanOrEqualToPrincipalRemainingCondition,ROUND($E228,2)&lt;=ROUND($F227,2),
_xlpm.IsCurrentPrincapalOwedAmtGreaterThanPrevPrincipalOwedCondition,$E227&gt;$F227,
_xlpm.IsPrincipalZeroCondition,ROUND($F227,2) = 0,
_xlpm.IsPrincipalRemainingBlankCondition,$F227="",
_xlpm.IsPeriodBlankCondition,ISBLANK($A228),
_xlpm.Calculation,IF(_xlpm.IsPeriodBlankCondition,"",IF(_xlpm.IsPrincipalRemainingBlankCondition,"",IF(_xlpm.IsPrincipalZeroCondition,"",IF(_xlpm.StartingBalanceGreaterThanPrincipalOwedPlusPrepaymentCondition,$C228-$E228,0)))),
_xlpm.Calculation
)</f>
        <v>138045.7869175805</v>
      </c>
      <c r="G228" s="5">
        <f>_xlfn.LET(
_xlpm.PrincpalRemainingCalculation,$B$13,
_xlpm.IsPrincipalZeroCondition,ROUND($F227,2) = 0,
_xlpm.IsPrincipalRemainingBlankCondition,$F227="",
_xlpm.IsPeriodBlankCondition,ISBLANK($A228),
_xlpm.Calculation,IF(_xlpm.IsPeriodBlankCondition,"",IF(_xlpm.IsPrincipalRemainingBlankCondition,"",IF(_xlpm.IsPrincipalZeroCondition,"",_xlpm.PrincpalRemainingCalculation))),
_xlpm.Calculation
)</f>
        <v>500</v>
      </c>
      <c r="H228" s="5" t="str">
        <f>_xlfn.LET(
_xlpm.IsPrincipalRemainingLessThanOrEqualToPMICutoffAmtCondition,$F227&lt;=$B$2*(1-$B$15),
_xlpm.PMIMonthlyPayment,$B$19,
_xlpm.IsPrincipalZeroCondition,ROUND($F227,2) = 0,
_xlpm.IsPrincipalRemainingBlankCondition,$F227="",
_xlpm.IsPeriodBlankCondition,ISBLANK($A228),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28" s="5">
        <f>_xlfn.LET(
_xlpm.IfPMIOwedIsBlank,IF($H228 = "",0,$H228),
_xlpm.TotalMonthlyPaymentCalculation,$D228+$E228+$G228+_xlpm.IfPMIOwedIsBlank,
_xlpm.IsPrincipalZeroCondition,ROUND($F227,2) = 0,
_xlpm.IsPrincipalRemainingBlankCondition,$F227="",
_xlpm.IsPeriodBlankCondition,ISBLANK($A228),
_xlpm.Calculation,IF(_xlpm.IsPeriodBlankCondition,"",IF(_xlpm.IsPrincipalRemainingBlankCondition,"",IF(_xlpm.IsPrincipalZeroCondition,"",_xlpm.TotalMonthlyPaymentCalculation))),
_xlpm.Calculation
)</f>
        <v>2079.6288261598379</v>
      </c>
      <c r="L228" s="5"/>
    </row>
    <row r="229" spans="1:12" x14ac:dyDescent="0.3">
      <c r="A229">
        <v>204</v>
      </c>
      <c r="B229" s="53">
        <f t="shared" si="3"/>
        <v>50010</v>
      </c>
      <c r="C229" s="5">
        <f>_xlfn.LET(
_xlpm.StartingPrincipalBalance,$F228,
_xlpm.IsPrincipalRemainingZeroCondition,ROUND($F228,2)=0,
_xlpm.IsPrincipalRemainingBlankCondition,$F228="",
_xlpm.IsPeriodBlankCondition,ISBLANK($A229),
_xlpm.Calculation,IF(_xlpm.IsPeriodBlankCondition,"",IF(_xlpm.IsPrincipalRemainingBlankCondition,"",IF(_xlpm.IsPrincipalRemainingZeroCondition,"",_xlpm.StartingPrincipalBalance))),
_xlpm.Calculation
)</f>
        <v>138045.7869175805</v>
      </c>
      <c r="D229" s="5">
        <f>_xlfn.LET(
_xlpm.InterestCalculation,$F228*$B$9,
_xlpm.IsPrincipalRemainingZeroCondition,ROUND($F228,2)=0,
_xlpm.IsPrincipalRemainingBlankCondition,$F228="",
_xlpm.IsPeriodBlankCondition,ISBLANK($A229),
_xlpm.Calculation,IF(_xlpm.IsPeriodBlankCondition,"",IF(_xlpm.IsPrincipalRemainingBlankCondition,"",IF(_xlpm.IsPrincipalRemainingZeroCondition,"",_xlpm.InterestCalculation))),
_xlpm.Calculation
)</f>
        <v>1150.381557646504</v>
      </c>
      <c r="E229" s="5">
        <f>_xlfn.LET(
_xlpm.PrincipalOwedCalculation,$B$10-$D229,
_xlpm.IsPrincipalLessThenOrEqualToMonthlyPaymentCondition,$F228&lt;=$B$10,
_xlpm.IsPrincipalZeroCondition,ROUND($F228,2) = 0,
_xlpm.IsPrincipalRemainingBlankCondition,$F228="",
_xlpm.IsPeriodBlankCondition,ISBLANK($A229),
_xlpm.Calculation,IF(_xlpm.IsPeriodBlankCondition,"",IF(_xlpm.IsPrincipalRemainingBlankCondition,"",IF(_xlpm.IsPrincipalZeroCondition,"",IF(_xlpm.IsPrincipalLessThenOrEqualToMonthlyPaymentCondition,$F228,_xlpm.PrincipalOwedCalculation)))),
_xlpm.Calculation
)</f>
        <v>429.24726851333389</v>
      </c>
      <c r="F229" s="5">
        <f>_xlfn.LET(
_xlpm.StartingBalanceGreaterThanPrincipalOwedPlusPrepaymentCondition,$C229&gt;=$E229,
_xlpm.IsPrincpalOwedPlusPrepaymentLessThanOrEqualToPrincipalRemainingCondition,ROUND($E229,2)&lt;=ROUND($F228,2),
_xlpm.IsCurrentPrincapalOwedAmtGreaterThanPrevPrincipalOwedCondition,$E228&gt;$F228,
_xlpm.IsPrincipalZeroCondition,ROUND($F228,2) = 0,
_xlpm.IsPrincipalRemainingBlankCondition,$F228="",
_xlpm.IsPeriodBlankCondition,ISBLANK($A229),
_xlpm.Calculation,IF(_xlpm.IsPeriodBlankCondition,"",IF(_xlpm.IsPrincipalRemainingBlankCondition,"",IF(_xlpm.IsPrincipalZeroCondition,"",IF(_xlpm.StartingBalanceGreaterThanPrincipalOwedPlusPrepaymentCondition,$C229-$E229,0)))),
_xlpm.Calculation
)</f>
        <v>137616.53964906716</v>
      </c>
      <c r="G229" s="5">
        <f>_xlfn.LET(
_xlpm.PrincpalRemainingCalculation,$B$13,
_xlpm.IsPrincipalZeroCondition,ROUND($F228,2) = 0,
_xlpm.IsPrincipalRemainingBlankCondition,$F228="",
_xlpm.IsPeriodBlankCondition,ISBLANK($A229),
_xlpm.Calculation,IF(_xlpm.IsPeriodBlankCondition,"",IF(_xlpm.IsPrincipalRemainingBlankCondition,"",IF(_xlpm.IsPrincipalZeroCondition,"",_xlpm.PrincpalRemainingCalculation))),
_xlpm.Calculation
)</f>
        <v>500</v>
      </c>
      <c r="H229" s="5" t="str">
        <f>_xlfn.LET(
_xlpm.IsPrincipalRemainingLessThanOrEqualToPMICutoffAmtCondition,$F228&lt;=$B$2*(1-$B$15),
_xlpm.PMIMonthlyPayment,$B$19,
_xlpm.IsPrincipalZeroCondition,ROUND($F228,2) = 0,
_xlpm.IsPrincipalRemainingBlankCondition,$F228="",
_xlpm.IsPeriodBlankCondition,ISBLANK($A229),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29" s="5">
        <f>_xlfn.LET(
_xlpm.IfPMIOwedIsBlank,IF($H229 = "",0,$H229),
_xlpm.TotalMonthlyPaymentCalculation,$D229+$E229+$G229+_xlpm.IfPMIOwedIsBlank,
_xlpm.IsPrincipalZeroCondition,ROUND($F228,2) = 0,
_xlpm.IsPrincipalRemainingBlankCondition,$F228="",
_xlpm.IsPeriodBlankCondition,ISBLANK($A229),
_xlpm.Calculation,IF(_xlpm.IsPeriodBlankCondition,"",IF(_xlpm.IsPrincipalRemainingBlankCondition,"",IF(_xlpm.IsPrincipalZeroCondition,"",_xlpm.TotalMonthlyPaymentCalculation))),
_xlpm.Calculation
)</f>
        <v>2079.6288261598379</v>
      </c>
      <c r="L229" s="5"/>
    </row>
    <row r="230" spans="1:12" x14ac:dyDescent="0.3">
      <c r="A230">
        <v>205</v>
      </c>
      <c r="B230" s="53">
        <f t="shared" si="3"/>
        <v>50041</v>
      </c>
      <c r="C230" s="5">
        <f>_xlfn.LET(
_xlpm.StartingPrincipalBalance,$F229,
_xlpm.IsPrincipalRemainingZeroCondition,ROUND($F229,2)=0,
_xlpm.IsPrincipalRemainingBlankCondition,$F229="",
_xlpm.IsPeriodBlankCondition,ISBLANK($A230),
_xlpm.Calculation,IF(_xlpm.IsPeriodBlankCondition,"",IF(_xlpm.IsPrincipalRemainingBlankCondition,"",IF(_xlpm.IsPrincipalRemainingZeroCondition,"",_xlpm.StartingPrincipalBalance))),
_xlpm.Calculation
)</f>
        <v>137616.53964906716</v>
      </c>
      <c r="D230" s="5">
        <f>_xlfn.LET(
_xlpm.InterestCalculation,$F229*$B$9,
_xlpm.IsPrincipalRemainingZeroCondition,ROUND($F229,2)=0,
_xlpm.IsPrincipalRemainingBlankCondition,$F229="",
_xlpm.IsPeriodBlankCondition,ISBLANK($A230),
_xlpm.Calculation,IF(_xlpm.IsPeriodBlankCondition,"",IF(_xlpm.IsPrincipalRemainingBlankCondition,"",IF(_xlpm.IsPrincipalRemainingZeroCondition,"",_xlpm.InterestCalculation))),
_xlpm.Calculation
)</f>
        <v>1146.8044970755595</v>
      </c>
      <c r="E230" s="5">
        <f>_xlfn.LET(
_xlpm.PrincipalOwedCalculation,$B$10-$D230,
_xlpm.IsPrincipalLessThenOrEqualToMonthlyPaymentCondition,$F229&lt;=$B$10,
_xlpm.IsPrincipalZeroCondition,ROUND($F229,2) = 0,
_xlpm.IsPrincipalRemainingBlankCondition,$F229="",
_xlpm.IsPeriodBlankCondition,ISBLANK($A230),
_xlpm.Calculation,IF(_xlpm.IsPeriodBlankCondition,"",IF(_xlpm.IsPrincipalRemainingBlankCondition,"",IF(_xlpm.IsPrincipalZeroCondition,"",IF(_xlpm.IsPrincipalLessThenOrEqualToMonthlyPaymentCondition,$F229,_xlpm.PrincipalOwedCalculation)))),
_xlpm.Calculation
)</f>
        <v>432.82432908427836</v>
      </c>
      <c r="F230" s="5">
        <f>_xlfn.LET(
_xlpm.StartingBalanceGreaterThanPrincipalOwedPlusPrepaymentCondition,$C230&gt;=$E230,
_xlpm.IsPrincpalOwedPlusPrepaymentLessThanOrEqualToPrincipalRemainingCondition,ROUND($E230,2)&lt;=ROUND($F229,2),
_xlpm.IsCurrentPrincapalOwedAmtGreaterThanPrevPrincipalOwedCondition,$E229&gt;$F229,
_xlpm.IsPrincipalZeroCondition,ROUND($F229,2) = 0,
_xlpm.IsPrincipalRemainingBlankCondition,$F229="",
_xlpm.IsPeriodBlankCondition,ISBLANK($A230),
_xlpm.Calculation,IF(_xlpm.IsPeriodBlankCondition,"",IF(_xlpm.IsPrincipalRemainingBlankCondition,"",IF(_xlpm.IsPrincipalZeroCondition,"",IF(_xlpm.StartingBalanceGreaterThanPrincipalOwedPlusPrepaymentCondition,$C230-$E230,0)))),
_xlpm.Calculation
)</f>
        <v>137183.71531998288</v>
      </c>
      <c r="G230" s="5">
        <f>_xlfn.LET(
_xlpm.PrincpalRemainingCalculation,$B$13,
_xlpm.IsPrincipalZeroCondition,ROUND($F229,2) = 0,
_xlpm.IsPrincipalRemainingBlankCondition,$F229="",
_xlpm.IsPeriodBlankCondition,ISBLANK($A230),
_xlpm.Calculation,IF(_xlpm.IsPeriodBlankCondition,"",IF(_xlpm.IsPrincipalRemainingBlankCondition,"",IF(_xlpm.IsPrincipalZeroCondition,"",_xlpm.PrincpalRemainingCalculation))),
_xlpm.Calculation
)</f>
        <v>500</v>
      </c>
      <c r="H230" s="5" t="str">
        <f>_xlfn.LET(
_xlpm.IsPrincipalRemainingLessThanOrEqualToPMICutoffAmtCondition,$F229&lt;=$B$2*(1-$B$15),
_xlpm.PMIMonthlyPayment,$B$19,
_xlpm.IsPrincipalZeroCondition,ROUND($F229,2) = 0,
_xlpm.IsPrincipalRemainingBlankCondition,$F229="",
_xlpm.IsPeriodBlankCondition,ISBLANK($A230),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30" s="5">
        <f>_xlfn.LET(
_xlpm.IfPMIOwedIsBlank,IF($H230 = "",0,$H230),
_xlpm.TotalMonthlyPaymentCalculation,$D230+$E230+$G230+_xlpm.IfPMIOwedIsBlank,
_xlpm.IsPrincipalZeroCondition,ROUND($F229,2) = 0,
_xlpm.IsPrincipalRemainingBlankCondition,$F229="",
_xlpm.IsPeriodBlankCondition,ISBLANK($A230),
_xlpm.Calculation,IF(_xlpm.IsPeriodBlankCondition,"",IF(_xlpm.IsPrincipalRemainingBlankCondition,"",IF(_xlpm.IsPrincipalZeroCondition,"",_xlpm.TotalMonthlyPaymentCalculation))),
_xlpm.Calculation
)</f>
        <v>2079.6288261598379</v>
      </c>
      <c r="L230" s="5"/>
    </row>
    <row r="231" spans="1:12" x14ac:dyDescent="0.3">
      <c r="A231">
        <v>206</v>
      </c>
      <c r="B231" s="53">
        <f t="shared" si="3"/>
        <v>50072</v>
      </c>
      <c r="C231" s="5">
        <f>_xlfn.LET(
_xlpm.StartingPrincipalBalance,$F230,
_xlpm.IsPrincipalRemainingZeroCondition,ROUND($F230,2)=0,
_xlpm.IsPrincipalRemainingBlankCondition,$F230="",
_xlpm.IsPeriodBlankCondition,ISBLANK($A231),
_xlpm.Calculation,IF(_xlpm.IsPeriodBlankCondition,"",IF(_xlpm.IsPrincipalRemainingBlankCondition,"",IF(_xlpm.IsPrincipalRemainingZeroCondition,"",_xlpm.StartingPrincipalBalance))),
_xlpm.Calculation
)</f>
        <v>137183.71531998288</v>
      </c>
      <c r="D231" s="5">
        <f>_xlfn.LET(
_xlpm.InterestCalculation,$F230*$B$9,
_xlpm.IsPrincipalRemainingZeroCondition,ROUND($F230,2)=0,
_xlpm.IsPrincipalRemainingBlankCondition,$F230="",
_xlpm.IsPeriodBlankCondition,ISBLANK($A231),
_xlpm.Calculation,IF(_xlpm.IsPeriodBlankCondition,"",IF(_xlpm.IsPrincipalRemainingBlankCondition,"",IF(_xlpm.IsPrincipalRemainingZeroCondition,"",_xlpm.InterestCalculation))),
_xlpm.Calculation
)</f>
        <v>1143.1976276665239</v>
      </c>
      <c r="E231" s="5">
        <f>_xlfn.LET(
_xlpm.PrincipalOwedCalculation,$B$10-$D231,
_xlpm.IsPrincipalLessThenOrEqualToMonthlyPaymentCondition,$F230&lt;=$B$10,
_xlpm.IsPrincipalZeroCondition,ROUND($F230,2) = 0,
_xlpm.IsPrincipalRemainingBlankCondition,$F230="",
_xlpm.IsPeriodBlankCondition,ISBLANK($A231),
_xlpm.Calculation,IF(_xlpm.IsPeriodBlankCondition,"",IF(_xlpm.IsPrincipalRemainingBlankCondition,"",IF(_xlpm.IsPrincipalZeroCondition,"",IF(_xlpm.IsPrincipalLessThenOrEqualToMonthlyPaymentCondition,$F230,_xlpm.PrincipalOwedCalculation)))),
_xlpm.Calculation
)</f>
        <v>436.43119849331401</v>
      </c>
      <c r="F231" s="5">
        <f>_xlfn.LET(
_xlpm.StartingBalanceGreaterThanPrincipalOwedPlusPrepaymentCondition,$C231&gt;=$E231,
_xlpm.IsPrincpalOwedPlusPrepaymentLessThanOrEqualToPrincipalRemainingCondition,ROUND($E231,2)&lt;=ROUND($F230,2),
_xlpm.IsCurrentPrincapalOwedAmtGreaterThanPrevPrincipalOwedCondition,$E230&gt;$F230,
_xlpm.IsPrincipalZeroCondition,ROUND($F230,2) = 0,
_xlpm.IsPrincipalRemainingBlankCondition,$F230="",
_xlpm.IsPeriodBlankCondition,ISBLANK($A231),
_xlpm.Calculation,IF(_xlpm.IsPeriodBlankCondition,"",IF(_xlpm.IsPrincipalRemainingBlankCondition,"",IF(_xlpm.IsPrincipalZeroCondition,"",IF(_xlpm.StartingBalanceGreaterThanPrincipalOwedPlusPrepaymentCondition,$C231-$E231,0)))),
_xlpm.Calculation
)</f>
        <v>136747.28412148956</v>
      </c>
      <c r="G231" s="5">
        <f>_xlfn.LET(
_xlpm.PrincpalRemainingCalculation,$B$13,
_xlpm.IsPrincipalZeroCondition,ROUND($F230,2) = 0,
_xlpm.IsPrincipalRemainingBlankCondition,$F230="",
_xlpm.IsPeriodBlankCondition,ISBLANK($A231),
_xlpm.Calculation,IF(_xlpm.IsPeriodBlankCondition,"",IF(_xlpm.IsPrincipalRemainingBlankCondition,"",IF(_xlpm.IsPrincipalZeroCondition,"",_xlpm.PrincpalRemainingCalculation))),
_xlpm.Calculation
)</f>
        <v>500</v>
      </c>
      <c r="H231" s="5" t="str">
        <f>_xlfn.LET(
_xlpm.IsPrincipalRemainingLessThanOrEqualToPMICutoffAmtCondition,$F230&lt;=$B$2*(1-$B$15),
_xlpm.PMIMonthlyPayment,$B$19,
_xlpm.IsPrincipalZeroCondition,ROUND($F230,2) = 0,
_xlpm.IsPrincipalRemainingBlankCondition,$F230="",
_xlpm.IsPeriodBlankCondition,ISBLANK($A231),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31" s="5">
        <f>_xlfn.LET(
_xlpm.IfPMIOwedIsBlank,IF($H231 = "",0,$H231),
_xlpm.TotalMonthlyPaymentCalculation,$D231+$E231+$G231+_xlpm.IfPMIOwedIsBlank,
_xlpm.IsPrincipalZeroCondition,ROUND($F230,2) = 0,
_xlpm.IsPrincipalRemainingBlankCondition,$F230="",
_xlpm.IsPeriodBlankCondition,ISBLANK($A231),
_xlpm.Calculation,IF(_xlpm.IsPeriodBlankCondition,"",IF(_xlpm.IsPrincipalRemainingBlankCondition,"",IF(_xlpm.IsPrincipalZeroCondition,"",_xlpm.TotalMonthlyPaymentCalculation))),
_xlpm.Calculation
)</f>
        <v>2079.6288261598379</v>
      </c>
      <c r="L231" s="5"/>
    </row>
    <row r="232" spans="1:12" x14ac:dyDescent="0.3">
      <c r="A232">
        <v>207</v>
      </c>
      <c r="B232" s="53">
        <f t="shared" si="3"/>
        <v>50100</v>
      </c>
      <c r="C232" s="5">
        <f>_xlfn.LET(
_xlpm.StartingPrincipalBalance,$F231,
_xlpm.IsPrincipalRemainingZeroCondition,ROUND($F231,2)=0,
_xlpm.IsPrincipalRemainingBlankCondition,$F231="",
_xlpm.IsPeriodBlankCondition,ISBLANK($A232),
_xlpm.Calculation,IF(_xlpm.IsPeriodBlankCondition,"",IF(_xlpm.IsPrincipalRemainingBlankCondition,"",IF(_xlpm.IsPrincipalRemainingZeroCondition,"",_xlpm.StartingPrincipalBalance))),
_xlpm.Calculation
)</f>
        <v>136747.28412148956</v>
      </c>
      <c r="D232" s="5">
        <f>_xlfn.LET(
_xlpm.InterestCalculation,$F231*$B$9,
_xlpm.IsPrincipalRemainingZeroCondition,ROUND($F231,2)=0,
_xlpm.IsPrincipalRemainingBlankCondition,$F231="",
_xlpm.IsPeriodBlankCondition,ISBLANK($A232),
_xlpm.Calculation,IF(_xlpm.IsPeriodBlankCondition,"",IF(_xlpm.IsPrincipalRemainingBlankCondition,"",IF(_xlpm.IsPrincipalRemainingZeroCondition,"",_xlpm.InterestCalculation))),
_xlpm.Calculation
)</f>
        <v>1139.5607010124129</v>
      </c>
      <c r="E232" s="5">
        <f>_xlfn.LET(
_xlpm.PrincipalOwedCalculation,$B$10-$D232,
_xlpm.IsPrincipalLessThenOrEqualToMonthlyPaymentCondition,$F231&lt;=$B$10,
_xlpm.IsPrincipalZeroCondition,ROUND($F231,2) = 0,
_xlpm.IsPrincipalRemainingBlankCondition,$F231="",
_xlpm.IsPeriodBlankCondition,ISBLANK($A232),
_xlpm.Calculation,IF(_xlpm.IsPeriodBlankCondition,"",IF(_xlpm.IsPrincipalRemainingBlankCondition,"",IF(_xlpm.IsPrincipalZeroCondition,"",IF(_xlpm.IsPrincipalLessThenOrEqualToMonthlyPaymentCondition,$F231,_xlpm.PrincipalOwedCalculation)))),
_xlpm.Calculation
)</f>
        <v>440.06812514742501</v>
      </c>
      <c r="F232" s="5">
        <f>_xlfn.LET(
_xlpm.StartingBalanceGreaterThanPrincipalOwedPlusPrepaymentCondition,$C232&gt;=$E232,
_xlpm.IsPrincpalOwedPlusPrepaymentLessThanOrEqualToPrincipalRemainingCondition,ROUND($E232,2)&lt;=ROUND($F231,2),
_xlpm.IsCurrentPrincapalOwedAmtGreaterThanPrevPrincipalOwedCondition,$E231&gt;$F231,
_xlpm.IsPrincipalZeroCondition,ROUND($F231,2) = 0,
_xlpm.IsPrincipalRemainingBlankCondition,$F231="",
_xlpm.IsPeriodBlankCondition,ISBLANK($A232),
_xlpm.Calculation,IF(_xlpm.IsPeriodBlankCondition,"",IF(_xlpm.IsPrincipalRemainingBlankCondition,"",IF(_xlpm.IsPrincipalZeroCondition,"",IF(_xlpm.StartingBalanceGreaterThanPrincipalOwedPlusPrepaymentCondition,$C232-$E232,0)))),
_xlpm.Calculation
)</f>
        <v>136307.21599634213</v>
      </c>
      <c r="G232" s="5">
        <f>_xlfn.LET(
_xlpm.PrincpalRemainingCalculation,$B$13,
_xlpm.IsPrincipalZeroCondition,ROUND($F231,2) = 0,
_xlpm.IsPrincipalRemainingBlankCondition,$F231="",
_xlpm.IsPeriodBlankCondition,ISBLANK($A232),
_xlpm.Calculation,IF(_xlpm.IsPeriodBlankCondition,"",IF(_xlpm.IsPrincipalRemainingBlankCondition,"",IF(_xlpm.IsPrincipalZeroCondition,"",_xlpm.PrincpalRemainingCalculation))),
_xlpm.Calculation
)</f>
        <v>500</v>
      </c>
      <c r="H232" s="5" t="str">
        <f>_xlfn.LET(
_xlpm.IsPrincipalRemainingLessThanOrEqualToPMICutoffAmtCondition,$F231&lt;=$B$2*(1-$B$15),
_xlpm.PMIMonthlyPayment,$B$19,
_xlpm.IsPrincipalZeroCondition,ROUND($F231,2) = 0,
_xlpm.IsPrincipalRemainingBlankCondition,$F231="",
_xlpm.IsPeriodBlankCondition,ISBLANK($A232),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32" s="5">
        <f>_xlfn.LET(
_xlpm.IfPMIOwedIsBlank,IF($H232 = "",0,$H232),
_xlpm.TotalMonthlyPaymentCalculation,$D232+$E232+$G232+_xlpm.IfPMIOwedIsBlank,
_xlpm.IsPrincipalZeroCondition,ROUND($F231,2) = 0,
_xlpm.IsPrincipalRemainingBlankCondition,$F231="",
_xlpm.IsPeriodBlankCondition,ISBLANK($A232),
_xlpm.Calculation,IF(_xlpm.IsPeriodBlankCondition,"",IF(_xlpm.IsPrincipalRemainingBlankCondition,"",IF(_xlpm.IsPrincipalZeroCondition,"",_xlpm.TotalMonthlyPaymentCalculation))),
_xlpm.Calculation
)</f>
        <v>2079.6288261598379</v>
      </c>
      <c r="L232" s="5"/>
    </row>
    <row r="233" spans="1:12" x14ac:dyDescent="0.3">
      <c r="A233">
        <v>208</v>
      </c>
      <c r="B233" s="53">
        <f t="shared" si="3"/>
        <v>50131</v>
      </c>
      <c r="C233" s="5">
        <f>_xlfn.LET(
_xlpm.StartingPrincipalBalance,$F232,
_xlpm.IsPrincipalRemainingZeroCondition,ROUND($F232,2)=0,
_xlpm.IsPrincipalRemainingBlankCondition,$F232="",
_xlpm.IsPeriodBlankCondition,ISBLANK($A233),
_xlpm.Calculation,IF(_xlpm.IsPeriodBlankCondition,"",IF(_xlpm.IsPrincipalRemainingBlankCondition,"",IF(_xlpm.IsPrincipalRemainingZeroCondition,"",_xlpm.StartingPrincipalBalance))),
_xlpm.Calculation
)</f>
        <v>136307.21599634213</v>
      </c>
      <c r="D233" s="5">
        <f>_xlfn.LET(
_xlpm.InterestCalculation,$F232*$B$9,
_xlpm.IsPrincipalRemainingZeroCondition,ROUND($F232,2)=0,
_xlpm.IsPrincipalRemainingBlankCondition,$F232="",
_xlpm.IsPeriodBlankCondition,ISBLANK($A233),
_xlpm.Calculation,IF(_xlpm.IsPeriodBlankCondition,"",IF(_xlpm.IsPrincipalRemainingBlankCondition,"",IF(_xlpm.IsPrincipalRemainingZeroCondition,"",_xlpm.InterestCalculation))),
_xlpm.Calculation
)</f>
        <v>1135.8934666361845</v>
      </c>
      <c r="E233" s="5">
        <f>_xlfn.LET(
_xlpm.PrincipalOwedCalculation,$B$10-$D233,
_xlpm.IsPrincipalLessThenOrEqualToMonthlyPaymentCondition,$F232&lt;=$B$10,
_xlpm.IsPrincipalZeroCondition,ROUND($F232,2) = 0,
_xlpm.IsPrincipalRemainingBlankCondition,$F232="",
_xlpm.IsPeriodBlankCondition,ISBLANK($A233),
_xlpm.Calculation,IF(_xlpm.IsPeriodBlankCondition,"",IF(_xlpm.IsPrincipalRemainingBlankCondition,"",IF(_xlpm.IsPrincipalZeroCondition,"",IF(_xlpm.IsPrincipalLessThenOrEqualToMonthlyPaymentCondition,$F232,_xlpm.PrincipalOwedCalculation)))),
_xlpm.Calculation
)</f>
        <v>443.73535952365341</v>
      </c>
      <c r="F233" s="5">
        <f>_xlfn.LET(
_xlpm.StartingBalanceGreaterThanPrincipalOwedPlusPrepaymentCondition,$C233&gt;=$E233,
_xlpm.IsPrincpalOwedPlusPrepaymentLessThanOrEqualToPrincipalRemainingCondition,ROUND($E233,2)&lt;=ROUND($F232,2),
_xlpm.IsCurrentPrincapalOwedAmtGreaterThanPrevPrincipalOwedCondition,$E232&gt;$F232,
_xlpm.IsPrincipalZeroCondition,ROUND($F232,2) = 0,
_xlpm.IsPrincipalRemainingBlankCondition,$F232="",
_xlpm.IsPeriodBlankCondition,ISBLANK($A233),
_xlpm.Calculation,IF(_xlpm.IsPeriodBlankCondition,"",IF(_xlpm.IsPrincipalRemainingBlankCondition,"",IF(_xlpm.IsPrincipalZeroCondition,"",IF(_xlpm.StartingBalanceGreaterThanPrincipalOwedPlusPrepaymentCondition,$C233-$E233,0)))),
_xlpm.Calculation
)</f>
        <v>135863.48063681848</v>
      </c>
      <c r="G233" s="5">
        <f>_xlfn.LET(
_xlpm.PrincpalRemainingCalculation,$B$13,
_xlpm.IsPrincipalZeroCondition,ROUND($F232,2) = 0,
_xlpm.IsPrincipalRemainingBlankCondition,$F232="",
_xlpm.IsPeriodBlankCondition,ISBLANK($A233),
_xlpm.Calculation,IF(_xlpm.IsPeriodBlankCondition,"",IF(_xlpm.IsPrincipalRemainingBlankCondition,"",IF(_xlpm.IsPrincipalZeroCondition,"",_xlpm.PrincpalRemainingCalculation))),
_xlpm.Calculation
)</f>
        <v>500</v>
      </c>
      <c r="H233" s="5" t="str">
        <f>_xlfn.LET(
_xlpm.IsPrincipalRemainingLessThanOrEqualToPMICutoffAmtCondition,$F232&lt;=$B$2*(1-$B$15),
_xlpm.PMIMonthlyPayment,$B$19,
_xlpm.IsPrincipalZeroCondition,ROUND($F232,2) = 0,
_xlpm.IsPrincipalRemainingBlankCondition,$F232="",
_xlpm.IsPeriodBlankCondition,ISBLANK($A233),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33" s="5">
        <f>_xlfn.LET(
_xlpm.IfPMIOwedIsBlank,IF($H233 = "",0,$H233),
_xlpm.TotalMonthlyPaymentCalculation,$D233+$E233+$G233+_xlpm.IfPMIOwedIsBlank,
_xlpm.IsPrincipalZeroCondition,ROUND($F232,2) = 0,
_xlpm.IsPrincipalRemainingBlankCondition,$F232="",
_xlpm.IsPeriodBlankCondition,ISBLANK($A233),
_xlpm.Calculation,IF(_xlpm.IsPeriodBlankCondition,"",IF(_xlpm.IsPrincipalRemainingBlankCondition,"",IF(_xlpm.IsPrincipalZeroCondition,"",_xlpm.TotalMonthlyPaymentCalculation))),
_xlpm.Calculation
)</f>
        <v>2079.6288261598379</v>
      </c>
      <c r="L233" s="5"/>
    </row>
    <row r="234" spans="1:12" x14ac:dyDescent="0.3">
      <c r="A234">
        <v>209</v>
      </c>
      <c r="B234" s="53">
        <f t="shared" si="3"/>
        <v>50161</v>
      </c>
      <c r="C234" s="5">
        <f>_xlfn.LET(
_xlpm.StartingPrincipalBalance,$F233,
_xlpm.IsPrincipalRemainingZeroCondition,ROUND($F233,2)=0,
_xlpm.IsPrincipalRemainingBlankCondition,$F233="",
_xlpm.IsPeriodBlankCondition,ISBLANK($A234),
_xlpm.Calculation,IF(_xlpm.IsPeriodBlankCondition,"",IF(_xlpm.IsPrincipalRemainingBlankCondition,"",IF(_xlpm.IsPrincipalRemainingZeroCondition,"",_xlpm.StartingPrincipalBalance))),
_xlpm.Calculation
)</f>
        <v>135863.48063681848</v>
      </c>
      <c r="D234" s="5">
        <f>_xlfn.LET(
_xlpm.InterestCalculation,$F233*$B$9,
_xlpm.IsPrincipalRemainingZeroCondition,ROUND($F233,2)=0,
_xlpm.IsPrincipalRemainingBlankCondition,$F233="",
_xlpm.IsPeriodBlankCondition,ISBLANK($A234),
_xlpm.Calculation,IF(_xlpm.IsPeriodBlankCondition,"",IF(_xlpm.IsPrincipalRemainingBlankCondition,"",IF(_xlpm.IsPrincipalRemainingZeroCondition,"",_xlpm.InterestCalculation))),
_xlpm.Calculation
)</f>
        <v>1132.1956719734874</v>
      </c>
      <c r="E234" s="5">
        <f>_xlfn.LET(
_xlpm.PrincipalOwedCalculation,$B$10-$D234,
_xlpm.IsPrincipalLessThenOrEqualToMonthlyPaymentCondition,$F233&lt;=$B$10,
_xlpm.IsPrincipalZeroCondition,ROUND($F233,2) = 0,
_xlpm.IsPrincipalRemainingBlankCondition,$F233="",
_xlpm.IsPeriodBlankCondition,ISBLANK($A234),
_xlpm.Calculation,IF(_xlpm.IsPeriodBlankCondition,"",IF(_xlpm.IsPrincipalRemainingBlankCondition,"",IF(_xlpm.IsPrincipalZeroCondition,"",IF(_xlpm.IsPrincipalLessThenOrEqualToMonthlyPaymentCondition,$F233,_xlpm.PrincipalOwedCalculation)))),
_xlpm.Calculation
)</f>
        <v>447.43315418635052</v>
      </c>
      <c r="F234" s="5">
        <f>_xlfn.LET(
_xlpm.StartingBalanceGreaterThanPrincipalOwedPlusPrepaymentCondition,$C234&gt;=$E234,
_xlpm.IsPrincpalOwedPlusPrepaymentLessThanOrEqualToPrincipalRemainingCondition,ROUND($E234,2)&lt;=ROUND($F233,2),
_xlpm.IsCurrentPrincapalOwedAmtGreaterThanPrevPrincipalOwedCondition,$E233&gt;$F233,
_xlpm.IsPrincipalZeroCondition,ROUND($F233,2) = 0,
_xlpm.IsPrincipalRemainingBlankCondition,$F233="",
_xlpm.IsPeriodBlankCondition,ISBLANK($A234),
_xlpm.Calculation,IF(_xlpm.IsPeriodBlankCondition,"",IF(_xlpm.IsPrincipalRemainingBlankCondition,"",IF(_xlpm.IsPrincipalZeroCondition,"",IF(_xlpm.StartingBalanceGreaterThanPrincipalOwedPlusPrepaymentCondition,$C234-$E234,0)))),
_xlpm.Calculation
)</f>
        <v>135416.04748263213</v>
      </c>
      <c r="G234" s="5">
        <f>_xlfn.LET(
_xlpm.PrincpalRemainingCalculation,$B$13,
_xlpm.IsPrincipalZeroCondition,ROUND($F233,2) = 0,
_xlpm.IsPrincipalRemainingBlankCondition,$F233="",
_xlpm.IsPeriodBlankCondition,ISBLANK($A234),
_xlpm.Calculation,IF(_xlpm.IsPeriodBlankCondition,"",IF(_xlpm.IsPrincipalRemainingBlankCondition,"",IF(_xlpm.IsPrincipalZeroCondition,"",_xlpm.PrincpalRemainingCalculation))),
_xlpm.Calculation
)</f>
        <v>500</v>
      </c>
      <c r="H234" s="5" t="str">
        <f>_xlfn.LET(
_xlpm.IsPrincipalRemainingLessThanOrEqualToPMICutoffAmtCondition,$F233&lt;=$B$2*(1-$B$15),
_xlpm.PMIMonthlyPayment,$B$19,
_xlpm.IsPrincipalZeroCondition,ROUND($F233,2) = 0,
_xlpm.IsPrincipalRemainingBlankCondition,$F233="",
_xlpm.IsPeriodBlankCondition,ISBLANK($A234),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34" s="5">
        <f>_xlfn.LET(
_xlpm.IfPMIOwedIsBlank,IF($H234 = "",0,$H234),
_xlpm.TotalMonthlyPaymentCalculation,$D234+$E234+$G234+_xlpm.IfPMIOwedIsBlank,
_xlpm.IsPrincipalZeroCondition,ROUND($F233,2) = 0,
_xlpm.IsPrincipalRemainingBlankCondition,$F233="",
_xlpm.IsPeriodBlankCondition,ISBLANK($A234),
_xlpm.Calculation,IF(_xlpm.IsPeriodBlankCondition,"",IF(_xlpm.IsPrincipalRemainingBlankCondition,"",IF(_xlpm.IsPrincipalZeroCondition,"",_xlpm.TotalMonthlyPaymentCalculation))),
_xlpm.Calculation
)</f>
        <v>2079.6288261598379</v>
      </c>
      <c r="L234" s="5"/>
    </row>
    <row r="235" spans="1:12" x14ac:dyDescent="0.3">
      <c r="A235">
        <v>210</v>
      </c>
      <c r="B235" s="53">
        <f t="shared" si="3"/>
        <v>50192</v>
      </c>
      <c r="C235" s="5">
        <f>_xlfn.LET(
_xlpm.StartingPrincipalBalance,$F234,
_xlpm.IsPrincipalRemainingZeroCondition,ROUND($F234,2)=0,
_xlpm.IsPrincipalRemainingBlankCondition,$F234="",
_xlpm.IsPeriodBlankCondition,ISBLANK($A235),
_xlpm.Calculation,IF(_xlpm.IsPeriodBlankCondition,"",IF(_xlpm.IsPrincipalRemainingBlankCondition,"",IF(_xlpm.IsPrincipalRemainingZeroCondition,"",_xlpm.StartingPrincipalBalance))),
_xlpm.Calculation
)</f>
        <v>135416.04748263213</v>
      </c>
      <c r="D235" s="5">
        <f>_xlfn.LET(
_xlpm.InterestCalculation,$F234*$B$9,
_xlpm.IsPrincipalRemainingZeroCondition,ROUND($F234,2)=0,
_xlpm.IsPrincipalRemainingBlankCondition,$F234="",
_xlpm.IsPeriodBlankCondition,ISBLANK($A235),
_xlpm.Calculation,IF(_xlpm.IsPeriodBlankCondition,"",IF(_xlpm.IsPrincipalRemainingBlankCondition,"",IF(_xlpm.IsPrincipalRemainingZeroCondition,"",_xlpm.InterestCalculation))),
_xlpm.Calculation
)</f>
        <v>1128.4670623552677</v>
      </c>
      <c r="E235" s="5">
        <f>_xlfn.LET(
_xlpm.PrincipalOwedCalculation,$B$10-$D235,
_xlpm.IsPrincipalLessThenOrEqualToMonthlyPaymentCondition,$F234&lt;=$B$10,
_xlpm.IsPrincipalZeroCondition,ROUND($F234,2) = 0,
_xlpm.IsPrincipalRemainingBlankCondition,$F234="",
_xlpm.IsPeriodBlankCondition,ISBLANK($A235),
_xlpm.Calculation,IF(_xlpm.IsPeriodBlankCondition,"",IF(_xlpm.IsPrincipalRemainingBlankCondition,"",IF(_xlpm.IsPrincipalZeroCondition,"",IF(_xlpm.IsPrincipalLessThenOrEqualToMonthlyPaymentCondition,$F234,_xlpm.PrincipalOwedCalculation)))),
_xlpm.Calculation
)</f>
        <v>451.16176380457023</v>
      </c>
      <c r="F235" s="5">
        <f>_xlfn.LET(
_xlpm.StartingBalanceGreaterThanPrincipalOwedPlusPrepaymentCondition,$C235&gt;=$E235,
_xlpm.IsPrincpalOwedPlusPrepaymentLessThanOrEqualToPrincipalRemainingCondition,ROUND($E235,2)&lt;=ROUND($F234,2),
_xlpm.IsCurrentPrincapalOwedAmtGreaterThanPrevPrincipalOwedCondition,$E234&gt;$F234,
_xlpm.IsPrincipalZeroCondition,ROUND($F234,2) = 0,
_xlpm.IsPrincipalRemainingBlankCondition,$F234="",
_xlpm.IsPeriodBlankCondition,ISBLANK($A235),
_xlpm.Calculation,IF(_xlpm.IsPeriodBlankCondition,"",IF(_xlpm.IsPrincipalRemainingBlankCondition,"",IF(_xlpm.IsPrincipalZeroCondition,"",IF(_xlpm.StartingBalanceGreaterThanPrincipalOwedPlusPrepaymentCondition,$C235-$E235,0)))),
_xlpm.Calculation
)</f>
        <v>134964.88571882757</v>
      </c>
      <c r="G235" s="5">
        <f>_xlfn.LET(
_xlpm.PrincpalRemainingCalculation,$B$13,
_xlpm.IsPrincipalZeroCondition,ROUND($F234,2) = 0,
_xlpm.IsPrincipalRemainingBlankCondition,$F234="",
_xlpm.IsPeriodBlankCondition,ISBLANK($A235),
_xlpm.Calculation,IF(_xlpm.IsPeriodBlankCondition,"",IF(_xlpm.IsPrincipalRemainingBlankCondition,"",IF(_xlpm.IsPrincipalZeroCondition,"",_xlpm.PrincpalRemainingCalculation))),
_xlpm.Calculation
)</f>
        <v>500</v>
      </c>
      <c r="H235" s="5" t="str">
        <f>_xlfn.LET(
_xlpm.IsPrincipalRemainingLessThanOrEqualToPMICutoffAmtCondition,$F234&lt;=$B$2*(1-$B$15),
_xlpm.PMIMonthlyPayment,$B$19,
_xlpm.IsPrincipalZeroCondition,ROUND($F234,2) = 0,
_xlpm.IsPrincipalRemainingBlankCondition,$F234="",
_xlpm.IsPeriodBlankCondition,ISBLANK($A235),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35" s="5">
        <f>_xlfn.LET(
_xlpm.IfPMIOwedIsBlank,IF($H235 = "",0,$H235),
_xlpm.TotalMonthlyPaymentCalculation,$D235+$E235+$G235+_xlpm.IfPMIOwedIsBlank,
_xlpm.IsPrincipalZeroCondition,ROUND($F234,2) = 0,
_xlpm.IsPrincipalRemainingBlankCondition,$F234="",
_xlpm.IsPeriodBlankCondition,ISBLANK($A235),
_xlpm.Calculation,IF(_xlpm.IsPeriodBlankCondition,"",IF(_xlpm.IsPrincipalRemainingBlankCondition,"",IF(_xlpm.IsPrincipalZeroCondition,"",_xlpm.TotalMonthlyPaymentCalculation))),
_xlpm.Calculation
)</f>
        <v>2079.6288261598379</v>
      </c>
      <c r="L235" s="5"/>
    </row>
    <row r="236" spans="1:12" x14ac:dyDescent="0.3">
      <c r="A236">
        <v>211</v>
      </c>
      <c r="B236" s="53">
        <f t="shared" si="3"/>
        <v>50222</v>
      </c>
      <c r="C236" s="5">
        <f>_xlfn.LET(
_xlpm.StartingPrincipalBalance,$F235,
_xlpm.IsPrincipalRemainingZeroCondition,ROUND($F235,2)=0,
_xlpm.IsPrincipalRemainingBlankCondition,$F235="",
_xlpm.IsPeriodBlankCondition,ISBLANK($A236),
_xlpm.Calculation,IF(_xlpm.IsPeriodBlankCondition,"",IF(_xlpm.IsPrincipalRemainingBlankCondition,"",IF(_xlpm.IsPrincipalRemainingZeroCondition,"",_xlpm.StartingPrincipalBalance))),
_xlpm.Calculation
)</f>
        <v>134964.88571882757</v>
      </c>
      <c r="D236" s="5">
        <f>_xlfn.LET(
_xlpm.InterestCalculation,$F235*$B$9,
_xlpm.IsPrincipalRemainingZeroCondition,ROUND($F235,2)=0,
_xlpm.IsPrincipalRemainingBlankCondition,$F235="",
_xlpm.IsPeriodBlankCondition,ISBLANK($A236),
_xlpm.Calculation,IF(_xlpm.IsPeriodBlankCondition,"",IF(_xlpm.IsPrincipalRemainingBlankCondition,"",IF(_xlpm.IsPrincipalRemainingZeroCondition,"",_xlpm.InterestCalculation))),
_xlpm.Calculation
)</f>
        <v>1124.7073809902297</v>
      </c>
      <c r="E236" s="5">
        <f>_xlfn.LET(
_xlpm.PrincipalOwedCalculation,$B$10-$D236,
_xlpm.IsPrincipalLessThenOrEqualToMonthlyPaymentCondition,$F235&lt;=$B$10,
_xlpm.IsPrincipalZeroCondition,ROUND($F235,2) = 0,
_xlpm.IsPrincipalRemainingBlankCondition,$F235="",
_xlpm.IsPeriodBlankCondition,ISBLANK($A236),
_xlpm.Calculation,IF(_xlpm.IsPeriodBlankCondition,"",IF(_xlpm.IsPrincipalRemainingBlankCondition,"",IF(_xlpm.IsPrincipalZeroCondition,"",IF(_xlpm.IsPrincipalLessThenOrEqualToMonthlyPaymentCondition,$F235,_xlpm.PrincipalOwedCalculation)))),
_xlpm.Calculation
)</f>
        <v>454.92144516960821</v>
      </c>
      <c r="F236" s="5">
        <f>_xlfn.LET(
_xlpm.StartingBalanceGreaterThanPrincipalOwedPlusPrepaymentCondition,$C236&gt;=$E236,
_xlpm.IsPrincpalOwedPlusPrepaymentLessThanOrEqualToPrincipalRemainingCondition,ROUND($E236,2)&lt;=ROUND($F235,2),
_xlpm.IsCurrentPrincapalOwedAmtGreaterThanPrevPrincipalOwedCondition,$E235&gt;$F235,
_xlpm.IsPrincipalZeroCondition,ROUND($F235,2) = 0,
_xlpm.IsPrincipalRemainingBlankCondition,$F235="",
_xlpm.IsPeriodBlankCondition,ISBLANK($A236),
_xlpm.Calculation,IF(_xlpm.IsPeriodBlankCondition,"",IF(_xlpm.IsPrincipalRemainingBlankCondition,"",IF(_xlpm.IsPrincipalZeroCondition,"",IF(_xlpm.StartingBalanceGreaterThanPrincipalOwedPlusPrepaymentCondition,$C236-$E236,0)))),
_xlpm.Calculation
)</f>
        <v>134509.96427365797</v>
      </c>
      <c r="G236" s="5">
        <f>_xlfn.LET(
_xlpm.PrincpalRemainingCalculation,$B$13,
_xlpm.IsPrincipalZeroCondition,ROUND($F235,2) = 0,
_xlpm.IsPrincipalRemainingBlankCondition,$F235="",
_xlpm.IsPeriodBlankCondition,ISBLANK($A236),
_xlpm.Calculation,IF(_xlpm.IsPeriodBlankCondition,"",IF(_xlpm.IsPrincipalRemainingBlankCondition,"",IF(_xlpm.IsPrincipalZeroCondition,"",_xlpm.PrincpalRemainingCalculation))),
_xlpm.Calculation
)</f>
        <v>500</v>
      </c>
      <c r="H236" s="5" t="str">
        <f>_xlfn.LET(
_xlpm.IsPrincipalRemainingLessThanOrEqualToPMICutoffAmtCondition,$F235&lt;=$B$2*(1-$B$15),
_xlpm.PMIMonthlyPayment,$B$19,
_xlpm.IsPrincipalZeroCondition,ROUND($F235,2) = 0,
_xlpm.IsPrincipalRemainingBlankCondition,$F235="",
_xlpm.IsPeriodBlankCondition,ISBLANK($A236),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36" s="5">
        <f>_xlfn.LET(
_xlpm.IfPMIOwedIsBlank,IF($H236 = "",0,$H236),
_xlpm.TotalMonthlyPaymentCalculation,$D236+$E236+$G236+_xlpm.IfPMIOwedIsBlank,
_xlpm.IsPrincipalZeroCondition,ROUND($F235,2) = 0,
_xlpm.IsPrincipalRemainingBlankCondition,$F235="",
_xlpm.IsPeriodBlankCondition,ISBLANK($A236),
_xlpm.Calculation,IF(_xlpm.IsPeriodBlankCondition,"",IF(_xlpm.IsPrincipalRemainingBlankCondition,"",IF(_xlpm.IsPrincipalZeroCondition,"",_xlpm.TotalMonthlyPaymentCalculation))),
_xlpm.Calculation
)</f>
        <v>2079.6288261598379</v>
      </c>
      <c r="L236" s="5"/>
    </row>
    <row r="237" spans="1:12" x14ac:dyDescent="0.3">
      <c r="A237">
        <v>212</v>
      </c>
      <c r="B237" s="53">
        <f t="shared" si="3"/>
        <v>50253</v>
      </c>
      <c r="C237" s="5">
        <f>_xlfn.LET(
_xlpm.StartingPrincipalBalance,$F236,
_xlpm.IsPrincipalRemainingZeroCondition,ROUND($F236,2)=0,
_xlpm.IsPrincipalRemainingBlankCondition,$F236="",
_xlpm.IsPeriodBlankCondition,ISBLANK($A237),
_xlpm.Calculation,IF(_xlpm.IsPeriodBlankCondition,"",IF(_xlpm.IsPrincipalRemainingBlankCondition,"",IF(_xlpm.IsPrincipalRemainingZeroCondition,"",_xlpm.StartingPrincipalBalance))),
_xlpm.Calculation
)</f>
        <v>134509.96427365797</v>
      </c>
      <c r="D237" s="5">
        <f>_xlfn.LET(
_xlpm.InterestCalculation,$F236*$B$9,
_xlpm.IsPrincipalRemainingZeroCondition,ROUND($F236,2)=0,
_xlpm.IsPrincipalRemainingBlankCondition,$F236="",
_xlpm.IsPeriodBlankCondition,ISBLANK($A237),
_xlpm.Calculation,IF(_xlpm.IsPeriodBlankCondition,"",IF(_xlpm.IsPrincipalRemainingBlankCondition,"",IF(_xlpm.IsPrincipalRemainingZeroCondition,"",_xlpm.InterestCalculation))),
_xlpm.Calculation
)</f>
        <v>1120.9163689471497</v>
      </c>
      <c r="E237" s="5">
        <f>_xlfn.LET(
_xlpm.PrincipalOwedCalculation,$B$10-$D237,
_xlpm.IsPrincipalLessThenOrEqualToMonthlyPaymentCondition,$F236&lt;=$B$10,
_xlpm.IsPrincipalZeroCondition,ROUND($F236,2) = 0,
_xlpm.IsPrincipalRemainingBlankCondition,$F236="",
_xlpm.IsPeriodBlankCondition,ISBLANK($A237),
_xlpm.Calculation,IF(_xlpm.IsPeriodBlankCondition,"",IF(_xlpm.IsPrincipalRemainingBlankCondition,"",IF(_xlpm.IsPrincipalZeroCondition,"",IF(_xlpm.IsPrincipalLessThenOrEqualToMonthlyPaymentCondition,$F236,_xlpm.PrincipalOwedCalculation)))),
_xlpm.Calculation
)</f>
        <v>458.71245721268815</v>
      </c>
      <c r="F237" s="5">
        <f>_xlfn.LET(
_xlpm.StartingBalanceGreaterThanPrincipalOwedPlusPrepaymentCondition,$C237&gt;=$E237,
_xlpm.IsPrincpalOwedPlusPrepaymentLessThanOrEqualToPrincipalRemainingCondition,ROUND($E237,2)&lt;=ROUND($F236,2),
_xlpm.IsCurrentPrincapalOwedAmtGreaterThanPrevPrincipalOwedCondition,$E236&gt;$F236,
_xlpm.IsPrincipalZeroCondition,ROUND($F236,2) = 0,
_xlpm.IsPrincipalRemainingBlankCondition,$F236="",
_xlpm.IsPeriodBlankCondition,ISBLANK($A237),
_xlpm.Calculation,IF(_xlpm.IsPeriodBlankCondition,"",IF(_xlpm.IsPrincipalRemainingBlankCondition,"",IF(_xlpm.IsPrincipalZeroCondition,"",IF(_xlpm.StartingBalanceGreaterThanPrincipalOwedPlusPrepaymentCondition,$C237-$E237,0)))),
_xlpm.Calculation
)</f>
        <v>134051.25181644529</v>
      </c>
      <c r="G237" s="5">
        <f>_xlfn.LET(
_xlpm.PrincpalRemainingCalculation,$B$13,
_xlpm.IsPrincipalZeroCondition,ROUND($F236,2) = 0,
_xlpm.IsPrincipalRemainingBlankCondition,$F236="",
_xlpm.IsPeriodBlankCondition,ISBLANK($A237),
_xlpm.Calculation,IF(_xlpm.IsPeriodBlankCondition,"",IF(_xlpm.IsPrincipalRemainingBlankCondition,"",IF(_xlpm.IsPrincipalZeroCondition,"",_xlpm.PrincpalRemainingCalculation))),
_xlpm.Calculation
)</f>
        <v>500</v>
      </c>
      <c r="H237" s="5" t="str">
        <f>_xlfn.LET(
_xlpm.IsPrincipalRemainingLessThanOrEqualToPMICutoffAmtCondition,$F236&lt;=$B$2*(1-$B$15),
_xlpm.PMIMonthlyPayment,$B$19,
_xlpm.IsPrincipalZeroCondition,ROUND($F236,2) = 0,
_xlpm.IsPrincipalRemainingBlankCondition,$F236="",
_xlpm.IsPeriodBlankCondition,ISBLANK($A237),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37" s="5">
        <f>_xlfn.LET(
_xlpm.IfPMIOwedIsBlank,IF($H237 = "",0,$H237),
_xlpm.TotalMonthlyPaymentCalculation,$D237+$E237+$G237+_xlpm.IfPMIOwedIsBlank,
_xlpm.IsPrincipalZeroCondition,ROUND($F236,2) = 0,
_xlpm.IsPrincipalRemainingBlankCondition,$F236="",
_xlpm.IsPeriodBlankCondition,ISBLANK($A237),
_xlpm.Calculation,IF(_xlpm.IsPeriodBlankCondition,"",IF(_xlpm.IsPrincipalRemainingBlankCondition,"",IF(_xlpm.IsPrincipalZeroCondition,"",_xlpm.TotalMonthlyPaymentCalculation))),
_xlpm.Calculation
)</f>
        <v>2079.6288261598379</v>
      </c>
      <c r="L237" s="5"/>
    </row>
    <row r="238" spans="1:12" x14ac:dyDescent="0.3">
      <c r="A238">
        <v>213</v>
      </c>
      <c r="B238" s="53">
        <f t="shared" si="3"/>
        <v>50284</v>
      </c>
      <c r="C238" s="5">
        <f>_xlfn.LET(
_xlpm.StartingPrincipalBalance,$F237,
_xlpm.IsPrincipalRemainingZeroCondition,ROUND($F237,2)=0,
_xlpm.IsPrincipalRemainingBlankCondition,$F237="",
_xlpm.IsPeriodBlankCondition,ISBLANK($A238),
_xlpm.Calculation,IF(_xlpm.IsPeriodBlankCondition,"",IF(_xlpm.IsPrincipalRemainingBlankCondition,"",IF(_xlpm.IsPrincipalRemainingZeroCondition,"",_xlpm.StartingPrincipalBalance))),
_xlpm.Calculation
)</f>
        <v>134051.25181644529</v>
      </c>
      <c r="D238" s="5">
        <f>_xlfn.LET(
_xlpm.InterestCalculation,$F237*$B$9,
_xlpm.IsPrincipalRemainingZeroCondition,ROUND($F237,2)=0,
_xlpm.IsPrincipalRemainingBlankCondition,$F237="",
_xlpm.IsPeriodBlankCondition,ISBLANK($A238),
_xlpm.Calculation,IF(_xlpm.IsPeriodBlankCondition,"",IF(_xlpm.IsPrincipalRemainingBlankCondition,"",IF(_xlpm.IsPrincipalRemainingZeroCondition,"",_xlpm.InterestCalculation))),
_xlpm.Calculation
)</f>
        <v>1117.0937651370441</v>
      </c>
      <c r="E238" s="5">
        <f>_xlfn.LET(
_xlpm.PrincipalOwedCalculation,$B$10-$D238,
_xlpm.IsPrincipalLessThenOrEqualToMonthlyPaymentCondition,$F237&lt;=$B$10,
_xlpm.IsPrincipalZeroCondition,ROUND($F237,2) = 0,
_xlpm.IsPrincipalRemainingBlankCondition,$F237="",
_xlpm.IsPeriodBlankCondition,ISBLANK($A238),
_xlpm.Calculation,IF(_xlpm.IsPeriodBlankCondition,"",IF(_xlpm.IsPrincipalRemainingBlankCondition,"",IF(_xlpm.IsPrincipalZeroCondition,"",IF(_xlpm.IsPrincipalLessThenOrEqualToMonthlyPaymentCondition,$F237,_xlpm.PrincipalOwedCalculation)))),
_xlpm.Calculation
)</f>
        <v>462.5350610227938</v>
      </c>
      <c r="F238" s="5">
        <f>_xlfn.LET(
_xlpm.StartingBalanceGreaterThanPrincipalOwedPlusPrepaymentCondition,$C238&gt;=$E238,
_xlpm.IsPrincpalOwedPlusPrepaymentLessThanOrEqualToPrincipalRemainingCondition,ROUND($E238,2)&lt;=ROUND($F237,2),
_xlpm.IsCurrentPrincapalOwedAmtGreaterThanPrevPrincipalOwedCondition,$E237&gt;$F237,
_xlpm.IsPrincipalZeroCondition,ROUND($F237,2) = 0,
_xlpm.IsPrincipalRemainingBlankCondition,$F237="",
_xlpm.IsPeriodBlankCondition,ISBLANK($A238),
_xlpm.Calculation,IF(_xlpm.IsPeriodBlankCondition,"",IF(_xlpm.IsPrincipalRemainingBlankCondition,"",IF(_xlpm.IsPrincipalZeroCondition,"",IF(_xlpm.StartingBalanceGreaterThanPrincipalOwedPlusPrepaymentCondition,$C238-$E238,0)))),
_xlpm.Calculation
)</f>
        <v>133588.7167554225</v>
      </c>
      <c r="G238" s="5">
        <f>_xlfn.LET(
_xlpm.PrincpalRemainingCalculation,$B$13,
_xlpm.IsPrincipalZeroCondition,ROUND($F237,2) = 0,
_xlpm.IsPrincipalRemainingBlankCondition,$F237="",
_xlpm.IsPeriodBlankCondition,ISBLANK($A238),
_xlpm.Calculation,IF(_xlpm.IsPeriodBlankCondition,"",IF(_xlpm.IsPrincipalRemainingBlankCondition,"",IF(_xlpm.IsPrincipalZeroCondition,"",_xlpm.PrincpalRemainingCalculation))),
_xlpm.Calculation
)</f>
        <v>500</v>
      </c>
      <c r="H238" s="5" t="str">
        <f>_xlfn.LET(
_xlpm.IsPrincipalRemainingLessThanOrEqualToPMICutoffAmtCondition,$F237&lt;=$B$2*(1-$B$15),
_xlpm.PMIMonthlyPayment,$B$19,
_xlpm.IsPrincipalZeroCondition,ROUND($F237,2) = 0,
_xlpm.IsPrincipalRemainingBlankCondition,$F237="",
_xlpm.IsPeriodBlankCondition,ISBLANK($A238),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38" s="5">
        <f>_xlfn.LET(
_xlpm.IfPMIOwedIsBlank,IF($H238 = "",0,$H238),
_xlpm.TotalMonthlyPaymentCalculation,$D238+$E238+$G238+_xlpm.IfPMIOwedIsBlank,
_xlpm.IsPrincipalZeroCondition,ROUND($F237,2) = 0,
_xlpm.IsPrincipalRemainingBlankCondition,$F237="",
_xlpm.IsPeriodBlankCondition,ISBLANK($A238),
_xlpm.Calculation,IF(_xlpm.IsPeriodBlankCondition,"",IF(_xlpm.IsPrincipalRemainingBlankCondition,"",IF(_xlpm.IsPrincipalZeroCondition,"",_xlpm.TotalMonthlyPaymentCalculation))),
_xlpm.Calculation
)</f>
        <v>2079.6288261598379</v>
      </c>
      <c r="L238" s="5"/>
    </row>
    <row r="239" spans="1:12" x14ac:dyDescent="0.3">
      <c r="A239">
        <v>214</v>
      </c>
      <c r="B239" s="53">
        <f t="shared" si="3"/>
        <v>50314</v>
      </c>
      <c r="C239" s="5">
        <f>_xlfn.LET(
_xlpm.StartingPrincipalBalance,$F238,
_xlpm.IsPrincipalRemainingZeroCondition,ROUND($F238,2)=0,
_xlpm.IsPrincipalRemainingBlankCondition,$F238="",
_xlpm.IsPeriodBlankCondition,ISBLANK($A239),
_xlpm.Calculation,IF(_xlpm.IsPeriodBlankCondition,"",IF(_xlpm.IsPrincipalRemainingBlankCondition,"",IF(_xlpm.IsPrincipalRemainingZeroCondition,"",_xlpm.StartingPrincipalBalance))),
_xlpm.Calculation
)</f>
        <v>133588.7167554225</v>
      </c>
      <c r="D239" s="5">
        <f>_xlfn.LET(
_xlpm.InterestCalculation,$F238*$B$9,
_xlpm.IsPrincipalRemainingZeroCondition,ROUND($F238,2)=0,
_xlpm.IsPrincipalRemainingBlankCondition,$F238="",
_xlpm.IsPeriodBlankCondition,ISBLANK($A239),
_xlpm.Calculation,IF(_xlpm.IsPeriodBlankCondition,"",IF(_xlpm.IsPrincipalRemainingBlankCondition,"",IF(_xlpm.IsPrincipalRemainingZeroCondition,"",_xlpm.InterestCalculation))),
_xlpm.Calculation
)</f>
        <v>1113.2393062951876</v>
      </c>
      <c r="E239" s="5">
        <f>_xlfn.LET(
_xlpm.PrincipalOwedCalculation,$B$10-$D239,
_xlpm.IsPrincipalLessThenOrEqualToMonthlyPaymentCondition,$F238&lt;=$B$10,
_xlpm.IsPrincipalZeroCondition,ROUND($F238,2) = 0,
_xlpm.IsPrincipalRemainingBlankCondition,$F238="",
_xlpm.IsPeriodBlankCondition,ISBLANK($A239),
_xlpm.Calculation,IF(_xlpm.IsPeriodBlankCondition,"",IF(_xlpm.IsPrincipalRemainingBlankCondition,"",IF(_xlpm.IsPrincipalZeroCondition,"",IF(_xlpm.IsPrincipalLessThenOrEqualToMonthlyPaymentCondition,$F238,_xlpm.PrincipalOwedCalculation)))),
_xlpm.Calculation
)</f>
        <v>466.38951986465031</v>
      </c>
      <c r="F239" s="5">
        <f>_xlfn.LET(
_xlpm.StartingBalanceGreaterThanPrincipalOwedPlusPrepaymentCondition,$C239&gt;=$E239,
_xlpm.IsPrincpalOwedPlusPrepaymentLessThanOrEqualToPrincipalRemainingCondition,ROUND($E239,2)&lt;=ROUND($F238,2),
_xlpm.IsCurrentPrincapalOwedAmtGreaterThanPrevPrincipalOwedCondition,$E238&gt;$F238,
_xlpm.IsPrincipalZeroCondition,ROUND($F238,2) = 0,
_xlpm.IsPrincipalRemainingBlankCondition,$F238="",
_xlpm.IsPeriodBlankCondition,ISBLANK($A239),
_xlpm.Calculation,IF(_xlpm.IsPeriodBlankCondition,"",IF(_xlpm.IsPrincipalRemainingBlankCondition,"",IF(_xlpm.IsPrincipalZeroCondition,"",IF(_xlpm.StartingBalanceGreaterThanPrincipalOwedPlusPrepaymentCondition,$C239-$E239,0)))),
_xlpm.Calculation
)</f>
        <v>133122.32723555784</v>
      </c>
      <c r="G239" s="5">
        <f>_xlfn.LET(
_xlpm.PrincpalRemainingCalculation,$B$13,
_xlpm.IsPrincipalZeroCondition,ROUND($F238,2) = 0,
_xlpm.IsPrincipalRemainingBlankCondition,$F238="",
_xlpm.IsPeriodBlankCondition,ISBLANK($A239),
_xlpm.Calculation,IF(_xlpm.IsPeriodBlankCondition,"",IF(_xlpm.IsPrincipalRemainingBlankCondition,"",IF(_xlpm.IsPrincipalZeroCondition,"",_xlpm.PrincpalRemainingCalculation))),
_xlpm.Calculation
)</f>
        <v>500</v>
      </c>
      <c r="H239" s="5" t="str">
        <f>_xlfn.LET(
_xlpm.IsPrincipalRemainingLessThanOrEqualToPMICutoffAmtCondition,$F238&lt;=$B$2*(1-$B$15),
_xlpm.PMIMonthlyPayment,$B$19,
_xlpm.IsPrincipalZeroCondition,ROUND($F238,2) = 0,
_xlpm.IsPrincipalRemainingBlankCondition,$F238="",
_xlpm.IsPeriodBlankCondition,ISBLANK($A239),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39" s="5">
        <f>_xlfn.LET(
_xlpm.IfPMIOwedIsBlank,IF($H239 = "",0,$H239),
_xlpm.TotalMonthlyPaymentCalculation,$D239+$E239+$G239+_xlpm.IfPMIOwedIsBlank,
_xlpm.IsPrincipalZeroCondition,ROUND($F238,2) = 0,
_xlpm.IsPrincipalRemainingBlankCondition,$F238="",
_xlpm.IsPeriodBlankCondition,ISBLANK($A239),
_xlpm.Calculation,IF(_xlpm.IsPeriodBlankCondition,"",IF(_xlpm.IsPrincipalRemainingBlankCondition,"",IF(_xlpm.IsPrincipalZeroCondition,"",_xlpm.TotalMonthlyPaymentCalculation))),
_xlpm.Calculation
)</f>
        <v>2079.6288261598379</v>
      </c>
      <c r="L239" s="5"/>
    </row>
    <row r="240" spans="1:12" x14ac:dyDescent="0.3">
      <c r="A240">
        <v>215</v>
      </c>
      <c r="B240" s="53">
        <f t="shared" si="3"/>
        <v>50345</v>
      </c>
      <c r="C240" s="5">
        <f>_xlfn.LET(
_xlpm.StartingPrincipalBalance,$F239,
_xlpm.IsPrincipalRemainingZeroCondition,ROUND($F239,2)=0,
_xlpm.IsPrincipalRemainingBlankCondition,$F239="",
_xlpm.IsPeriodBlankCondition,ISBLANK($A240),
_xlpm.Calculation,IF(_xlpm.IsPeriodBlankCondition,"",IF(_xlpm.IsPrincipalRemainingBlankCondition,"",IF(_xlpm.IsPrincipalRemainingZeroCondition,"",_xlpm.StartingPrincipalBalance))),
_xlpm.Calculation
)</f>
        <v>133122.32723555784</v>
      </c>
      <c r="D240" s="5">
        <f>_xlfn.LET(
_xlpm.InterestCalculation,$F239*$B$9,
_xlpm.IsPrincipalRemainingZeroCondition,ROUND($F239,2)=0,
_xlpm.IsPrincipalRemainingBlankCondition,$F239="",
_xlpm.IsPeriodBlankCondition,ISBLANK($A240),
_xlpm.Calculation,IF(_xlpm.IsPeriodBlankCondition,"",IF(_xlpm.IsPrincipalRemainingBlankCondition,"",IF(_xlpm.IsPrincipalRemainingZeroCondition,"",_xlpm.InterestCalculation))),
_xlpm.Calculation
)</f>
        <v>1109.3527269629819</v>
      </c>
      <c r="E240" s="5">
        <f>_xlfn.LET(
_xlpm.PrincipalOwedCalculation,$B$10-$D240,
_xlpm.IsPrincipalLessThenOrEqualToMonthlyPaymentCondition,$F239&lt;=$B$10,
_xlpm.IsPrincipalZeroCondition,ROUND($F239,2) = 0,
_xlpm.IsPrincipalRemainingBlankCondition,$F239="",
_xlpm.IsPeriodBlankCondition,ISBLANK($A240),
_xlpm.Calculation,IF(_xlpm.IsPeriodBlankCondition,"",IF(_xlpm.IsPrincipalRemainingBlankCondition,"",IF(_xlpm.IsPrincipalZeroCondition,"",IF(_xlpm.IsPrincipalLessThenOrEqualToMonthlyPaymentCondition,$F239,_xlpm.PrincipalOwedCalculation)))),
_xlpm.Calculation
)</f>
        <v>470.27609919685597</v>
      </c>
      <c r="F240" s="5">
        <f>_xlfn.LET(
_xlpm.StartingBalanceGreaterThanPrincipalOwedPlusPrepaymentCondition,$C240&gt;=$E240,
_xlpm.IsPrincpalOwedPlusPrepaymentLessThanOrEqualToPrincipalRemainingCondition,ROUND($E240,2)&lt;=ROUND($F239,2),
_xlpm.IsCurrentPrincapalOwedAmtGreaterThanPrevPrincipalOwedCondition,$E239&gt;$F239,
_xlpm.IsPrincipalZeroCondition,ROUND($F239,2) = 0,
_xlpm.IsPrincipalRemainingBlankCondition,$F239="",
_xlpm.IsPeriodBlankCondition,ISBLANK($A240),
_xlpm.Calculation,IF(_xlpm.IsPeriodBlankCondition,"",IF(_xlpm.IsPrincipalRemainingBlankCondition,"",IF(_xlpm.IsPrincipalZeroCondition,"",IF(_xlpm.StartingBalanceGreaterThanPrincipalOwedPlusPrepaymentCondition,$C240-$E240,0)))),
_xlpm.Calculation
)</f>
        <v>132652.05113636097</v>
      </c>
      <c r="G240" s="5">
        <f>_xlfn.LET(
_xlpm.PrincpalRemainingCalculation,$B$13,
_xlpm.IsPrincipalZeroCondition,ROUND($F239,2) = 0,
_xlpm.IsPrincipalRemainingBlankCondition,$F239="",
_xlpm.IsPeriodBlankCondition,ISBLANK($A240),
_xlpm.Calculation,IF(_xlpm.IsPeriodBlankCondition,"",IF(_xlpm.IsPrincipalRemainingBlankCondition,"",IF(_xlpm.IsPrincipalZeroCondition,"",_xlpm.PrincpalRemainingCalculation))),
_xlpm.Calculation
)</f>
        <v>500</v>
      </c>
      <c r="H240" s="5" t="str">
        <f>_xlfn.LET(
_xlpm.IsPrincipalRemainingLessThanOrEqualToPMICutoffAmtCondition,$F239&lt;=$B$2*(1-$B$15),
_xlpm.PMIMonthlyPayment,$B$19,
_xlpm.IsPrincipalZeroCondition,ROUND($F239,2) = 0,
_xlpm.IsPrincipalRemainingBlankCondition,$F239="",
_xlpm.IsPeriodBlankCondition,ISBLANK($A240),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40" s="5">
        <f>_xlfn.LET(
_xlpm.IfPMIOwedIsBlank,IF($H240 = "",0,$H240),
_xlpm.TotalMonthlyPaymentCalculation,$D240+$E240+$G240+_xlpm.IfPMIOwedIsBlank,
_xlpm.IsPrincipalZeroCondition,ROUND($F239,2) = 0,
_xlpm.IsPrincipalRemainingBlankCondition,$F239="",
_xlpm.IsPeriodBlankCondition,ISBLANK($A240),
_xlpm.Calculation,IF(_xlpm.IsPeriodBlankCondition,"",IF(_xlpm.IsPrincipalRemainingBlankCondition,"",IF(_xlpm.IsPrincipalZeroCondition,"",_xlpm.TotalMonthlyPaymentCalculation))),
_xlpm.Calculation
)</f>
        <v>2079.6288261598379</v>
      </c>
      <c r="L240" s="5"/>
    </row>
    <row r="241" spans="1:12" x14ac:dyDescent="0.3">
      <c r="A241">
        <v>216</v>
      </c>
      <c r="B241" s="53">
        <f t="shared" si="3"/>
        <v>50375</v>
      </c>
      <c r="C241" s="5">
        <f>_xlfn.LET(
_xlpm.StartingPrincipalBalance,$F240,
_xlpm.IsPrincipalRemainingZeroCondition,ROUND($F240,2)=0,
_xlpm.IsPrincipalRemainingBlankCondition,$F240="",
_xlpm.IsPeriodBlankCondition,ISBLANK($A241),
_xlpm.Calculation,IF(_xlpm.IsPeriodBlankCondition,"",IF(_xlpm.IsPrincipalRemainingBlankCondition,"",IF(_xlpm.IsPrincipalRemainingZeroCondition,"",_xlpm.StartingPrincipalBalance))),
_xlpm.Calculation
)</f>
        <v>132652.05113636097</v>
      </c>
      <c r="D241" s="5">
        <f>_xlfn.LET(
_xlpm.InterestCalculation,$F240*$B$9,
_xlpm.IsPrincipalRemainingZeroCondition,ROUND($F240,2)=0,
_xlpm.IsPrincipalRemainingBlankCondition,$F240="",
_xlpm.IsPeriodBlankCondition,ISBLANK($A241),
_xlpm.Calculation,IF(_xlpm.IsPeriodBlankCondition,"",IF(_xlpm.IsPrincipalRemainingBlankCondition,"",IF(_xlpm.IsPrincipalRemainingZeroCondition,"",_xlpm.InterestCalculation))),
_xlpm.Calculation
)</f>
        <v>1105.4337594696747</v>
      </c>
      <c r="E241" s="5">
        <f>_xlfn.LET(
_xlpm.PrincipalOwedCalculation,$B$10-$D241,
_xlpm.IsPrincipalLessThenOrEqualToMonthlyPaymentCondition,$F240&lt;=$B$10,
_xlpm.IsPrincipalZeroCondition,ROUND($F240,2) = 0,
_xlpm.IsPrincipalRemainingBlankCondition,$F240="",
_xlpm.IsPeriodBlankCondition,ISBLANK($A241),
_xlpm.Calculation,IF(_xlpm.IsPeriodBlankCondition,"",IF(_xlpm.IsPrincipalRemainingBlankCondition,"",IF(_xlpm.IsPrincipalZeroCondition,"",IF(_xlpm.IsPrincipalLessThenOrEqualToMonthlyPaymentCondition,$F240,_xlpm.PrincipalOwedCalculation)))),
_xlpm.Calculation
)</f>
        <v>474.19506669016323</v>
      </c>
      <c r="F241" s="5">
        <f>_xlfn.LET(
_xlpm.StartingBalanceGreaterThanPrincipalOwedPlusPrepaymentCondition,$C241&gt;=$E241,
_xlpm.IsPrincpalOwedPlusPrepaymentLessThanOrEqualToPrincipalRemainingCondition,ROUND($E241,2)&lt;=ROUND($F240,2),
_xlpm.IsCurrentPrincapalOwedAmtGreaterThanPrevPrincipalOwedCondition,$E240&gt;$F240,
_xlpm.IsPrincipalZeroCondition,ROUND($F240,2) = 0,
_xlpm.IsPrincipalRemainingBlankCondition,$F240="",
_xlpm.IsPeriodBlankCondition,ISBLANK($A241),
_xlpm.Calculation,IF(_xlpm.IsPeriodBlankCondition,"",IF(_xlpm.IsPrincipalRemainingBlankCondition,"",IF(_xlpm.IsPrincipalZeroCondition,"",IF(_xlpm.StartingBalanceGreaterThanPrincipalOwedPlusPrepaymentCondition,$C241-$E241,0)))),
_xlpm.Calculation
)</f>
        <v>132177.85606967082</v>
      </c>
      <c r="G241" s="5">
        <f>_xlfn.LET(
_xlpm.PrincpalRemainingCalculation,$B$13,
_xlpm.IsPrincipalZeroCondition,ROUND($F240,2) = 0,
_xlpm.IsPrincipalRemainingBlankCondition,$F240="",
_xlpm.IsPeriodBlankCondition,ISBLANK($A241),
_xlpm.Calculation,IF(_xlpm.IsPeriodBlankCondition,"",IF(_xlpm.IsPrincipalRemainingBlankCondition,"",IF(_xlpm.IsPrincipalZeroCondition,"",_xlpm.PrincpalRemainingCalculation))),
_xlpm.Calculation
)</f>
        <v>500</v>
      </c>
      <c r="H241" s="5" t="str">
        <f>_xlfn.LET(
_xlpm.IsPrincipalRemainingLessThanOrEqualToPMICutoffAmtCondition,$F240&lt;=$B$2*(1-$B$15),
_xlpm.PMIMonthlyPayment,$B$19,
_xlpm.IsPrincipalZeroCondition,ROUND($F240,2) = 0,
_xlpm.IsPrincipalRemainingBlankCondition,$F240="",
_xlpm.IsPeriodBlankCondition,ISBLANK($A241),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41" s="5">
        <f>_xlfn.LET(
_xlpm.IfPMIOwedIsBlank,IF($H241 = "",0,$H241),
_xlpm.TotalMonthlyPaymentCalculation,$D241+$E241+$G241+_xlpm.IfPMIOwedIsBlank,
_xlpm.IsPrincipalZeroCondition,ROUND($F240,2) = 0,
_xlpm.IsPrincipalRemainingBlankCondition,$F240="",
_xlpm.IsPeriodBlankCondition,ISBLANK($A241),
_xlpm.Calculation,IF(_xlpm.IsPeriodBlankCondition,"",IF(_xlpm.IsPrincipalRemainingBlankCondition,"",IF(_xlpm.IsPrincipalZeroCondition,"",_xlpm.TotalMonthlyPaymentCalculation))),
_xlpm.Calculation
)</f>
        <v>2079.6288261598379</v>
      </c>
      <c r="L241" s="5"/>
    </row>
    <row r="242" spans="1:12" x14ac:dyDescent="0.3">
      <c r="A242">
        <v>217</v>
      </c>
      <c r="B242" s="53">
        <f t="shared" si="3"/>
        <v>50406</v>
      </c>
      <c r="C242" s="5">
        <f>_xlfn.LET(
_xlpm.StartingPrincipalBalance,$F241,
_xlpm.IsPrincipalRemainingZeroCondition,ROUND($F241,2)=0,
_xlpm.IsPrincipalRemainingBlankCondition,$F241="",
_xlpm.IsPeriodBlankCondition,ISBLANK($A242),
_xlpm.Calculation,IF(_xlpm.IsPeriodBlankCondition,"",IF(_xlpm.IsPrincipalRemainingBlankCondition,"",IF(_xlpm.IsPrincipalRemainingZeroCondition,"",_xlpm.StartingPrincipalBalance))),
_xlpm.Calculation
)</f>
        <v>132177.85606967082</v>
      </c>
      <c r="D242" s="5">
        <f>_xlfn.LET(
_xlpm.InterestCalculation,$F241*$B$9,
_xlpm.IsPrincipalRemainingZeroCondition,ROUND($F241,2)=0,
_xlpm.IsPrincipalRemainingBlankCondition,$F241="",
_xlpm.IsPeriodBlankCondition,ISBLANK($A242),
_xlpm.Calculation,IF(_xlpm.IsPeriodBlankCondition,"",IF(_xlpm.IsPrincipalRemainingBlankCondition,"",IF(_xlpm.IsPrincipalRemainingZeroCondition,"",_xlpm.InterestCalculation))),
_xlpm.Calculation
)</f>
        <v>1101.4821339139235</v>
      </c>
      <c r="E242" s="5">
        <f>_xlfn.LET(
_xlpm.PrincipalOwedCalculation,$B$10-$D242,
_xlpm.IsPrincipalLessThenOrEqualToMonthlyPaymentCondition,$F241&lt;=$B$10,
_xlpm.IsPrincipalZeroCondition,ROUND($F241,2) = 0,
_xlpm.IsPrincipalRemainingBlankCondition,$F241="",
_xlpm.IsPeriodBlankCondition,ISBLANK($A242),
_xlpm.Calculation,IF(_xlpm.IsPeriodBlankCondition,"",IF(_xlpm.IsPrincipalRemainingBlankCondition,"",IF(_xlpm.IsPrincipalZeroCondition,"",IF(_xlpm.IsPrincipalLessThenOrEqualToMonthlyPaymentCondition,$F241,_xlpm.PrincipalOwedCalculation)))),
_xlpm.Calculation
)</f>
        <v>478.14669224591444</v>
      </c>
      <c r="F242" s="5">
        <f>_xlfn.LET(
_xlpm.StartingBalanceGreaterThanPrincipalOwedPlusPrepaymentCondition,$C242&gt;=$E242,
_xlpm.IsPrincpalOwedPlusPrepaymentLessThanOrEqualToPrincipalRemainingCondition,ROUND($E242,2)&lt;=ROUND($F241,2),
_xlpm.IsCurrentPrincapalOwedAmtGreaterThanPrevPrincipalOwedCondition,$E241&gt;$F241,
_xlpm.IsPrincipalZeroCondition,ROUND($F241,2) = 0,
_xlpm.IsPrincipalRemainingBlankCondition,$F241="",
_xlpm.IsPeriodBlankCondition,ISBLANK($A242),
_xlpm.Calculation,IF(_xlpm.IsPeriodBlankCondition,"",IF(_xlpm.IsPrincipalRemainingBlankCondition,"",IF(_xlpm.IsPrincipalZeroCondition,"",IF(_xlpm.StartingBalanceGreaterThanPrincipalOwedPlusPrepaymentCondition,$C242-$E242,0)))),
_xlpm.Calculation
)</f>
        <v>131699.70937742491</v>
      </c>
      <c r="G242" s="5">
        <f>_xlfn.LET(
_xlpm.PrincpalRemainingCalculation,$B$13,
_xlpm.IsPrincipalZeroCondition,ROUND($F241,2) = 0,
_xlpm.IsPrincipalRemainingBlankCondition,$F241="",
_xlpm.IsPeriodBlankCondition,ISBLANK($A242),
_xlpm.Calculation,IF(_xlpm.IsPeriodBlankCondition,"",IF(_xlpm.IsPrincipalRemainingBlankCondition,"",IF(_xlpm.IsPrincipalZeroCondition,"",_xlpm.PrincpalRemainingCalculation))),
_xlpm.Calculation
)</f>
        <v>500</v>
      </c>
      <c r="H242" s="5" t="str">
        <f>_xlfn.LET(
_xlpm.IsPrincipalRemainingLessThanOrEqualToPMICutoffAmtCondition,$F241&lt;=$B$2*(1-$B$15),
_xlpm.PMIMonthlyPayment,$B$19,
_xlpm.IsPrincipalZeroCondition,ROUND($F241,2) = 0,
_xlpm.IsPrincipalRemainingBlankCondition,$F241="",
_xlpm.IsPeriodBlankCondition,ISBLANK($A242),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42" s="5">
        <f>_xlfn.LET(
_xlpm.IfPMIOwedIsBlank,IF($H242 = "",0,$H242),
_xlpm.TotalMonthlyPaymentCalculation,$D242+$E242+$G242+_xlpm.IfPMIOwedIsBlank,
_xlpm.IsPrincipalZeroCondition,ROUND($F241,2) = 0,
_xlpm.IsPrincipalRemainingBlankCondition,$F241="",
_xlpm.IsPeriodBlankCondition,ISBLANK($A242),
_xlpm.Calculation,IF(_xlpm.IsPeriodBlankCondition,"",IF(_xlpm.IsPrincipalRemainingBlankCondition,"",IF(_xlpm.IsPrincipalZeroCondition,"",_xlpm.TotalMonthlyPaymentCalculation))),
_xlpm.Calculation
)</f>
        <v>2079.6288261598379</v>
      </c>
      <c r="L242" s="5"/>
    </row>
    <row r="243" spans="1:12" x14ac:dyDescent="0.3">
      <c r="A243">
        <v>218</v>
      </c>
      <c r="B243" s="53">
        <f t="shared" si="3"/>
        <v>50437</v>
      </c>
      <c r="C243" s="5">
        <f>_xlfn.LET(
_xlpm.StartingPrincipalBalance,$F242,
_xlpm.IsPrincipalRemainingZeroCondition,ROUND($F242,2)=0,
_xlpm.IsPrincipalRemainingBlankCondition,$F242="",
_xlpm.IsPeriodBlankCondition,ISBLANK($A243),
_xlpm.Calculation,IF(_xlpm.IsPeriodBlankCondition,"",IF(_xlpm.IsPrincipalRemainingBlankCondition,"",IF(_xlpm.IsPrincipalRemainingZeroCondition,"",_xlpm.StartingPrincipalBalance))),
_xlpm.Calculation
)</f>
        <v>131699.70937742491</v>
      </c>
      <c r="D243" s="5">
        <f>_xlfn.LET(
_xlpm.InterestCalculation,$F242*$B$9,
_xlpm.IsPrincipalRemainingZeroCondition,ROUND($F242,2)=0,
_xlpm.IsPrincipalRemainingBlankCondition,$F242="",
_xlpm.IsPeriodBlankCondition,ISBLANK($A243),
_xlpm.Calculation,IF(_xlpm.IsPeriodBlankCondition,"",IF(_xlpm.IsPrincipalRemainingBlankCondition,"",IF(_xlpm.IsPrincipalRemainingZeroCondition,"",_xlpm.InterestCalculation))),
_xlpm.Calculation
)</f>
        <v>1097.4975781452076</v>
      </c>
      <c r="E243" s="5">
        <f>_xlfn.LET(
_xlpm.PrincipalOwedCalculation,$B$10-$D243,
_xlpm.IsPrincipalLessThenOrEqualToMonthlyPaymentCondition,$F242&lt;=$B$10,
_xlpm.IsPrincipalZeroCondition,ROUND($F242,2) = 0,
_xlpm.IsPrincipalRemainingBlankCondition,$F242="",
_xlpm.IsPeriodBlankCondition,ISBLANK($A243),
_xlpm.Calculation,IF(_xlpm.IsPeriodBlankCondition,"",IF(_xlpm.IsPrincipalRemainingBlankCondition,"",IF(_xlpm.IsPrincipalZeroCondition,"",IF(_xlpm.IsPrincipalLessThenOrEqualToMonthlyPaymentCondition,$F242,_xlpm.PrincipalOwedCalculation)))),
_xlpm.Calculation
)</f>
        <v>482.13124801463027</v>
      </c>
      <c r="F243" s="5">
        <f>_xlfn.LET(
_xlpm.StartingBalanceGreaterThanPrincipalOwedPlusPrepaymentCondition,$C243&gt;=$E243,
_xlpm.IsPrincpalOwedPlusPrepaymentLessThanOrEqualToPrincipalRemainingCondition,ROUND($E243,2)&lt;=ROUND($F242,2),
_xlpm.IsCurrentPrincapalOwedAmtGreaterThanPrevPrincipalOwedCondition,$E242&gt;$F242,
_xlpm.IsPrincipalZeroCondition,ROUND($F242,2) = 0,
_xlpm.IsPrincipalRemainingBlankCondition,$F242="",
_xlpm.IsPeriodBlankCondition,ISBLANK($A243),
_xlpm.Calculation,IF(_xlpm.IsPeriodBlankCondition,"",IF(_xlpm.IsPrincipalRemainingBlankCondition,"",IF(_xlpm.IsPrincipalZeroCondition,"",IF(_xlpm.StartingBalanceGreaterThanPrincipalOwedPlusPrepaymentCondition,$C243-$E243,0)))),
_xlpm.Calculation
)</f>
        <v>131217.57812941028</v>
      </c>
      <c r="G243" s="5">
        <f>_xlfn.LET(
_xlpm.PrincpalRemainingCalculation,$B$13,
_xlpm.IsPrincipalZeroCondition,ROUND($F242,2) = 0,
_xlpm.IsPrincipalRemainingBlankCondition,$F242="",
_xlpm.IsPeriodBlankCondition,ISBLANK($A243),
_xlpm.Calculation,IF(_xlpm.IsPeriodBlankCondition,"",IF(_xlpm.IsPrincipalRemainingBlankCondition,"",IF(_xlpm.IsPrincipalZeroCondition,"",_xlpm.PrincpalRemainingCalculation))),
_xlpm.Calculation
)</f>
        <v>500</v>
      </c>
      <c r="H243" s="5" t="str">
        <f>_xlfn.LET(
_xlpm.IsPrincipalRemainingLessThanOrEqualToPMICutoffAmtCondition,$F242&lt;=$B$2*(1-$B$15),
_xlpm.PMIMonthlyPayment,$B$19,
_xlpm.IsPrincipalZeroCondition,ROUND($F242,2) = 0,
_xlpm.IsPrincipalRemainingBlankCondition,$F242="",
_xlpm.IsPeriodBlankCondition,ISBLANK($A243),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43" s="5">
        <f>_xlfn.LET(
_xlpm.IfPMIOwedIsBlank,IF($H243 = "",0,$H243),
_xlpm.TotalMonthlyPaymentCalculation,$D243+$E243+$G243+_xlpm.IfPMIOwedIsBlank,
_xlpm.IsPrincipalZeroCondition,ROUND($F242,2) = 0,
_xlpm.IsPrincipalRemainingBlankCondition,$F242="",
_xlpm.IsPeriodBlankCondition,ISBLANK($A243),
_xlpm.Calculation,IF(_xlpm.IsPeriodBlankCondition,"",IF(_xlpm.IsPrincipalRemainingBlankCondition,"",IF(_xlpm.IsPrincipalZeroCondition,"",_xlpm.TotalMonthlyPaymentCalculation))),
_xlpm.Calculation
)</f>
        <v>2079.6288261598379</v>
      </c>
      <c r="L243" s="5"/>
    </row>
    <row r="244" spans="1:12" x14ac:dyDescent="0.3">
      <c r="A244">
        <v>219</v>
      </c>
      <c r="B244" s="53">
        <f t="shared" si="3"/>
        <v>50465</v>
      </c>
      <c r="C244" s="5">
        <f>_xlfn.LET(
_xlpm.StartingPrincipalBalance,$F243,
_xlpm.IsPrincipalRemainingZeroCondition,ROUND($F243,2)=0,
_xlpm.IsPrincipalRemainingBlankCondition,$F243="",
_xlpm.IsPeriodBlankCondition,ISBLANK($A244),
_xlpm.Calculation,IF(_xlpm.IsPeriodBlankCondition,"",IF(_xlpm.IsPrincipalRemainingBlankCondition,"",IF(_xlpm.IsPrincipalRemainingZeroCondition,"",_xlpm.StartingPrincipalBalance))),
_xlpm.Calculation
)</f>
        <v>131217.57812941028</v>
      </c>
      <c r="D244" s="5">
        <f>_xlfn.LET(
_xlpm.InterestCalculation,$F243*$B$9,
_xlpm.IsPrincipalRemainingZeroCondition,ROUND($F243,2)=0,
_xlpm.IsPrincipalRemainingBlankCondition,$F243="",
_xlpm.IsPeriodBlankCondition,ISBLANK($A244),
_xlpm.Calculation,IF(_xlpm.IsPeriodBlankCondition,"",IF(_xlpm.IsPrincipalRemainingBlankCondition,"",IF(_xlpm.IsPrincipalRemainingZeroCondition,"",_xlpm.InterestCalculation))),
_xlpm.Calculation
)</f>
        <v>1093.4798177450857</v>
      </c>
      <c r="E244" s="5">
        <f>_xlfn.LET(
_xlpm.PrincipalOwedCalculation,$B$10-$D244,
_xlpm.IsPrincipalLessThenOrEqualToMonthlyPaymentCondition,$F243&lt;=$B$10,
_xlpm.IsPrincipalZeroCondition,ROUND($F243,2) = 0,
_xlpm.IsPrincipalRemainingBlankCondition,$F243="",
_xlpm.IsPeriodBlankCondition,ISBLANK($A244),
_xlpm.Calculation,IF(_xlpm.IsPeriodBlankCondition,"",IF(_xlpm.IsPrincipalRemainingBlankCondition,"",IF(_xlpm.IsPrincipalZeroCondition,"",IF(_xlpm.IsPrincipalLessThenOrEqualToMonthlyPaymentCondition,$F243,_xlpm.PrincipalOwedCalculation)))),
_xlpm.Calculation
)</f>
        <v>486.14900841475219</v>
      </c>
      <c r="F244" s="5">
        <f>_xlfn.LET(
_xlpm.StartingBalanceGreaterThanPrincipalOwedPlusPrepaymentCondition,$C244&gt;=$E244,
_xlpm.IsPrincpalOwedPlusPrepaymentLessThanOrEqualToPrincipalRemainingCondition,ROUND($E244,2)&lt;=ROUND($F243,2),
_xlpm.IsCurrentPrincapalOwedAmtGreaterThanPrevPrincipalOwedCondition,$E243&gt;$F243,
_xlpm.IsPrincipalZeroCondition,ROUND($F243,2) = 0,
_xlpm.IsPrincipalRemainingBlankCondition,$F243="",
_xlpm.IsPeriodBlankCondition,ISBLANK($A244),
_xlpm.Calculation,IF(_xlpm.IsPeriodBlankCondition,"",IF(_xlpm.IsPrincipalRemainingBlankCondition,"",IF(_xlpm.IsPrincipalZeroCondition,"",IF(_xlpm.StartingBalanceGreaterThanPrincipalOwedPlusPrepaymentCondition,$C244-$E244,0)))),
_xlpm.Calculation
)</f>
        <v>130731.42912099553</v>
      </c>
      <c r="G244" s="5">
        <f>_xlfn.LET(
_xlpm.PrincpalRemainingCalculation,$B$13,
_xlpm.IsPrincipalZeroCondition,ROUND($F243,2) = 0,
_xlpm.IsPrincipalRemainingBlankCondition,$F243="",
_xlpm.IsPeriodBlankCondition,ISBLANK($A244),
_xlpm.Calculation,IF(_xlpm.IsPeriodBlankCondition,"",IF(_xlpm.IsPrincipalRemainingBlankCondition,"",IF(_xlpm.IsPrincipalZeroCondition,"",_xlpm.PrincpalRemainingCalculation))),
_xlpm.Calculation
)</f>
        <v>500</v>
      </c>
      <c r="H244" s="5" t="str">
        <f>_xlfn.LET(
_xlpm.IsPrincipalRemainingLessThanOrEqualToPMICutoffAmtCondition,$F243&lt;=$B$2*(1-$B$15),
_xlpm.PMIMonthlyPayment,$B$19,
_xlpm.IsPrincipalZeroCondition,ROUND($F243,2) = 0,
_xlpm.IsPrincipalRemainingBlankCondition,$F243="",
_xlpm.IsPeriodBlankCondition,ISBLANK($A244),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44" s="5">
        <f>_xlfn.LET(
_xlpm.IfPMIOwedIsBlank,IF($H244 = "",0,$H244),
_xlpm.TotalMonthlyPaymentCalculation,$D244+$E244+$G244+_xlpm.IfPMIOwedIsBlank,
_xlpm.IsPrincipalZeroCondition,ROUND($F243,2) = 0,
_xlpm.IsPrincipalRemainingBlankCondition,$F243="",
_xlpm.IsPeriodBlankCondition,ISBLANK($A244),
_xlpm.Calculation,IF(_xlpm.IsPeriodBlankCondition,"",IF(_xlpm.IsPrincipalRemainingBlankCondition,"",IF(_xlpm.IsPrincipalZeroCondition,"",_xlpm.TotalMonthlyPaymentCalculation))),
_xlpm.Calculation
)</f>
        <v>2079.6288261598379</v>
      </c>
      <c r="L244" s="5"/>
    </row>
    <row r="245" spans="1:12" x14ac:dyDescent="0.3">
      <c r="A245">
        <v>220</v>
      </c>
      <c r="B245" s="53">
        <f t="shared" si="3"/>
        <v>50496</v>
      </c>
      <c r="C245" s="5">
        <f>_xlfn.LET(
_xlpm.StartingPrincipalBalance,$F244,
_xlpm.IsPrincipalRemainingZeroCondition,ROUND($F244,2)=0,
_xlpm.IsPrincipalRemainingBlankCondition,$F244="",
_xlpm.IsPeriodBlankCondition,ISBLANK($A245),
_xlpm.Calculation,IF(_xlpm.IsPeriodBlankCondition,"",IF(_xlpm.IsPrincipalRemainingBlankCondition,"",IF(_xlpm.IsPrincipalRemainingZeroCondition,"",_xlpm.StartingPrincipalBalance))),
_xlpm.Calculation
)</f>
        <v>130731.42912099553</v>
      </c>
      <c r="D245" s="5">
        <f>_xlfn.LET(
_xlpm.InterestCalculation,$F244*$B$9,
_xlpm.IsPrincipalRemainingZeroCondition,ROUND($F244,2)=0,
_xlpm.IsPrincipalRemainingBlankCondition,$F244="",
_xlpm.IsPeriodBlankCondition,ISBLANK($A245),
_xlpm.Calculation,IF(_xlpm.IsPeriodBlankCondition,"",IF(_xlpm.IsPrincipalRemainingBlankCondition,"",IF(_xlpm.IsPrincipalRemainingZeroCondition,"",_xlpm.InterestCalculation))),
_xlpm.Calculation
)</f>
        <v>1089.428576008296</v>
      </c>
      <c r="E245" s="5">
        <f>_xlfn.LET(
_xlpm.PrincipalOwedCalculation,$B$10-$D245,
_xlpm.IsPrincipalLessThenOrEqualToMonthlyPaymentCondition,$F244&lt;=$B$10,
_xlpm.IsPrincipalZeroCondition,ROUND($F244,2) = 0,
_xlpm.IsPrincipalRemainingBlankCondition,$F244="",
_xlpm.IsPeriodBlankCondition,ISBLANK($A245),
_xlpm.Calculation,IF(_xlpm.IsPeriodBlankCondition,"",IF(_xlpm.IsPrincipalRemainingBlankCondition,"",IF(_xlpm.IsPrincipalZeroCondition,"",IF(_xlpm.IsPrincipalLessThenOrEqualToMonthlyPaymentCondition,$F244,_xlpm.PrincipalOwedCalculation)))),
_xlpm.Calculation
)</f>
        <v>490.20025015154192</v>
      </c>
      <c r="F245" s="5">
        <f>_xlfn.LET(
_xlpm.StartingBalanceGreaterThanPrincipalOwedPlusPrepaymentCondition,$C245&gt;=$E245,
_xlpm.IsPrincpalOwedPlusPrepaymentLessThanOrEqualToPrincipalRemainingCondition,ROUND($E245,2)&lt;=ROUND($F244,2),
_xlpm.IsCurrentPrincapalOwedAmtGreaterThanPrevPrincipalOwedCondition,$E244&gt;$F244,
_xlpm.IsPrincipalZeroCondition,ROUND($F244,2) = 0,
_xlpm.IsPrincipalRemainingBlankCondition,$F244="",
_xlpm.IsPeriodBlankCondition,ISBLANK($A245),
_xlpm.Calculation,IF(_xlpm.IsPeriodBlankCondition,"",IF(_xlpm.IsPrincipalRemainingBlankCondition,"",IF(_xlpm.IsPrincipalZeroCondition,"",IF(_xlpm.StartingBalanceGreaterThanPrincipalOwedPlusPrepaymentCondition,$C245-$E245,0)))),
_xlpm.Calculation
)</f>
        <v>130241.22887084399</v>
      </c>
      <c r="G245" s="5">
        <f>_xlfn.LET(
_xlpm.PrincpalRemainingCalculation,$B$13,
_xlpm.IsPrincipalZeroCondition,ROUND($F244,2) = 0,
_xlpm.IsPrincipalRemainingBlankCondition,$F244="",
_xlpm.IsPeriodBlankCondition,ISBLANK($A245),
_xlpm.Calculation,IF(_xlpm.IsPeriodBlankCondition,"",IF(_xlpm.IsPrincipalRemainingBlankCondition,"",IF(_xlpm.IsPrincipalZeroCondition,"",_xlpm.PrincpalRemainingCalculation))),
_xlpm.Calculation
)</f>
        <v>500</v>
      </c>
      <c r="H245" s="5" t="str">
        <f>_xlfn.LET(
_xlpm.IsPrincipalRemainingLessThanOrEqualToPMICutoffAmtCondition,$F244&lt;=$B$2*(1-$B$15),
_xlpm.PMIMonthlyPayment,$B$19,
_xlpm.IsPrincipalZeroCondition,ROUND($F244,2) = 0,
_xlpm.IsPrincipalRemainingBlankCondition,$F244="",
_xlpm.IsPeriodBlankCondition,ISBLANK($A245),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45" s="5">
        <f>_xlfn.LET(
_xlpm.IfPMIOwedIsBlank,IF($H245 = "",0,$H245),
_xlpm.TotalMonthlyPaymentCalculation,$D245+$E245+$G245+_xlpm.IfPMIOwedIsBlank,
_xlpm.IsPrincipalZeroCondition,ROUND($F244,2) = 0,
_xlpm.IsPrincipalRemainingBlankCondition,$F244="",
_xlpm.IsPeriodBlankCondition,ISBLANK($A245),
_xlpm.Calculation,IF(_xlpm.IsPeriodBlankCondition,"",IF(_xlpm.IsPrincipalRemainingBlankCondition,"",IF(_xlpm.IsPrincipalZeroCondition,"",_xlpm.TotalMonthlyPaymentCalculation))),
_xlpm.Calculation
)</f>
        <v>2079.6288261598379</v>
      </c>
      <c r="L245" s="5"/>
    </row>
    <row r="246" spans="1:12" x14ac:dyDescent="0.3">
      <c r="A246">
        <v>221</v>
      </c>
      <c r="B246" s="53">
        <f t="shared" si="3"/>
        <v>50526</v>
      </c>
      <c r="C246" s="5">
        <f>_xlfn.LET(
_xlpm.StartingPrincipalBalance,$F245,
_xlpm.IsPrincipalRemainingZeroCondition,ROUND($F245,2)=0,
_xlpm.IsPrincipalRemainingBlankCondition,$F245="",
_xlpm.IsPeriodBlankCondition,ISBLANK($A246),
_xlpm.Calculation,IF(_xlpm.IsPeriodBlankCondition,"",IF(_xlpm.IsPrincipalRemainingBlankCondition,"",IF(_xlpm.IsPrincipalRemainingZeroCondition,"",_xlpm.StartingPrincipalBalance))),
_xlpm.Calculation
)</f>
        <v>130241.22887084399</v>
      </c>
      <c r="D246" s="5">
        <f>_xlfn.LET(
_xlpm.InterestCalculation,$F245*$B$9,
_xlpm.IsPrincipalRemainingZeroCondition,ROUND($F245,2)=0,
_xlpm.IsPrincipalRemainingBlankCondition,$F245="",
_xlpm.IsPeriodBlankCondition,ISBLANK($A246),
_xlpm.Calculation,IF(_xlpm.IsPeriodBlankCondition,"",IF(_xlpm.IsPrincipalRemainingBlankCondition,"",IF(_xlpm.IsPrincipalRemainingZeroCondition,"",_xlpm.InterestCalculation))),
_xlpm.Calculation
)</f>
        <v>1085.3435739237</v>
      </c>
      <c r="E246" s="5">
        <f>_xlfn.LET(
_xlpm.PrincipalOwedCalculation,$B$10-$D246,
_xlpm.IsPrincipalLessThenOrEqualToMonthlyPaymentCondition,$F245&lt;=$B$10,
_xlpm.IsPrincipalZeroCondition,ROUND($F245,2) = 0,
_xlpm.IsPrincipalRemainingBlankCondition,$F245="",
_xlpm.IsPeriodBlankCondition,ISBLANK($A246),
_xlpm.Calculation,IF(_xlpm.IsPeriodBlankCondition,"",IF(_xlpm.IsPrincipalRemainingBlankCondition,"",IF(_xlpm.IsPrincipalZeroCondition,"",IF(_xlpm.IsPrincipalLessThenOrEqualToMonthlyPaymentCondition,$F245,_xlpm.PrincipalOwedCalculation)))),
_xlpm.Calculation
)</f>
        <v>494.28525223613792</v>
      </c>
      <c r="F246" s="5">
        <f>_xlfn.LET(
_xlpm.StartingBalanceGreaterThanPrincipalOwedPlusPrepaymentCondition,$C246&gt;=$E246,
_xlpm.IsPrincpalOwedPlusPrepaymentLessThanOrEqualToPrincipalRemainingCondition,ROUND($E246,2)&lt;=ROUND($F245,2),
_xlpm.IsCurrentPrincapalOwedAmtGreaterThanPrevPrincipalOwedCondition,$E245&gt;$F245,
_xlpm.IsPrincipalZeroCondition,ROUND($F245,2) = 0,
_xlpm.IsPrincipalRemainingBlankCondition,$F245="",
_xlpm.IsPeriodBlankCondition,ISBLANK($A246),
_xlpm.Calculation,IF(_xlpm.IsPeriodBlankCondition,"",IF(_xlpm.IsPrincipalRemainingBlankCondition,"",IF(_xlpm.IsPrincipalZeroCondition,"",IF(_xlpm.StartingBalanceGreaterThanPrincipalOwedPlusPrepaymentCondition,$C246-$E246,0)))),
_xlpm.Calculation
)</f>
        <v>129746.94361860785</v>
      </c>
      <c r="G246" s="5">
        <f>_xlfn.LET(
_xlpm.PrincpalRemainingCalculation,$B$13,
_xlpm.IsPrincipalZeroCondition,ROUND($F245,2) = 0,
_xlpm.IsPrincipalRemainingBlankCondition,$F245="",
_xlpm.IsPeriodBlankCondition,ISBLANK($A246),
_xlpm.Calculation,IF(_xlpm.IsPeriodBlankCondition,"",IF(_xlpm.IsPrincipalRemainingBlankCondition,"",IF(_xlpm.IsPrincipalZeroCondition,"",_xlpm.PrincpalRemainingCalculation))),
_xlpm.Calculation
)</f>
        <v>500</v>
      </c>
      <c r="H246" s="5" t="str">
        <f>_xlfn.LET(
_xlpm.IsPrincipalRemainingLessThanOrEqualToPMICutoffAmtCondition,$F245&lt;=$B$2*(1-$B$15),
_xlpm.PMIMonthlyPayment,$B$19,
_xlpm.IsPrincipalZeroCondition,ROUND($F245,2) = 0,
_xlpm.IsPrincipalRemainingBlankCondition,$F245="",
_xlpm.IsPeriodBlankCondition,ISBLANK($A246),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46" s="5">
        <f>_xlfn.LET(
_xlpm.IfPMIOwedIsBlank,IF($H246 = "",0,$H246),
_xlpm.TotalMonthlyPaymentCalculation,$D246+$E246+$G246+_xlpm.IfPMIOwedIsBlank,
_xlpm.IsPrincipalZeroCondition,ROUND($F245,2) = 0,
_xlpm.IsPrincipalRemainingBlankCondition,$F245="",
_xlpm.IsPeriodBlankCondition,ISBLANK($A246),
_xlpm.Calculation,IF(_xlpm.IsPeriodBlankCondition,"",IF(_xlpm.IsPrincipalRemainingBlankCondition,"",IF(_xlpm.IsPrincipalZeroCondition,"",_xlpm.TotalMonthlyPaymentCalculation))),
_xlpm.Calculation
)</f>
        <v>2079.6288261598379</v>
      </c>
      <c r="L246" s="5"/>
    </row>
    <row r="247" spans="1:12" x14ac:dyDescent="0.3">
      <c r="A247">
        <v>222</v>
      </c>
      <c r="B247" s="53">
        <f t="shared" si="3"/>
        <v>50557</v>
      </c>
      <c r="C247" s="5">
        <f>_xlfn.LET(
_xlpm.StartingPrincipalBalance,$F246,
_xlpm.IsPrincipalRemainingZeroCondition,ROUND($F246,2)=0,
_xlpm.IsPrincipalRemainingBlankCondition,$F246="",
_xlpm.IsPeriodBlankCondition,ISBLANK($A247),
_xlpm.Calculation,IF(_xlpm.IsPeriodBlankCondition,"",IF(_xlpm.IsPrincipalRemainingBlankCondition,"",IF(_xlpm.IsPrincipalRemainingZeroCondition,"",_xlpm.StartingPrincipalBalance))),
_xlpm.Calculation
)</f>
        <v>129746.94361860785</v>
      </c>
      <c r="D247" s="5">
        <f>_xlfn.LET(
_xlpm.InterestCalculation,$F246*$B$9,
_xlpm.IsPrincipalRemainingZeroCondition,ROUND($F246,2)=0,
_xlpm.IsPrincipalRemainingBlankCondition,$F246="",
_xlpm.IsPeriodBlankCondition,ISBLANK($A247),
_xlpm.Calculation,IF(_xlpm.IsPeriodBlankCondition,"",IF(_xlpm.IsPrincipalRemainingBlankCondition,"",IF(_xlpm.IsPrincipalRemainingZeroCondition,"",_xlpm.InterestCalculation))),
_xlpm.Calculation
)</f>
        <v>1081.2245301550654</v>
      </c>
      <c r="E247" s="5">
        <f>_xlfn.LET(
_xlpm.PrincipalOwedCalculation,$B$10-$D247,
_xlpm.IsPrincipalLessThenOrEqualToMonthlyPaymentCondition,$F246&lt;=$B$10,
_xlpm.IsPrincipalZeroCondition,ROUND($F246,2) = 0,
_xlpm.IsPrincipalRemainingBlankCondition,$F246="",
_xlpm.IsPeriodBlankCondition,ISBLANK($A247),
_xlpm.Calculation,IF(_xlpm.IsPeriodBlankCondition,"",IF(_xlpm.IsPrincipalRemainingBlankCondition,"",IF(_xlpm.IsPrincipalZeroCondition,"",IF(_xlpm.IsPrincipalLessThenOrEqualToMonthlyPaymentCondition,$F246,_xlpm.PrincipalOwedCalculation)))),
_xlpm.Calculation
)</f>
        <v>498.4042960047725</v>
      </c>
      <c r="F247" s="5">
        <f>_xlfn.LET(
_xlpm.StartingBalanceGreaterThanPrincipalOwedPlusPrepaymentCondition,$C247&gt;=$E247,
_xlpm.IsPrincpalOwedPlusPrepaymentLessThanOrEqualToPrincipalRemainingCondition,ROUND($E247,2)&lt;=ROUND($F246,2),
_xlpm.IsCurrentPrincapalOwedAmtGreaterThanPrevPrincipalOwedCondition,$E246&gt;$F246,
_xlpm.IsPrincipalZeroCondition,ROUND($F246,2) = 0,
_xlpm.IsPrincipalRemainingBlankCondition,$F246="",
_xlpm.IsPeriodBlankCondition,ISBLANK($A247),
_xlpm.Calculation,IF(_xlpm.IsPeriodBlankCondition,"",IF(_xlpm.IsPrincipalRemainingBlankCondition,"",IF(_xlpm.IsPrincipalZeroCondition,"",IF(_xlpm.StartingBalanceGreaterThanPrincipalOwedPlusPrepaymentCondition,$C247-$E247,0)))),
_xlpm.Calculation
)</f>
        <v>129248.53932260309</v>
      </c>
      <c r="G247" s="5">
        <f>_xlfn.LET(
_xlpm.PrincpalRemainingCalculation,$B$13,
_xlpm.IsPrincipalZeroCondition,ROUND($F246,2) = 0,
_xlpm.IsPrincipalRemainingBlankCondition,$F246="",
_xlpm.IsPeriodBlankCondition,ISBLANK($A247),
_xlpm.Calculation,IF(_xlpm.IsPeriodBlankCondition,"",IF(_xlpm.IsPrincipalRemainingBlankCondition,"",IF(_xlpm.IsPrincipalZeroCondition,"",_xlpm.PrincpalRemainingCalculation))),
_xlpm.Calculation
)</f>
        <v>500</v>
      </c>
      <c r="H247" s="5" t="str">
        <f>_xlfn.LET(
_xlpm.IsPrincipalRemainingLessThanOrEqualToPMICutoffAmtCondition,$F246&lt;=$B$2*(1-$B$15),
_xlpm.PMIMonthlyPayment,$B$19,
_xlpm.IsPrincipalZeroCondition,ROUND($F246,2) = 0,
_xlpm.IsPrincipalRemainingBlankCondition,$F246="",
_xlpm.IsPeriodBlankCondition,ISBLANK($A247),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47" s="5">
        <f>_xlfn.LET(
_xlpm.IfPMIOwedIsBlank,IF($H247 = "",0,$H247),
_xlpm.TotalMonthlyPaymentCalculation,$D247+$E247+$G247+_xlpm.IfPMIOwedIsBlank,
_xlpm.IsPrincipalZeroCondition,ROUND($F246,2) = 0,
_xlpm.IsPrincipalRemainingBlankCondition,$F246="",
_xlpm.IsPeriodBlankCondition,ISBLANK($A247),
_xlpm.Calculation,IF(_xlpm.IsPeriodBlankCondition,"",IF(_xlpm.IsPrincipalRemainingBlankCondition,"",IF(_xlpm.IsPrincipalZeroCondition,"",_xlpm.TotalMonthlyPaymentCalculation))),
_xlpm.Calculation
)</f>
        <v>2079.6288261598379</v>
      </c>
      <c r="L247" s="5"/>
    </row>
    <row r="248" spans="1:12" x14ac:dyDescent="0.3">
      <c r="A248">
        <v>223</v>
      </c>
      <c r="B248" s="53">
        <f t="shared" si="3"/>
        <v>50587</v>
      </c>
      <c r="C248" s="5">
        <f>_xlfn.LET(
_xlpm.StartingPrincipalBalance,$F247,
_xlpm.IsPrincipalRemainingZeroCondition,ROUND($F247,2)=0,
_xlpm.IsPrincipalRemainingBlankCondition,$F247="",
_xlpm.IsPeriodBlankCondition,ISBLANK($A248),
_xlpm.Calculation,IF(_xlpm.IsPeriodBlankCondition,"",IF(_xlpm.IsPrincipalRemainingBlankCondition,"",IF(_xlpm.IsPrincipalRemainingZeroCondition,"",_xlpm.StartingPrincipalBalance))),
_xlpm.Calculation
)</f>
        <v>129248.53932260309</v>
      </c>
      <c r="D248" s="5">
        <f>_xlfn.LET(
_xlpm.InterestCalculation,$F247*$B$9,
_xlpm.IsPrincipalRemainingZeroCondition,ROUND($F247,2)=0,
_xlpm.IsPrincipalRemainingBlankCondition,$F247="",
_xlpm.IsPeriodBlankCondition,ISBLANK($A248),
_xlpm.Calculation,IF(_xlpm.IsPeriodBlankCondition,"",IF(_xlpm.IsPrincipalRemainingBlankCondition,"",IF(_xlpm.IsPrincipalRemainingZeroCondition,"",_xlpm.InterestCalculation))),
_xlpm.Calculation
)</f>
        <v>1077.0711610216924</v>
      </c>
      <c r="E248" s="5">
        <f>_xlfn.LET(
_xlpm.PrincipalOwedCalculation,$B$10-$D248,
_xlpm.IsPrincipalLessThenOrEqualToMonthlyPaymentCondition,$F247&lt;=$B$10,
_xlpm.IsPrincipalZeroCondition,ROUND($F247,2) = 0,
_xlpm.IsPrincipalRemainingBlankCondition,$F247="",
_xlpm.IsPeriodBlankCondition,ISBLANK($A248),
_xlpm.Calculation,IF(_xlpm.IsPeriodBlankCondition,"",IF(_xlpm.IsPrincipalRemainingBlankCondition,"",IF(_xlpm.IsPrincipalZeroCondition,"",IF(_xlpm.IsPrincipalLessThenOrEqualToMonthlyPaymentCondition,$F247,_xlpm.PrincipalOwedCalculation)))),
_xlpm.Calculation
)</f>
        <v>502.55766513814547</v>
      </c>
      <c r="F248" s="5">
        <f>_xlfn.LET(
_xlpm.StartingBalanceGreaterThanPrincipalOwedPlusPrepaymentCondition,$C248&gt;=$E248,
_xlpm.IsPrincpalOwedPlusPrepaymentLessThanOrEqualToPrincipalRemainingCondition,ROUND($E248,2)&lt;=ROUND($F247,2),
_xlpm.IsCurrentPrincapalOwedAmtGreaterThanPrevPrincipalOwedCondition,$E247&gt;$F247,
_xlpm.IsPrincipalZeroCondition,ROUND($F247,2) = 0,
_xlpm.IsPrincipalRemainingBlankCondition,$F247="",
_xlpm.IsPeriodBlankCondition,ISBLANK($A248),
_xlpm.Calculation,IF(_xlpm.IsPeriodBlankCondition,"",IF(_xlpm.IsPrincipalRemainingBlankCondition,"",IF(_xlpm.IsPrincipalZeroCondition,"",IF(_xlpm.StartingBalanceGreaterThanPrincipalOwedPlusPrepaymentCondition,$C248-$E248,0)))),
_xlpm.Calculation
)</f>
        <v>128745.98165746494</v>
      </c>
      <c r="G248" s="5">
        <f>_xlfn.LET(
_xlpm.PrincpalRemainingCalculation,$B$13,
_xlpm.IsPrincipalZeroCondition,ROUND($F247,2) = 0,
_xlpm.IsPrincipalRemainingBlankCondition,$F247="",
_xlpm.IsPeriodBlankCondition,ISBLANK($A248),
_xlpm.Calculation,IF(_xlpm.IsPeriodBlankCondition,"",IF(_xlpm.IsPrincipalRemainingBlankCondition,"",IF(_xlpm.IsPrincipalZeroCondition,"",_xlpm.PrincpalRemainingCalculation))),
_xlpm.Calculation
)</f>
        <v>500</v>
      </c>
      <c r="H248" s="5" t="str">
        <f>_xlfn.LET(
_xlpm.IsPrincipalRemainingLessThanOrEqualToPMICutoffAmtCondition,$F247&lt;=$B$2*(1-$B$15),
_xlpm.PMIMonthlyPayment,$B$19,
_xlpm.IsPrincipalZeroCondition,ROUND($F247,2) = 0,
_xlpm.IsPrincipalRemainingBlankCondition,$F247="",
_xlpm.IsPeriodBlankCondition,ISBLANK($A248),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48" s="5">
        <f>_xlfn.LET(
_xlpm.IfPMIOwedIsBlank,IF($H248 = "",0,$H248),
_xlpm.TotalMonthlyPaymentCalculation,$D248+$E248+$G248+_xlpm.IfPMIOwedIsBlank,
_xlpm.IsPrincipalZeroCondition,ROUND($F247,2) = 0,
_xlpm.IsPrincipalRemainingBlankCondition,$F247="",
_xlpm.IsPeriodBlankCondition,ISBLANK($A248),
_xlpm.Calculation,IF(_xlpm.IsPeriodBlankCondition,"",IF(_xlpm.IsPrincipalRemainingBlankCondition,"",IF(_xlpm.IsPrincipalZeroCondition,"",_xlpm.TotalMonthlyPaymentCalculation))),
_xlpm.Calculation
)</f>
        <v>2079.6288261598379</v>
      </c>
      <c r="L248" s="5"/>
    </row>
    <row r="249" spans="1:12" x14ac:dyDescent="0.3">
      <c r="A249">
        <v>224</v>
      </c>
      <c r="B249" s="53">
        <f t="shared" si="3"/>
        <v>50618</v>
      </c>
      <c r="C249" s="5">
        <f>_xlfn.LET(
_xlpm.StartingPrincipalBalance,$F248,
_xlpm.IsPrincipalRemainingZeroCondition,ROUND($F248,2)=0,
_xlpm.IsPrincipalRemainingBlankCondition,$F248="",
_xlpm.IsPeriodBlankCondition,ISBLANK($A249),
_xlpm.Calculation,IF(_xlpm.IsPeriodBlankCondition,"",IF(_xlpm.IsPrincipalRemainingBlankCondition,"",IF(_xlpm.IsPrincipalRemainingZeroCondition,"",_xlpm.StartingPrincipalBalance))),
_xlpm.Calculation
)</f>
        <v>128745.98165746494</v>
      </c>
      <c r="D249" s="5">
        <f>_xlfn.LET(
_xlpm.InterestCalculation,$F248*$B$9,
_xlpm.IsPrincipalRemainingZeroCondition,ROUND($F248,2)=0,
_xlpm.IsPrincipalRemainingBlankCondition,$F248="",
_xlpm.IsPeriodBlankCondition,ISBLANK($A249),
_xlpm.Calculation,IF(_xlpm.IsPeriodBlankCondition,"",IF(_xlpm.IsPrincipalRemainingBlankCondition,"",IF(_xlpm.IsPrincipalRemainingZeroCondition,"",_xlpm.InterestCalculation))),
_xlpm.Calculation
)</f>
        <v>1072.8831804788745</v>
      </c>
      <c r="E249" s="5">
        <f>_xlfn.LET(
_xlpm.PrincipalOwedCalculation,$B$10-$D249,
_xlpm.IsPrincipalLessThenOrEqualToMonthlyPaymentCondition,$F248&lt;=$B$10,
_xlpm.IsPrincipalZeroCondition,ROUND($F248,2) = 0,
_xlpm.IsPrincipalRemainingBlankCondition,$F248="",
_xlpm.IsPeriodBlankCondition,ISBLANK($A249),
_xlpm.Calculation,IF(_xlpm.IsPeriodBlankCondition,"",IF(_xlpm.IsPrincipalRemainingBlankCondition,"",IF(_xlpm.IsPrincipalZeroCondition,"",IF(_xlpm.IsPrincipalLessThenOrEqualToMonthlyPaymentCondition,$F248,_xlpm.PrincipalOwedCalculation)))),
_xlpm.Calculation
)</f>
        <v>506.74564568096343</v>
      </c>
      <c r="F249" s="5">
        <f>_xlfn.LET(
_xlpm.StartingBalanceGreaterThanPrincipalOwedPlusPrepaymentCondition,$C249&gt;=$E249,
_xlpm.IsPrincpalOwedPlusPrepaymentLessThanOrEqualToPrincipalRemainingCondition,ROUND($E249,2)&lt;=ROUND($F248,2),
_xlpm.IsCurrentPrincapalOwedAmtGreaterThanPrevPrincipalOwedCondition,$E248&gt;$F248,
_xlpm.IsPrincipalZeroCondition,ROUND($F248,2) = 0,
_xlpm.IsPrincipalRemainingBlankCondition,$F248="",
_xlpm.IsPeriodBlankCondition,ISBLANK($A249),
_xlpm.Calculation,IF(_xlpm.IsPeriodBlankCondition,"",IF(_xlpm.IsPrincipalRemainingBlankCondition,"",IF(_xlpm.IsPrincipalZeroCondition,"",IF(_xlpm.StartingBalanceGreaterThanPrincipalOwedPlusPrepaymentCondition,$C249-$E249,0)))),
_xlpm.Calculation
)</f>
        <v>128239.23601178399</v>
      </c>
      <c r="G249" s="5">
        <f>_xlfn.LET(
_xlpm.PrincpalRemainingCalculation,$B$13,
_xlpm.IsPrincipalZeroCondition,ROUND($F248,2) = 0,
_xlpm.IsPrincipalRemainingBlankCondition,$F248="",
_xlpm.IsPeriodBlankCondition,ISBLANK($A249),
_xlpm.Calculation,IF(_xlpm.IsPeriodBlankCondition,"",IF(_xlpm.IsPrincipalRemainingBlankCondition,"",IF(_xlpm.IsPrincipalZeroCondition,"",_xlpm.PrincpalRemainingCalculation))),
_xlpm.Calculation
)</f>
        <v>500</v>
      </c>
      <c r="H249" s="5" t="str">
        <f>_xlfn.LET(
_xlpm.IsPrincipalRemainingLessThanOrEqualToPMICutoffAmtCondition,$F248&lt;=$B$2*(1-$B$15),
_xlpm.PMIMonthlyPayment,$B$19,
_xlpm.IsPrincipalZeroCondition,ROUND($F248,2) = 0,
_xlpm.IsPrincipalRemainingBlankCondition,$F248="",
_xlpm.IsPeriodBlankCondition,ISBLANK($A249),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49" s="5">
        <f>_xlfn.LET(
_xlpm.IfPMIOwedIsBlank,IF($H249 = "",0,$H249),
_xlpm.TotalMonthlyPaymentCalculation,$D249+$E249+$G249+_xlpm.IfPMIOwedIsBlank,
_xlpm.IsPrincipalZeroCondition,ROUND($F248,2) = 0,
_xlpm.IsPrincipalRemainingBlankCondition,$F248="",
_xlpm.IsPeriodBlankCondition,ISBLANK($A249),
_xlpm.Calculation,IF(_xlpm.IsPeriodBlankCondition,"",IF(_xlpm.IsPrincipalRemainingBlankCondition,"",IF(_xlpm.IsPrincipalZeroCondition,"",_xlpm.TotalMonthlyPaymentCalculation))),
_xlpm.Calculation
)</f>
        <v>2079.6288261598379</v>
      </c>
      <c r="J249" s="5"/>
      <c r="L249" s="5"/>
    </row>
    <row r="250" spans="1:12" x14ac:dyDescent="0.3">
      <c r="A250">
        <v>225</v>
      </c>
      <c r="B250" s="53">
        <f t="shared" si="3"/>
        <v>50649</v>
      </c>
      <c r="C250" s="5">
        <f>_xlfn.LET(
_xlpm.StartingPrincipalBalance,$F249,
_xlpm.IsPrincipalRemainingZeroCondition,ROUND($F249,2)=0,
_xlpm.IsPrincipalRemainingBlankCondition,$F249="",
_xlpm.IsPeriodBlankCondition,ISBLANK($A250),
_xlpm.Calculation,IF(_xlpm.IsPeriodBlankCondition,"",IF(_xlpm.IsPrincipalRemainingBlankCondition,"",IF(_xlpm.IsPrincipalRemainingZeroCondition,"",_xlpm.StartingPrincipalBalance))),
_xlpm.Calculation
)</f>
        <v>128239.23601178399</v>
      </c>
      <c r="D250" s="5">
        <f>_xlfn.LET(
_xlpm.InterestCalculation,$F249*$B$9,
_xlpm.IsPrincipalRemainingZeroCondition,ROUND($F249,2)=0,
_xlpm.IsPrincipalRemainingBlankCondition,$F249="",
_xlpm.IsPeriodBlankCondition,ISBLANK($A250),
_xlpm.Calculation,IF(_xlpm.IsPeriodBlankCondition,"",IF(_xlpm.IsPrincipalRemainingBlankCondition,"",IF(_xlpm.IsPrincipalRemainingZeroCondition,"",_xlpm.InterestCalculation))),
_xlpm.Calculation
)</f>
        <v>1068.6603000982</v>
      </c>
      <c r="E250" s="5">
        <f>_xlfn.LET(
_xlpm.PrincipalOwedCalculation,$B$10-$D250,
_xlpm.IsPrincipalLessThenOrEqualToMonthlyPaymentCondition,$F249&lt;=$B$10,
_xlpm.IsPrincipalZeroCondition,ROUND($F249,2) = 0,
_xlpm.IsPrincipalRemainingBlankCondition,$F249="",
_xlpm.IsPeriodBlankCondition,ISBLANK($A250),
_xlpm.Calculation,IF(_xlpm.IsPeriodBlankCondition,"",IF(_xlpm.IsPrincipalRemainingBlankCondition,"",IF(_xlpm.IsPrincipalZeroCondition,"",IF(_xlpm.IsPrincipalLessThenOrEqualToMonthlyPaymentCondition,$F249,_xlpm.PrincipalOwedCalculation)))),
_xlpm.Calculation
)</f>
        <v>510.96852606163793</v>
      </c>
      <c r="F250" s="5">
        <f>_xlfn.LET(
_xlpm.StartingBalanceGreaterThanPrincipalOwedPlusPrepaymentCondition,$C250&gt;=$E250,
_xlpm.IsPrincpalOwedPlusPrepaymentLessThanOrEqualToPrincipalRemainingCondition,ROUND($E250,2)&lt;=ROUND($F249,2),
_xlpm.IsCurrentPrincapalOwedAmtGreaterThanPrevPrincipalOwedCondition,$E249&gt;$F249,
_xlpm.IsPrincipalZeroCondition,ROUND($F249,2) = 0,
_xlpm.IsPrincipalRemainingBlankCondition,$F249="",
_xlpm.IsPeriodBlankCondition,ISBLANK($A250),
_xlpm.Calculation,IF(_xlpm.IsPeriodBlankCondition,"",IF(_xlpm.IsPrincipalRemainingBlankCondition,"",IF(_xlpm.IsPrincipalZeroCondition,"",IF(_xlpm.StartingBalanceGreaterThanPrincipalOwedPlusPrepaymentCondition,$C250-$E250,0)))),
_xlpm.Calculation
)</f>
        <v>127728.26748572235</v>
      </c>
      <c r="G250" s="5">
        <f>_xlfn.LET(
_xlpm.PrincpalRemainingCalculation,$B$13,
_xlpm.IsPrincipalZeroCondition,ROUND($F249,2) = 0,
_xlpm.IsPrincipalRemainingBlankCondition,$F249="",
_xlpm.IsPeriodBlankCondition,ISBLANK($A250),
_xlpm.Calculation,IF(_xlpm.IsPeriodBlankCondition,"",IF(_xlpm.IsPrincipalRemainingBlankCondition,"",IF(_xlpm.IsPrincipalZeroCondition,"",_xlpm.PrincpalRemainingCalculation))),
_xlpm.Calculation
)</f>
        <v>500</v>
      </c>
      <c r="H250" s="5" t="str">
        <f>_xlfn.LET(
_xlpm.IsPrincipalRemainingLessThanOrEqualToPMICutoffAmtCondition,$F249&lt;=$B$2*(1-$B$15),
_xlpm.PMIMonthlyPayment,$B$19,
_xlpm.IsPrincipalZeroCondition,ROUND($F249,2) = 0,
_xlpm.IsPrincipalRemainingBlankCondition,$F249="",
_xlpm.IsPeriodBlankCondition,ISBLANK($A250),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50" s="5">
        <f>_xlfn.LET(
_xlpm.IfPMIOwedIsBlank,IF($H250 = "",0,$H250),
_xlpm.TotalMonthlyPaymentCalculation,$D250+$E250+$G250+_xlpm.IfPMIOwedIsBlank,
_xlpm.IsPrincipalZeroCondition,ROUND($F249,2) = 0,
_xlpm.IsPrincipalRemainingBlankCondition,$F249="",
_xlpm.IsPeriodBlankCondition,ISBLANK($A250),
_xlpm.Calculation,IF(_xlpm.IsPeriodBlankCondition,"",IF(_xlpm.IsPrincipalRemainingBlankCondition,"",IF(_xlpm.IsPrincipalZeroCondition,"",_xlpm.TotalMonthlyPaymentCalculation))),
_xlpm.Calculation
)</f>
        <v>2079.6288261598379</v>
      </c>
      <c r="L250" s="5"/>
    </row>
    <row r="251" spans="1:12" x14ac:dyDescent="0.3">
      <c r="A251">
        <v>226</v>
      </c>
      <c r="B251" s="53">
        <f t="shared" si="3"/>
        <v>50679</v>
      </c>
      <c r="C251" s="5">
        <f>_xlfn.LET(
_xlpm.StartingPrincipalBalance,$F250,
_xlpm.IsPrincipalRemainingZeroCondition,ROUND($F250,2)=0,
_xlpm.IsPrincipalRemainingBlankCondition,$F250="",
_xlpm.IsPeriodBlankCondition,ISBLANK($A251),
_xlpm.Calculation,IF(_xlpm.IsPeriodBlankCondition,"",IF(_xlpm.IsPrincipalRemainingBlankCondition,"",IF(_xlpm.IsPrincipalRemainingZeroCondition,"",_xlpm.StartingPrincipalBalance))),
_xlpm.Calculation
)</f>
        <v>127728.26748572235</v>
      </c>
      <c r="D251" s="5">
        <f>_xlfn.LET(
_xlpm.InterestCalculation,$F250*$B$9,
_xlpm.IsPrincipalRemainingZeroCondition,ROUND($F250,2)=0,
_xlpm.IsPrincipalRemainingBlankCondition,$F250="",
_xlpm.IsPeriodBlankCondition,ISBLANK($A251),
_xlpm.Calculation,IF(_xlpm.IsPeriodBlankCondition,"",IF(_xlpm.IsPrincipalRemainingBlankCondition,"",IF(_xlpm.IsPrincipalRemainingZeroCondition,"",_xlpm.InterestCalculation))),
_xlpm.Calculation
)</f>
        <v>1064.4022290476862</v>
      </c>
      <c r="E251" s="5">
        <f>_xlfn.LET(
_xlpm.PrincipalOwedCalculation,$B$10-$D251,
_xlpm.IsPrincipalLessThenOrEqualToMonthlyPaymentCondition,$F250&lt;=$B$10,
_xlpm.IsPrincipalZeroCondition,ROUND($F250,2) = 0,
_xlpm.IsPrincipalRemainingBlankCondition,$F250="",
_xlpm.IsPeriodBlankCondition,ISBLANK($A251),
_xlpm.Calculation,IF(_xlpm.IsPeriodBlankCondition,"",IF(_xlpm.IsPrincipalRemainingBlankCondition,"",IF(_xlpm.IsPrincipalZeroCondition,"",IF(_xlpm.IsPrincipalLessThenOrEqualToMonthlyPaymentCondition,$F250,_xlpm.PrincipalOwedCalculation)))),
_xlpm.Calculation
)</f>
        <v>515.22659711215169</v>
      </c>
      <c r="F251" s="5">
        <f>_xlfn.LET(
_xlpm.StartingBalanceGreaterThanPrincipalOwedPlusPrepaymentCondition,$C251&gt;=$E251,
_xlpm.IsPrincpalOwedPlusPrepaymentLessThanOrEqualToPrincipalRemainingCondition,ROUND($E251,2)&lt;=ROUND($F250,2),
_xlpm.IsCurrentPrincapalOwedAmtGreaterThanPrevPrincipalOwedCondition,$E250&gt;$F250,
_xlpm.IsPrincipalZeroCondition,ROUND($F250,2) = 0,
_xlpm.IsPrincipalRemainingBlankCondition,$F250="",
_xlpm.IsPeriodBlankCondition,ISBLANK($A251),
_xlpm.Calculation,IF(_xlpm.IsPeriodBlankCondition,"",IF(_xlpm.IsPrincipalRemainingBlankCondition,"",IF(_xlpm.IsPrincipalZeroCondition,"",IF(_xlpm.StartingBalanceGreaterThanPrincipalOwedPlusPrepaymentCondition,$C251-$E251,0)))),
_xlpm.Calculation
)</f>
        <v>127213.04088861019</v>
      </c>
      <c r="G251" s="5">
        <f>_xlfn.LET(
_xlpm.PrincpalRemainingCalculation,$B$13,
_xlpm.IsPrincipalZeroCondition,ROUND($F250,2) = 0,
_xlpm.IsPrincipalRemainingBlankCondition,$F250="",
_xlpm.IsPeriodBlankCondition,ISBLANK($A251),
_xlpm.Calculation,IF(_xlpm.IsPeriodBlankCondition,"",IF(_xlpm.IsPrincipalRemainingBlankCondition,"",IF(_xlpm.IsPrincipalZeroCondition,"",_xlpm.PrincpalRemainingCalculation))),
_xlpm.Calculation
)</f>
        <v>500</v>
      </c>
      <c r="H251" s="5" t="str">
        <f>_xlfn.LET(
_xlpm.IsPrincipalRemainingLessThanOrEqualToPMICutoffAmtCondition,$F250&lt;=$B$2*(1-$B$15),
_xlpm.PMIMonthlyPayment,$B$19,
_xlpm.IsPrincipalZeroCondition,ROUND($F250,2) = 0,
_xlpm.IsPrincipalRemainingBlankCondition,$F250="",
_xlpm.IsPeriodBlankCondition,ISBLANK($A251),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51" s="5">
        <f>_xlfn.LET(
_xlpm.IfPMIOwedIsBlank,IF($H251 = "",0,$H251),
_xlpm.TotalMonthlyPaymentCalculation,$D251+$E251+$G251+_xlpm.IfPMIOwedIsBlank,
_xlpm.IsPrincipalZeroCondition,ROUND($F250,2) = 0,
_xlpm.IsPrincipalRemainingBlankCondition,$F250="",
_xlpm.IsPeriodBlankCondition,ISBLANK($A251),
_xlpm.Calculation,IF(_xlpm.IsPeriodBlankCondition,"",IF(_xlpm.IsPrincipalRemainingBlankCondition,"",IF(_xlpm.IsPrincipalZeroCondition,"",_xlpm.TotalMonthlyPaymentCalculation))),
_xlpm.Calculation
)</f>
        <v>2079.6288261598379</v>
      </c>
      <c r="L251" s="5"/>
    </row>
    <row r="252" spans="1:12" x14ac:dyDescent="0.3">
      <c r="A252">
        <v>227</v>
      </c>
      <c r="B252" s="53">
        <f t="shared" si="3"/>
        <v>50710</v>
      </c>
      <c r="C252" s="5">
        <f>_xlfn.LET(
_xlpm.StartingPrincipalBalance,$F251,
_xlpm.IsPrincipalRemainingZeroCondition,ROUND($F251,2)=0,
_xlpm.IsPrincipalRemainingBlankCondition,$F251="",
_xlpm.IsPeriodBlankCondition,ISBLANK($A252),
_xlpm.Calculation,IF(_xlpm.IsPeriodBlankCondition,"",IF(_xlpm.IsPrincipalRemainingBlankCondition,"",IF(_xlpm.IsPrincipalRemainingZeroCondition,"",_xlpm.StartingPrincipalBalance))),
_xlpm.Calculation
)</f>
        <v>127213.04088861019</v>
      </c>
      <c r="D252" s="5">
        <f>_xlfn.LET(
_xlpm.InterestCalculation,$F251*$B$9,
_xlpm.IsPrincipalRemainingZeroCondition,ROUND($F251,2)=0,
_xlpm.IsPrincipalRemainingBlankCondition,$F251="",
_xlpm.IsPeriodBlankCondition,ISBLANK($A252),
_xlpm.Calculation,IF(_xlpm.IsPeriodBlankCondition,"",IF(_xlpm.IsPrincipalRemainingBlankCondition,"",IF(_xlpm.IsPrincipalRemainingZeroCondition,"",_xlpm.InterestCalculation))),
_xlpm.Calculation
)</f>
        <v>1060.1086740717517</v>
      </c>
      <c r="E252" s="5">
        <f>_xlfn.LET(
_xlpm.PrincipalOwedCalculation,$B$10-$D252,
_xlpm.IsPrincipalLessThenOrEqualToMonthlyPaymentCondition,$F251&lt;=$B$10,
_xlpm.IsPrincipalZeroCondition,ROUND($F251,2) = 0,
_xlpm.IsPrincipalRemainingBlankCondition,$F251="",
_xlpm.IsPeriodBlankCondition,ISBLANK($A252),
_xlpm.Calculation,IF(_xlpm.IsPeriodBlankCondition,"",IF(_xlpm.IsPrincipalRemainingBlankCondition,"",IF(_xlpm.IsPrincipalZeroCondition,"",IF(_xlpm.IsPrincipalLessThenOrEqualToMonthlyPaymentCondition,$F251,_xlpm.PrincipalOwedCalculation)))),
_xlpm.Calculation
)</f>
        <v>519.52015208808621</v>
      </c>
      <c r="F252" s="5">
        <f>_xlfn.LET(
_xlpm.StartingBalanceGreaterThanPrincipalOwedPlusPrepaymentCondition,$C252&gt;=$E252,
_xlpm.IsPrincpalOwedPlusPrepaymentLessThanOrEqualToPrincipalRemainingCondition,ROUND($E252,2)&lt;=ROUND($F251,2),
_xlpm.IsCurrentPrincapalOwedAmtGreaterThanPrevPrincipalOwedCondition,$E251&gt;$F251,
_xlpm.IsPrincipalZeroCondition,ROUND($F251,2) = 0,
_xlpm.IsPrincipalRemainingBlankCondition,$F251="",
_xlpm.IsPeriodBlankCondition,ISBLANK($A252),
_xlpm.Calculation,IF(_xlpm.IsPeriodBlankCondition,"",IF(_xlpm.IsPrincipalRemainingBlankCondition,"",IF(_xlpm.IsPrincipalZeroCondition,"",IF(_xlpm.StartingBalanceGreaterThanPrincipalOwedPlusPrepaymentCondition,$C252-$E252,0)))),
_xlpm.Calculation
)</f>
        <v>126693.52073652211</v>
      </c>
      <c r="G252" s="5">
        <f>_xlfn.LET(
_xlpm.PrincpalRemainingCalculation,$B$13,
_xlpm.IsPrincipalZeroCondition,ROUND($F251,2) = 0,
_xlpm.IsPrincipalRemainingBlankCondition,$F251="",
_xlpm.IsPeriodBlankCondition,ISBLANK($A252),
_xlpm.Calculation,IF(_xlpm.IsPeriodBlankCondition,"",IF(_xlpm.IsPrincipalRemainingBlankCondition,"",IF(_xlpm.IsPrincipalZeroCondition,"",_xlpm.PrincpalRemainingCalculation))),
_xlpm.Calculation
)</f>
        <v>500</v>
      </c>
      <c r="H252" s="5" t="str">
        <f>_xlfn.LET(
_xlpm.IsPrincipalRemainingLessThanOrEqualToPMICutoffAmtCondition,$F251&lt;=$B$2*(1-$B$15),
_xlpm.PMIMonthlyPayment,$B$19,
_xlpm.IsPrincipalZeroCondition,ROUND($F251,2) = 0,
_xlpm.IsPrincipalRemainingBlankCondition,$F251="",
_xlpm.IsPeriodBlankCondition,ISBLANK($A252),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52" s="5">
        <f>_xlfn.LET(
_xlpm.IfPMIOwedIsBlank,IF($H252 = "",0,$H252),
_xlpm.TotalMonthlyPaymentCalculation,$D252+$E252+$G252+_xlpm.IfPMIOwedIsBlank,
_xlpm.IsPrincipalZeroCondition,ROUND($F251,2) = 0,
_xlpm.IsPrincipalRemainingBlankCondition,$F251="",
_xlpm.IsPeriodBlankCondition,ISBLANK($A252),
_xlpm.Calculation,IF(_xlpm.IsPeriodBlankCondition,"",IF(_xlpm.IsPrincipalRemainingBlankCondition,"",IF(_xlpm.IsPrincipalZeroCondition,"",_xlpm.TotalMonthlyPaymentCalculation))),
_xlpm.Calculation
)</f>
        <v>2079.6288261598379</v>
      </c>
      <c r="L252" s="5"/>
    </row>
    <row r="253" spans="1:12" x14ac:dyDescent="0.3">
      <c r="A253">
        <v>228</v>
      </c>
      <c r="B253" s="53">
        <f t="shared" si="3"/>
        <v>50740</v>
      </c>
      <c r="C253" s="5">
        <f>_xlfn.LET(
_xlpm.StartingPrincipalBalance,$F252,
_xlpm.IsPrincipalRemainingZeroCondition,ROUND($F252,2)=0,
_xlpm.IsPrincipalRemainingBlankCondition,$F252="",
_xlpm.IsPeriodBlankCondition,ISBLANK($A253),
_xlpm.Calculation,IF(_xlpm.IsPeriodBlankCondition,"",IF(_xlpm.IsPrincipalRemainingBlankCondition,"",IF(_xlpm.IsPrincipalRemainingZeroCondition,"",_xlpm.StartingPrincipalBalance))),
_xlpm.Calculation
)</f>
        <v>126693.52073652211</v>
      </c>
      <c r="D253" s="5">
        <f>_xlfn.LET(
_xlpm.InterestCalculation,$F252*$B$9,
_xlpm.IsPrincipalRemainingZeroCondition,ROUND($F252,2)=0,
_xlpm.IsPrincipalRemainingBlankCondition,$F252="",
_xlpm.IsPeriodBlankCondition,ISBLANK($A253),
_xlpm.Calculation,IF(_xlpm.IsPeriodBlankCondition,"",IF(_xlpm.IsPrincipalRemainingBlankCondition,"",IF(_xlpm.IsPrincipalRemainingZeroCondition,"",_xlpm.InterestCalculation))),
_xlpm.Calculation
)</f>
        <v>1055.7793394710177</v>
      </c>
      <c r="E253" s="5">
        <f>_xlfn.LET(
_xlpm.PrincipalOwedCalculation,$B$10-$D253,
_xlpm.IsPrincipalLessThenOrEqualToMonthlyPaymentCondition,$F252&lt;=$B$10,
_xlpm.IsPrincipalZeroCondition,ROUND($F252,2) = 0,
_xlpm.IsPrincipalRemainingBlankCondition,$F252="",
_xlpm.IsPeriodBlankCondition,ISBLANK($A253),
_xlpm.Calculation,IF(_xlpm.IsPeriodBlankCondition,"",IF(_xlpm.IsPrincipalRemainingBlankCondition,"",IF(_xlpm.IsPrincipalZeroCondition,"",IF(_xlpm.IsPrincipalLessThenOrEqualToMonthlyPaymentCondition,$F252,_xlpm.PrincipalOwedCalculation)))),
_xlpm.Calculation
)</f>
        <v>523.84948668882021</v>
      </c>
      <c r="F253" s="5">
        <f>_xlfn.LET(
_xlpm.StartingBalanceGreaterThanPrincipalOwedPlusPrepaymentCondition,$C253&gt;=$E253,
_xlpm.IsPrincpalOwedPlusPrepaymentLessThanOrEqualToPrincipalRemainingCondition,ROUND($E253,2)&lt;=ROUND($F252,2),
_xlpm.IsCurrentPrincapalOwedAmtGreaterThanPrevPrincipalOwedCondition,$E252&gt;$F252,
_xlpm.IsPrincipalZeroCondition,ROUND($F252,2) = 0,
_xlpm.IsPrincipalRemainingBlankCondition,$F252="",
_xlpm.IsPeriodBlankCondition,ISBLANK($A253),
_xlpm.Calculation,IF(_xlpm.IsPeriodBlankCondition,"",IF(_xlpm.IsPrincipalRemainingBlankCondition,"",IF(_xlpm.IsPrincipalZeroCondition,"",IF(_xlpm.StartingBalanceGreaterThanPrincipalOwedPlusPrepaymentCondition,$C253-$E253,0)))),
_xlpm.Calculation
)</f>
        <v>126169.67124983329</v>
      </c>
      <c r="G253" s="5">
        <f>_xlfn.LET(
_xlpm.PrincpalRemainingCalculation,$B$13,
_xlpm.IsPrincipalZeroCondition,ROUND($F252,2) = 0,
_xlpm.IsPrincipalRemainingBlankCondition,$F252="",
_xlpm.IsPeriodBlankCondition,ISBLANK($A253),
_xlpm.Calculation,IF(_xlpm.IsPeriodBlankCondition,"",IF(_xlpm.IsPrincipalRemainingBlankCondition,"",IF(_xlpm.IsPrincipalZeroCondition,"",_xlpm.PrincpalRemainingCalculation))),
_xlpm.Calculation
)</f>
        <v>500</v>
      </c>
      <c r="H253" s="5" t="str">
        <f>_xlfn.LET(
_xlpm.IsPrincipalRemainingLessThanOrEqualToPMICutoffAmtCondition,$F252&lt;=$B$2*(1-$B$15),
_xlpm.PMIMonthlyPayment,$B$19,
_xlpm.IsPrincipalZeroCondition,ROUND($F252,2) = 0,
_xlpm.IsPrincipalRemainingBlankCondition,$F252="",
_xlpm.IsPeriodBlankCondition,ISBLANK($A253),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53" s="5">
        <f>_xlfn.LET(
_xlpm.IfPMIOwedIsBlank,IF($H253 = "",0,$H253),
_xlpm.TotalMonthlyPaymentCalculation,$D253+$E253+$G253+_xlpm.IfPMIOwedIsBlank,
_xlpm.IsPrincipalZeroCondition,ROUND($F252,2) = 0,
_xlpm.IsPrincipalRemainingBlankCondition,$F252="",
_xlpm.IsPeriodBlankCondition,ISBLANK($A253),
_xlpm.Calculation,IF(_xlpm.IsPeriodBlankCondition,"",IF(_xlpm.IsPrincipalRemainingBlankCondition,"",IF(_xlpm.IsPrincipalZeroCondition,"",_xlpm.TotalMonthlyPaymentCalculation))),
_xlpm.Calculation
)</f>
        <v>2079.6288261598379</v>
      </c>
      <c r="L253" s="5"/>
    </row>
    <row r="254" spans="1:12" x14ac:dyDescent="0.3">
      <c r="A254">
        <v>229</v>
      </c>
      <c r="B254" s="53">
        <f t="shared" si="3"/>
        <v>50771</v>
      </c>
      <c r="C254" s="5">
        <f>_xlfn.LET(
_xlpm.StartingPrincipalBalance,$F253,
_xlpm.IsPrincipalRemainingZeroCondition,ROUND($F253,2)=0,
_xlpm.IsPrincipalRemainingBlankCondition,$F253="",
_xlpm.IsPeriodBlankCondition,ISBLANK($A254),
_xlpm.Calculation,IF(_xlpm.IsPeriodBlankCondition,"",IF(_xlpm.IsPrincipalRemainingBlankCondition,"",IF(_xlpm.IsPrincipalRemainingZeroCondition,"",_xlpm.StartingPrincipalBalance))),
_xlpm.Calculation
)</f>
        <v>126169.67124983329</v>
      </c>
      <c r="D254" s="5">
        <f>_xlfn.LET(
_xlpm.InterestCalculation,$F253*$B$9,
_xlpm.IsPrincipalRemainingZeroCondition,ROUND($F253,2)=0,
_xlpm.IsPrincipalRemainingBlankCondition,$F253="",
_xlpm.IsPeriodBlankCondition,ISBLANK($A254),
_xlpm.Calculation,IF(_xlpm.IsPeriodBlankCondition,"",IF(_xlpm.IsPrincipalRemainingBlankCondition,"",IF(_xlpm.IsPrincipalRemainingZeroCondition,"",_xlpm.InterestCalculation))),
_xlpm.Calculation
)</f>
        <v>1051.4139270819442</v>
      </c>
      <c r="E254" s="5">
        <f>_xlfn.LET(
_xlpm.PrincipalOwedCalculation,$B$10-$D254,
_xlpm.IsPrincipalLessThenOrEqualToMonthlyPaymentCondition,$F253&lt;=$B$10,
_xlpm.IsPrincipalZeroCondition,ROUND($F253,2) = 0,
_xlpm.IsPrincipalRemainingBlankCondition,$F253="",
_xlpm.IsPeriodBlankCondition,ISBLANK($A254),
_xlpm.Calculation,IF(_xlpm.IsPeriodBlankCondition,"",IF(_xlpm.IsPrincipalRemainingBlankCondition,"",IF(_xlpm.IsPrincipalZeroCondition,"",IF(_xlpm.IsPrincipalLessThenOrEqualToMonthlyPaymentCondition,$F253,_xlpm.PrincipalOwedCalculation)))),
_xlpm.Calculation
)</f>
        <v>528.21489907789373</v>
      </c>
      <c r="F254" s="5">
        <f>_xlfn.LET(
_xlpm.StartingBalanceGreaterThanPrincipalOwedPlusPrepaymentCondition,$C254&gt;=$E254,
_xlpm.IsPrincpalOwedPlusPrepaymentLessThanOrEqualToPrincipalRemainingCondition,ROUND($E254,2)&lt;=ROUND($F253,2),
_xlpm.IsCurrentPrincapalOwedAmtGreaterThanPrevPrincipalOwedCondition,$E253&gt;$F253,
_xlpm.IsPrincipalZeroCondition,ROUND($F253,2) = 0,
_xlpm.IsPrincipalRemainingBlankCondition,$F253="",
_xlpm.IsPeriodBlankCondition,ISBLANK($A254),
_xlpm.Calculation,IF(_xlpm.IsPeriodBlankCondition,"",IF(_xlpm.IsPrincipalRemainingBlankCondition,"",IF(_xlpm.IsPrincipalZeroCondition,"",IF(_xlpm.StartingBalanceGreaterThanPrincipalOwedPlusPrepaymentCondition,$C254-$E254,0)))),
_xlpm.Calculation
)</f>
        <v>125641.4563507554</v>
      </c>
      <c r="G254" s="5">
        <f>_xlfn.LET(
_xlpm.PrincpalRemainingCalculation,$B$13,
_xlpm.IsPrincipalZeroCondition,ROUND($F253,2) = 0,
_xlpm.IsPrincipalRemainingBlankCondition,$F253="",
_xlpm.IsPeriodBlankCondition,ISBLANK($A254),
_xlpm.Calculation,IF(_xlpm.IsPeriodBlankCondition,"",IF(_xlpm.IsPrincipalRemainingBlankCondition,"",IF(_xlpm.IsPrincipalZeroCondition,"",_xlpm.PrincpalRemainingCalculation))),
_xlpm.Calculation
)</f>
        <v>500</v>
      </c>
      <c r="H254" s="5" t="str">
        <f>_xlfn.LET(
_xlpm.IsPrincipalRemainingLessThanOrEqualToPMICutoffAmtCondition,$F253&lt;=$B$2*(1-$B$15),
_xlpm.PMIMonthlyPayment,$B$19,
_xlpm.IsPrincipalZeroCondition,ROUND($F253,2) = 0,
_xlpm.IsPrincipalRemainingBlankCondition,$F253="",
_xlpm.IsPeriodBlankCondition,ISBLANK($A254),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54" s="5">
        <f>_xlfn.LET(
_xlpm.IfPMIOwedIsBlank,IF($H254 = "",0,$H254),
_xlpm.TotalMonthlyPaymentCalculation,$D254+$E254+$G254+_xlpm.IfPMIOwedIsBlank,
_xlpm.IsPrincipalZeroCondition,ROUND($F253,2) = 0,
_xlpm.IsPrincipalRemainingBlankCondition,$F253="",
_xlpm.IsPeriodBlankCondition,ISBLANK($A254),
_xlpm.Calculation,IF(_xlpm.IsPeriodBlankCondition,"",IF(_xlpm.IsPrincipalRemainingBlankCondition,"",IF(_xlpm.IsPrincipalZeroCondition,"",_xlpm.TotalMonthlyPaymentCalculation))),
_xlpm.Calculation
)</f>
        <v>2079.6288261598379</v>
      </c>
      <c r="L254" s="5"/>
    </row>
    <row r="255" spans="1:12" x14ac:dyDescent="0.3">
      <c r="A255">
        <v>230</v>
      </c>
      <c r="B255" s="53">
        <f t="shared" si="3"/>
        <v>50802</v>
      </c>
      <c r="C255" s="5">
        <f>_xlfn.LET(
_xlpm.StartingPrincipalBalance,$F254,
_xlpm.IsPrincipalRemainingZeroCondition,ROUND($F254,2)=0,
_xlpm.IsPrincipalRemainingBlankCondition,$F254="",
_xlpm.IsPeriodBlankCondition,ISBLANK($A255),
_xlpm.Calculation,IF(_xlpm.IsPeriodBlankCondition,"",IF(_xlpm.IsPrincipalRemainingBlankCondition,"",IF(_xlpm.IsPrincipalRemainingZeroCondition,"",_xlpm.StartingPrincipalBalance))),
_xlpm.Calculation
)</f>
        <v>125641.4563507554</v>
      </c>
      <c r="D255" s="5">
        <f>_xlfn.LET(
_xlpm.InterestCalculation,$F254*$B$9,
_xlpm.IsPrincipalRemainingZeroCondition,ROUND($F254,2)=0,
_xlpm.IsPrincipalRemainingBlankCondition,$F254="",
_xlpm.IsPeriodBlankCondition,ISBLANK($A255),
_xlpm.Calculation,IF(_xlpm.IsPeriodBlankCondition,"",IF(_xlpm.IsPrincipalRemainingBlankCondition,"",IF(_xlpm.IsPrincipalRemainingZeroCondition,"",_xlpm.InterestCalculation))),
_xlpm.Calculation
)</f>
        <v>1047.012136256295</v>
      </c>
      <c r="E255" s="5">
        <f>_xlfn.LET(
_xlpm.PrincipalOwedCalculation,$B$10-$D255,
_xlpm.IsPrincipalLessThenOrEqualToMonthlyPaymentCondition,$F254&lt;=$B$10,
_xlpm.IsPrincipalZeroCondition,ROUND($F254,2) = 0,
_xlpm.IsPrincipalRemainingBlankCondition,$F254="",
_xlpm.IsPeriodBlankCondition,ISBLANK($A255),
_xlpm.Calculation,IF(_xlpm.IsPeriodBlankCondition,"",IF(_xlpm.IsPrincipalRemainingBlankCondition,"",IF(_xlpm.IsPrincipalZeroCondition,"",IF(_xlpm.IsPrincipalLessThenOrEqualToMonthlyPaymentCondition,$F254,_xlpm.PrincipalOwedCalculation)))),
_xlpm.Calculation
)</f>
        <v>532.61668990354292</v>
      </c>
      <c r="F255" s="5">
        <f>_xlfn.LET(
_xlpm.StartingBalanceGreaterThanPrincipalOwedPlusPrepaymentCondition,$C255&gt;=$E255,
_xlpm.IsPrincpalOwedPlusPrepaymentLessThanOrEqualToPrincipalRemainingCondition,ROUND($E255,2)&lt;=ROUND($F254,2),
_xlpm.IsCurrentPrincapalOwedAmtGreaterThanPrevPrincipalOwedCondition,$E254&gt;$F254,
_xlpm.IsPrincipalZeroCondition,ROUND($F254,2) = 0,
_xlpm.IsPrincipalRemainingBlankCondition,$F254="",
_xlpm.IsPeriodBlankCondition,ISBLANK($A255),
_xlpm.Calculation,IF(_xlpm.IsPeriodBlankCondition,"",IF(_xlpm.IsPrincipalRemainingBlankCondition,"",IF(_xlpm.IsPrincipalZeroCondition,"",IF(_xlpm.StartingBalanceGreaterThanPrincipalOwedPlusPrepaymentCondition,$C255-$E255,0)))),
_xlpm.Calculation
)</f>
        <v>125108.83966085185</v>
      </c>
      <c r="G255" s="5">
        <f>_xlfn.LET(
_xlpm.PrincpalRemainingCalculation,$B$13,
_xlpm.IsPrincipalZeroCondition,ROUND($F254,2) = 0,
_xlpm.IsPrincipalRemainingBlankCondition,$F254="",
_xlpm.IsPeriodBlankCondition,ISBLANK($A255),
_xlpm.Calculation,IF(_xlpm.IsPeriodBlankCondition,"",IF(_xlpm.IsPrincipalRemainingBlankCondition,"",IF(_xlpm.IsPrincipalZeroCondition,"",_xlpm.PrincpalRemainingCalculation))),
_xlpm.Calculation
)</f>
        <v>500</v>
      </c>
      <c r="H255" s="5" t="str">
        <f>_xlfn.LET(
_xlpm.IsPrincipalRemainingLessThanOrEqualToPMICutoffAmtCondition,$F254&lt;=$B$2*(1-$B$15),
_xlpm.PMIMonthlyPayment,$B$19,
_xlpm.IsPrincipalZeroCondition,ROUND($F254,2) = 0,
_xlpm.IsPrincipalRemainingBlankCondition,$F254="",
_xlpm.IsPeriodBlankCondition,ISBLANK($A255),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55" s="5">
        <f>_xlfn.LET(
_xlpm.IfPMIOwedIsBlank,IF($H255 = "",0,$H255),
_xlpm.TotalMonthlyPaymentCalculation,$D255+$E255+$G255+_xlpm.IfPMIOwedIsBlank,
_xlpm.IsPrincipalZeroCondition,ROUND($F254,2) = 0,
_xlpm.IsPrincipalRemainingBlankCondition,$F254="",
_xlpm.IsPeriodBlankCondition,ISBLANK($A255),
_xlpm.Calculation,IF(_xlpm.IsPeriodBlankCondition,"",IF(_xlpm.IsPrincipalRemainingBlankCondition,"",IF(_xlpm.IsPrincipalZeroCondition,"",_xlpm.TotalMonthlyPaymentCalculation))),
_xlpm.Calculation
)</f>
        <v>2079.6288261598379</v>
      </c>
      <c r="L255" s="5"/>
    </row>
    <row r="256" spans="1:12" x14ac:dyDescent="0.3">
      <c r="A256">
        <v>231</v>
      </c>
      <c r="B256" s="53">
        <f t="shared" si="3"/>
        <v>50830</v>
      </c>
      <c r="C256" s="5">
        <f>_xlfn.LET(
_xlpm.StartingPrincipalBalance,$F255,
_xlpm.IsPrincipalRemainingZeroCondition,ROUND($F255,2)=0,
_xlpm.IsPrincipalRemainingBlankCondition,$F255="",
_xlpm.IsPeriodBlankCondition,ISBLANK($A256),
_xlpm.Calculation,IF(_xlpm.IsPeriodBlankCondition,"",IF(_xlpm.IsPrincipalRemainingBlankCondition,"",IF(_xlpm.IsPrincipalRemainingZeroCondition,"",_xlpm.StartingPrincipalBalance))),
_xlpm.Calculation
)</f>
        <v>125108.83966085185</v>
      </c>
      <c r="D256" s="5">
        <f>_xlfn.LET(
_xlpm.InterestCalculation,$F255*$B$9,
_xlpm.IsPrincipalRemainingZeroCondition,ROUND($F255,2)=0,
_xlpm.IsPrincipalRemainingBlankCondition,$F255="",
_xlpm.IsPeriodBlankCondition,ISBLANK($A256),
_xlpm.Calculation,IF(_xlpm.IsPeriodBlankCondition,"",IF(_xlpm.IsPrincipalRemainingBlankCondition,"",IF(_xlpm.IsPrincipalRemainingZeroCondition,"",_xlpm.InterestCalculation))),
_xlpm.Calculation
)</f>
        <v>1042.5736638404321</v>
      </c>
      <c r="E256" s="5">
        <f>_xlfn.LET(
_xlpm.PrincipalOwedCalculation,$B$10-$D256,
_xlpm.IsPrincipalLessThenOrEqualToMonthlyPaymentCondition,$F255&lt;=$B$10,
_xlpm.IsPrincipalZeroCondition,ROUND($F255,2) = 0,
_xlpm.IsPrincipalRemainingBlankCondition,$F255="",
_xlpm.IsPeriodBlankCondition,ISBLANK($A256),
_xlpm.Calculation,IF(_xlpm.IsPeriodBlankCondition,"",IF(_xlpm.IsPrincipalRemainingBlankCondition,"",IF(_xlpm.IsPrincipalZeroCondition,"",IF(_xlpm.IsPrincipalLessThenOrEqualToMonthlyPaymentCondition,$F255,_xlpm.PrincipalOwedCalculation)))),
_xlpm.Calculation
)</f>
        <v>537.05516231940578</v>
      </c>
      <c r="F256" s="5">
        <f>_xlfn.LET(
_xlpm.StartingBalanceGreaterThanPrincipalOwedPlusPrepaymentCondition,$C256&gt;=$E256,
_xlpm.IsPrincpalOwedPlusPrepaymentLessThanOrEqualToPrincipalRemainingCondition,ROUND($E256,2)&lt;=ROUND($F255,2),
_xlpm.IsCurrentPrincapalOwedAmtGreaterThanPrevPrincipalOwedCondition,$E255&gt;$F255,
_xlpm.IsPrincipalZeroCondition,ROUND($F255,2) = 0,
_xlpm.IsPrincipalRemainingBlankCondition,$F255="",
_xlpm.IsPeriodBlankCondition,ISBLANK($A256),
_xlpm.Calculation,IF(_xlpm.IsPeriodBlankCondition,"",IF(_xlpm.IsPrincipalRemainingBlankCondition,"",IF(_xlpm.IsPrincipalZeroCondition,"",IF(_xlpm.StartingBalanceGreaterThanPrincipalOwedPlusPrepaymentCondition,$C256-$E256,0)))),
_xlpm.Calculation
)</f>
        <v>124571.78449853245</v>
      </c>
      <c r="G256" s="5">
        <f>_xlfn.LET(
_xlpm.PrincpalRemainingCalculation,$B$13,
_xlpm.IsPrincipalZeroCondition,ROUND($F255,2) = 0,
_xlpm.IsPrincipalRemainingBlankCondition,$F255="",
_xlpm.IsPeriodBlankCondition,ISBLANK($A256),
_xlpm.Calculation,IF(_xlpm.IsPeriodBlankCondition,"",IF(_xlpm.IsPrincipalRemainingBlankCondition,"",IF(_xlpm.IsPrincipalZeroCondition,"",_xlpm.PrincpalRemainingCalculation))),
_xlpm.Calculation
)</f>
        <v>500</v>
      </c>
      <c r="H256" s="5" t="str">
        <f>_xlfn.LET(
_xlpm.IsPrincipalRemainingLessThanOrEqualToPMICutoffAmtCondition,$F255&lt;=$B$2*(1-$B$15),
_xlpm.PMIMonthlyPayment,$B$19,
_xlpm.IsPrincipalZeroCondition,ROUND($F255,2) = 0,
_xlpm.IsPrincipalRemainingBlankCondition,$F255="",
_xlpm.IsPeriodBlankCondition,ISBLANK($A256),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56" s="5">
        <f>_xlfn.LET(
_xlpm.IfPMIOwedIsBlank,IF($H256 = "",0,$H256),
_xlpm.TotalMonthlyPaymentCalculation,$D256+$E256+$G256+_xlpm.IfPMIOwedIsBlank,
_xlpm.IsPrincipalZeroCondition,ROUND($F255,2) = 0,
_xlpm.IsPrincipalRemainingBlankCondition,$F255="",
_xlpm.IsPeriodBlankCondition,ISBLANK($A256),
_xlpm.Calculation,IF(_xlpm.IsPeriodBlankCondition,"",IF(_xlpm.IsPrincipalRemainingBlankCondition,"",IF(_xlpm.IsPrincipalZeroCondition,"",_xlpm.TotalMonthlyPaymentCalculation))),
_xlpm.Calculation
)</f>
        <v>2079.6288261598379</v>
      </c>
      <c r="L256" s="5"/>
    </row>
    <row r="257" spans="1:12" x14ac:dyDescent="0.3">
      <c r="A257">
        <v>232</v>
      </c>
      <c r="B257" s="53">
        <f t="shared" si="3"/>
        <v>50861</v>
      </c>
      <c r="C257" s="5">
        <f>_xlfn.LET(
_xlpm.StartingPrincipalBalance,$F256,
_xlpm.IsPrincipalRemainingZeroCondition,ROUND($F256,2)=0,
_xlpm.IsPrincipalRemainingBlankCondition,$F256="",
_xlpm.IsPeriodBlankCondition,ISBLANK($A257),
_xlpm.Calculation,IF(_xlpm.IsPeriodBlankCondition,"",IF(_xlpm.IsPrincipalRemainingBlankCondition,"",IF(_xlpm.IsPrincipalRemainingZeroCondition,"",_xlpm.StartingPrincipalBalance))),
_xlpm.Calculation
)</f>
        <v>124571.78449853245</v>
      </c>
      <c r="D257" s="5">
        <f>_xlfn.LET(
_xlpm.InterestCalculation,$F256*$B$9,
_xlpm.IsPrincipalRemainingZeroCondition,ROUND($F256,2)=0,
_xlpm.IsPrincipalRemainingBlankCondition,$F256="",
_xlpm.IsPeriodBlankCondition,ISBLANK($A257),
_xlpm.Calculation,IF(_xlpm.IsPeriodBlankCondition,"",IF(_xlpm.IsPrincipalRemainingBlankCondition,"",IF(_xlpm.IsPrincipalRemainingZeroCondition,"",_xlpm.InterestCalculation))),
_xlpm.Calculation
)</f>
        <v>1038.0982041544371</v>
      </c>
      <c r="E257" s="5">
        <f>_xlfn.LET(
_xlpm.PrincipalOwedCalculation,$B$10-$D257,
_xlpm.IsPrincipalLessThenOrEqualToMonthlyPaymentCondition,$F256&lt;=$B$10,
_xlpm.IsPrincipalZeroCondition,ROUND($F256,2) = 0,
_xlpm.IsPrincipalRemainingBlankCondition,$F256="",
_xlpm.IsPeriodBlankCondition,ISBLANK($A257),
_xlpm.Calculation,IF(_xlpm.IsPeriodBlankCondition,"",IF(_xlpm.IsPrincipalRemainingBlankCondition,"",IF(_xlpm.IsPrincipalZeroCondition,"",IF(_xlpm.IsPrincipalLessThenOrEqualToMonthlyPaymentCondition,$F256,_xlpm.PrincipalOwedCalculation)))),
_xlpm.Calculation
)</f>
        <v>541.5306220054008</v>
      </c>
      <c r="F257" s="5">
        <f>_xlfn.LET(
_xlpm.StartingBalanceGreaterThanPrincipalOwedPlusPrepaymentCondition,$C257&gt;=$E257,
_xlpm.IsPrincpalOwedPlusPrepaymentLessThanOrEqualToPrincipalRemainingCondition,ROUND($E257,2)&lt;=ROUND($F256,2),
_xlpm.IsCurrentPrincapalOwedAmtGreaterThanPrevPrincipalOwedCondition,$E256&gt;$F256,
_xlpm.IsPrincipalZeroCondition,ROUND($F256,2) = 0,
_xlpm.IsPrincipalRemainingBlankCondition,$F256="",
_xlpm.IsPeriodBlankCondition,ISBLANK($A257),
_xlpm.Calculation,IF(_xlpm.IsPeriodBlankCondition,"",IF(_xlpm.IsPrincipalRemainingBlankCondition,"",IF(_xlpm.IsPrincipalZeroCondition,"",IF(_xlpm.StartingBalanceGreaterThanPrincipalOwedPlusPrepaymentCondition,$C257-$E257,0)))),
_xlpm.Calculation
)</f>
        <v>124030.25387652704</v>
      </c>
      <c r="G257" s="5">
        <f>_xlfn.LET(
_xlpm.PrincpalRemainingCalculation,$B$13,
_xlpm.IsPrincipalZeroCondition,ROUND($F256,2) = 0,
_xlpm.IsPrincipalRemainingBlankCondition,$F256="",
_xlpm.IsPeriodBlankCondition,ISBLANK($A257),
_xlpm.Calculation,IF(_xlpm.IsPeriodBlankCondition,"",IF(_xlpm.IsPrincipalRemainingBlankCondition,"",IF(_xlpm.IsPrincipalZeroCondition,"",_xlpm.PrincpalRemainingCalculation))),
_xlpm.Calculation
)</f>
        <v>500</v>
      </c>
      <c r="H257" s="5" t="str">
        <f>_xlfn.LET(
_xlpm.IsPrincipalRemainingLessThanOrEqualToPMICutoffAmtCondition,$F256&lt;=$B$2*(1-$B$15),
_xlpm.PMIMonthlyPayment,$B$19,
_xlpm.IsPrincipalZeroCondition,ROUND($F256,2) = 0,
_xlpm.IsPrincipalRemainingBlankCondition,$F256="",
_xlpm.IsPeriodBlankCondition,ISBLANK($A257),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57" s="5">
        <f>_xlfn.LET(
_xlpm.IfPMIOwedIsBlank,IF($H257 = "",0,$H257),
_xlpm.TotalMonthlyPaymentCalculation,$D257+$E257+$G257+_xlpm.IfPMIOwedIsBlank,
_xlpm.IsPrincipalZeroCondition,ROUND($F256,2) = 0,
_xlpm.IsPrincipalRemainingBlankCondition,$F256="",
_xlpm.IsPeriodBlankCondition,ISBLANK($A257),
_xlpm.Calculation,IF(_xlpm.IsPeriodBlankCondition,"",IF(_xlpm.IsPrincipalRemainingBlankCondition,"",IF(_xlpm.IsPrincipalZeroCondition,"",_xlpm.TotalMonthlyPaymentCalculation))),
_xlpm.Calculation
)</f>
        <v>2079.6288261598379</v>
      </c>
      <c r="L257" s="5"/>
    </row>
    <row r="258" spans="1:12" x14ac:dyDescent="0.3">
      <c r="A258">
        <v>233</v>
      </c>
      <c r="B258" s="53">
        <f t="shared" si="3"/>
        <v>50891</v>
      </c>
      <c r="C258" s="5">
        <f>_xlfn.LET(
_xlpm.StartingPrincipalBalance,$F257,
_xlpm.IsPrincipalRemainingZeroCondition,ROUND($F257,2)=0,
_xlpm.IsPrincipalRemainingBlankCondition,$F257="",
_xlpm.IsPeriodBlankCondition,ISBLANK($A258),
_xlpm.Calculation,IF(_xlpm.IsPeriodBlankCondition,"",IF(_xlpm.IsPrincipalRemainingBlankCondition,"",IF(_xlpm.IsPrincipalRemainingZeroCondition,"",_xlpm.StartingPrincipalBalance))),
_xlpm.Calculation
)</f>
        <v>124030.25387652704</v>
      </c>
      <c r="D258" s="5">
        <f>_xlfn.LET(
_xlpm.InterestCalculation,$F257*$B$9,
_xlpm.IsPrincipalRemainingZeroCondition,ROUND($F257,2)=0,
_xlpm.IsPrincipalRemainingBlankCondition,$F257="",
_xlpm.IsPeriodBlankCondition,ISBLANK($A258),
_xlpm.Calculation,IF(_xlpm.IsPeriodBlankCondition,"",IF(_xlpm.IsPrincipalRemainingBlankCondition,"",IF(_xlpm.IsPrincipalRemainingZeroCondition,"",_xlpm.InterestCalculation))),
_xlpm.Calculation
)</f>
        <v>1033.5854489710587</v>
      </c>
      <c r="E258" s="5">
        <f>_xlfn.LET(
_xlpm.PrincipalOwedCalculation,$B$10-$D258,
_xlpm.IsPrincipalLessThenOrEqualToMonthlyPaymentCondition,$F257&lt;=$B$10,
_xlpm.IsPrincipalZeroCondition,ROUND($F257,2) = 0,
_xlpm.IsPrincipalRemainingBlankCondition,$F257="",
_xlpm.IsPeriodBlankCondition,ISBLANK($A258),
_xlpm.Calculation,IF(_xlpm.IsPeriodBlankCondition,"",IF(_xlpm.IsPrincipalRemainingBlankCondition,"",IF(_xlpm.IsPrincipalZeroCondition,"",IF(_xlpm.IsPrincipalLessThenOrEqualToMonthlyPaymentCondition,$F257,_xlpm.PrincipalOwedCalculation)))),
_xlpm.Calculation
)</f>
        <v>546.04337718877923</v>
      </c>
      <c r="F258" s="5">
        <f>_xlfn.LET(
_xlpm.StartingBalanceGreaterThanPrincipalOwedPlusPrepaymentCondition,$C258&gt;=$E258,
_xlpm.IsPrincpalOwedPlusPrepaymentLessThanOrEqualToPrincipalRemainingCondition,ROUND($E258,2)&lt;=ROUND($F257,2),
_xlpm.IsCurrentPrincapalOwedAmtGreaterThanPrevPrincipalOwedCondition,$E257&gt;$F257,
_xlpm.IsPrincipalZeroCondition,ROUND($F257,2) = 0,
_xlpm.IsPrincipalRemainingBlankCondition,$F257="",
_xlpm.IsPeriodBlankCondition,ISBLANK($A258),
_xlpm.Calculation,IF(_xlpm.IsPeriodBlankCondition,"",IF(_xlpm.IsPrincipalRemainingBlankCondition,"",IF(_xlpm.IsPrincipalZeroCondition,"",IF(_xlpm.StartingBalanceGreaterThanPrincipalOwedPlusPrepaymentCondition,$C258-$E258,0)))),
_xlpm.Calculation
)</f>
        <v>123484.21049933827</v>
      </c>
      <c r="G258" s="5">
        <f>_xlfn.LET(
_xlpm.PrincpalRemainingCalculation,$B$13,
_xlpm.IsPrincipalZeroCondition,ROUND($F257,2) = 0,
_xlpm.IsPrincipalRemainingBlankCondition,$F257="",
_xlpm.IsPeriodBlankCondition,ISBLANK($A258),
_xlpm.Calculation,IF(_xlpm.IsPeriodBlankCondition,"",IF(_xlpm.IsPrincipalRemainingBlankCondition,"",IF(_xlpm.IsPrincipalZeroCondition,"",_xlpm.PrincpalRemainingCalculation))),
_xlpm.Calculation
)</f>
        <v>500</v>
      </c>
      <c r="H258" s="5" t="str">
        <f>_xlfn.LET(
_xlpm.IsPrincipalRemainingLessThanOrEqualToPMICutoffAmtCondition,$F257&lt;=$B$2*(1-$B$15),
_xlpm.PMIMonthlyPayment,$B$19,
_xlpm.IsPrincipalZeroCondition,ROUND($F257,2) = 0,
_xlpm.IsPrincipalRemainingBlankCondition,$F257="",
_xlpm.IsPeriodBlankCondition,ISBLANK($A258),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58" s="5">
        <f>_xlfn.LET(
_xlpm.IfPMIOwedIsBlank,IF($H258 = "",0,$H258),
_xlpm.TotalMonthlyPaymentCalculation,$D258+$E258+$G258+_xlpm.IfPMIOwedIsBlank,
_xlpm.IsPrincipalZeroCondition,ROUND($F257,2) = 0,
_xlpm.IsPrincipalRemainingBlankCondition,$F257="",
_xlpm.IsPeriodBlankCondition,ISBLANK($A258),
_xlpm.Calculation,IF(_xlpm.IsPeriodBlankCondition,"",IF(_xlpm.IsPrincipalRemainingBlankCondition,"",IF(_xlpm.IsPrincipalZeroCondition,"",_xlpm.TotalMonthlyPaymentCalculation))),
_xlpm.Calculation
)</f>
        <v>2079.6288261598379</v>
      </c>
      <c r="L258" s="5"/>
    </row>
    <row r="259" spans="1:12" x14ac:dyDescent="0.3">
      <c r="A259">
        <v>234</v>
      </c>
      <c r="B259" s="53">
        <f t="shared" si="3"/>
        <v>50922</v>
      </c>
      <c r="C259" s="5">
        <f>_xlfn.LET(
_xlpm.StartingPrincipalBalance,$F258,
_xlpm.IsPrincipalRemainingZeroCondition,ROUND($F258,2)=0,
_xlpm.IsPrincipalRemainingBlankCondition,$F258="",
_xlpm.IsPeriodBlankCondition,ISBLANK($A259),
_xlpm.Calculation,IF(_xlpm.IsPeriodBlankCondition,"",IF(_xlpm.IsPrincipalRemainingBlankCondition,"",IF(_xlpm.IsPrincipalRemainingZeroCondition,"",_xlpm.StartingPrincipalBalance))),
_xlpm.Calculation
)</f>
        <v>123484.21049933827</v>
      </c>
      <c r="D259" s="5">
        <f>_xlfn.LET(
_xlpm.InterestCalculation,$F258*$B$9,
_xlpm.IsPrincipalRemainingZeroCondition,ROUND($F258,2)=0,
_xlpm.IsPrincipalRemainingBlankCondition,$F258="",
_xlpm.IsPeriodBlankCondition,ISBLANK($A259),
_xlpm.Calculation,IF(_xlpm.IsPeriodBlankCondition,"",IF(_xlpm.IsPrincipalRemainingBlankCondition,"",IF(_xlpm.IsPrincipalRemainingZeroCondition,"",_xlpm.InterestCalculation))),
_xlpm.Calculation
)</f>
        <v>1029.0350874944857</v>
      </c>
      <c r="E259" s="5">
        <f>_xlfn.LET(
_xlpm.PrincipalOwedCalculation,$B$10-$D259,
_xlpm.IsPrincipalLessThenOrEqualToMonthlyPaymentCondition,$F258&lt;=$B$10,
_xlpm.IsPrincipalZeroCondition,ROUND($F258,2) = 0,
_xlpm.IsPrincipalRemainingBlankCondition,$F258="",
_xlpm.IsPeriodBlankCondition,ISBLANK($A259),
_xlpm.Calculation,IF(_xlpm.IsPeriodBlankCondition,"",IF(_xlpm.IsPrincipalRemainingBlankCondition,"",IF(_xlpm.IsPrincipalZeroCondition,"",IF(_xlpm.IsPrincipalLessThenOrEqualToMonthlyPaymentCondition,$F258,_xlpm.PrincipalOwedCalculation)))),
_xlpm.Calculation
)</f>
        <v>550.59373866535225</v>
      </c>
      <c r="F259" s="5">
        <f>_xlfn.LET(
_xlpm.StartingBalanceGreaterThanPrincipalOwedPlusPrepaymentCondition,$C259&gt;=$E259,
_xlpm.IsPrincpalOwedPlusPrepaymentLessThanOrEqualToPrincipalRemainingCondition,ROUND($E259,2)&lt;=ROUND($F258,2),
_xlpm.IsCurrentPrincapalOwedAmtGreaterThanPrevPrincipalOwedCondition,$E258&gt;$F258,
_xlpm.IsPrincipalZeroCondition,ROUND($F258,2) = 0,
_xlpm.IsPrincipalRemainingBlankCondition,$F258="",
_xlpm.IsPeriodBlankCondition,ISBLANK($A259),
_xlpm.Calculation,IF(_xlpm.IsPeriodBlankCondition,"",IF(_xlpm.IsPrincipalRemainingBlankCondition,"",IF(_xlpm.IsPrincipalZeroCondition,"",IF(_xlpm.StartingBalanceGreaterThanPrincipalOwedPlusPrepaymentCondition,$C259-$E259,0)))),
_xlpm.Calculation
)</f>
        <v>122933.61676067291</v>
      </c>
      <c r="G259" s="5">
        <f>_xlfn.LET(
_xlpm.PrincpalRemainingCalculation,$B$13,
_xlpm.IsPrincipalZeroCondition,ROUND($F258,2) = 0,
_xlpm.IsPrincipalRemainingBlankCondition,$F258="",
_xlpm.IsPeriodBlankCondition,ISBLANK($A259),
_xlpm.Calculation,IF(_xlpm.IsPeriodBlankCondition,"",IF(_xlpm.IsPrincipalRemainingBlankCondition,"",IF(_xlpm.IsPrincipalZeroCondition,"",_xlpm.PrincpalRemainingCalculation))),
_xlpm.Calculation
)</f>
        <v>500</v>
      </c>
      <c r="H259" s="5" t="str">
        <f>_xlfn.LET(
_xlpm.IsPrincipalRemainingLessThanOrEqualToPMICutoffAmtCondition,$F258&lt;=$B$2*(1-$B$15),
_xlpm.PMIMonthlyPayment,$B$19,
_xlpm.IsPrincipalZeroCondition,ROUND($F258,2) = 0,
_xlpm.IsPrincipalRemainingBlankCondition,$F258="",
_xlpm.IsPeriodBlankCondition,ISBLANK($A259),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59" s="5">
        <f>_xlfn.LET(
_xlpm.IfPMIOwedIsBlank,IF($H259 = "",0,$H259),
_xlpm.TotalMonthlyPaymentCalculation,$D259+$E259+$G259+_xlpm.IfPMIOwedIsBlank,
_xlpm.IsPrincipalZeroCondition,ROUND($F258,2) = 0,
_xlpm.IsPrincipalRemainingBlankCondition,$F258="",
_xlpm.IsPeriodBlankCondition,ISBLANK($A259),
_xlpm.Calculation,IF(_xlpm.IsPeriodBlankCondition,"",IF(_xlpm.IsPrincipalRemainingBlankCondition,"",IF(_xlpm.IsPrincipalZeroCondition,"",_xlpm.TotalMonthlyPaymentCalculation))),
_xlpm.Calculation
)</f>
        <v>2079.6288261598379</v>
      </c>
      <c r="L259" s="5"/>
    </row>
    <row r="260" spans="1:12" x14ac:dyDescent="0.3">
      <c r="A260">
        <v>235</v>
      </c>
      <c r="B260" s="53">
        <f t="shared" si="3"/>
        <v>50952</v>
      </c>
      <c r="C260" s="5">
        <f>_xlfn.LET(
_xlpm.StartingPrincipalBalance,$F259,
_xlpm.IsPrincipalRemainingZeroCondition,ROUND($F259,2)=0,
_xlpm.IsPrincipalRemainingBlankCondition,$F259="",
_xlpm.IsPeriodBlankCondition,ISBLANK($A260),
_xlpm.Calculation,IF(_xlpm.IsPeriodBlankCondition,"",IF(_xlpm.IsPrincipalRemainingBlankCondition,"",IF(_xlpm.IsPrincipalRemainingZeroCondition,"",_xlpm.StartingPrincipalBalance))),
_xlpm.Calculation
)</f>
        <v>122933.61676067291</v>
      </c>
      <c r="D260" s="5">
        <f>_xlfn.LET(
_xlpm.InterestCalculation,$F259*$B$9,
_xlpm.IsPrincipalRemainingZeroCondition,ROUND($F259,2)=0,
_xlpm.IsPrincipalRemainingBlankCondition,$F259="",
_xlpm.IsPeriodBlankCondition,ISBLANK($A260),
_xlpm.Calculation,IF(_xlpm.IsPeriodBlankCondition,"",IF(_xlpm.IsPrincipalRemainingBlankCondition,"",IF(_xlpm.IsPrincipalRemainingZeroCondition,"",_xlpm.InterestCalculation))),
_xlpm.Calculation
)</f>
        <v>1024.4468063389409</v>
      </c>
      <c r="E260" s="5">
        <f>_xlfn.LET(
_xlpm.PrincipalOwedCalculation,$B$10-$D260,
_xlpm.IsPrincipalLessThenOrEqualToMonthlyPaymentCondition,$F259&lt;=$B$10,
_xlpm.IsPrincipalZeroCondition,ROUND($F259,2) = 0,
_xlpm.IsPrincipalRemainingBlankCondition,$F259="",
_xlpm.IsPeriodBlankCondition,ISBLANK($A260),
_xlpm.Calculation,IF(_xlpm.IsPeriodBlankCondition,"",IF(_xlpm.IsPrincipalRemainingBlankCondition,"",IF(_xlpm.IsPrincipalZeroCondition,"",IF(_xlpm.IsPrincipalLessThenOrEqualToMonthlyPaymentCondition,$F259,_xlpm.PrincipalOwedCalculation)))),
_xlpm.Calculation
)</f>
        <v>555.18201982089704</v>
      </c>
      <c r="F260" s="5">
        <f>_xlfn.LET(
_xlpm.StartingBalanceGreaterThanPrincipalOwedPlusPrepaymentCondition,$C260&gt;=$E260,
_xlpm.IsPrincpalOwedPlusPrepaymentLessThanOrEqualToPrincipalRemainingCondition,ROUND($E260,2)&lt;=ROUND($F259,2),
_xlpm.IsCurrentPrincapalOwedAmtGreaterThanPrevPrincipalOwedCondition,$E259&gt;$F259,
_xlpm.IsPrincipalZeroCondition,ROUND($F259,2) = 0,
_xlpm.IsPrincipalRemainingBlankCondition,$F259="",
_xlpm.IsPeriodBlankCondition,ISBLANK($A260),
_xlpm.Calculation,IF(_xlpm.IsPeriodBlankCondition,"",IF(_xlpm.IsPrincipalRemainingBlankCondition,"",IF(_xlpm.IsPrincipalZeroCondition,"",IF(_xlpm.StartingBalanceGreaterThanPrincipalOwedPlusPrepaymentCondition,$C260-$E260,0)))),
_xlpm.Calculation
)</f>
        <v>122378.43474085201</v>
      </c>
      <c r="G260" s="5">
        <f>_xlfn.LET(
_xlpm.PrincpalRemainingCalculation,$B$13,
_xlpm.IsPrincipalZeroCondition,ROUND($F259,2) = 0,
_xlpm.IsPrincipalRemainingBlankCondition,$F259="",
_xlpm.IsPeriodBlankCondition,ISBLANK($A260),
_xlpm.Calculation,IF(_xlpm.IsPeriodBlankCondition,"",IF(_xlpm.IsPrincipalRemainingBlankCondition,"",IF(_xlpm.IsPrincipalZeroCondition,"",_xlpm.PrincpalRemainingCalculation))),
_xlpm.Calculation
)</f>
        <v>500</v>
      </c>
      <c r="H260" s="5" t="str">
        <f>_xlfn.LET(
_xlpm.IsPrincipalRemainingLessThanOrEqualToPMICutoffAmtCondition,$F259&lt;=$B$2*(1-$B$15),
_xlpm.PMIMonthlyPayment,$B$19,
_xlpm.IsPrincipalZeroCondition,ROUND($F259,2) = 0,
_xlpm.IsPrincipalRemainingBlankCondition,$F259="",
_xlpm.IsPeriodBlankCondition,ISBLANK($A260),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60" s="5">
        <f>_xlfn.LET(
_xlpm.IfPMIOwedIsBlank,IF($H260 = "",0,$H260),
_xlpm.TotalMonthlyPaymentCalculation,$D260+$E260+$G260+_xlpm.IfPMIOwedIsBlank,
_xlpm.IsPrincipalZeroCondition,ROUND($F259,2) = 0,
_xlpm.IsPrincipalRemainingBlankCondition,$F259="",
_xlpm.IsPeriodBlankCondition,ISBLANK($A260),
_xlpm.Calculation,IF(_xlpm.IsPeriodBlankCondition,"",IF(_xlpm.IsPrincipalRemainingBlankCondition,"",IF(_xlpm.IsPrincipalZeroCondition,"",_xlpm.TotalMonthlyPaymentCalculation))),
_xlpm.Calculation
)</f>
        <v>2079.6288261598379</v>
      </c>
      <c r="L260" s="5"/>
    </row>
    <row r="261" spans="1:12" x14ac:dyDescent="0.3">
      <c r="A261">
        <v>236</v>
      </c>
      <c r="B261" s="53">
        <f t="shared" si="3"/>
        <v>50983</v>
      </c>
      <c r="C261" s="5">
        <f>_xlfn.LET(
_xlpm.StartingPrincipalBalance,$F260,
_xlpm.IsPrincipalRemainingZeroCondition,ROUND($F260,2)=0,
_xlpm.IsPrincipalRemainingBlankCondition,$F260="",
_xlpm.IsPeriodBlankCondition,ISBLANK($A261),
_xlpm.Calculation,IF(_xlpm.IsPeriodBlankCondition,"",IF(_xlpm.IsPrincipalRemainingBlankCondition,"",IF(_xlpm.IsPrincipalRemainingZeroCondition,"",_xlpm.StartingPrincipalBalance))),
_xlpm.Calculation
)</f>
        <v>122378.43474085201</v>
      </c>
      <c r="D261" s="5">
        <f>_xlfn.LET(
_xlpm.InterestCalculation,$F260*$B$9,
_xlpm.IsPrincipalRemainingZeroCondition,ROUND($F260,2)=0,
_xlpm.IsPrincipalRemainingBlankCondition,$F260="",
_xlpm.IsPeriodBlankCondition,ISBLANK($A261),
_xlpm.Calculation,IF(_xlpm.IsPeriodBlankCondition,"",IF(_xlpm.IsPrincipalRemainingBlankCondition,"",IF(_xlpm.IsPrincipalRemainingZeroCondition,"",_xlpm.InterestCalculation))),
_xlpm.Calculation
)</f>
        <v>1019.8202895071</v>
      </c>
      <c r="E261" s="5">
        <f>_xlfn.LET(
_xlpm.PrincipalOwedCalculation,$B$10-$D261,
_xlpm.IsPrincipalLessThenOrEqualToMonthlyPaymentCondition,$F260&lt;=$B$10,
_xlpm.IsPrincipalZeroCondition,ROUND($F260,2) = 0,
_xlpm.IsPrincipalRemainingBlankCondition,$F260="",
_xlpm.IsPeriodBlankCondition,ISBLANK($A261),
_xlpm.Calculation,IF(_xlpm.IsPeriodBlankCondition,"",IF(_xlpm.IsPrincipalRemainingBlankCondition,"",IF(_xlpm.IsPrincipalZeroCondition,"",IF(_xlpm.IsPrincipalLessThenOrEqualToMonthlyPaymentCondition,$F260,_xlpm.PrincipalOwedCalculation)))),
_xlpm.Calculation
)</f>
        <v>559.80853665273787</v>
      </c>
      <c r="F261" s="5">
        <f>_xlfn.LET(
_xlpm.StartingBalanceGreaterThanPrincipalOwedPlusPrepaymentCondition,$C261&gt;=$E261,
_xlpm.IsPrincpalOwedPlusPrepaymentLessThanOrEqualToPrincipalRemainingCondition,ROUND($E261,2)&lt;=ROUND($F260,2),
_xlpm.IsCurrentPrincapalOwedAmtGreaterThanPrevPrincipalOwedCondition,$E260&gt;$F260,
_xlpm.IsPrincipalZeroCondition,ROUND($F260,2) = 0,
_xlpm.IsPrincipalRemainingBlankCondition,$F260="",
_xlpm.IsPeriodBlankCondition,ISBLANK($A261),
_xlpm.Calculation,IF(_xlpm.IsPeriodBlankCondition,"",IF(_xlpm.IsPrincipalRemainingBlankCondition,"",IF(_xlpm.IsPrincipalZeroCondition,"",IF(_xlpm.StartingBalanceGreaterThanPrincipalOwedPlusPrepaymentCondition,$C261-$E261,0)))),
_xlpm.Calculation
)</f>
        <v>121818.62620419927</v>
      </c>
      <c r="G261" s="5">
        <f>_xlfn.LET(
_xlpm.PrincpalRemainingCalculation,$B$13,
_xlpm.IsPrincipalZeroCondition,ROUND($F260,2) = 0,
_xlpm.IsPrincipalRemainingBlankCondition,$F260="",
_xlpm.IsPeriodBlankCondition,ISBLANK($A261),
_xlpm.Calculation,IF(_xlpm.IsPeriodBlankCondition,"",IF(_xlpm.IsPrincipalRemainingBlankCondition,"",IF(_xlpm.IsPrincipalZeroCondition,"",_xlpm.PrincpalRemainingCalculation))),
_xlpm.Calculation
)</f>
        <v>500</v>
      </c>
      <c r="H261" s="5" t="str">
        <f>_xlfn.LET(
_xlpm.IsPrincipalRemainingLessThanOrEqualToPMICutoffAmtCondition,$F260&lt;=$B$2*(1-$B$15),
_xlpm.PMIMonthlyPayment,$B$19,
_xlpm.IsPrincipalZeroCondition,ROUND($F260,2) = 0,
_xlpm.IsPrincipalRemainingBlankCondition,$F260="",
_xlpm.IsPeriodBlankCondition,ISBLANK($A261),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61" s="5">
        <f>_xlfn.LET(
_xlpm.IfPMIOwedIsBlank,IF($H261 = "",0,$H261),
_xlpm.TotalMonthlyPaymentCalculation,$D261+$E261+$G261+_xlpm.IfPMIOwedIsBlank,
_xlpm.IsPrincipalZeroCondition,ROUND($F260,2) = 0,
_xlpm.IsPrincipalRemainingBlankCondition,$F260="",
_xlpm.IsPeriodBlankCondition,ISBLANK($A261),
_xlpm.Calculation,IF(_xlpm.IsPeriodBlankCondition,"",IF(_xlpm.IsPrincipalRemainingBlankCondition,"",IF(_xlpm.IsPrincipalZeroCondition,"",_xlpm.TotalMonthlyPaymentCalculation))),
_xlpm.Calculation
)</f>
        <v>2079.6288261598379</v>
      </c>
      <c r="L261" s="5"/>
    </row>
    <row r="262" spans="1:12" x14ac:dyDescent="0.3">
      <c r="A262">
        <v>237</v>
      </c>
      <c r="B262" s="53">
        <f t="shared" si="3"/>
        <v>51014</v>
      </c>
      <c r="C262" s="5">
        <f>_xlfn.LET(
_xlpm.StartingPrincipalBalance,$F261,
_xlpm.IsPrincipalRemainingZeroCondition,ROUND($F261,2)=0,
_xlpm.IsPrincipalRemainingBlankCondition,$F261="",
_xlpm.IsPeriodBlankCondition,ISBLANK($A262),
_xlpm.Calculation,IF(_xlpm.IsPeriodBlankCondition,"",IF(_xlpm.IsPrincipalRemainingBlankCondition,"",IF(_xlpm.IsPrincipalRemainingZeroCondition,"",_xlpm.StartingPrincipalBalance))),
_xlpm.Calculation
)</f>
        <v>121818.62620419927</v>
      </c>
      <c r="D262" s="5">
        <f>_xlfn.LET(
_xlpm.InterestCalculation,$F261*$B$9,
_xlpm.IsPrincipalRemainingZeroCondition,ROUND($F261,2)=0,
_xlpm.IsPrincipalRemainingBlankCondition,$F261="",
_xlpm.IsPeriodBlankCondition,ISBLANK($A262),
_xlpm.Calculation,IF(_xlpm.IsPeriodBlankCondition,"",IF(_xlpm.IsPrincipalRemainingBlankCondition,"",IF(_xlpm.IsPrincipalRemainingZeroCondition,"",_xlpm.InterestCalculation))),
_xlpm.Calculation
)</f>
        <v>1015.1552183683273</v>
      </c>
      <c r="E262" s="5">
        <f>_xlfn.LET(
_xlpm.PrincipalOwedCalculation,$B$10-$D262,
_xlpm.IsPrincipalLessThenOrEqualToMonthlyPaymentCondition,$F261&lt;=$B$10,
_xlpm.IsPrincipalZeroCondition,ROUND($F261,2) = 0,
_xlpm.IsPrincipalRemainingBlankCondition,$F261="",
_xlpm.IsPeriodBlankCondition,ISBLANK($A262),
_xlpm.Calculation,IF(_xlpm.IsPeriodBlankCondition,"",IF(_xlpm.IsPrincipalRemainingBlankCondition,"",IF(_xlpm.IsPrincipalZeroCondition,"",IF(_xlpm.IsPrincipalLessThenOrEqualToMonthlyPaymentCondition,$F261,_xlpm.PrincipalOwedCalculation)))),
_xlpm.Calculation
)</f>
        <v>564.47360779151063</v>
      </c>
      <c r="F262" s="5">
        <f>_xlfn.LET(
_xlpm.StartingBalanceGreaterThanPrincipalOwedPlusPrepaymentCondition,$C262&gt;=$E262,
_xlpm.IsPrincpalOwedPlusPrepaymentLessThanOrEqualToPrincipalRemainingCondition,ROUND($E262,2)&lt;=ROUND($F261,2),
_xlpm.IsCurrentPrincapalOwedAmtGreaterThanPrevPrincipalOwedCondition,$E261&gt;$F261,
_xlpm.IsPrincipalZeroCondition,ROUND($F261,2) = 0,
_xlpm.IsPrincipalRemainingBlankCondition,$F261="",
_xlpm.IsPeriodBlankCondition,ISBLANK($A262),
_xlpm.Calculation,IF(_xlpm.IsPeriodBlankCondition,"",IF(_xlpm.IsPrincipalRemainingBlankCondition,"",IF(_xlpm.IsPrincipalZeroCondition,"",IF(_xlpm.StartingBalanceGreaterThanPrincipalOwedPlusPrepaymentCondition,$C262-$E262,0)))),
_xlpm.Calculation
)</f>
        <v>121254.15259640776</v>
      </c>
      <c r="G262" s="5">
        <f>_xlfn.LET(
_xlpm.PrincpalRemainingCalculation,$B$13,
_xlpm.IsPrincipalZeroCondition,ROUND($F261,2) = 0,
_xlpm.IsPrincipalRemainingBlankCondition,$F261="",
_xlpm.IsPeriodBlankCondition,ISBLANK($A262),
_xlpm.Calculation,IF(_xlpm.IsPeriodBlankCondition,"",IF(_xlpm.IsPrincipalRemainingBlankCondition,"",IF(_xlpm.IsPrincipalZeroCondition,"",_xlpm.PrincpalRemainingCalculation))),
_xlpm.Calculation
)</f>
        <v>500</v>
      </c>
      <c r="H262" s="5" t="str">
        <f>_xlfn.LET(
_xlpm.IsPrincipalRemainingLessThanOrEqualToPMICutoffAmtCondition,$F261&lt;=$B$2*(1-$B$15),
_xlpm.PMIMonthlyPayment,$B$19,
_xlpm.IsPrincipalZeroCondition,ROUND($F261,2) = 0,
_xlpm.IsPrincipalRemainingBlankCondition,$F261="",
_xlpm.IsPeriodBlankCondition,ISBLANK($A262),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62" s="5">
        <f>_xlfn.LET(
_xlpm.IfPMIOwedIsBlank,IF($H262 = "",0,$H262),
_xlpm.TotalMonthlyPaymentCalculation,$D262+$E262+$G262+_xlpm.IfPMIOwedIsBlank,
_xlpm.IsPrincipalZeroCondition,ROUND($F261,2) = 0,
_xlpm.IsPrincipalRemainingBlankCondition,$F261="",
_xlpm.IsPeriodBlankCondition,ISBLANK($A262),
_xlpm.Calculation,IF(_xlpm.IsPeriodBlankCondition,"",IF(_xlpm.IsPrincipalRemainingBlankCondition,"",IF(_xlpm.IsPrincipalZeroCondition,"",_xlpm.TotalMonthlyPaymentCalculation))),
_xlpm.Calculation
)</f>
        <v>2079.6288261598379</v>
      </c>
      <c r="L262" s="5"/>
    </row>
    <row r="263" spans="1:12" x14ac:dyDescent="0.3">
      <c r="A263">
        <v>238</v>
      </c>
      <c r="B263" s="53">
        <f t="shared" si="3"/>
        <v>51044</v>
      </c>
      <c r="C263" s="5">
        <f>_xlfn.LET(
_xlpm.StartingPrincipalBalance,$F262,
_xlpm.IsPrincipalRemainingZeroCondition,ROUND($F262,2)=0,
_xlpm.IsPrincipalRemainingBlankCondition,$F262="",
_xlpm.IsPeriodBlankCondition,ISBLANK($A263),
_xlpm.Calculation,IF(_xlpm.IsPeriodBlankCondition,"",IF(_xlpm.IsPrincipalRemainingBlankCondition,"",IF(_xlpm.IsPrincipalRemainingZeroCondition,"",_xlpm.StartingPrincipalBalance))),
_xlpm.Calculation
)</f>
        <v>121254.15259640776</v>
      </c>
      <c r="D263" s="5">
        <f>_xlfn.LET(
_xlpm.InterestCalculation,$F262*$B$9,
_xlpm.IsPrincipalRemainingZeroCondition,ROUND($F262,2)=0,
_xlpm.IsPrincipalRemainingBlankCondition,$F262="",
_xlpm.IsPeriodBlankCondition,ISBLANK($A263),
_xlpm.Calculation,IF(_xlpm.IsPeriodBlankCondition,"",IF(_xlpm.IsPrincipalRemainingBlankCondition,"",IF(_xlpm.IsPrincipalRemainingZeroCondition,"",_xlpm.InterestCalculation))),
_xlpm.Calculation
)</f>
        <v>1010.4512716367313</v>
      </c>
      <c r="E263" s="5">
        <f>_xlfn.LET(
_xlpm.PrincipalOwedCalculation,$B$10-$D263,
_xlpm.IsPrincipalLessThenOrEqualToMonthlyPaymentCondition,$F262&lt;=$B$10,
_xlpm.IsPrincipalZeroCondition,ROUND($F262,2) = 0,
_xlpm.IsPrincipalRemainingBlankCondition,$F262="",
_xlpm.IsPeriodBlankCondition,ISBLANK($A263),
_xlpm.Calculation,IF(_xlpm.IsPeriodBlankCondition,"",IF(_xlpm.IsPrincipalRemainingBlankCondition,"",IF(_xlpm.IsPrincipalZeroCondition,"",IF(_xlpm.IsPrincipalLessThenOrEqualToMonthlyPaymentCondition,$F262,_xlpm.PrincipalOwedCalculation)))),
_xlpm.Calculation
)</f>
        <v>569.17755452310655</v>
      </c>
      <c r="F263" s="5">
        <f>_xlfn.LET(
_xlpm.StartingBalanceGreaterThanPrincipalOwedPlusPrepaymentCondition,$C263&gt;=$E263,
_xlpm.IsPrincpalOwedPlusPrepaymentLessThanOrEqualToPrincipalRemainingCondition,ROUND($E263,2)&lt;=ROUND($F262,2),
_xlpm.IsCurrentPrincapalOwedAmtGreaterThanPrevPrincipalOwedCondition,$E262&gt;$F262,
_xlpm.IsPrincipalZeroCondition,ROUND($F262,2) = 0,
_xlpm.IsPrincipalRemainingBlankCondition,$F262="",
_xlpm.IsPeriodBlankCondition,ISBLANK($A263),
_xlpm.Calculation,IF(_xlpm.IsPeriodBlankCondition,"",IF(_xlpm.IsPrincipalRemainingBlankCondition,"",IF(_xlpm.IsPrincipalZeroCondition,"",IF(_xlpm.StartingBalanceGreaterThanPrincipalOwedPlusPrepaymentCondition,$C263-$E263,0)))),
_xlpm.Calculation
)</f>
        <v>120684.97504188465</v>
      </c>
      <c r="G263" s="5">
        <f>_xlfn.LET(
_xlpm.PrincpalRemainingCalculation,$B$13,
_xlpm.IsPrincipalZeroCondition,ROUND($F262,2) = 0,
_xlpm.IsPrincipalRemainingBlankCondition,$F262="",
_xlpm.IsPeriodBlankCondition,ISBLANK($A263),
_xlpm.Calculation,IF(_xlpm.IsPeriodBlankCondition,"",IF(_xlpm.IsPrincipalRemainingBlankCondition,"",IF(_xlpm.IsPrincipalZeroCondition,"",_xlpm.PrincpalRemainingCalculation))),
_xlpm.Calculation
)</f>
        <v>500</v>
      </c>
      <c r="H263" s="5" t="str">
        <f>_xlfn.LET(
_xlpm.IsPrincipalRemainingLessThanOrEqualToPMICutoffAmtCondition,$F262&lt;=$B$2*(1-$B$15),
_xlpm.PMIMonthlyPayment,$B$19,
_xlpm.IsPrincipalZeroCondition,ROUND($F262,2) = 0,
_xlpm.IsPrincipalRemainingBlankCondition,$F262="",
_xlpm.IsPeriodBlankCondition,ISBLANK($A263),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63" s="5">
        <f>_xlfn.LET(
_xlpm.IfPMIOwedIsBlank,IF($H263 = "",0,$H263),
_xlpm.TotalMonthlyPaymentCalculation,$D263+$E263+$G263+_xlpm.IfPMIOwedIsBlank,
_xlpm.IsPrincipalZeroCondition,ROUND($F262,2) = 0,
_xlpm.IsPrincipalRemainingBlankCondition,$F262="",
_xlpm.IsPeriodBlankCondition,ISBLANK($A263),
_xlpm.Calculation,IF(_xlpm.IsPeriodBlankCondition,"",IF(_xlpm.IsPrincipalRemainingBlankCondition,"",IF(_xlpm.IsPrincipalZeroCondition,"",_xlpm.TotalMonthlyPaymentCalculation))),
_xlpm.Calculation
)</f>
        <v>2079.6288261598379</v>
      </c>
      <c r="L263" s="5"/>
    </row>
    <row r="264" spans="1:12" x14ac:dyDescent="0.3">
      <c r="A264">
        <v>239</v>
      </c>
      <c r="B264" s="53">
        <f t="shared" si="3"/>
        <v>51075</v>
      </c>
      <c r="C264" s="5">
        <f>_xlfn.LET(
_xlpm.StartingPrincipalBalance,$F263,
_xlpm.IsPrincipalRemainingZeroCondition,ROUND($F263,2)=0,
_xlpm.IsPrincipalRemainingBlankCondition,$F263="",
_xlpm.IsPeriodBlankCondition,ISBLANK($A264),
_xlpm.Calculation,IF(_xlpm.IsPeriodBlankCondition,"",IF(_xlpm.IsPrincipalRemainingBlankCondition,"",IF(_xlpm.IsPrincipalRemainingZeroCondition,"",_xlpm.StartingPrincipalBalance))),
_xlpm.Calculation
)</f>
        <v>120684.97504188465</v>
      </c>
      <c r="D264" s="5">
        <f>_xlfn.LET(
_xlpm.InterestCalculation,$F263*$B$9,
_xlpm.IsPrincipalRemainingZeroCondition,ROUND($F263,2)=0,
_xlpm.IsPrincipalRemainingBlankCondition,$F263="",
_xlpm.IsPeriodBlankCondition,ISBLANK($A264),
_xlpm.Calculation,IF(_xlpm.IsPeriodBlankCondition,"",IF(_xlpm.IsPrincipalRemainingBlankCondition,"",IF(_xlpm.IsPrincipalRemainingZeroCondition,"",_xlpm.InterestCalculation))),
_xlpm.Calculation
)</f>
        <v>1005.7081253490387</v>
      </c>
      <c r="E264" s="5">
        <f>_xlfn.LET(
_xlpm.PrincipalOwedCalculation,$B$10-$D264,
_xlpm.IsPrincipalLessThenOrEqualToMonthlyPaymentCondition,$F263&lt;=$B$10,
_xlpm.IsPrincipalZeroCondition,ROUND($F263,2) = 0,
_xlpm.IsPrincipalRemainingBlankCondition,$F263="",
_xlpm.IsPeriodBlankCondition,ISBLANK($A264),
_xlpm.Calculation,IF(_xlpm.IsPeriodBlankCondition,"",IF(_xlpm.IsPrincipalRemainingBlankCondition,"",IF(_xlpm.IsPrincipalZeroCondition,"",IF(_xlpm.IsPrincipalLessThenOrEqualToMonthlyPaymentCondition,$F263,_xlpm.PrincipalOwedCalculation)))),
_xlpm.Calculation
)</f>
        <v>573.92070081079919</v>
      </c>
      <c r="F264" s="5">
        <f>_xlfn.LET(
_xlpm.StartingBalanceGreaterThanPrincipalOwedPlusPrepaymentCondition,$C264&gt;=$E264,
_xlpm.IsPrincpalOwedPlusPrepaymentLessThanOrEqualToPrincipalRemainingCondition,ROUND($E264,2)&lt;=ROUND($F263,2),
_xlpm.IsCurrentPrincapalOwedAmtGreaterThanPrevPrincipalOwedCondition,$E263&gt;$F263,
_xlpm.IsPrincipalZeroCondition,ROUND($F263,2) = 0,
_xlpm.IsPrincipalRemainingBlankCondition,$F263="",
_xlpm.IsPeriodBlankCondition,ISBLANK($A264),
_xlpm.Calculation,IF(_xlpm.IsPeriodBlankCondition,"",IF(_xlpm.IsPrincipalRemainingBlankCondition,"",IF(_xlpm.IsPrincipalZeroCondition,"",IF(_xlpm.StartingBalanceGreaterThanPrincipalOwedPlusPrepaymentCondition,$C264-$E264,0)))),
_xlpm.Calculation
)</f>
        <v>120111.05434107385</v>
      </c>
      <c r="G264" s="5">
        <f>_xlfn.LET(
_xlpm.PrincpalRemainingCalculation,$B$13,
_xlpm.IsPrincipalZeroCondition,ROUND($F263,2) = 0,
_xlpm.IsPrincipalRemainingBlankCondition,$F263="",
_xlpm.IsPeriodBlankCondition,ISBLANK($A264),
_xlpm.Calculation,IF(_xlpm.IsPeriodBlankCondition,"",IF(_xlpm.IsPrincipalRemainingBlankCondition,"",IF(_xlpm.IsPrincipalZeroCondition,"",_xlpm.PrincpalRemainingCalculation))),
_xlpm.Calculation
)</f>
        <v>500</v>
      </c>
      <c r="H264" s="5" t="str">
        <f>_xlfn.LET(
_xlpm.IsPrincipalRemainingLessThanOrEqualToPMICutoffAmtCondition,$F263&lt;=$B$2*(1-$B$15),
_xlpm.PMIMonthlyPayment,$B$19,
_xlpm.IsPrincipalZeroCondition,ROUND($F263,2) = 0,
_xlpm.IsPrincipalRemainingBlankCondition,$F263="",
_xlpm.IsPeriodBlankCondition,ISBLANK($A264),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64" s="5">
        <f>_xlfn.LET(
_xlpm.IfPMIOwedIsBlank,IF($H264 = "",0,$H264),
_xlpm.TotalMonthlyPaymentCalculation,$D264+$E264+$G264+_xlpm.IfPMIOwedIsBlank,
_xlpm.IsPrincipalZeroCondition,ROUND($F263,2) = 0,
_xlpm.IsPrincipalRemainingBlankCondition,$F263="",
_xlpm.IsPeriodBlankCondition,ISBLANK($A264),
_xlpm.Calculation,IF(_xlpm.IsPeriodBlankCondition,"",IF(_xlpm.IsPrincipalRemainingBlankCondition,"",IF(_xlpm.IsPrincipalZeroCondition,"",_xlpm.TotalMonthlyPaymentCalculation))),
_xlpm.Calculation
)</f>
        <v>2079.6288261598379</v>
      </c>
      <c r="L264" s="5"/>
    </row>
    <row r="265" spans="1:12" x14ac:dyDescent="0.3">
      <c r="A265">
        <v>240</v>
      </c>
      <c r="B265" s="53">
        <f t="shared" si="3"/>
        <v>51105</v>
      </c>
      <c r="C265" s="5">
        <f>_xlfn.LET(
_xlpm.StartingPrincipalBalance,$F264,
_xlpm.IsPrincipalRemainingZeroCondition,ROUND($F264,2)=0,
_xlpm.IsPrincipalRemainingBlankCondition,$F264="",
_xlpm.IsPeriodBlankCondition,ISBLANK($A265),
_xlpm.Calculation,IF(_xlpm.IsPeriodBlankCondition,"",IF(_xlpm.IsPrincipalRemainingBlankCondition,"",IF(_xlpm.IsPrincipalRemainingZeroCondition,"",_xlpm.StartingPrincipalBalance))),
_xlpm.Calculation
)</f>
        <v>120111.05434107385</v>
      </c>
      <c r="D265" s="5">
        <f>_xlfn.LET(
_xlpm.InterestCalculation,$F264*$B$9,
_xlpm.IsPrincipalRemainingZeroCondition,ROUND($F264,2)=0,
_xlpm.IsPrincipalRemainingBlankCondition,$F264="",
_xlpm.IsPeriodBlankCondition,ISBLANK($A265),
_xlpm.Calculation,IF(_xlpm.IsPeriodBlankCondition,"",IF(_xlpm.IsPrincipalRemainingBlankCondition,"",IF(_xlpm.IsPrincipalRemainingZeroCondition,"",_xlpm.InterestCalculation))),
_xlpm.Calculation
)</f>
        <v>1000.9254528422821</v>
      </c>
      <c r="E265" s="5">
        <f>_xlfn.LET(
_xlpm.PrincipalOwedCalculation,$B$10-$D265,
_xlpm.IsPrincipalLessThenOrEqualToMonthlyPaymentCondition,$F264&lt;=$B$10,
_xlpm.IsPrincipalZeroCondition,ROUND($F264,2) = 0,
_xlpm.IsPrincipalRemainingBlankCondition,$F264="",
_xlpm.IsPeriodBlankCondition,ISBLANK($A265),
_xlpm.Calculation,IF(_xlpm.IsPeriodBlankCondition,"",IF(_xlpm.IsPrincipalRemainingBlankCondition,"",IF(_xlpm.IsPrincipalZeroCondition,"",IF(_xlpm.IsPrincipalLessThenOrEqualToMonthlyPaymentCondition,$F264,_xlpm.PrincipalOwedCalculation)))),
_xlpm.Calculation
)</f>
        <v>578.70337331755582</v>
      </c>
      <c r="F265" s="5">
        <f>_xlfn.LET(
_xlpm.StartingBalanceGreaterThanPrincipalOwedPlusPrepaymentCondition,$C265&gt;=$E265,
_xlpm.IsPrincpalOwedPlusPrepaymentLessThanOrEqualToPrincipalRemainingCondition,ROUND($E265,2)&lt;=ROUND($F264,2),
_xlpm.IsCurrentPrincapalOwedAmtGreaterThanPrevPrincipalOwedCondition,$E264&gt;$F264,
_xlpm.IsPrincipalZeroCondition,ROUND($F264,2) = 0,
_xlpm.IsPrincipalRemainingBlankCondition,$F264="",
_xlpm.IsPeriodBlankCondition,ISBLANK($A265),
_xlpm.Calculation,IF(_xlpm.IsPeriodBlankCondition,"",IF(_xlpm.IsPrincipalRemainingBlankCondition,"",IF(_xlpm.IsPrincipalZeroCondition,"",IF(_xlpm.StartingBalanceGreaterThanPrincipalOwedPlusPrepaymentCondition,$C265-$E265,0)))),
_xlpm.Calculation
)</f>
        <v>119532.3509677563</v>
      </c>
      <c r="G265" s="5">
        <f>_xlfn.LET(
_xlpm.PrincpalRemainingCalculation,$B$13,
_xlpm.IsPrincipalZeroCondition,ROUND($F264,2) = 0,
_xlpm.IsPrincipalRemainingBlankCondition,$F264="",
_xlpm.IsPeriodBlankCondition,ISBLANK($A265),
_xlpm.Calculation,IF(_xlpm.IsPeriodBlankCondition,"",IF(_xlpm.IsPrincipalRemainingBlankCondition,"",IF(_xlpm.IsPrincipalZeroCondition,"",_xlpm.PrincpalRemainingCalculation))),
_xlpm.Calculation
)</f>
        <v>500</v>
      </c>
      <c r="H265" s="5" t="str">
        <f>_xlfn.LET(
_xlpm.IsPrincipalRemainingLessThanOrEqualToPMICutoffAmtCondition,$F264&lt;=$B$2*(1-$B$15),
_xlpm.PMIMonthlyPayment,$B$19,
_xlpm.IsPrincipalZeroCondition,ROUND($F264,2) = 0,
_xlpm.IsPrincipalRemainingBlankCondition,$F264="",
_xlpm.IsPeriodBlankCondition,ISBLANK($A265),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65" s="5">
        <f>_xlfn.LET(
_xlpm.IfPMIOwedIsBlank,IF($H265 = "",0,$H265),
_xlpm.TotalMonthlyPaymentCalculation,$D265+$E265+$G265+_xlpm.IfPMIOwedIsBlank,
_xlpm.IsPrincipalZeroCondition,ROUND($F264,2) = 0,
_xlpm.IsPrincipalRemainingBlankCondition,$F264="",
_xlpm.IsPeriodBlankCondition,ISBLANK($A265),
_xlpm.Calculation,IF(_xlpm.IsPeriodBlankCondition,"",IF(_xlpm.IsPrincipalRemainingBlankCondition,"",IF(_xlpm.IsPrincipalZeroCondition,"",_xlpm.TotalMonthlyPaymentCalculation))),
_xlpm.Calculation
)</f>
        <v>2079.6288261598379</v>
      </c>
      <c r="L265" s="5"/>
    </row>
    <row r="266" spans="1:12" x14ac:dyDescent="0.3">
      <c r="A266">
        <v>241</v>
      </c>
      <c r="B266" s="53">
        <f t="shared" si="3"/>
        <v>51136</v>
      </c>
      <c r="C266" s="5">
        <f>_xlfn.LET(
_xlpm.StartingPrincipalBalance,$F265,
_xlpm.IsPrincipalRemainingZeroCondition,ROUND($F265,2)=0,
_xlpm.IsPrincipalRemainingBlankCondition,$F265="",
_xlpm.IsPeriodBlankCondition,ISBLANK($A266),
_xlpm.Calculation,IF(_xlpm.IsPeriodBlankCondition,"",IF(_xlpm.IsPrincipalRemainingBlankCondition,"",IF(_xlpm.IsPrincipalRemainingZeroCondition,"",_xlpm.StartingPrincipalBalance))),
_xlpm.Calculation
)</f>
        <v>119532.3509677563</v>
      </c>
      <c r="D266" s="5">
        <f>_xlfn.LET(
_xlpm.InterestCalculation,$F265*$B$9,
_xlpm.IsPrincipalRemainingZeroCondition,ROUND($F265,2)=0,
_xlpm.IsPrincipalRemainingBlankCondition,$F265="",
_xlpm.IsPeriodBlankCondition,ISBLANK($A266),
_xlpm.Calculation,IF(_xlpm.IsPeriodBlankCondition,"",IF(_xlpm.IsPrincipalRemainingBlankCondition,"",IF(_xlpm.IsPrincipalRemainingZeroCondition,"",_xlpm.InterestCalculation))),
_xlpm.Calculation
)</f>
        <v>996.10292473130244</v>
      </c>
      <c r="E266" s="5">
        <f>_xlfn.LET(
_xlpm.PrincipalOwedCalculation,$B$10-$D266,
_xlpm.IsPrincipalLessThenOrEqualToMonthlyPaymentCondition,$F265&lt;=$B$10,
_xlpm.IsPrincipalZeroCondition,ROUND($F265,2) = 0,
_xlpm.IsPrincipalRemainingBlankCondition,$F265="",
_xlpm.IsPeriodBlankCondition,ISBLANK($A266),
_xlpm.Calculation,IF(_xlpm.IsPeriodBlankCondition,"",IF(_xlpm.IsPrincipalRemainingBlankCondition,"",IF(_xlpm.IsPrincipalZeroCondition,"",IF(_xlpm.IsPrincipalLessThenOrEqualToMonthlyPaymentCondition,$F265,_xlpm.PrincipalOwedCalculation)))),
_xlpm.Calculation
)</f>
        <v>583.52590142853546</v>
      </c>
      <c r="F266" s="5">
        <f>_xlfn.LET(
_xlpm.StartingBalanceGreaterThanPrincipalOwedPlusPrepaymentCondition,$C266&gt;=$E266,
_xlpm.IsPrincpalOwedPlusPrepaymentLessThanOrEqualToPrincipalRemainingCondition,ROUND($E266,2)&lt;=ROUND($F265,2),
_xlpm.IsCurrentPrincapalOwedAmtGreaterThanPrevPrincipalOwedCondition,$E265&gt;$F265,
_xlpm.IsPrincipalZeroCondition,ROUND($F265,2) = 0,
_xlpm.IsPrincipalRemainingBlankCondition,$F265="",
_xlpm.IsPeriodBlankCondition,ISBLANK($A266),
_xlpm.Calculation,IF(_xlpm.IsPeriodBlankCondition,"",IF(_xlpm.IsPrincipalRemainingBlankCondition,"",IF(_xlpm.IsPrincipalZeroCondition,"",IF(_xlpm.StartingBalanceGreaterThanPrincipalOwedPlusPrepaymentCondition,$C266-$E266,0)))),
_xlpm.Calculation
)</f>
        <v>118948.82506632776</v>
      </c>
      <c r="G266" s="5">
        <f>_xlfn.LET(
_xlpm.PrincpalRemainingCalculation,$B$13,
_xlpm.IsPrincipalZeroCondition,ROUND($F265,2) = 0,
_xlpm.IsPrincipalRemainingBlankCondition,$F265="",
_xlpm.IsPeriodBlankCondition,ISBLANK($A266),
_xlpm.Calculation,IF(_xlpm.IsPeriodBlankCondition,"",IF(_xlpm.IsPrincipalRemainingBlankCondition,"",IF(_xlpm.IsPrincipalZeroCondition,"",_xlpm.PrincpalRemainingCalculation))),
_xlpm.Calculation
)</f>
        <v>500</v>
      </c>
      <c r="H266" s="5" t="str">
        <f>_xlfn.LET(
_xlpm.IsPrincipalRemainingLessThanOrEqualToPMICutoffAmtCondition,$F265&lt;=$B$2*(1-$B$15),
_xlpm.PMIMonthlyPayment,$B$19,
_xlpm.IsPrincipalZeroCondition,ROUND($F265,2) = 0,
_xlpm.IsPrincipalRemainingBlankCondition,$F265="",
_xlpm.IsPeriodBlankCondition,ISBLANK($A266),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66" s="5">
        <f>_xlfn.LET(
_xlpm.IfPMIOwedIsBlank,IF($H266 = "",0,$H266),
_xlpm.TotalMonthlyPaymentCalculation,$D266+$E266+$G266+_xlpm.IfPMIOwedIsBlank,
_xlpm.IsPrincipalZeroCondition,ROUND($F265,2) = 0,
_xlpm.IsPrincipalRemainingBlankCondition,$F265="",
_xlpm.IsPeriodBlankCondition,ISBLANK($A266),
_xlpm.Calculation,IF(_xlpm.IsPeriodBlankCondition,"",IF(_xlpm.IsPrincipalRemainingBlankCondition,"",IF(_xlpm.IsPrincipalZeroCondition,"",_xlpm.TotalMonthlyPaymentCalculation))),
_xlpm.Calculation
)</f>
        <v>2079.6288261598379</v>
      </c>
      <c r="L266" s="5"/>
    </row>
    <row r="267" spans="1:12" x14ac:dyDescent="0.3">
      <c r="A267">
        <v>242</v>
      </c>
      <c r="B267" s="53">
        <f t="shared" si="3"/>
        <v>51167</v>
      </c>
      <c r="C267" s="5">
        <f>_xlfn.LET(
_xlpm.StartingPrincipalBalance,$F266,
_xlpm.IsPrincipalRemainingZeroCondition,ROUND($F266,2)=0,
_xlpm.IsPrincipalRemainingBlankCondition,$F266="",
_xlpm.IsPeriodBlankCondition,ISBLANK($A267),
_xlpm.Calculation,IF(_xlpm.IsPeriodBlankCondition,"",IF(_xlpm.IsPrincipalRemainingBlankCondition,"",IF(_xlpm.IsPrincipalRemainingZeroCondition,"",_xlpm.StartingPrincipalBalance))),
_xlpm.Calculation
)</f>
        <v>118948.82506632776</v>
      </c>
      <c r="D267" s="5">
        <f>_xlfn.LET(
_xlpm.InterestCalculation,$F266*$B$9,
_xlpm.IsPrincipalRemainingZeroCondition,ROUND($F266,2)=0,
_xlpm.IsPrincipalRemainingBlankCondition,$F266="",
_xlpm.IsPeriodBlankCondition,ISBLANK($A267),
_xlpm.Calculation,IF(_xlpm.IsPeriodBlankCondition,"",IF(_xlpm.IsPrincipalRemainingBlankCondition,"",IF(_xlpm.IsPrincipalRemainingZeroCondition,"",_xlpm.InterestCalculation))),
_xlpm.Calculation
)</f>
        <v>991.24020888606458</v>
      </c>
      <c r="E267" s="5">
        <f>_xlfn.LET(
_xlpm.PrincipalOwedCalculation,$B$10-$D267,
_xlpm.IsPrincipalLessThenOrEqualToMonthlyPaymentCondition,$F266&lt;=$B$10,
_xlpm.IsPrincipalZeroCondition,ROUND($F266,2) = 0,
_xlpm.IsPrincipalRemainingBlankCondition,$F266="",
_xlpm.IsPeriodBlankCondition,ISBLANK($A267),
_xlpm.Calculation,IF(_xlpm.IsPeriodBlankCondition,"",IF(_xlpm.IsPrincipalRemainingBlankCondition,"",IF(_xlpm.IsPrincipalZeroCondition,"",IF(_xlpm.IsPrincipalLessThenOrEqualToMonthlyPaymentCondition,$F266,_xlpm.PrincipalOwedCalculation)))),
_xlpm.Calculation
)</f>
        <v>588.38861727377332</v>
      </c>
      <c r="F267" s="5">
        <f>_xlfn.LET(
_xlpm.StartingBalanceGreaterThanPrincipalOwedPlusPrepaymentCondition,$C267&gt;=$E267,
_xlpm.IsPrincpalOwedPlusPrepaymentLessThanOrEqualToPrincipalRemainingCondition,ROUND($E267,2)&lt;=ROUND($F266,2),
_xlpm.IsCurrentPrincapalOwedAmtGreaterThanPrevPrincipalOwedCondition,$E266&gt;$F266,
_xlpm.IsPrincipalZeroCondition,ROUND($F266,2) = 0,
_xlpm.IsPrincipalRemainingBlankCondition,$F266="",
_xlpm.IsPeriodBlankCondition,ISBLANK($A267),
_xlpm.Calculation,IF(_xlpm.IsPeriodBlankCondition,"",IF(_xlpm.IsPrincipalRemainingBlankCondition,"",IF(_xlpm.IsPrincipalZeroCondition,"",IF(_xlpm.StartingBalanceGreaterThanPrincipalOwedPlusPrepaymentCondition,$C267-$E267,0)))),
_xlpm.Calculation
)</f>
        <v>118360.43644905399</v>
      </c>
      <c r="G267" s="5">
        <f>_xlfn.LET(
_xlpm.PrincpalRemainingCalculation,$B$13,
_xlpm.IsPrincipalZeroCondition,ROUND($F266,2) = 0,
_xlpm.IsPrincipalRemainingBlankCondition,$F266="",
_xlpm.IsPeriodBlankCondition,ISBLANK($A267),
_xlpm.Calculation,IF(_xlpm.IsPeriodBlankCondition,"",IF(_xlpm.IsPrincipalRemainingBlankCondition,"",IF(_xlpm.IsPrincipalZeroCondition,"",_xlpm.PrincpalRemainingCalculation))),
_xlpm.Calculation
)</f>
        <v>500</v>
      </c>
      <c r="H267" s="5" t="str">
        <f>_xlfn.LET(
_xlpm.IsPrincipalRemainingLessThanOrEqualToPMICutoffAmtCondition,$F266&lt;=$B$2*(1-$B$15),
_xlpm.PMIMonthlyPayment,$B$19,
_xlpm.IsPrincipalZeroCondition,ROUND($F266,2) = 0,
_xlpm.IsPrincipalRemainingBlankCondition,$F266="",
_xlpm.IsPeriodBlankCondition,ISBLANK($A267),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67" s="5">
        <f>_xlfn.LET(
_xlpm.IfPMIOwedIsBlank,IF($H267 = "",0,$H267),
_xlpm.TotalMonthlyPaymentCalculation,$D267+$E267+$G267+_xlpm.IfPMIOwedIsBlank,
_xlpm.IsPrincipalZeroCondition,ROUND($F266,2) = 0,
_xlpm.IsPrincipalRemainingBlankCondition,$F266="",
_xlpm.IsPeriodBlankCondition,ISBLANK($A267),
_xlpm.Calculation,IF(_xlpm.IsPeriodBlankCondition,"",IF(_xlpm.IsPrincipalRemainingBlankCondition,"",IF(_xlpm.IsPrincipalZeroCondition,"",_xlpm.TotalMonthlyPaymentCalculation))),
_xlpm.Calculation
)</f>
        <v>2079.6288261598379</v>
      </c>
      <c r="L267" s="5"/>
    </row>
    <row r="268" spans="1:12" x14ac:dyDescent="0.3">
      <c r="A268">
        <v>243</v>
      </c>
      <c r="B268" s="53">
        <f t="shared" si="3"/>
        <v>51196</v>
      </c>
      <c r="C268" s="5">
        <f>_xlfn.LET(
_xlpm.StartingPrincipalBalance,$F267,
_xlpm.IsPrincipalRemainingZeroCondition,ROUND($F267,2)=0,
_xlpm.IsPrincipalRemainingBlankCondition,$F267="",
_xlpm.IsPeriodBlankCondition,ISBLANK($A268),
_xlpm.Calculation,IF(_xlpm.IsPeriodBlankCondition,"",IF(_xlpm.IsPrincipalRemainingBlankCondition,"",IF(_xlpm.IsPrincipalRemainingZeroCondition,"",_xlpm.StartingPrincipalBalance))),
_xlpm.Calculation
)</f>
        <v>118360.43644905399</v>
      </c>
      <c r="D268" s="5">
        <f>_xlfn.LET(
_xlpm.InterestCalculation,$F267*$B$9,
_xlpm.IsPrincipalRemainingZeroCondition,ROUND($F267,2)=0,
_xlpm.IsPrincipalRemainingBlankCondition,$F267="",
_xlpm.IsPeriodBlankCondition,ISBLANK($A268),
_xlpm.Calculation,IF(_xlpm.IsPeriodBlankCondition,"",IF(_xlpm.IsPrincipalRemainingBlankCondition,"",IF(_xlpm.IsPrincipalRemainingZeroCondition,"",_xlpm.InterestCalculation))),
_xlpm.Calculation
)</f>
        <v>986.33697040878326</v>
      </c>
      <c r="E268" s="5">
        <f>_xlfn.LET(
_xlpm.PrincipalOwedCalculation,$B$10-$D268,
_xlpm.IsPrincipalLessThenOrEqualToMonthlyPaymentCondition,$F267&lt;=$B$10,
_xlpm.IsPrincipalZeroCondition,ROUND($F267,2) = 0,
_xlpm.IsPrincipalRemainingBlankCondition,$F267="",
_xlpm.IsPeriodBlankCondition,ISBLANK($A268),
_xlpm.Calculation,IF(_xlpm.IsPeriodBlankCondition,"",IF(_xlpm.IsPrincipalRemainingBlankCondition,"",IF(_xlpm.IsPrincipalZeroCondition,"",IF(_xlpm.IsPrincipalLessThenOrEqualToMonthlyPaymentCondition,$F267,_xlpm.PrincipalOwedCalculation)))),
_xlpm.Calculation
)</f>
        <v>593.29185575105464</v>
      </c>
      <c r="F268" s="5">
        <f>_xlfn.LET(
_xlpm.StartingBalanceGreaterThanPrincipalOwedPlusPrepaymentCondition,$C268&gt;=$E268,
_xlpm.IsPrincpalOwedPlusPrepaymentLessThanOrEqualToPrincipalRemainingCondition,ROUND($E268,2)&lt;=ROUND($F267,2),
_xlpm.IsCurrentPrincapalOwedAmtGreaterThanPrevPrincipalOwedCondition,$E267&gt;$F267,
_xlpm.IsPrincipalZeroCondition,ROUND($F267,2) = 0,
_xlpm.IsPrincipalRemainingBlankCondition,$F267="",
_xlpm.IsPeriodBlankCondition,ISBLANK($A268),
_xlpm.Calculation,IF(_xlpm.IsPeriodBlankCondition,"",IF(_xlpm.IsPrincipalRemainingBlankCondition,"",IF(_xlpm.IsPrincipalZeroCondition,"",IF(_xlpm.StartingBalanceGreaterThanPrincipalOwedPlusPrepaymentCondition,$C268-$E268,0)))),
_xlpm.Calculation
)</f>
        <v>117767.14459330293</v>
      </c>
      <c r="G268" s="5">
        <f>_xlfn.LET(
_xlpm.PrincpalRemainingCalculation,$B$13,
_xlpm.IsPrincipalZeroCondition,ROUND($F267,2) = 0,
_xlpm.IsPrincipalRemainingBlankCondition,$F267="",
_xlpm.IsPeriodBlankCondition,ISBLANK($A268),
_xlpm.Calculation,IF(_xlpm.IsPeriodBlankCondition,"",IF(_xlpm.IsPrincipalRemainingBlankCondition,"",IF(_xlpm.IsPrincipalZeroCondition,"",_xlpm.PrincpalRemainingCalculation))),
_xlpm.Calculation
)</f>
        <v>500</v>
      </c>
      <c r="H268" s="5" t="str">
        <f>_xlfn.LET(
_xlpm.IsPrincipalRemainingLessThanOrEqualToPMICutoffAmtCondition,$F267&lt;=$B$2*(1-$B$15),
_xlpm.PMIMonthlyPayment,$B$19,
_xlpm.IsPrincipalZeroCondition,ROUND($F267,2) = 0,
_xlpm.IsPrincipalRemainingBlankCondition,$F267="",
_xlpm.IsPeriodBlankCondition,ISBLANK($A268),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68" s="5">
        <f>_xlfn.LET(
_xlpm.IfPMIOwedIsBlank,IF($H268 = "",0,$H268),
_xlpm.TotalMonthlyPaymentCalculation,$D268+$E268+$G268+_xlpm.IfPMIOwedIsBlank,
_xlpm.IsPrincipalZeroCondition,ROUND($F267,2) = 0,
_xlpm.IsPrincipalRemainingBlankCondition,$F267="",
_xlpm.IsPeriodBlankCondition,ISBLANK($A268),
_xlpm.Calculation,IF(_xlpm.IsPeriodBlankCondition,"",IF(_xlpm.IsPrincipalRemainingBlankCondition,"",IF(_xlpm.IsPrincipalZeroCondition,"",_xlpm.TotalMonthlyPaymentCalculation))),
_xlpm.Calculation
)</f>
        <v>2079.6288261598379</v>
      </c>
      <c r="L268" s="5"/>
    </row>
    <row r="269" spans="1:12" x14ac:dyDescent="0.3">
      <c r="A269">
        <v>244</v>
      </c>
      <c r="B269" s="53">
        <f t="shared" si="3"/>
        <v>51227</v>
      </c>
      <c r="C269" s="5">
        <f>_xlfn.LET(
_xlpm.StartingPrincipalBalance,$F268,
_xlpm.IsPrincipalRemainingZeroCondition,ROUND($F268,2)=0,
_xlpm.IsPrincipalRemainingBlankCondition,$F268="",
_xlpm.IsPeriodBlankCondition,ISBLANK($A269),
_xlpm.Calculation,IF(_xlpm.IsPeriodBlankCondition,"",IF(_xlpm.IsPrincipalRemainingBlankCondition,"",IF(_xlpm.IsPrincipalRemainingZeroCondition,"",_xlpm.StartingPrincipalBalance))),
_xlpm.Calculation
)</f>
        <v>117767.14459330293</v>
      </c>
      <c r="D269" s="5">
        <f>_xlfn.LET(
_xlpm.InterestCalculation,$F268*$B$9,
_xlpm.IsPrincipalRemainingZeroCondition,ROUND($F268,2)=0,
_xlpm.IsPrincipalRemainingBlankCondition,$F268="",
_xlpm.IsPeriodBlankCondition,ISBLANK($A269),
_xlpm.Calculation,IF(_xlpm.IsPeriodBlankCondition,"",IF(_xlpm.IsPrincipalRemainingBlankCondition,"",IF(_xlpm.IsPrincipalRemainingZeroCondition,"",_xlpm.InterestCalculation))),
_xlpm.Calculation
)</f>
        <v>981.3928716108577</v>
      </c>
      <c r="E269" s="5">
        <f>_xlfn.LET(
_xlpm.PrincipalOwedCalculation,$B$10-$D269,
_xlpm.IsPrincipalLessThenOrEqualToMonthlyPaymentCondition,$F268&lt;=$B$10,
_xlpm.IsPrincipalZeroCondition,ROUND($F268,2) = 0,
_xlpm.IsPrincipalRemainingBlankCondition,$F268="",
_xlpm.IsPeriodBlankCondition,ISBLANK($A269),
_xlpm.Calculation,IF(_xlpm.IsPeriodBlankCondition,"",IF(_xlpm.IsPrincipalRemainingBlankCondition,"",IF(_xlpm.IsPrincipalZeroCondition,"",IF(_xlpm.IsPrincipalLessThenOrEqualToMonthlyPaymentCondition,$F268,_xlpm.PrincipalOwedCalculation)))),
_xlpm.Calculation
)</f>
        <v>598.2359545489802</v>
      </c>
      <c r="F269" s="5">
        <f>_xlfn.LET(
_xlpm.StartingBalanceGreaterThanPrincipalOwedPlusPrepaymentCondition,$C269&gt;=$E269,
_xlpm.IsPrincpalOwedPlusPrepaymentLessThanOrEqualToPrincipalRemainingCondition,ROUND($E269,2)&lt;=ROUND($F268,2),
_xlpm.IsCurrentPrincapalOwedAmtGreaterThanPrevPrincipalOwedCondition,$E268&gt;$F268,
_xlpm.IsPrincipalZeroCondition,ROUND($F268,2) = 0,
_xlpm.IsPrincipalRemainingBlankCondition,$F268="",
_xlpm.IsPeriodBlankCondition,ISBLANK($A269),
_xlpm.Calculation,IF(_xlpm.IsPeriodBlankCondition,"",IF(_xlpm.IsPrincipalRemainingBlankCondition,"",IF(_xlpm.IsPrincipalZeroCondition,"",IF(_xlpm.StartingBalanceGreaterThanPrincipalOwedPlusPrepaymentCondition,$C269-$E269,0)))),
_xlpm.Calculation
)</f>
        <v>117168.90863875396</v>
      </c>
      <c r="G269" s="5">
        <f>_xlfn.LET(
_xlpm.PrincpalRemainingCalculation,$B$13,
_xlpm.IsPrincipalZeroCondition,ROUND($F268,2) = 0,
_xlpm.IsPrincipalRemainingBlankCondition,$F268="",
_xlpm.IsPeriodBlankCondition,ISBLANK($A269),
_xlpm.Calculation,IF(_xlpm.IsPeriodBlankCondition,"",IF(_xlpm.IsPrincipalRemainingBlankCondition,"",IF(_xlpm.IsPrincipalZeroCondition,"",_xlpm.PrincpalRemainingCalculation))),
_xlpm.Calculation
)</f>
        <v>500</v>
      </c>
      <c r="H269" s="5" t="str">
        <f>_xlfn.LET(
_xlpm.IsPrincipalRemainingLessThanOrEqualToPMICutoffAmtCondition,$F268&lt;=$B$2*(1-$B$15),
_xlpm.PMIMonthlyPayment,$B$19,
_xlpm.IsPrincipalZeroCondition,ROUND($F268,2) = 0,
_xlpm.IsPrincipalRemainingBlankCondition,$F268="",
_xlpm.IsPeriodBlankCondition,ISBLANK($A269),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69" s="5">
        <f>_xlfn.LET(
_xlpm.IfPMIOwedIsBlank,IF($H269 = "",0,$H269),
_xlpm.TotalMonthlyPaymentCalculation,$D269+$E269+$G269+_xlpm.IfPMIOwedIsBlank,
_xlpm.IsPrincipalZeroCondition,ROUND($F268,2) = 0,
_xlpm.IsPrincipalRemainingBlankCondition,$F268="",
_xlpm.IsPeriodBlankCondition,ISBLANK($A269),
_xlpm.Calculation,IF(_xlpm.IsPeriodBlankCondition,"",IF(_xlpm.IsPrincipalRemainingBlankCondition,"",IF(_xlpm.IsPrincipalZeroCondition,"",_xlpm.TotalMonthlyPaymentCalculation))),
_xlpm.Calculation
)</f>
        <v>2079.6288261598379</v>
      </c>
      <c r="L269" s="5"/>
    </row>
    <row r="270" spans="1:12" x14ac:dyDescent="0.3">
      <c r="A270">
        <v>245</v>
      </c>
      <c r="B270" s="53">
        <f t="shared" si="3"/>
        <v>51257</v>
      </c>
      <c r="C270" s="5">
        <f>_xlfn.LET(
_xlpm.StartingPrincipalBalance,$F269,
_xlpm.IsPrincipalRemainingZeroCondition,ROUND($F269,2)=0,
_xlpm.IsPrincipalRemainingBlankCondition,$F269="",
_xlpm.IsPeriodBlankCondition,ISBLANK($A270),
_xlpm.Calculation,IF(_xlpm.IsPeriodBlankCondition,"",IF(_xlpm.IsPrincipalRemainingBlankCondition,"",IF(_xlpm.IsPrincipalRemainingZeroCondition,"",_xlpm.StartingPrincipalBalance))),
_xlpm.Calculation
)</f>
        <v>117168.90863875396</v>
      </c>
      <c r="D270" s="5">
        <f>_xlfn.LET(
_xlpm.InterestCalculation,$F269*$B$9,
_xlpm.IsPrincipalRemainingZeroCondition,ROUND($F269,2)=0,
_xlpm.IsPrincipalRemainingBlankCondition,$F269="",
_xlpm.IsPeriodBlankCondition,ISBLANK($A270),
_xlpm.Calculation,IF(_xlpm.IsPeriodBlankCondition,"",IF(_xlpm.IsPrincipalRemainingBlankCondition,"",IF(_xlpm.IsPrincipalRemainingZeroCondition,"",_xlpm.InterestCalculation))),
_xlpm.Calculation
)</f>
        <v>976.40757198961626</v>
      </c>
      <c r="E270" s="5">
        <f>_xlfn.LET(
_xlpm.PrincipalOwedCalculation,$B$10-$D270,
_xlpm.IsPrincipalLessThenOrEqualToMonthlyPaymentCondition,$F269&lt;=$B$10,
_xlpm.IsPrincipalZeroCondition,ROUND($F269,2) = 0,
_xlpm.IsPrincipalRemainingBlankCondition,$F269="",
_xlpm.IsPeriodBlankCondition,ISBLANK($A270),
_xlpm.Calculation,IF(_xlpm.IsPeriodBlankCondition,"",IF(_xlpm.IsPrincipalRemainingBlankCondition,"",IF(_xlpm.IsPrincipalZeroCondition,"",IF(_xlpm.IsPrincipalLessThenOrEqualToMonthlyPaymentCondition,$F269,_xlpm.PrincipalOwedCalculation)))),
_xlpm.Calculation
)</f>
        <v>603.22125417022164</v>
      </c>
      <c r="F270" s="5">
        <f>_xlfn.LET(
_xlpm.StartingBalanceGreaterThanPrincipalOwedPlusPrepaymentCondition,$C270&gt;=$E270,
_xlpm.IsPrincpalOwedPlusPrepaymentLessThanOrEqualToPrincipalRemainingCondition,ROUND($E270,2)&lt;=ROUND($F269,2),
_xlpm.IsCurrentPrincapalOwedAmtGreaterThanPrevPrincipalOwedCondition,$E269&gt;$F269,
_xlpm.IsPrincipalZeroCondition,ROUND($F269,2) = 0,
_xlpm.IsPrincipalRemainingBlankCondition,$F269="",
_xlpm.IsPeriodBlankCondition,ISBLANK($A270),
_xlpm.Calculation,IF(_xlpm.IsPeriodBlankCondition,"",IF(_xlpm.IsPrincipalRemainingBlankCondition,"",IF(_xlpm.IsPrincipalZeroCondition,"",IF(_xlpm.StartingBalanceGreaterThanPrincipalOwedPlusPrepaymentCondition,$C270-$E270,0)))),
_xlpm.Calculation
)</f>
        <v>116565.68738458374</v>
      </c>
      <c r="G270" s="5">
        <f>_xlfn.LET(
_xlpm.PrincpalRemainingCalculation,$B$13,
_xlpm.IsPrincipalZeroCondition,ROUND($F269,2) = 0,
_xlpm.IsPrincipalRemainingBlankCondition,$F269="",
_xlpm.IsPeriodBlankCondition,ISBLANK($A270),
_xlpm.Calculation,IF(_xlpm.IsPeriodBlankCondition,"",IF(_xlpm.IsPrincipalRemainingBlankCondition,"",IF(_xlpm.IsPrincipalZeroCondition,"",_xlpm.PrincpalRemainingCalculation))),
_xlpm.Calculation
)</f>
        <v>500</v>
      </c>
      <c r="H270" s="5" t="str">
        <f>_xlfn.LET(
_xlpm.IsPrincipalRemainingLessThanOrEqualToPMICutoffAmtCondition,$F269&lt;=$B$2*(1-$B$15),
_xlpm.PMIMonthlyPayment,$B$19,
_xlpm.IsPrincipalZeroCondition,ROUND($F269,2) = 0,
_xlpm.IsPrincipalRemainingBlankCondition,$F269="",
_xlpm.IsPeriodBlankCondition,ISBLANK($A270),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70" s="5">
        <f>_xlfn.LET(
_xlpm.IfPMIOwedIsBlank,IF($H270 = "",0,$H270),
_xlpm.TotalMonthlyPaymentCalculation,$D270+$E270+$G270+_xlpm.IfPMIOwedIsBlank,
_xlpm.IsPrincipalZeroCondition,ROUND($F269,2) = 0,
_xlpm.IsPrincipalRemainingBlankCondition,$F269="",
_xlpm.IsPeriodBlankCondition,ISBLANK($A270),
_xlpm.Calculation,IF(_xlpm.IsPeriodBlankCondition,"",IF(_xlpm.IsPrincipalRemainingBlankCondition,"",IF(_xlpm.IsPrincipalZeroCondition,"",_xlpm.TotalMonthlyPaymentCalculation))),
_xlpm.Calculation
)</f>
        <v>2079.6288261598379</v>
      </c>
      <c r="L270" s="5"/>
    </row>
    <row r="271" spans="1:12" x14ac:dyDescent="0.3">
      <c r="A271">
        <v>246</v>
      </c>
      <c r="B271" s="53">
        <f t="shared" si="3"/>
        <v>51288</v>
      </c>
      <c r="C271" s="5">
        <f>_xlfn.LET(
_xlpm.StartingPrincipalBalance,$F270,
_xlpm.IsPrincipalRemainingZeroCondition,ROUND($F270,2)=0,
_xlpm.IsPrincipalRemainingBlankCondition,$F270="",
_xlpm.IsPeriodBlankCondition,ISBLANK($A271),
_xlpm.Calculation,IF(_xlpm.IsPeriodBlankCondition,"",IF(_xlpm.IsPrincipalRemainingBlankCondition,"",IF(_xlpm.IsPrincipalRemainingZeroCondition,"",_xlpm.StartingPrincipalBalance))),
_xlpm.Calculation
)</f>
        <v>116565.68738458374</v>
      </c>
      <c r="D271" s="5">
        <f>_xlfn.LET(
_xlpm.InterestCalculation,$F270*$B$9,
_xlpm.IsPrincipalRemainingZeroCondition,ROUND($F270,2)=0,
_xlpm.IsPrincipalRemainingBlankCondition,$F270="",
_xlpm.IsPeriodBlankCondition,ISBLANK($A271),
_xlpm.Calculation,IF(_xlpm.IsPeriodBlankCondition,"",IF(_xlpm.IsPrincipalRemainingBlankCondition,"",IF(_xlpm.IsPrincipalRemainingZeroCondition,"",_xlpm.InterestCalculation))),
_xlpm.Calculation
)</f>
        <v>971.38072820486445</v>
      </c>
      <c r="E271" s="5">
        <f>_xlfn.LET(
_xlpm.PrincipalOwedCalculation,$B$10-$D271,
_xlpm.IsPrincipalLessThenOrEqualToMonthlyPaymentCondition,$F270&lt;=$B$10,
_xlpm.IsPrincipalZeroCondition,ROUND($F270,2) = 0,
_xlpm.IsPrincipalRemainingBlankCondition,$F270="",
_xlpm.IsPeriodBlankCondition,ISBLANK($A271),
_xlpm.Calculation,IF(_xlpm.IsPeriodBlankCondition,"",IF(_xlpm.IsPrincipalRemainingBlankCondition,"",IF(_xlpm.IsPrincipalZeroCondition,"",IF(_xlpm.IsPrincipalLessThenOrEqualToMonthlyPaymentCondition,$F270,_xlpm.PrincipalOwedCalculation)))),
_xlpm.Calculation
)</f>
        <v>608.24809795497345</v>
      </c>
      <c r="F271" s="5">
        <f>_xlfn.LET(
_xlpm.StartingBalanceGreaterThanPrincipalOwedPlusPrepaymentCondition,$C271&gt;=$E271,
_xlpm.IsPrincpalOwedPlusPrepaymentLessThanOrEqualToPrincipalRemainingCondition,ROUND($E271,2)&lt;=ROUND($F270,2),
_xlpm.IsCurrentPrincapalOwedAmtGreaterThanPrevPrincipalOwedCondition,$E270&gt;$F270,
_xlpm.IsPrincipalZeroCondition,ROUND($F270,2) = 0,
_xlpm.IsPrincipalRemainingBlankCondition,$F270="",
_xlpm.IsPeriodBlankCondition,ISBLANK($A271),
_xlpm.Calculation,IF(_xlpm.IsPeriodBlankCondition,"",IF(_xlpm.IsPrincipalRemainingBlankCondition,"",IF(_xlpm.IsPrincipalZeroCondition,"",IF(_xlpm.StartingBalanceGreaterThanPrincipalOwedPlusPrepaymentCondition,$C271-$E271,0)))),
_xlpm.Calculation
)</f>
        <v>115957.43928662877</v>
      </c>
      <c r="G271" s="5">
        <f>_xlfn.LET(
_xlpm.PrincpalRemainingCalculation,$B$13,
_xlpm.IsPrincipalZeroCondition,ROUND($F270,2) = 0,
_xlpm.IsPrincipalRemainingBlankCondition,$F270="",
_xlpm.IsPeriodBlankCondition,ISBLANK($A271),
_xlpm.Calculation,IF(_xlpm.IsPeriodBlankCondition,"",IF(_xlpm.IsPrincipalRemainingBlankCondition,"",IF(_xlpm.IsPrincipalZeroCondition,"",_xlpm.PrincpalRemainingCalculation))),
_xlpm.Calculation
)</f>
        <v>500</v>
      </c>
      <c r="H271" s="5" t="str">
        <f>_xlfn.LET(
_xlpm.IsPrincipalRemainingLessThanOrEqualToPMICutoffAmtCondition,$F270&lt;=$B$2*(1-$B$15),
_xlpm.PMIMonthlyPayment,$B$19,
_xlpm.IsPrincipalZeroCondition,ROUND($F270,2) = 0,
_xlpm.IsPrincipalRemainingBlankCondition,$F270="",
_xlpm.IsPeriodBlankCondition,ISBLANK($A271),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71" s="5">
        <f>_xlfn.LET(
_xlpm.IfPMIOwedIsBlank,IF($H271 = "",0,$H271),
_xlpm.TotalMonthlyPaymentCalculation,$D271+$E271+$G271+_xlpm.IfPMIOwedIsBlank,
_xlpm.IsPrincipalZeroCondition,ROUND($F270,2) = 0,
_xlpm.IsPrincipalRemainingBlankCondition,$F270="",
_xlpm.IsPeriodBlankCondition,ISBLANK($A271),
_xlpm.Calculation,IF(_xlpm.IsPeriodBlankCondition,"",IF(_xlpm.IsPrincipalRemainingBlankCondition,"",IF(_xlpm.IsPrincipalZeroCondition,"",_xlpm.TotalMonthlyPaymentCalculation))),
_xlpm.Calculation
)</f>
        <v>2079.6288261598379</v>
      </c>
      <c r="L271" s="5"/>
    </row>
    <row r="272" spans="1:12" x14ac:dyDescent="0.3">
      <c r="A272">
        <v>247</v>
      </c>
      <c r="B272" s="53">
        <f t="shared" si="3"/>
        <v>51318</v>
      </c>
      <c r="C272" s="5">
        <f>_xlfn.LET(
_xlpm.StartingPrincipalBalance,$F271,
_xlpm.IsPrincipalRemainingZeroCondition,ROUND($F271,2)=0,
_xlpm.IsPrincipalRemainingBlankCondition,$F271="",
_xlpm.IsPeriodBlankCondition,ISBLANK($A272),
_xlpm.Calculation,IF(_xlpm.IsPeriodBlankCondition,"",IF(_xlpm.IsPrincipalRemainingBlankCondition,"",IF(_xlpm.IsPrincipalRemainingZeroCondition,"",_xlpm.StartingPrincipalBalance))),
_xlpm.Calculation
)</f>
        <v>115957.43928662877</v>
      </c>
      <c r="D272" s="5">
        <f>_xlfn.LET(
_xlpm.InterestCalculation,$F271*$B$9,
_xlpm.IsPrincipalRemainingZeroCondition,ROUND($F271,2)=0,
_xlpm.IsPrincipalRemainingBlankCondition,$F271="",
_xlpm.IsPeriodBlankCondition,ISBLANK($A272),
_xlpm.Calculation,IF(_xlpm.IsPeriodBlankCondition,"",IF(_xlpm.IsPrincipalRemainingBlankCondition,"",IF(_xlpm.IsPrincipalRemainingZeroCondition,"",_xlpm.InterestCalculation))),
_xlpm.Calculation
)</f>
        <v>966.31199405523967</v>
      </c>
      <c r="E272" s="5">
        <f>_xlfn.LET(
_xlpm.PrincipalOwedCalculation,$B$10-$D272,
_xlpm.IsPrincipalLessThenOrEqualToMonthlyPaymentCondition,$F271&lt;=$B$10,
_xlpm.IsPrincipalZeroCondition,ROUND($F271,2) = 0,
_xlpm.IsPrincipalRemainingBlankCondition,$F271="",
_xlpm.IsPeriodBlankCondition,ISBLANK($A272),
_xlpm.Calculation,IF(_xlpm.IsPeriodBlankCondition,"",IF(_xlpm.IsPrincipalRemainingBlankCondition,"",IF(_xlpm.IsPrincipalZeroCondition,"",IF(_xlpm.IsPrincipalLessThenOrEqualToMonthlyPaymentCondition,$F271,_xlpm.PrincipalOwedCalculation)))),
_xlpm.Calculation
)</f>
        <v>613.31683210459823</v>
      </c>
      <c r="F272" s="5">
        <f>_xlfn.LET(
_xlpm.StartingBalanceGreaterThanPrincipalOwedPlusPrepaymentCondition,$C272&gt;=$E272,
_xlpm.IsPrincpalOwedPlusPrepaymentLessThanOrEqualToPrincipalRemainingCondition,ROUND($E272,2)&lt;=ROUND($F271,2),
_xlpm.IsCurrentPrincapalOwedAmtGreaterThanPrevPrincipalOwedCondition,$E271&gt;$F271,
_xlpm.IsPrincipalZeroCondition,ROUND($F271,2) = 0,
_xlpm.IsPrincipalRemainingBlankCondition,$F271="",
_xlpm.IsPeriodBlankCondition,ISBLANK($A272),
_xlpm.Calculation,IF(_xlpm.IsPeriodBlankCondition,"",IF(_xlpm.IsPrincipalRemainingBlankCondition,"",IF(_xlpm.IsPrincipalZeroCondition,"",IF(_xlpm.StartingBalanceGreaterThanPrincipalOwedPlusPrepaymentCondition,$C272-$E272,0)))),
_xlpm.Calculation
)</f>
        <v>115344.12245452417</v>
      </c>
      <c r="G272" s="5">
        <f>_xlfn.LET(
_xlpm.PrincpalRemainingCalculation,$B$13,
_xlpm.IsPrincipalZeroCondition,ROUND($F271,2) = 0,
_xlpm.IsPrincipalRemainingBlankCondition,$F271="",
_xlpm.IsPeriodBlankCondition,ISBLANK($A272),
_xlpm.Calculation,IF(_xlpm.IsPeriodBlankCondition,"",IF(_xlpm.IsPrincipalRemainingBlankCondition,"",IF(_xlpm.IsPrincipalZeroCondition,"",_xlpm.PrincpalRemainingCalculation))),
_xlpm.Calculation
)</f>
        <v>500</v>
      </c>
      <c r="H272" s="5" t="str">
        <f>_xlfn.LET(
_xlpm.IsPrincipalRemainingLessThanOrEqualToPMICutoffAmtCondition,$F271&lt;=$B$2*(1-$B$15),
_xlpm.PMIMonthlyPayment,$B$19,
_xlpm.IsPrincipalZeroCondition,ROUND($F271,2) = 0,
_xlpm.IsPrincipalRemainingBlankCondition,$F271="",
_xlpm.IsPeriodBlankCondition,ISBLANK($A272),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72" s="5">
        <f>_xlfn.LET(
_xlpm.IfPMIOwedIsBlank,IF($H272 = "",0,$H272),
_xlpm.TotalMonthlyPaymentCalculation,$D272+$E272+$G272+_xlpm.IfPMIOwedIsBlank,
_xlpm.IsPrincipalZeroCondition,ROUND($F271,2) = 0,
_xlpm.IsPrincipalRemainingBlankCondition,$F271="",
_xlpm.IsPeriodBlankCondition,ISBLANK($A272),
_xlpm.Calculation,IF(_xlpm.IsPeriodBlankCondition,"",IF(_xlpm.IsPrincipalRemainingBlankCondition,"",IF(_xlpm.IsPrincipalZeroCondition,"",_xlpm.TotalMonthlyPaymentCalculation))),
_xlpm.Calculation
)</f>
        <v>2079.6288261598379</v>
      </c>
      <c r="L272" s="5"/>
    </row>
    <row r="273" spans="1:12" x14ac:dyDescent="0.3">
      <c r="A273">
        <v>248</v>
      </c>
      <c r="B273" s="53">
        <f t="shared" si="3"/>
        <v>51349</v>
      </c>
      <c r="C273" s="5">
        <f>_xlfn.LET(
_xlpm.StartingPrincipalBalance,$F272,
_xlpm.IsPrincipalRemainingZeroCondition,ROUND($F272,2)=0,
_xlpm.IsPrincipalRemainingBlankCondition,$F272="",
_xlpm.IsPeriodBlankCondition,ISBLANK($A273),
_xlpm.Calculation,IF(_xlpm.IsPeriodBlankCondition,"",IF(_xlpm.IsPrincipalRemainingBlankCondition,"",IF(_xlpm.IsPrincipalRemainingZeroCondition,"",_xlpm.StartingPrincipalBalance))),
_xlpm.Calculation
)</f>
        <v>115344.12245452417</v>
      </c>
      <c r="D273" s="5">
        <f>_xlfn.LET(
_xlpm.InterestCalculation,$F272*$B$9,
_xlpm.IsPrincipalRemainingZeroCondition,ROUND($F272,2)=0,
_xlpm.IsPrincipalRemainingBlankCondition,$F272="",
_xlpm.IsPeriodBlankCondition,ISBLANK($A273),
_xlpm.Calculation,IF(_xlpm.IsPeriodBlankCondition,"",IF(_xlpm.IsPrincipalRemainingBlankCondition,"",IF(_xlpm.IsPrincipalRemainingZeroCondition,"",_xlpm.InterestCalculation))),
_xlpm.Calculation
)</f>
        <v>961.20102045436806</v>
      </c>
      <c r="E273" s="5">
        <f>_xlfn.LET(
_xlpm.PrincipalOwedCalculation,$B$10-$D273,
_xlpm.IsPrincipalLessThenOrEqualToMonthlyPaymentCondition,$F272&lt;=$B$10,
_xlpm.IsPrincipalZeroCondition,ROUND($F272,2) = 0,
_xlpm.IsPrincipalRemainingBlankCondition,$F272="",
_xlpm.IsPeriodBlankCondition,ISBLANK($A273),
_xlpm.Calculation,IF(_xlpm.IsPeriodBlankCondition,"",IF(_xlpm.IsPrincipalRemainingBlankCondition,"",IF(_xlpm.IsPrincipalZeroCondition,"",IF(_xlpm.IsPrincipalLessThenOrEqualToMonthlyPaymentCondition,$F272,_xlpm.PrincipalOwedCalculation)))),
_xlpm.Calculation
)</f>
        <v>618.42780570546984</v>
      </c>
      <c r="F273" s="5">
        <f>_xlfn.LET(
_xlpm.StartingBalanceGreaterThanPrincipalOwedPlusPrepaymentCondition,$C273&gt;=$E273,
_xlpm.IsPrincpalOwedPlusPrepaymentLessThanOrEqualToPrincipalRemainingCondition,ROUND($E273,2)&lt;=ROUND($F272,2),
_xlpm.IsCurrentPrincapalOwedAmtGreaterThanPrevPrincipalOwedCondition,$E272&gt;$F272,
_xlpm.IsPrincipalZeroCondition,ROUND($F272,2) = 0,
_xlpm.IsPrincipalRemainingBlankCondition,$F272="",
_xlpm.IsPeriodBlankCondition,ISBLANK($A273),
_xlpm.Calculation,IF(_xlpm.IsPeriodBlankCondition,"",IF(_xlpm.IsPrincipalRemainingBlankCondition,"",IF(_xlpm.IsPrincipalZeroCondition,"",IF(_xlpm.StartingBalanceGreaterThanPrincipalOwedPlusPrepaymentCondition,$C273-$E273,0)))),
_xlpm.Calculation
)</f>
        <v>114725.69464881869</v>
      </c>
      <c r="G273" s="5">
        <f>_xlfn.LET(
_xlpm.PrincpalRemainingCalculation,$B$13,
_xlpm.IsPrincipalZeroCondition,ROUND($F272,2) = 0,
_xlpm.IsPrincipalRemainingBlankCondition,$F272="",
_xlpm.IsPeriodBlankCondition,ISBLANK($A273),
_xlpm.Calculation,IF(_xlpm.IsPeriodBlankCondition,"",IF(_xlpm.IsPrincipalRemainingBlankCondition,"",IF(_xlpm.IsPrincipalZeroCondition,"",_xlpm.PrincpalRemainingCalculation))),
_xlpm.Calculation
)</f>
        <v>500</v>
      </c>
      <c r="H273" s="5" t="str">
        <f>_xlfn.LET(
_xlpm.IsPrincipalRemainingLessThanOrEqualToPMICutoffAmtCondition,$F272&lt;=$B$2*(1-$B$15),
_xlpm.PMIMonthlyPayment,$B$19,
_xlpm.IsPrincipalZeroCondition,ROUND($F272,2) = 0,
_xlpm.IsPrincipalRemainingBlankCondition,$F272="",
_xlpm.IsPeriodBlankCondition,ISBLANK($A273),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73" s="5">
        <f>_xlfn.LET(
_xlpm.IfPMIOwedIsBlank,IF($H273 = "",0,$H273),
_xlpm.TotalMonthlyPaymentCalculation,$D273+$E273+$G273+_xlpm.IfPMIOwedIsBlank,
_xlpm.IsPrincipalZeroCondition,ROUND($F272,2) = 0,
_xlpm.IsPrincipalRemainingBlankCondition,$F272="",
_xlpm.IsPeriodBlankCondition,ISBLANK($A273),
_xlpm.Calculation,IF(_xlpm.IsPeriodBlankCondition,"",IF(_xlpm.IsPrincipalRemainingBlankCondition,"",IF(_xlpm.IsPrincipalZeroCondition,"",_xlpm.TotalMonthlyPaymentCalculation))),
_xlpm.Calculation
)</f>
        <v>2079.6288261598379</v>
      </c>
      <c r="L273" s="5"/>
    </row>
    <row r="274" spans="1:12" x14ac:dyDescent="0.3">
      <c r="A274">
        <v>249</v>
      </c>
      <c r="B274" s="53">
        <f t="shared" si="3"/>
        <v>51380</v>
      </c>
      <c r="C274" s="5">
        <f>_xlfn.LET(
_xlpm.StartingPrincipalBalance,$F273,
_xlpm.IsPrincipalRemainingZeroCondition,ROUND($F273,2)=0,
_xlpm.IsPrincipalRemainingBlankCondition,$F273="",
_xlpm.IsPeriodBlankCondition,ISBLANK($A274),
_xlpm.Calculation,IF(_xlpm.IsPeriodBlankCondition,"",IF(_xlpm.IsPrincipalRemainingBlankCondition,"",IF(_xlpm.IsPrincipalRemainingZeroCondition,"",_xlpm.StartingPrincipalBalance))),
_xlpm.Calculation
)</f>
        <v>114725.69464881869</v>
      </c>
      <c r="D274" s="5">
        <f>_xlfn.LET(
_xlpm.InterestCalculation,$F273*$B$9,
_xlpm.IsPrincipalRemainingZeroCondition,ROUND($F273,2)=0,
_xlpm.IsPrincipalRemainingBlankCondition,$F273="",
_xlpm.IsPeriodBlankCondition,ISBLANK($A274),
_xlpm.Calculation,IF(_xlpm.IsPeriodBlankCondition,"",IF(_xlpm.IsPrincipalRemainingBlankCondition,"",IF(_xlpm.IsPrincipalRemainingZeroCondition,"",_xlpm.InterestCalculation))),
_xlpm.Calculation
)</f>
        <v>956.04745540682245</v>
      </c>
      <c r="E274" s="5">
        <f>_xlfn.LET(
_xlpm.PrincipalOwedCalculation,$B$10-$D274,
_xlpm.IsPrincipalLessThenOrEqualToMonthlyPaymentCondition,$F273&lt;=$B$10,
_xlpm.IsPrincipalZeroCondition,ROUND($F273,2) = 0,
_xlpm.IsPrincipalRemainingBlankCondition,$F273="",
_xlpm.IsPeriodBlankCondition,ISBLANK($A274),
_xlpm.Calculation,IF(_xlpm.IsPeriodBlankCondition,"",IF(_xlpm.IsPrincipalRemainingBlankCondition,"",IF(_xlpm.IsPrincipalZeroCondition,"",IF(_xlpm.IsPrincipalLessThenOrEqualToMonthlyPaymentCondition,$F273,_xlpm.PrincipalOwedCalculation)))),
_xlpm.Calculation
)</f>
        <v>623.58137075301545</v>
      </c>
      <c r="F274" s="5">
        <f>_xlfn.LET(
_xlpm.StartingBalanceGreaterThanPrincipalOwedPlusPrepaymentCondition,$C274&gt;=$E274,
_xlpm.IsPrincpalOwedPlusPrepaymentLessThanOrEqualToPrincipalRemainingCondition,ROUND($E274,2)&lt;=ROUND($F273,2),
_xlpm.IsCurrentPrincapalOwedAmtGreaterThanPrevPrincipalOwedCondition,$E273&gt;$F273,
_xlpm.IsPrincipalZeroCondition,ROUND($F273,2) = 0,
_xlpm.IsPrincipalRemainingBlankCondition,$F273="",
_xlpm.IsPeriodBlankCondition,ISBLANK($A274),
_xlpm.Calculation,IF(_xlpm.IsPeriodBlankCondition,"",IF(_xlpm.IsPrincipalRemainingBlankCondition,"",IF(_xlpm.IsPrincipalZeroCondition,"",IF(_xlpm.StartingBalanceGreaterThanPrincipalOwedPlusPrepaymentCondition,$C274-$E274,0)))),
_xlpm.Calculation
)</f>
        <v>114102.11327806568</v>
      </c>
      <c r="G274" s="5">
        <f>_xlfn.LET(
_xlpm.PrincpalRemainingCalculation,$B$13,
_xlpm.IsPrincipalZeroCondition,ROUND($F273,2) = 0,
_xlpm.IsPrincipalRemainingBlankCondition,$F273="",
_xlpm.IsPeriodBlankCondition,ISBLANK($A274),
_xlpm.Calculation,IF(_xlpm.IsPeriodBlankCondition,"",IF(_xlpm.IsPrincipalRemainingBlankCondition,"",IF(_xlpm.IsPrincipalZeroCondition,"",_xlpm.PrincpalRemainingCalculation))),
_xlpm.Calculation
)</f>
        <v>500</v>
      </c>
      <c r="H274" s="5" t="str">
        <f>_xlfn.LET(
_xlpm.IsPrincipalRemainingLessThanOrEqualToPMICutoffAmtCondition,$F273&lt;=$B$2*(1-$B$15),
_xlpm.PMIMonthlyPayment,$B$19,
_xlpm.IsPrincipalZeroCondition,ROUND($F273,2) = 0,
_xlpm.IsPrincipalRemainingBlankCondition,$F273="",
_xlpm.IsPeriodBlankCondition,ISBLANK($A274),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74" s="5">
        <f>_xlfn.LET(
_xlpm.IfPMIOwedIsBlank,IF($H274 = "",0,$H274),
_xlpm.TotalMonthlyPaymentCalculation,$D274+$E274+$G274+_xlpm.IfPMIOwedIsBlank,
_xlpm.IsPrincipalZeroCondition,ROUND($F273,2) = 0,
_xlpm.IsPrincipalRemainingBlankCondition,$F273="",
_xlpm.IsPeriodBlankCondition,ISBLANK($A274),
_xlpm.Calculation,IF(_xlpm.IsPeriodBlankCondition,"",IF(_xlpm.IsPrincipalRemainingBlankCondition,"",IF(_xlpm.IsPrincipalZeroCondition,"",_xlpm.TotalMonthlyPaymentCalculation))),
_xlpm.Calculation
)</f>
        <v>2079.6288261598379</v>
      </c>
      <c r="L274" s="5"/>
    </row>
    <row r="275" spans="1:12" x14ac:dyDescent="0.3">
      <c r="A275">
        <v>250</v>
      </c>
      <c r="B275" s="53">
        <f t="shared" si="3"/>
        <v>51410</v>
      </c>
      <c r="C275" s="5">
        <f>_xlfn.LET(
_xlpm.StartingPrincipalBalance,$F274,
_xlpm.IsPrincipalRemainingZeroCondition,ROUND($F274,2)=0,
_xlpm.IsPrincipalRemainingBlankCondition,$F274="",
_xlpm.IsPeriodBlankCondition,ISBLANK($A275),
_xlpm.Calculation,IF(_xlpm.IsPeriodBlankCondition,"",IF(_xlpm.IsPrincipalRemainingBlankCondition,"",IF(_xlpm.IsPrincipalRemainingZeroCondition,"",_xlpm.StartingPrincipalBalance))),
_xlpm.Calculation
)</f>
        <v>114102.11327806568</v>
      </c>
      <c r="D275" s="5">
        <f>_xlfn.LET(
_xlpm.InterestCalculation,$F274*$B$9,
_xlpm.IsPrincipalRemainingZeroCondition,ROUND($F274,2)=0,
_xlpm.IsPrincipalRemainingBlankCondition,$F274="",
_xlpm.IsPeriodBlankCondition,ISBLANK($A275),
_xlpm.Calculation,IF(_xlpm.IsPeriodBlankCondition,"",IF(_xlpm.IsPrincipalRemainingBlankCondition,"",IF(_xlpm.IsPrincipalRemainingZeroCondition,"",_xlpm.InterestCalculation))),
_xlpm.Calculation
)</f>
        <v>950.8509439838806</v>
      </c>
      <c r="E275" s="5">
        <f>_xlfn.LET(
_xlpm.PrincipalOwedCalculation,$B$10-$D275,
_xlpm.IsPrincipalLessThenOrEqualToMonthlyPaymentCondition,$F274&lt;=$B$10,
_xlpm.IsPrincipalZeroCondition,ROUND($F274,2) = 0,
_xlpm.IsPrincipalRemainingBlankCondition,$F274="",
_xlpm.IsPeriodBlankCondition,ISBLANK($A275),
_xlpm.Calculation,IF(_xlpm.IsPeriodBlankCondition,"",IF(_xlpm.IsPrincipalRemainingBlankCondition,"",IF(_xlpm.IsPrincipalZeroCondition,"",IF(_xlpm.IsPrincipalLessThenOrEqualToMonthlyPaymentCondition,$F274,_xlpm.PrincipalOwedCalculation)))),
_xlpm.Calculation
)</f>
        <v>628.7778821759573</v>
      </c>
      <c r="F275" s="5">
        <f>_xlfn.LET(
_xlpm.StartingBalanceGreaterThanPrincipalOwedPlusPrepaymentCondition,$C275&gt;=$E275,
_xlpm.IsPrincpalOwedPlusPrepaymentLessThanOrEqualToPrincipalRemainingCondition,ROUND($E275,2)&lt;=ROUND($F274,2),
_xlpm.IsCurrentPrincapalOwedAmtGreaterThanPrevPrincipalOwedCondition,$E274&gt;$F274,
_xlpm.IsPrincipalZeroCondition,ROUND($F274,2) = 0,
_xlpm.IsPrincipalRemainingBlankCondition,$F274="",
_xlpm.IsPeriodBlankCondition,ISBLANK($A275),
_xlpm.Calculation,IF(_xlpm.IsPeriodBlankCondition,"",IF(_xlpm.IsPrincipalRemainingBlankCondition,"",IF(_xlpm.IsPrincipalZeroCondition,"",IF(_xlpm.StartingBalanceGreaterThanPrincipalOwedPlusPrepaymentCondition,$C275-$E275,0)))),
_xlpm.Calculation
)</f>
        <v>113473.33539588972</v>
      </c>
      <c r="G275" s="5">
        <f>_xlfn.LET(
_xlpm.PrincpalRemainingCalculation,$B$13,
_xlpm.IsPrincipalZeroCondition,ROUND($F274,2) = 0,
_xlpm.IsPrincipalRemainingBlankCondition,$F274="",
_xlpm.IsPeriodBlankCondition,ISBLANK($A275),
_xlpm.Calculation,IF(_xlpm.IsPeriodBlankCondition,"",IF(_xlpm.IsPrincipalRemainingBlankCondition,"",IF(_xlpm.IsPrincipalZeroCondition,"",_xlpm.PrincpalRemainingCalculation))),
_xlpm.Calculation
)</f>
        <v>500</v>
      </c>
      <c r="H275" s="5" t="str">
        <f>_xlfn.LET(
_xlpm.IsPrincipalRemainingLessThanOrEqualToPMICutoffAmtCondition,$F274&lt;=$B$2*(1-$B$15),
_xlpm.PMIMonthlyPayment,$B$19,
_xlpm.IsPrincipalZeroCondition,ROUND($F274,2) = 0,
_xlpm.IsPrincipalRemainingBlankCondition,$F274="",
_xlpm.IsPeriodBlankCondition,ISBLANK($A275),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75" s="5">
        <f>_xlfn.LET(
_xlpm.IfPMIOwedIsBlank,IF($H275 = "",0,$H275),
_xlpm.TotalMonthlyPaymentCalculation,$D275+$E275+$G275+_xlpm.IfPMIOwedIsBlank,
_xlpm.IsPrincipalZeroCondition,ROUND($F274,2) = 0,
_xlpm.IsPrincipalRemainingBlankCondition,$F274="",
_xlpm.IsPeriodBlankCondition,ISBLANK($A275),
_xlpm.Calculation,IF(_xlpm.IsPeriodBlankCondition,"",IF(_xlpm.IsPrincipalRemainingBlankCondition,"",IF(_xlpm.IsPrincipalZeroCondition,"",_xlpm.TotalMonthlyPaymentCalculation))),
_xlpm.Calculation
)</f>
        <v>2079.6288261598379</v>
      </c>
      <c r="L275" s="5"/>
    </row>
    <row r="276" spans="1:12" x14ac:dyDescent="0.3">
      <c r="A276">
        <v>251</v>
      </c>
      <c r="B276" s="53">
        <f t="shared" si="3"/>
        <v>51441</v>
      </c>
      <c r="C276" s="5">
        <f>_xlfn.LET(
_xlpm.StartingPrincipalBalance,$F275,
_xlpm.IsPrincipalRemainingZeroCondition,ROUND($F275,2)=0,
_xlpm.IsPrincipalRemainingBlankCondition,$F275="",
_xlpm.IsPeriodBlankCondition,ISBLANK($A276),
_xlpm.Calculation,IF(_xlpm.IsPeriodBlankCondition,"",IF(_xlpm.IsPrincipalRemainingBlankCondition,"",IF(_xlpm.IsPrincipalRemainingZeroCondition,"",_xlpm.StartingPrincipalBalance))),
_xlpm.Calculation
)</f>
        <v>113473.33539588972</v>
      </c>
      <c r="D276" s="5">
        <f>_xlfn.LET(
_xlpm.InterestCalculation,$F275*$B$9,
_xlpm.IsPrincipalRemainingZeroCondition,ROUND($F275,2)=0,
_xlpm.IsPrincipalRemainingBlankCondition,$F275="",
_xlpm.IsPeriodBlankCondition,ISBLANK($A276),
_xlpm.Calculation,IF(_xlpm.IsPeriodBlankCondition,"",IF(_xlpm.IsPrincipalRemainingBlankCondition,"",IF(_xlpm.IsPrincipalRemainingZeroCondition,"",_xlpm.InterestCalculation))),
_xlpm.Calculation
)</f>
        <v>945.61112829908097</v>
      </c>
      <c r="E276" s="5">
        <f>_xlfn.LET(
_xlpm.PrincipalOwedCalculation,$B$10-$D276,
_xlpm.IsPrincipalLessThenOrEqualToMonthlyPaymentCondition,$F275&lt;=$B$10,
_xlpm.IsPrincipalZeroCondition,ROUND($F275,2) = 0,
_xlpm.IsPrincipalRemainingBlankCondition,$F275="",
_xlpm.IsPeriodBlankCondition,ISBLANK($A276),
_xlpm.Calculation,IF(_xlpm.IsPeriodBlankCondition,"",IF(_xlpm.IsPrincipalRemainingBlankCondition,"",IF(_xlpm.IsPrincipalZeroCondition,"",IF(_xlpm.IsPrincipalLessThenOrEqualToMonthlyPaymentCondition,$F275,_xlpm.PrincipalOwedCalculation)))),
_xlpm.Calculation
)</f>
        <v>634.01769786075693</v>
      </c>
      <c r="F276" s="5">
        <f>_xlfn.LET(
_xlpm.StartingBalanceGreaterThanPrincipalOwedPlusPrepaymentCondition,$C276&gt;=$E276,
_xlpm.IsPrincpalOwedPlusPrepaymentLessThanOrEqualToPrincipalRemainingCondition,ROUND($E276,2)&lt;=ROUND($F275,2),
_xlpm.IsCurrentPrincapalOwedAmtGreaterThanPrevPrincipalOwedCondition,$E275&gt;$F275,
_xlpm.IsPrincipalZeroCondition,ROUND($F275,2) = 0,
_xlpm.IsPrincipalRemainingBlankCondition,$F275="",
_xlpm.IsPeriodBlankCondition,ISBLANK($A276),
_xlpm.Calculation,IF(_xlpm.IsPeriodBlankCondition,"",IF(_xlpm.IsPrincipalRemainingBlankCondition,"",IF(_xlpm.IsPrincipalZeroCondition,"",IF(_xlpm.StartingBalanceGreaterThanPrincipalOwedPlusPrepaymentCondition,$C276-$E276,0)))),
_xlpm.Calculation
)</f>
        <v>112839.31769802896</v>
      </c>
      <c r="G276" s="5">
        <f>_xlfn.LET(
_xlpm.PrincpalRemainingCalculation,$B$13,
_xlpm.IsPrincipalZeroCondition,ROUND($F275,2) = 0,
_xlpm.IsPrincipalRemainingBlankCondition,$F275="",
_xlpm.IsPeriodBlankCondition,ISBLANK($A276),
_xlpm.Calculation,IF(_xlpm.IsPeriodBlankCondition,"",IF(_xlpm.IsPrincipalRemainingBlankCondition,"",IF(_xlpm.IsPrincipalZeroCondition,"",_xlpm.PrincpalRemainingCalculation))),
_xlpm.Calculation
)</f>
        <v>500</v>
      </c>
      <c r="H276" s="5" t="str">
        <f>_xlfn.LET(
_xlpm.IsPrincipalRemainingLessThanOrEqualToPMICutoffAmtCondition,$F275&lt;=$B$2*(1-$B$15),
_xlpm.PMIMonthlyPayment,$B$19,
_xlpm.IsPrincipalZeroCondition,ROUND($F275,2) = 0,
_xlpm.IsPrincipalRemainingBlankCondition,$F275="",
_xlpm.IsPeriodBlankCondition,ISBLANK($A276),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76" s="5">
        <f>_xlfn.LET(
_xlpm.IfPMIOwedIsBlank,IF($H276 = "",0,$H276),
_xlpm.TotalMonthlyPaymentCalculation,$D276+$E276+$G276+_xlpm.IfPMIOwedIsBlank,
_xlpm.IsPrincipalZeroCondition,ROUND($F275,2) = 0,
_xlpm.IsPrincipalRemainingBlankCondition,$F275="",
_xlpm.IsPeriodBlankCondition,ISBLANK($A276),
_xlpm.Calculation,IF(_xlpm.IsPeriodBlankCondition,"",IF(_xlpm.IsPrincipalRemainingBlankCondition,"",IF(_xlpm.IsPrincipalZeroCondition,"",_xlpm.TotalMonthlyPaymentCalculation))),
_xlpm.Calculation
)</f>
        <v>2079.6288261598379</v>
      </c>
      <c r="L276" s="5"/>
    </row>
    <row r="277" spans="1:12" x14ac:dyDescent="0.3">
      <c r="A277">
        <v>252</v>
      </c>
      <c r="B277" s="53">
        <f t="shared" si="3"/>
        <v>51471</v>
      </c>
      <c r="C277" s="5">
        <f>_xlfn.LET(
_xlpm.StartingPrincipalBalance,$F276,
_xlpm.IsPrincipalRemainingZeroCondition,ROUND($F276,2)=0,
_xlpm.IsPrincipalRemainingBlankCondition,$F276="",
_xlpm.IsPeriodBlankCondition,ISBLANK($A277),
_xlpm.Calculation,IF(_xlpm.IsPeriodBlankCondition,"",IF(_xlpm.IsPrincipalRemainingBlankCondition,"",IF(_xlpm.IsPrincipalRemainingZeroCondition,"",_xlpm.StartingPrincipalBalance))),
_xlpm.Calculation
)</f>
        <v>112839.31769802896</v>
      </c>
      <c r="D277" s="5">
        <f>_xlfn.LET(
_xlpm.InterestCalculation,$F276*$B$9,
_xlpm.IsPrincipalRemainingZeroCondition,ROUND($F276,2)=0,
_xlpm.IsPrincipalRemainingBlankCondition,$F276="",
_xlpm.IsPeriodBlankCondition,ISBLANK($A277),
_xlpm.Calculation,IF(_xlpm.IsPeriodBlankCondition,"",IF(_xlpm.IsPrincipalRemainingBlankCondition,"",IF(_xlpm.IsPrincipalRemainingZeroCondition,"",_xlpm.InterestCalculation))),
_xlpm.Calculation
)</f>
        <v>940.32764748357465</v>
      </c>
      <c r="E277" s="5">
        <f>_xlfn.LET(
_xlpm.PrincipalOwedCalculation,$B$10-$D277,
_xlpm.IsPrincipalLessThenOrEqualToMonthlyPaymentCondition,$F276&lt;=$B$10,
_xlpm.IsPrincipalZeroCondition,ROUND($F276,2) = 0,
_xlpm.IsPrincipalRemainingBlankCondition,$F276="",
_xlpm.IsPeriodBlankCondition,ISBLANK($A277),
_xlpm.Calculation,IF(_xlpm.IsPeriodBlankCondition,"",IF(_xlpm.IsPrincipalRemainingBlankCondition,"",IF(_xlpm.IsPrincipalZeroCondition,"",IF(_xlpm.IsPrincipalLessThenOrEqualToMonthlyPaymentCondition,$F276,_xlpm.PrincipalOwedCalculation)))),
_xlpm.Calculation
)</f>
        <v>639.30117867626325</v>
      </c>
      <c r="F277" s="5">
        <f>_xlfn.LET(
_xlpm.StartingBalanceGreaterThanPrincipalOwedPlusPrepaymentCondition,$C277&gt;=$E277,
_xlpm.IsPrincpalOwedPlusPrepaymentLessThanOrEqualToPrincipalRemainingCondition,ROUND($E277,2)&lt;=ROUND($F276,2),
_xlpm.IsCurrentPrincapalOwedAmtGreaterThanPrevPrincipalOwedCondition,$E276&gt;$F276,
_xlpm.IsPrincipalZeroCondition,ROUND($F276,2) = 0,
_xlpm.IsPrincipalRemainingBlankCondition,$F276="",
_xlpm.IsPeriodBlankCondition,ISBLANK($A277),
_xlpm.Calculation,IF(_xlpm.IsPeriodBlankCondition,"",IF(_xlpm.IsPrincipalRemainingBlankCondition,"",IF(_xlpm.IsPrincipalZeroCondition,"",IF(_xlpm.StartingBalanceGreaterThanPrincipalOwedPlusPrepaymentCondition,$C277-$E277,0)))),
_xlpm.Calculation
)</f>
        <v>112200.01651935269</v>
      </c>
      <c r="G277" s="5">
        <f>_xlfn.LET(
_xlpm.PrincpalRemainingCalculation,$B$13,
_xlpm.IsPrincipalZeroCondition,ROUND($F276,2) = 0,
_xlpm.IsPrincipalRemainingBlankCondition,$F276="",
_xlpm.IsPeriodBlankCondition,ISBLANK($A277),
_xlpm.Calculation,IF(_xlpm.IsPeriodBlankCondition,"",IF(_xlpm.IsPrincipalRemainingBlankCondition,"",IF(_xlpm.IsPrincipalZeroCondition,"",_xlpm.PrincpalRemainingCalculation))),
_xlpm.Calculation
)</f>
        <v>500</v>
      </c>
      <c r="H277" s="5" t="str">
        <f>_xlfn.LET(
_xlpm.IsPrincipalRemainingLessThanOrEqualToPMICutoffAmtCondition,$F276&lt;=$B$2*(1-$B$15),
_xlpm.PMIMonthlyPayment,$B$19,
_xlpm.IsPrincipalZeroCondition,ROUND($F276,2) = 0,
_xlpm.IsPrincipalRemainingBlankCondition,$F276="",
_xlpm.IsPeriodBlankCondition,ISBLANK($A277),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77" s="5">
        <f>_xlfn.LET(
_xlpm.IfPMIOwedIsBlank,IF($H277 = "",0,$H277),
_xlpm.TotalMonthlyPaymentCalculation,$D277+$E277+$G277+_xlpm.IfPMIOwedIsBlank,
_xlpm.IsPrincipalZeroCondition,ROUND($F276,2) = 0,
_xlpm.IsPrincipalRemainingBlankCondition,$F276="",
_xlpm.IsPeriodBlankCondition,ISBLANK($A277),
_xlpm.Calculation,IF(_xlpm.IsPeriodBlankCondition,"",IF(_xlpm.IsPrincipalRemainingBlankCondition,"",IF(_xlpm.IsPrincipalZeroCondition,"",_xlpm.TotalMonthlyPaymentCalculation))),
_xlpm.Calculation
)</f>
        <v>2079.6288261598379</v>
      </c>
      <c r="L277" s="5"/>
    </row>
    <row r="278" spans="1:12" x14ac:dyDescent="0.3">
      <c r="A278">
        <v>253</v>
      </c>
      <c r="B278" s="53">
        <f t="shared" si="3"/>
        <v>51502</v>
      </c>
      <c r="C278" s="5">
        <f>_xlfn.LET(
_xlpm.StartingPrincipalBalance,$F277,
_xlpm.IsPrincipalRemainingZeroCondition,ROUND($F277,2)=0,
_xlpm.IsPrincipalRemainingBlankCondition,$F277="",
_xlpm.IsPeriodBlankCondition,ISBLANK($A278),
_xlpm.Calculation,IF(_xlpm.IsPeriodBlankCondition,"",IF(_xlpm.IsPrincipalRemainingBlankCondition,"",IF(_xlpm.IsPrincipalRemainingZeroCondition,"",_xlpm.StartingPrincipalBalance))),
_xlpm.Calculation
)</f>
        <v>112200.01651935269</v>
      </c>
      <c r="D278" s="5">
        <f>_xlfn.LET(
_xlpm.InterestCalculation,$F277*$B$9,
_xlpm.IsPrincipalRemainingZeroCondition,ROUND($F277,2)=0,
_xlpm.IsPrincipalRemainingBlankCondition,$F277="",
_xlpm.IsPeriodBlankCondition,ISBLANK($A278),
_xlpm.Calculation,IF(_xlpm.IsPeriodBlankCondition,"",IF(_xlpm.IsPrincipalRemainingBlankCondition,"",IF(_xlpm.IsPrincipalRemainingZeroCondition,"",_xlpm.InterestCalculation))),
_xlpm.Calculation
)</f>
        <v>935.00013766127245</v>
      </c>
      <c r="E278" s="5">
        <f>_xlfn.LET(
_xlpm.PrincipalOwedCalculation,$B$10-$D278,
_xlpm.IsPrincipalLessThenOrEqualToMonthlyPaymentCondition,$F277&lt;=$B$10,
_xlpm.IsPrincipalZeroCondition,ROUND($F277,2) = 0,
_xlpm.IsPrincipalRemainingBlankCondition,$F277="",
_xlpm.IsPeriodBlankCondition,ISBLANK($A278),
_xlpm.Calculation,IF(_xlpm.IsPeriodBlankCondition,"",IF(_xlpm.IsPrincipalRemainingBlankCondition,"",IF(_xlpm.IsPrincipalZeroCondition,"",IF(_xlpm.IsPrincipalLessThenOrEqualToMonthlyPaymentCondition,$F277,_xlpm.PrincipalOwedCalculation)))),
_xlpm.Calculation
)</f>
        <v>644.62868849856545</v>
      </c>
      <c r="F278" s="5">
        <f>_xlfn.LET(
_xlpm.StartingBalanceGreaterThanPrincipalOwedPlusPrepaymentCondition,$C278&gt;=$E278,
_xlpm.IsPrincpalOwedPlusPrepaymentLessThanOrEqualToPrincipalRemainingCondition,ROUND($E278,2)&lt;=ROUND($F277,2),
_xlpm.IsCurrentPrincapalOwedAmtGreaterThanPrevPrincipalOwedCondition,$E277&gt;$F277,
_xlpm.IsPrincipalZeroCondition,ROUND($F277,2) = 0,
_xlpm.IsPrincipalRemainingBlankCondition,$F277="",
_xlpm.IsPeriodBlankCondition,ISBLANK($A278),
_xlpm.Calculation,IF(_xlpm.IsPeriodBlankCondition,"",IF(_xlpm.IsPrincipalRemainingBlankCondition,"",IF(_xlpm.IsPrincipalZeroCondition,"",IF(_xlpm.StartingBalanceGreaterThanPrincipalOwedPlusPrepaymentCondition,$C278-$E278,0)))),
_xlpm.Calculation
)</f>
        <v>111555.38783085413</v>
      </c>
      <c r="G278" s="5">
        <f>_xlfn.LET(
_xlpm.PrincpalRemainingCalculation,$B$13,
_xlpm.IsPrincipalZeroCondition,ROUND($F277,2) = 0,
_xlpm.IsPrincipalRemainingBlankCondition,$F277="",
_xlpm.IsPeriodBlankCondition,ISBLANK($A278),
_xlpm.Calculation,IF(_xlpm.IsPeriodBlankCondition,"",IF(_xlpm.IsPrincipalRemainingBlankCondition,"",IF(_xlpm.IsPrincipalZeroCondition,"",_xlpm.PrincpalRemainingCalculation))),
_xlpm.Calculation
)</f>
        <v>500</v>
      </c>
      <c r="H278" s="5" t="str">
        <f>_xlfn.LET(
_xlpm.IsPrincipalRemainingLessThanOrEqualToPMICutoffAmtCondition,$F277&lt;=$B$2*(1-$B$15),
_xlpm.PMIMonthlyPayment,$B$19,
_xlpm.IsPrincipalZeroCondition,ROUND($F277,2) = 0,
_xlpm.IsPrincipalRemainingBlankCondition,$F277="",
_xlpm.IsPeriodBlankCondition,ISBLANK($A278),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78" s="5">
        <f>_xlfn.LET(
_xlpm.IfPMIOwedIsBlank,IF($H278 = "",0,$H278),
_xlpm.TotalMonthlyPaymentCalculation,$D278+$E278+$G278+_xlpm.IfPMIOwedIsBlank,
_xlpm.IsPrincipalZeroCondition,ROUND($F277,2) = 0,
_xlpm.IsPrincipalRemainingBlankCondition,$F277="",
_xlpm.IsPeriodBlankCondition,ISBLANK($A278),
_xlpm.Calculation,IF(_xlpm.IsPeriodBlankCondition,"",IF(_xlpm.IsPrincipalRemainingBlankCondition,"",IF(_xlpm.IsPrincipalZeroCondition,"",_xlpm.TotalMonthlyPaymentCalculation))),
_xlpm.Calculation
)</f>
        <v>2079.6288261598379</v>
      </c>
      <c r="L278" s="5"/>
    </row>
    <row r="279" spans="1:12" x14ac:dyDescent="0.3">
      <c r="A279">
        <v>254</v>
      </c>
      <c r="B279" s="53">
        <f t="shared" si="3"/>
        <v>51533</v>
      </c>
      <c r="C279" s="5">
        <f>_xlfn.LET(
_xlpm.StartingPrincipalBalance,$F278,
_xlpm.IsPrincipalRemainingZeroCondition,ROUND($F278,2)=0,
_xlpm.IsPrincipalRemainingBlankCondition,$F278="",
_xlpm.IsPeriodBlankCondition,ISBLANK($A279),
_xlpm.Calculation,IF(_xlpm.IsPeriodBlankCondition,"",IF(_xlpm.IsPrincipalRemainingBlankCondition,"",IF(_xlpm.IsPrincipalRemainingZeroCondition,"",_xlpm.StartingPrincipalBalance))),
_xlpm.Calculation
)</f>
        <v>111555.38783085413</v>
      </c>
      <c r="D279" s="5">
        <f>_xlfn.LET(
_xlpm.InterestCalculation,$F278*$B$9,
_xlpm.IsPrincipalRemainingZeroCondition,ROUND($F278,2)=0,
_xlpm.IsPrincipalRemainingBlankCondition,$F278="",
_xlpm.IsPeriodBlankCondition,ISBLANK($A279),
_xlpm.Calculation,IF(_xlpm.IsPeriodBlankCondition,"",IF(_xlpm.IsPrincipalRemainingBlankCondition,"",IF(_xlpm.IsPrincipalRemainingZeroCondition,"",_xlpm.InterestCalculation))),
_xlpm.Calculation
)</f>
        <v>929.62823192378437</v>
      </c>
      <c r="E279" s="5">
        <f>_xlfn.LET(
_xlpm.PrincipalOwedCalculation,$B$10-$D279,
_xlpm.IsPrincipalLessThenOrEqualToMonthlyPaymentCondition,$F278&lt;=$B$10,
_xlpm.IsPrincipalZeroCondition,ROUND($F278,2) = 0,
_xlpm.IsPrincipalRemainingBlankCondition,$F278="",
_xlpm.IsPeriodBlankCondition,ISBLANK($A279),
_xlpm.Calculation,IF(_xlpm.IsPeriodBlankCondition,"",IF(_xlpm.IsPrincipalRemainingBlankCondition,"",IF(_xlpm.IsPrincipalZeroCondition,"",IF(_xlpm.IsPrincipalLessThenOrEqualToMonthlyPaymentCondition,$F278,_xlpm.PrincipalOwedCalculation)))),
_xlpm.Calculation
)</f>
        <v>650.00059423605353</v>
      </c>
      <c r="F279" s="5">
        <f>_xlfn.LET(
_xlpm.StartingBalanceGreaterThanPrincipalOwedPlusPrepaymentCondition,$C279&gt;=$E279,
_xlpm.IsPrincpalOwedPlusPrepaymentLessThanOrEqualToPrincipalRemainingCondition,ROUND($E279,2)&lt;=ROUND($F278,2),
_xlpm.IsCurrentPrincapalOwedAmtGreaterThanPrevPrincipalOwedCondition,$E278&gt;$F278,
_xlpm.IsPrincipalZeroCondition,ROUND($F278,2) = 0,
_xlpm.IsPrincipalRemainingBlankCondition,$F278="",
_xlpm.IsPeriodBlankCondition,ISBLANK($A279),
_xlpm.Calculation,IF(_xlpm.IsPeriodBlankCondition,"",IF(_xlpm.IsPrincipalRemainingBlankCondition,"",IF(_xlpm.IsPrincipalZeroCondition,"",IF(_xlpm.StartingBalanceGreaterThanPrincipalOwedPlusPrepaymentCondition,$C279-$E279,0)))),
_xlpm.Calculation
)</f>
        <v>110905.38723661807</v>
      </c>
      <c r="G279" s="5">
        <f>_xlfn.LET(
_xlpm.PrincpalRemainingCalculation,$B$13,
_xlpm.IsPrincipalZeroCondition,ROUND($F278,2) = 0,
_xlpm.IsPrincipalRemainingBlankCondition,$F278="",
_xlpm.IsPeriodBlankCondition,ISBLANK($A279),
_xlpm.Calculation,IF(_xlpm.IsPeriodBlankCondition,"",IF(_xlpm.IsPrincipalRemainingBlankCondition,"",IF(_xlpm.IsPrincipalZeroCondition,"",_xlpm.PrincpalRemainingCalculation))),
_xlpm.Calculation
)</f>
        <v>500</v>
      </c>
      <c r="H279" s="5" t="str">
        <f>_xlfn.LET(
_xlpm.IsPrincipalRemainingLessThanOrEqualToPMICutoffAmtCondition,$F278&lt;=$B$2*(1-$B$15),
_xlpm.PMIMonthlyPayment,$B$19,
_xlpm.IsPrincipalZeroCondition,ROUND($F278,2) = 0,
_xlpm.IsPrincipalRemainingBlankCondition,$F278="",
_xlpm.IsPeriodBlankCondition,ISBLANK($A279),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79" s="5">
        <f>_xlfn.LET(
_xlpm.IfPMIOwedIsBlank,IF($H279 = "",0,$H279),
_xlpm.TotalMonthlyPaymentCalculation,$D279+$E279+$G279+_xlpm.IfPMIOwedIsBlank,
_xlpm.IsPrincipalZeroCondition,ROUND($F278,2) = 0,
_xlpm.IsPrincipalRemainingBlankCondition,$F278="",
_xlpm.IsPeriodBlankCondition,ISBLANK($A279),
_xlpm.Calculation,IF(_xlpm.IsPeriodBlankCondition,"",IF(_xlpm.IsPrincipalRemainingBlankCondition,"",IF(_xlpm.IsPrincipalZeroCondition,"",_xlpm.TotalMonthlyPaymentCalculation))),
_xlpm.Calculation
)</f>
        <v>2079.6288261598379</v>
      </c>
      <c r="L279" s="5"/>
    </row>
    <row r="280" spans="1:12" x14ac:dyDescent="0.3">
      <c r="A280">
        <v>255</v>
      </c>
      <c r="B280" s="53">
        <f t="shared" si="3"/>
        <v>51561</v>
      </c>
      <c r="C280" s="5">
        <f>_xlfn.LET(
_xlpm.StartingPrincipalBalance,$F279,
_xlpm.IsPrincipalRemainingZeroCondition,ROUND($F279,2)=0,
_xlpm.IsPrincipalRemainingBlankCondition,$F279="",
_xlpm.IsPeriodBlankCondition,ISBLANK($A280),
_xlpm.Calculation,IF(_xlpm.IsPeriodBlankCondition,"",IF(_xlpm.IsPrincipalRemainingBlankCondition,"",IF(_xlpm.IsPrincipalRemainingZeroCondition,"",_xlpm.StartingPrincipalBalance))),
_xlpm.Calculation
)</f>
        <v>110905.38723661807</v>
      </c>
      <c r="D280" s="5">
        <f>_xlfn.LET(
_xlpm.InterestCalculation,$F279*$B$9,
_xlpm.IsPrincipalRemainingZeroCondition,ROUND($F279,2)=0,
_xlpm.IsPrincipalRemainingBlankCondition,$F279="",
_xlpm.IsPeriodBlankCondition,ISBLANK($A280),
_xlpm.Calculation,IF(_xlpm.IsPeriodBlankCondition,"",IF(_xlpm.IsPrincipalRemainingBlankCondition,"",IF(_xlpm.IsPrincipalRemainingZeroCondition,"",_xlpm.InterestCalculation))),
_xlpm.Calculation
)</f>
        <v>924.21156030515056</v>
      </c>
      <c r="E280" s="5">
        <f>_xlfn.LET(
_xlpm.PrincipalOwedCalculation,$B$10-$D280,
_xlpm.IsPrincipalLessThenOrEqualToMonthlyPaymentCondition,$F279&lt;=$B$10,
_xlpm.IsPrincipalZeroCondition,ROUND($F279,2) = 0,
_xlpm.IsPrincipalRemainingBlankCondition,$F279="",
_xlpm.IsPeriodBlankCondition,ISBLANK($A280),
_xlpm.Calculation,IF(_xlpm.IsPeriodBlankCondition,"",IF(_xlpm.IsPrincipalRemainingBlankCondition,"",IF(_xlpm.IsPrincipalZeroCondition,"",IF(_xlpm.IsPrincipalLessThenOrEqualToMonthlyPaymentCondition,$F279,_xlpm.PrincipalOwedCalculation)))),
_xlpm.Calculation
)</f>
        <v>655.41726585468734</v>
      </c>
      <c r="F280" s="5">
        <f>_xlfn.LET(
_xlpm.StartingBalanceGreaterThanPrincipalOwedPlusPrepaymentCondition,$C280&gt;=$E280,
_xlpm.IsPrincpalOwedPlusPrepaymentLessThanOrEqualToPrincipalRemainingCondition,ROUND($E280,2)&lt;=ROUND($F279,2),
_xlpm.IsCurrentPrincapalOwedAmtGreaterThanPrevPrincipalOwedCondition,$E279&gt;$F279,
_xlpm.IsPrincipalZeroCondition,ROUND($F279,2) = 0,
_xlpm.IsPrincipalRemainingBlankCondition,$F279="",
_xlpm.IsPeriodBlankCondition,ISBLANK($A280),
_xlpm.Calculation,IF(_xlpm.IsPeriodBlankCondition,"",IF(_xlpm.IsPrincipalRemainingBlankCondition,"",IF(_xlpm.IsPrincipalZeroCondition,"",IF(_xlpm.StartingBalanceGreaterThanPrincipalOwedPlusPrepaymentCondition,$C280-$E280,0)))),
_xlpm.Calculation
)</f>
        <v>110249.96997076338</v>
      </c>
      <c r="G280" s="5">
        <f>_xlfn.LET(
_xlpm.PrincpalRemainingCalculation,$B$13,
_xlpm.IsPrincipalZeroCondition,ROUND($F279,2) = 0,
_xlpm.IsPrincipalRemainingBlankCondition,$F279="",
_xlpm.IsPeriodBlankCondition,ISBLANK($A280),
_xlpm.Calculation,IF(_xlpm.IsPeriodBlankCondition,"",IF(_xlpm.IsPrincipalRemainingBlankCondition,"",IF(_xlpm.IsPrincipalZeroCondition,"",_xlpm.PrincpalRemainingCalculation))),
_xlpm.Calculation
)</f>
        <v>500</v>
      </c>
      <c r="H280" s="5" t="str">
        <f>_xlfn.LET(
_xlpm.IsPrincipalRemainingLessThanOrEqualToPMICutoffAmtCondition,$F279&lt;=$B$2*(1-$B$15),
_xlpm.PMIMonthlyPayment,$B$19,
_xlpm.IsPrincipalZeroCondition,ROUND($F279,2) = 0,
_xlpm.IsPrincipalRemainingBlankCondition,$F279="",
_xlpm.IsPeriodBlankCondition,ISBLANK($A280),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80" s="5">
        <f>_xlfn.LET(
_xlpm.IfPMIOwedIsBlank,IF($H280 = "",0,$H280),
_xlpm.TotalMonthlyPaymentCalculation,$D280+$E280+$G280+_xlpm.IfPMIOwedIsBlank,
_xlpm.IsPrincipalZeroCondition,ROUND($F279,2) = 0,
_xlpm.IsPrincipalRemainingBlankCondition,$F279="",
_xlpm.IsPeriodBlankCondition,ISBLANK($A280),
_xlpm.Calculation,IF(_xlpm.IsPeriodBlankCondition,"",IF(_xlpm.IsPrincipalRemainingBlankCondition,"",IF(_xlpm.IsPrincipalZeroCondition,"",_xlpm.TotalMonthlyPaymentCalculation))),
_xlpm.Calculation
)</f>
        <v>2079.6288261598379</v>
      </c>
      <c r="L280" s="5"/>
    </row>
    <row r="281" spans="1:12" x14ac:dyDescent="0.3">
      <c r="A281">
        <v>256</v>
      </c>
      <c r="B281" s="53">
        <f t="shared" si="3"/>
        <v>51592</v>
      </c>
      <c r="C281" s="5">
        <f>_xlfn.LET(
_xlpm.StartingPrincipalBalance,$F280,
_xlpm.IsPrincipalRemainingZeroCondition,ROUND($F280,2)=0,
_xlpm.IsPrincipalRemainingBlankCondition,$F280="",
_xlpm.IsPeriodBlankCondition,ISBLANK($A281),
_xlpm.Calculation,IF(_xlpm.IsPeriodBlankCondition,"",IF(_xlpm.IsPrincipalRemainingBlankCondition,"",IF(_xlpm.IsPrincipalRemainingZeroCondition,"",_xlpm.StartingPrincipalBalance))),
_xlpm.Calculation
)</f>
        <v>110249.96997076338</v>
      </c>
      <c r="D281" s="5">
        <f>_xlfn.LET(
_xlpm.InterestCalculation,$F280*$B$9,
_xlpm.IsPrincipalRemainingZeroCondition,ROUND($F280,2)=0,
_xlpm.IsPrincipalRemainingBlankCondition,$F280="",
_xlpm.IsPeriodBlankCondition,ISBLANK($A281),
_xlpm.Calculation,IF(_xlpm.IsPeriodBlankCondition,"",IF(_xlpm.IsPrincipalRemainingBlankCondition,"",IF(_xlpm.IsPrincipalRemainingZeroCondition,"",_xlpm.InterestCalculation))),
_xlpm.Calculation
)</f>
        <v>918.74974975636155</v>
      </c>
      <c r="E281" s="5">
        <f>_xlfn.LET(
_xlpm.PrincipalOwedCalculation,$B$10-$D281,
_xlpm.IsPrincipalLessThenOrEqualToMonthlyPaymentCondition,$F280&lt;=$B$10,
_xlpm.IsPrincipalZeroCondition,ROUND($F280,2) = 0,
_xlpm.IsPrincipalRemainingBlankCondition,$F280="",
_xlpm.IsPeriodBlankCondition,ISBLANK($A281),
_xlpm.Calculation,IF(_xlpm.IsPeriodBlankCondition,"",IF(_xlpm.IsPrincipalRemainingBlankCondition,"",IF(_xlpm.IsPrincipalZeroCondition,"",IF(_xlpm.IsPrincipalLessThenOrEqualToMonthlyPaymentCondition,$F280,_xlpm.PrincipalOwedCalculation)))),
_xlpm.Calculation
)</f>
        <v>660.87907640347635</v>
      </c>
      <c r="F281" s="5">
        <f>_xlfn.LET(
_xlpm.StartingBalanceGreaterThanPrincipalOwedPlusPrepaymentCondition,$C281&gt;=$E281,
_xlpm.IsPrincpalOwedPlusPrepaymentLessThanOrEqualToPrincipalRemainingCondition,ROUND($E281,2)&lt;=ROUND($F280,2),
_xlpm.IsCurrentPrincapalOwedAmtGreaterThanPrevPrincipalOwedCondition,$E280&gt;$F280,
_xlpm.IsPrincipalZeroCondition,ROUND($F280,2) = 0,
_xlpm.IsPrincipalRemainingBlankCondition,$F280="",
_xlpm.IsPeriodBlankCondition,ISBLANK($A281),
_xlpm.Calculation,IF(_xlpm.IsPeriodBlankCondition,"",IF(_xlpm.IsPrincipalRemainingBlankCondition,"",IF(_xlpm.IsPrincipalZeroCondition,"",IF(_xlpm.StartingBalanceGreaterThanPrincipalOwedPlusPrepaymentCondition,$C281-$E281,0)))),
_xlpm.Calculation
)</f>
        <v>109589.09089435991</v>
      </c>
      <c r="G281" s="5">
        <f>_xlfn.LET(
_xlpm.PrincpalRemainingCalculation,$B$13,
_xlpm.IsPrincipalZeroCondition,ROUND($F280,2) = 0,
_xlpm.IsPrincipalRemainingBlankCondition,$F280="",
_xlpm.IsPeriodBlankCondition,ISBLANK($A281),
_xlpm.Calculation,IF(_xlpm.IsPeriodBlankCondition,"",IF(_xlpm.IsPrincipalRemainingBlankCondition,"",IF(_xlpm.IsPrincipalZeroCondition,"",_xlpm.PrincpalRemainingCalculation))),
_xlpm.Calculation
)</f>
        <v>500</v>
      </c>
      <c r="H281" s="5" t="str">
        <f>_xlfn.LET(
_xlpm.IsPrincipalRemainingLessThanOrEqualToPMICutoffAmtCondition,$F280&lt;=$B$2*(1-$B$15),
_xlpm.PMIMonthlyPayment,$B$19,
_xlpm.IsPrincipalZeroCondition,ROUND($F280,2) = 0,
_xlpm.IsPrincipalRemainingBlankCondition,$F280="",
_xlpm.IsPeriodBlankCondition,ISBLANK($A281),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81" s="5">
        <f>_xlfn.LET(
_xlpm.IfPMIOwedIsBlank,IF($H281 = "",0,$H281),
_xlpm.TotalMonthlyPaymentCalculation,$D281+$E281+$G281+_xlpm.IfPMIOwedIsBlank,
_xlpm.IsPrincipalZeroCondition,ROUND($F280,2) = 0,
_xlpm.IsPrincipalRemainingBlankCondition,$F280="",
_xlpm.IsPeriodBlankCondition,ISBLANK($A281),
_xlpm.Calculation,IF(_xlpm.IsPeriodBlankCondition,"",IF(_xlpm.IsPrincipalRemainingBlankCondition,"",IF(_xlpm.IsPrincipalZeroCondition,"",_xlpm.TotalMonthlyPaymentCalculation))),
_xlpm.Calculation
)</f>
        <v>2079.6288261598379</v>
      </c>
      <c r="L281" s="5"/>
    </row>
    <row r="282" spans="1:12" x14ac:dyDescent="0.3">
      <c r="A282">
        <v>257</v>
      </c>
      <c r="B282" s="53">
        <f t="shared" si="3"/>
        <v>51622</v>
      </c>
      <c r="C282" s="5">
        <f>_xlfn.LET(
_xlpm.StartingPrincipalBalance,$F281,
_xlpm.IsPrincipalRemainingZeroCondition,ROUND($F281,2)=0,
_xlpm.IsPrincipalRemainingBlankCondition,$F281="",
_xlpm.IsPeriodBlankCondition,ISBLANK($A282),
_xlpm.Calculation,IF(_xlpm.IsPeriodBlankCondition,"",IF(_xlpm.IsPrincipalRemainingBlankCondition,"",IF(_xlpm.IsPrincipalRemainingZeroCondition,"",_xlpm.StartingPrincipalBalance))),
_xlpm.Calculation
)</f>
        <v>109589.09089435991</v>
      </c>
      <c r="D282" s="5">
        <f>_xlfn.LET(
_xlpm.InterestCalculation,$F281*$B$9,
_xlpm.IsPrincipalRemainingZeroCondition,ROUND($F281,2)=0,
_xlpm.IsPrincipalRemainingBlankCondition,$F281="",
_xlpm.IsPeriodBlankCondition,ISBLANK($A282),
_xlpm.Calculation,IF(_xlpm.IsPeriodBlankCondition,"",IF(_xlpm.IsPrincipalRemainingBlankCondition,"",IF(_xlpm.IsPrincipalRemainingZeroCondition,"",_xlpm.InterestCalculation))),
_xlpm.Calculation
)</f>
        <v>913.24242411966588</v>
      </c>
      <c r="E282" s="5">
        <f>_xlfn.LET(
_xlpm.PrincipalOwedCalculation,$B$10-$D282,
_xlpm.IsPrincipalLessThenOrEqualToMonthlyPaymentCondition,$F281&lt;=$B$10,
_xlpm.IsPrincipalZeroCondition,ROUND($F281,2) = 0,
_xlpm.IsPrincipalRemainingBlankCondition,$F281="",
_xlpm.IsPeriodBlankCondition,ISBLANK($A282),
_xlpm.Calculation,IF(_xlpm.IsPeriodBlankCondition,"",IF(_xlpm.IsPrincipalRemainingBlankCondition,"",IF(_xlpm.IsPrincipalZeroCondition,"",IF(_xlpm.IsPrincipalLessThenOrEqualToMonthlyPaymentCondition,$F281,_xlpm.PrincipalOwedCalculation)))),
_xlpm.Calculation
)</f>
        <v>666.38640204017202</v>
      </c>
      <c r="F282" s="5">
        <f>_xlfn.LET(
_xlpm.StartingBalanceGreaterThanPrincipalOwedPlusPrepaymentCondition,$C282&gt;=$E282,
_xlpm.IsPrincpalOwedPlusPrepaymentLessThanOrEqualToPrincipalRemainingCondition,ROUND($E282,2)&lt;=ROUND($F281,2),
_xlpm.IsCurrentPrincapalOwedAmtGreaterThanPrevPrincipalOwedCondition,$E281&gt;$F281,
_xlpm.IsPrincipalZeroCondition,ROUND($F281,2) = 0,
_xlpm.IsPrincipalRemainingBlankCondition,$F281="",
_xlpm.IsPeriodBlankCondition,ISBLANK($A282),
_xlpm.Calculation,IF(_xlpm.IsPeriodBlankCondition,"",IF(_xlpm.IsPrincipalRemainingBlankCondition,"",IF(_xlpm.IsPrincipalZeroCondition,"",IF(_xlpm.StartingBalanceGreaterThanPrincipalOwedPlusPrepaymentCondition,$C282-$E282,0)))),
_xlpm.Calculation
)</f>
        <v>108922.70449231974</v>
      </c>
      <c r="G282" s="5">
        <f>_xlfn.LET(
_xlpm.PrincpalRemainingCalculation,$B$13,
_xlpm.IsPrincipalZeroCondition,ROUND($F281,2) = 0,
_xlpm.IsPrincipalRemainingBlankCondition,$F281="",
_xlpm.IsPeriodBlankCondition,ISBLANK($A282),
_xlpm.Calculation,IF(_xlpm.IsPeriodBlankCondition,"",IF(_xlpm.IsPrincipalRemainingBlankCondition,"",IF(_xlpm.IsPrincipalZeroCondition,"",_xlpm.PrincpalRemainingCalculation))),
_xlpm.Calculation
)</f>
        <v>500</v>
      </c>
      <c r="H282" s="5" t="str">
        <f>_xlfn.LET(
_xlpm.IsPrincipalRemainingLessThanOrEqualToPMICutoffAmtCondition,$F281&lt;=$B$2*(1-$B$15),
_xlpm.PMIMonthlyPayment,$B$19,
_xlpm.IsPrincipalZeroCondition,ROUND($F281,2) = 0,
_xlpm.IsPrincipalRemainingBlankCondition,$F281="",
_xlpm.IsPeriodBlankCondition,ISBLANK($A282),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82" s="5">
        <f>_xlfn.LET(
_xlpm.IfPMIOwedIsBlank,IF($H282 = "",0,$H282),
_xlpm.TotalMonthlyPaymentCalculation,$D282+$E282+$G282+_xlpm.IfPMIOwedIsBlank,
_xlpm.IsPrincipalZeroCondition,ROUND($F281,2) = 0,
_xlpm.IsPrincipalRemainingBlankCondition,$F281="",
_xlpm.IsPeriodBlankCondition,ISBLANK($A282),
_xlpm.Calculation,IF(_xlpm.IsPeriodBlankCondition,"",IF(_xlpm.IsPrincipalRemainingBlankCondition,"",IF(_xlpm.IsPrincipalZeroCondition,"",_xlpm.TotalMonthlyPaymentCalculation))),
_xlpm.Calculation
)</f>
        <v>2079.6288261598379</v>
      </c>
      <c r="L282" s="5"/>
    </row>
    <row r="283" spans="1:12" x14ac:dyDescent="0.3">
      <c r="A283">
        <v>258</v>
      </c>
      <c r="B283" s="53">
        <f t="shared" ref="B283:B346" si="4">IF(ISBLANK($A283),"",EDATE($B282,1))</f>
        <v>51653</v>
      </c>
      <c r="C283" s="5">
        <f>_xlfn.LET(
_xlpm.StartingPrincipalBalance,$F282,
_xlpm.IsPrincipalRemainingZeroCondition,ROUND($F282,2)=0,
_xlpm.IsPrincipalRemainingBlankCondition,$F282="",
_xlpm.IsPeriodBlankCondition,ISBLANK($A283),
_xlpm.Calculation,IF(_xlpm.IsPeriodBlankCondition,"",IF(_xlpm.IsPrincipalRemainingBlankCondition,"",IF(_xlpm.IsPrincipalRemainingZeroCondition,"",_xlpm.StartingPrincipalBalance))),
_xlpm.Calculation
)</f>
        <v>108922.70449231974</v>
      </c>
      <c r="D283" s="5">
        <f>_xlfn.LET(
_xlpm.InterestCalculation,$F282*$B$9,
_xlpm.IsPrincipalRemainingZeroCondition,ROUND($F282,2)=0,
_xlpm.IsPrincipalRemainingBlankCondition,$F282="",
_xlpm.IsPeriodBlankCondition,ISBLANK($A283),
_xlpm.Calculation,IF(_xlpm.IsPeriodBlankCondition,"",IF(_xlpm.IsPrincipalRemainingBlankCondition,"",IF(_xlpm.IsPrincipalRemainingZeroCondition,"",_xlpm.InterestCalculation))),
_xlpm.Calculation
)</f>
        <v>907.68920410266446</v>
      </c>
      <c r="E283" s="5">
        <f>_xlfn.LET(
_xlpm.PrincipalOwedCalculation,$B$10-$D283,
_xlpm.IsPrincipalLessThenOrEqualToMonthlyPaymentCondition,$F282&lt;=$B$10,
_xlpm.IsPrincipalZeroCondition,ROUND($F282,2) = 0,
_xlpm.IsPrincipalRemainingBlankCondition,$F282="",
_xlpm.IsPeriodBlankCondition,ISBLANK($A283),
_xlpm.Calculation,IF(_xlpm.IsPeriodBlankCondition,"",IF(_xlpm.IsPrincipalRemainingBlankCondition,"",IF(_xlpm.IsPrincipalZeroCondition,"",IF(_xlpm.IsPrincipalLessThenOrEqualToMonthlyPaymentCondition,$F282,_xlpm.PrincipalOwedCalculation)))),
_xlpm.Calculation
)</f>
        <v>671.93962205717344</v>
      </c>
      <c r="F283" s="5">
        <f>_xlfn.LET(
_xlpm.StartingBalanceGreaterThanPrincipalOwedPlusPrepaymentCondition,$C283&gt;=$E283,
_xlpm.IsPrincpalOwedPlusPrepaymentLessThanOrEqualToPrincipalRemainingCondition,ROUND($E283,2)&lt;=ROUND($F282,2),
_xlpm.IsCurrentPrincapalOwedAmtGreaterThanPrevPrincipalOwedCondition,$E282&gt;$F282,
_xlpm.IsPrincipalZeroCondition,ROUND($F282,2) = 0,
_xlpm.IsPrincipalRemainingBlankCondition,$F282="",
_xlpm.IsPeriodBlankCondition,ISBLANK($A283),
_xlpm.Calculation,IF(_xlpm.IsPeriodBlankCondition,"",IF(_xlpm.IsPrincipalRemainingBlankCondition,"",IF(_xlpm.IsPrincipalZeroCondition,"",IF(_xlpm.StartingBalanceGreaterThanPrincipalOwedPlusPrepaymentCondition,$C283-$E283,0)))),
_xlpm.Calculation
)</f>
        <v>108250.76487026256</v>
      </c>
      <c r="G283" s="5">
        <f>_xlfn.LET(
_xlpm.PrincpalRemainingCalculation,$B$13,
_xlpm.IsPrincipalZeroCondition,ROUND($F282,2) = 0,
_xlpm.IsPrincipalRemainingBlankCondition,$F282="",
_xlpm.IsPeriodBlankCondition,ISBLANK($A283),
_xlpm.Calculation,IF(_xlpm.IsPeriodBlankCondition,"",IF(_xlpm.IsPrincipalRemainingBlankCondition,"",IF(_xlpm.IsPrincipalZeroCondition,"",_xlpm.PrincpalRemainingCalculation))),
_xlpm.Calculation
)</f>
        <v>500</v>
      </c>
      <c r="H283" s="5" t="str">
        <f>_xlfn.LET(
_xlpm.IsPrincipalRemainingLessThanOrEqualToPMICutoffAmtCondition,$F282&lt;=$B$2*(1-$B$15),
_xlpm.PMIMonthlyPayment,$B$19,
_xlpm.IsPrincipalZeroCondition,ROUND($F282,2) = 0,
_xlpm.IsPrincipalRemainingBlankCondition,$F282="",
_xlpm.IsPeriodBlankCondition,ISBLANK($A283),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83" s="5">
        <f>_xlfn.LET(
_xlpm.IfPMIOwedIsBlank,IF($H283 = "",0,$H283),
_xlpm.TotalMonthlyPaymentCalculation,$D283+$E283+$G283+_xlpm.IfPMIOwedIsBlank,
_xlpm.IsPrincipalZeroCondition,ROUND($F282,2) = 0,
_xlpm.IsPrincipalRemainingBlankCondition,$F282="",
_xlpm.IsPeriodBlankCondition,ISBLANK($A283),
_xlpm.Calculation,IF(_xlpm.IsPeriodBlankCondition,"",IF(_xlpm.IsPrincipalRemainingBlankCondition,"",IF(_xlpm.IsPrincipalZeroCondition,"",_xlpm.TotalMonthlyPaymentCalculation))),
_xlpm.Calculation
)</f>
        <v>2079.6288261598379</v>
      </c>
      <c r="L283" s="5"/>
    </row>
    <row r="284" spans="1:12" x14ac:dyDescent="0.3">
      <c r="A284">
        <v>259</v>
      </c>
      <c r="B284" s="53">
        <f t="shared" si="4"/>
        <v>51683</v>
      </c>
      <c r="C284" s="5">
        <f>_xlfn.LET(
_xlpm.StartingPrincipalBalance,$F283,
_xlpm.IsPrincipalRemainingZeroCondition,ROUND($F283,2)=0,
_xlpm.IsPrincipalRemainingBlankCondition,$F283="",
_xlpm.IsPeriodBlankCondition,ISBLANK($A284),
_xlpm.Calculation,IF(_xlpm.IsPeriodBlankCondition,"",IF(_xlpm.IsPrincipalRemainingBlankCondition,"",IF(_xlpm.IsPrincipalRemainingZeroCondition,"",_xlpm.StartingPrincipalBalance))),
_xlpm.Calculation
)</f>
        <v>108250.76487026256</v>
      </c>
      <c r="D284" s="5">
        <f>_xlfn.LET(
_xlpm.InterestCalculation,$F283*$B$9,
_xlpm.IsPrincipalRemainingZeroCondition,ROUND($F283,2)=0,
_xlpm.IsPrincipalRemainingBlankCondition,$F283="",
_xlpm.IsPeriodBlankCondition,ISBLANK($A284),
_xlpm.Calculation,IF(_xlpm.IsPeriodBlankCondition,"",IF(_xlpm.IsPrincipalRemainingBlankCondition,"",IF(_xlpm.IsPrincipalRemainingZeroCondition,"",_xlpm.InterestCalculation))),
_xlpm.Calculation
)</f>
        <v>902.08970725218796</v>
      </c>
      <c r="E284" s="5">
        <f>_xlfn.LET(
_xlpm.PrincipalOwedCalculation,$B$10-$D284,
_xlpm.IsPrincipalLessThenOrEqualToMonthlyPaymentCondition,$F283&lt;=$B$10,
_xlpm.IsPrincipalZeroCondition,ROUND($F283,2) = 0,
_xlpm.IsPrincipalRemainingBlankCondition,$F283="",
_xlpm.IsPeriodBlankCondition,ISBLANK($A284),
_xlpm.Calculation,IF(_xlpm.IsPeriodBlankCondition,"",IF(_xlpm.IsPrincipalRemainingBlankCondition,"",IF(_xlpm.IsPrincipalZeroCondition,"",IF(_xlpm.IsPrincipalLessThenOrEqualToMonthlyPaymentCondition,$F283,_xlpm.PrincipalOwedCalculation)))),
_xlpm.Calculation
)</f>
        <v>677.53911890764994</v>
      </c>
      <c r="F284" s="5">
        <f>_xlfn.LET(
_xlpm.StartingBalanceGreaterThanPrincipalOwedPlusPrepaymentCondition,$C284&gt;=$E284,
_xlpm.IsPrincpalOwedPlusPrepaymentLessThanOrEqualToPrincipalRemainingCondition,ROUND($E284,2)&lt;=ROUND($F283,2),
_xlpm.IsCurrentPrincapalOwedAmtGreaterThanPrevPrincipalOwedCondition,$E283&gt;$F283,
_xlpm.IsPrincipalZeroCondition,ROUND($F283,2) = 0,
_xlpm.IsPrincipalRemainingBlankCondition,$F283="",
_xlpm.IsPeriodBlankCondition,ISBLANK($A284),
_xlpm.Calculation,IF(_xlpm.IsPeriodBlankCondition,"",IF(_xlpm.IsPrincipalRemainingBlankCondition,"",IF(_xlpm.IsPrincipalZeroCondition,"",IF(_xlpm.StartingBalanceGreaterThanPrincipalOwedPlusPrepaymentCondition,$C284-$E284,0)))),
_xlpm.Calculation
)</f>
        <v>107573.22575135491</v>
      </c>
      <c r="G284" s="5">
        <f>_xlfn.LET(
_xlpm.PrincpalRemainingCalculation,$B$13,
_xlpm.IsPrincipalZeroCondition,ROUND($F283,2) = 0,
_xlpm.IsPrincipalRemainingBlankCondition,$F283="",
_xlpm.IsPeriodBlankCondition,ISBLANK($A284),
_xlpm.Calculation,IF(_xlpm.IsPeriodBlankCondition,"",IF(_xlpm.IsPrincipalRemainingBlankCondition,"",IF(_xlpm.IsPrincipalZeroCondition,"",_xlpm.PrincpalRemainingCalculation))),
_xlpm.Calculation
)</f>
        <v>500</v>
      </c>
      <c r="H284" s="5" t="str">
        <f>_xlfn.LET(
_xlpm.IsPrincipalRemainingLessThanOrEqualToPMICutoffAmtCondition,$F283&lt;=$B$2*(1-$B$15),
_xlpm.PMIMonthlyPayment,$B$19,
_xlpm.IsPrincipalZeroCondition,ROUND($F283,2) = 0,
_xlpm.IsPrincipalRemainingBlankCondition,$F283="",
_xlpm.IsPeriodBlankCondition,ISBLANK($A284),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84" s="5">
        <f>_xlfn.LET(
_xlpm.IfPMIOwedIsBlank,IF($H284 = "",0,$H284),
_xlpm.TotalMonthlyPaymentCalculation,$D284+$E284+$G284+_xlpm.IfPMIOwedIsBlank,
_xlpm.IsPrincipalZeroCondition,ROUND($F283,2) = 0,
_xlpm.IsPrincipalRemainingBlankCondition,$F283="",
_xlpm.IsPeriodBlankCondition,ISBLANK($A284),
_xlpm.Calculation,IF(_xlpm.IsPeriodBlankCondition,"",IF(_xlpm.IsPrincipalRemainingBlankCondition,"",IF(_xlpm.IsPrincipalZeroCondition,"",_xlpm.TotalMonthlyPaymentCalculation))),
_xlpm.Calculation
)</f>
        <v>2079.6288261598379</v>
      </c>
      <c r="L284" s="5"/>
    </row>
    <row r="285" spans="1:12" x14ac:dyDescent="0.3">
      <c r="A285">
        <v>260</v>
      </c>
      <c r="B285" s="53">
        <f t="shared" si="4"/>
        <v>51714</v>
      </c>
      <c r="C285" s="5">
        <f>_xlfn.LET(
_xlpm.StartingPrincipalBalance,$F284,
_xlpm.IsPrincipalRemainingZeroCondition,ROUND($F284,2)=0,
_xlpm.IsPrincipalRemainingBlankCondition,$F284="",
_xlpm.IsPeriodBlankCondition,ISBLANK($A285),
_xlpm.Calculation,IF(_xlpm.IsPeriodBlankCondition,"",IF(_xlpm.IsPrincipalRemainingBlankCondition,"",IF(_xlpm.IsPrincipalRemainingZeroCondition,"",_xlpm.StartingPrincipalBalance))),
_xlpm.Calculation
)</f>
        <v>107573.22575135491</v>
      </c>
      <c r="D285" s="5">
        <f>_xlfn.LET(
_xlpm.InterestCalculation,$F284*$B$9,
_xlpm.IsPrincipalRemainingZeroCondition,ROUND($F284,2)=0,
_xlpm.IsPrincipalRemainingBlankCondition,$F284="",
_xlpm.IsPeriodBlankCondition,ISBLANK($A285),
_xlpm.Calculation,IF(_xlpm.IsPeriodBlankCondition,"",IF(_xlpm.IsPrincipalRemainingBlankCondition,"",IF(_xlpm.IsPrincipalRemainingZeroCondition,"",_xlpm.InterestCalculation))),
_xlpm.Calculation
)</f>
        <v>896.44354792795764</v>
      </c>
      <c r="E285" s="5">
        <f>_xlfn.LET(
_xlpm.PrincipalOwedCalculation,$B$10-$D285,
_xlpm.IsPrincipalLessThenOrEqualToMonthlyPaymentCondition,$F284&lt;=$B$10,
_xlpm.IsPrincipalZeroCondition,ROUND($F284,2) = 0,
_xlpm.IsPrincipalRemainingBlankCondition,$F284="",
_xlpm.IsPeriodBlankCondition,ISBLANK($A285),
_xlpm.Calculation,IF(_xlpm.IsPeriodBlankCondition,"",IF(_xlpm.IsPrincipalRemainingBlankCondition,"",IF(_xlpm.IsPrincipalZeroCondition,"",IF(_xlpm.IsPrincipalLessThenOrEqualToMonthlyPaymentCondition,$F284,_xlpm.PrincipalOwedCalculation)))),
_xlpm.Calculation
)</f>
        <v>683.18527823188026</v>
      </c>
      <c r="F285" s="5">
        <f>_xlfn.LET(
_xlpm.StartingBalanceGreaterThanPrincipalOwedPlusPrepaymentCondition,$C285&gt;=$E285,
_xlpm.IsPrincpalOwedPlusPrepaymentLessThanOrEqualToPrincipalRemainingCondition,ROUND($E285,2)&lt;=ROUND($F284,2),
_xlpm.IsCurrentPrincapalOwedAmtGreaterThanPrevPrincipalOwedCondition,$E284&gt;$F284,
_xlpm.IsPrincipalZeroCondition,ROUND($F284,2) = 0,
_xlpm.IsPrincipalRemainingBlankCondition,$F284="",
_xlpm.IsPeriodBlankCondition,ISBLANK($A285),
_xlpm.Calculation,IF(_xlpm.IsPeriodBlankCondition,"",IF(_xlpm.IsPrincipalRemainingBlankCondition,"",IF(_xlpm.IsPrincipalZeroCondition,"",IF(_xlpm.StartingBalanceGreaterThanPrincipalOwedPlusPrepaymentCondition,$C285-$E285,0)))),
_xlpm.Calculation
)</f>
        <v>106890.04047312304</v>
      </c>
      <c r="G285" s="5">
        <f>_xlfn.LET(
_xlpm.PrincpalRemainingCalculation,$B$13,
_xlpm.IsPrincipalZeroCondition,ROUND($F284,2) = 0,
_xlpm.IsPrincipalRemainingBlankCondition,$F284="",
_xlpm.IsPeriodBlankCondition,ISBLANK($A285),
_xlpm.Calculation,IF(_xlpm.IsPeriodBlankCondition,"",IF(_xlpm.IsPrincipalRemainingBlankCondition,"",IF(_xlpm.IsPrincipalZeroCondition,"",_xlpm.PrincpalRemainingCalculation))),
_xlpm.Calculation
)</f>
        <v>500</v>
      </c>
      <c r="H285" s="5" t="str">
        <f>_xlfn.LET(
_xlpm.IsPrincipalRemainingLessThanOrEqualToPMICutoffAmtCondition,$F284&lt;=$B$2*(1-$B$15),
_xlpm.PMIMonthlyPayment,$B$19,
_xlpm.IsPrincipalZeroCondition,ROUND($F284,2) = 0,
_xlpm.IsPrincipalRemainingBlankCondition,$F284="",
_xlpm.IsPeriodBlankCondition,ISBLANK($A285),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85" s="5">
        <f>_xlfn.LET(
_xlpm.IfPMIOwedIsBlank,IF($H285 = "",0,$H285),
_xlpm.TotalMonthlyPaymentCalculation,$D285+$E285+$G285+_xlpm.IfPMIOwedIsBlank,
_xlpm.IsPrincipalZeroCondition,ROUND($F284,2) = 0,
_xlpm.IsPrincipalRemainingBlankCondition,$F284="",
_xlpm.IsPeriodBlankCondition,ISBLANK($A285),
_xlpm.Calculation,IF(_xlpm.IsPeriodBlankCondition,"",IF(_xlpm.IsPrincipalRemainingBlankCondition,"",IF(_xlpm.IsPrincipalZeroCondition,"",_xlpm.TotalMonthlyPaymentCalculation))),
_xlpm.Calculation
)</f>
        <v>2079.6288261598379</v>
      </c>
      <c r="L285" s="5"/>
    </row>
    <row r="286" spans="1:12" x14ac:dyDescent="0.3">
      <c r="A286">
        <v>261</v>
      </c>
      <c r="B286" s="53">
        <f t="shared" si="4"/>
        <v>51745</v>
      </c>
      <c r="C286" s="5">
        <f>_xlfn.LET(
_xlpm.StartingPrincipalBalance,$F285,
_xlpm.IsPrincipalRemainingZeroCondition,ROUND($F285,2)=0,
_xlpm.IsPrincipalRemainingBlankCondition,$F285="",
_xlpm.IsPeriodBlankCondition,ISBLANK($A286),
_xlpm.Calculation,IF(_xlpm.IsPeriodBlankCondition,"",IF(_xlpm.IsPrincipalRemainingBlankCondition,"",IF(_xlpm.IsPrincipalRemainingZeroCondition,"",_xlpm.StartingPrincipalBalance))),
_xlpm.Calculation
)</f>
        <v>106890.04047312304</v>
      </c>
      <c r="D286" s="5">
        <f>_xlfn.LET(
_xlpm.InterestCalculation,$F285*$B$9,
_xlpm.IsPrincipalRemainingZeroCondition,ROUND($F285,2)=0,
_xlpm.IsPrincipalRemainingBlankCondition,$F285="",
_xlpm.IsPeriodBlankCondition,ISBLANK($A286),
_xlpm.Calculation,IF(_xlpm.IsPeriodBlankCondition,"",IF(_xlpm.IsPrincipalRemainingBlankCondition,"",IF(_xlpm.IsPrincipalRemainingZeroCondition,"",_xlpm.InterestCalculation))),
_xlpm.Calculation
)</f>
        <v>890.75033727602533</v>
      </c>
      <c r="E286" s="5">
        <f>_xlfn.LET(
_xlpm.PrincipalOwedCalculation,$B$10-$D286,
_xlpm.IsPrincipalLessThenOrEqualToMonthlyPaymentCondition,$F285&lt;=$B$10,
_xlpm.IsPrincipalZeroCondition,ROUND($F285,2) = 0,
_xlpm.IsPrincipalRemainingBlankCondition,$F285="",
_xlpm.IsPeriodBlankCondition,ISBLANK($A286),
_xlpm.Calculation,IF(_xlpm.IsPeriodBlankCondition,"",IF(_xlpm.IsPrincipalRemainingBlankCondition,"",IF(_xlpm.IsPrincipalZeroCondition,"",IF(_xlpm.IsPrincipalLessThenOrEqualToMonthlyPaymentCondition,$F285,_xlpm.PrincipalOwedCalculation)))),
_xlpm.Calculation
)</f>
        <v>688.87848888381257</v>
      </c>
      <c r="F286" s="5">
        <f>_xlfn.LET(
_xlpm.StartingBalanceGreaterThanPrincipalOwedPlusPrepaymentCondition,$C286&gt;=$E286,
_xlpm.IsPrincpalOwedPlusPrepaymentLessThanOrEqualToPrincipalRemainingCondition,ROUND($E286,2)&lt;=ROUND($F285,2),
_xlpm.IsCurrentPrincapalOwedAmtGreaterThanPrevPrincipalOwedCondition,$E285&gt;$F285,
_xlpm.IsPrincipalZeroCondition,ROUND($F285,2) = 0,
_xlpm.IsPrincipalRemainingBlankCondition,$F285="",
_xlpm.IsPeriodBlankCondition,ISBLANK($A286),
_xlpm.Calculation,IF(_xlpm.IsPeriodBlankCondition,"",IF(_xlpm.IsPrincipalRemainingBlankCondition,"",IF(_xlpm.IsPrincipalZeroCondition,"",IF(_xlpm.StartingBalanceGreaterThanPrincipalOwedPlusPrepaymentCondition,$C286-$E286,0)))),
_xlpm.Calculation
)</f>
        <v>106201.16198423922</v>
      </c>
      <c r="G286" s="5">
        <f>_xlfn.LET(
_xlpm.PrincpalRemainingCalculation,$B$13,
_xlpm.IsPrincipalZeroCondition,ROUND($F285,2) = 0,
_xlpm.IsPrincipalRemainingBlankCondition,$F285="",
_xlpm.IsPeriodBlankCondition,ISBLANK($A286),
_xlpm.Calculation,IF(_xlpm.IsPeriodBlankCondition,"",IF(_xlpm.IsPrincipalRemainingBlankCondition,"",IF(_xlpm.IsPrincipalZeroCondition,"",_xlpm.PrincpalRemainingCalculation))),
_xlpm.Calculation
)</f>
        <v>500</v>
      </c>
      <c r="H286" s="5" t="str">
        <f>_xlfn.LET(
_xlpm.IsPrincipalRemainingLessThanOrEqualToPMICutoffAmtCondition,$F285&lt;=$B$2*(1-$B$15),
_xlpm.PMIMonthlyPayment,$B$19,
_xlpm.IsPrincipalZeroCondition,ROUND($F285,2) = 0,
_xlpm.IsPrincipalRemainingBlankCondition,$F285="",
_xlpm.IsPeriodBlankCondition,ISBLANK($A286),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86" s="5">
        <f>_xlfn.LET(
_xlpm.IfPMIOwedIsBlank,IF($H286 = "",0,$H286),
_xlpm.TotalMonthlyPaymentCalculation,$D286+$E286+$G286+_xlpm.IfPMIOwedIsBlank,
_xlpm.IsPrincipalZeroCondition,ROUND($F285,2) = 0,
_xlpm.IsPrincipalRemainingBlankCondition,$F285="",
_xlpm.IsPeriodBlankCondition,ISBLANK($A286),
_xlpm.Calculation,IF(_xlpm.IsPeriodBlankCondition,"",IF(_xlpm.IsPrincipalRemainingBlankCondition,"",IF(_xlpm.IsPrincipalZeroCondition,"",_xlpm.TotalMonthlyPaymentCalculation))),
_xlpm.Calculation
)</f>
        <v>2079.6288261598379</v>
      </c>
      <c r="L286" s="5"/>
    </row>
    <row r="287" spans="1:12" x14ac:dyDescent="0.3">
      <c r="A287">
        <v>262</v>
      </c>
      <c r="B287" s="53">
        <f t="shared" si="4"/>
        <v>51775</v>
      </c>
      <c r="C287" s="5">
        <f>_xlfn.LET(
_xlpm.StartingPrincipalBalance,$F286,
_xlpm.IsPrincipalRemainingZeroCondition,ROUND($F286,2)=0,
_xlpm.IsPrincipalRemainingBlankCondition,$F286="",
_xlpm.IsPeriodBlankCondition,ISBLANK($A287),
_xlpm.Calculation,IF(_xlpm.IsPeriodBlankCondition,"",IF(_xlpm.IsPrincipalRemainingBlankCondition,"",IF(_xlpm.IsPrincipalRemainingZeroCondition,"",_xlpm.StartingPrincipalBalance))),
_xlpm.Calculation
)</f>
        <v>106201.16198423922</v>
      </c>
      <c r="D287" s="5">
        <f>_xlfn.LET(
_xlpm.InterestCalculation,$F286*$B$9,
_xlpm.IsPrincipalRemainingZeroCondition,ROUND($F286,2)=0,
_xlpm.IsPrincipalRemainingBlankCondition,$F286="",
_xlpm.IsPeriodBlankCondition,ISBLANK($A287),
_xlpm.Calculation,IF(_xlpm.IsPeriodBlankCondition,"",IF(_xlpm.IsPrincipalRemainingBlankCondition,"",IF(_xlpm.IsPrincipalRemainingZeroCondition,"",_xlpm.InterestCalculation))),
_xlpm.Calculation
)</f>
        <v>885.00968320199354</v>
      </c>
      <c r="E287" s="5">
        <f>_xlfn.LET(
_xlpm.PrincipalOwedCalculation,$B$10-$D287,
_xlpm.IsPrincipalLessThenOrEqualToMonthlyPaymentCondition,$F286&lt;=$B$10,
_xlpm.IsPrincipalZeroCondition,ROUND($F286,2) = 0,
_xlpm.IsPrincipalRemainingBlankCondition,$F286="",
_xlpm.IsPeriodBlankCondition,ISBLANK($A287),
_xlpm.Calculation,IF(_xlpm.IsPeriodBlankCondition,"",IF(_xlpm.IsPrincipalRemainingBlankCondition,"",IF(_xlpm.IsPrincipalZeroCondition,"",IF(_xlpm.IsPrincipalLessThenOrEqualToMonthlyPaymentCondition,$F286,_xlpm.PrincipalOwedCalculation)))),
_xlpm.Calculation
)</f>
        <v>694.61914295784436</v>
      </c>
      <c r="F287" s="5">
        <f>_xlfn.LET(
_xlpm.StartingBalanceGreaterThanPrincipalOwedPlusPrepaymentCondition,$C287&gt;=$E287,
_xlpm.IsPrincpalOwedPlusPrepaymentLessThanOrEqualToPrincipalRemainingCondition,ROUND($E287,2)&lt;=ROUND($F286,2),
_xlpm.IsCurrentPrincapalOwedAmtGreaterThanPrevPrincipalOwedCondition,$E286&gt;$F286,
_xlpm.IsPrincipalZeroCondition,ROUND($F286,2) = 0,
_xlpm.IsPrincipalRemainingBlankCondition,$F286="",
_xlpm.IsPeriodBlankCondition,ISBLANK($A287),
_xlpm.Calculation,IF(_xlpm.IsPeriodBlankCondition,"",IF(_xlpm.IsPrincipalRemainingBlankCondition,"",IF(_xlpm.IsPrincipalZeroCondition,"",IF(_xlpm.StartingBalanceGreaterThanPrincipalOwedPlusPrepaymentCondition,$C287-$E287,0)))),
_xlpm.Calculation
)</f>
        <v>105506.54284128138</v>
      </c>
      <c r="G287" s="5">
        <f>_xlfn.LET(
_xlpm.PrincpalRemainingCalculation,$B$13,
_xlpm.IsPrincipalZeroCondition,ROUND($F286,2) = 0,
_xlpm.IsPrincipalRemainingBlankCondition,$F286="",
_xlpm.IsPeriodBlankCondition,ISBLANK($A287),
_xlpm.Calculation,IF(_xlpm.IsPeriodBlankCondition,"",IF(_xlpm.IsPrincipalRemainingBlankCondition,"",IF(_xlpm.IsPrincipalZeroCondition,"",_xlpm.PrincpalRemainingCalculation))),
_xlpm.Calculation
)</f>
        <v>500</v>
      </c>
      <c r="H287" s="5" t="str">
        <f>_xlfn.LET(
_xlpm.IsPrincipalRemainingLessThanOrEqualToPMICutoffAmtCondition,$F286&lt;=$B$2*(1-$B$15),
_xlpm.PMIMonthlyPayment,$B$19,
_xlpm.IsPrincipalZeroCondition,ROUND($F286,2) = 0,
_xlpm.IsPrincipalRemainingBlankCondition,$F286="",
_xlpm.IsPeriodBlankCondition,ISBLANK($A287),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87" s="5">
        <f>_xlfn.LET(
_xlpm.IfPMIOwedIsBlank,IF($H287 = "",0,$H287),
_xlpm.TotalMonthlyPaymentCalculation,$D287+$E287+$G287+_xlpm.IfPMIOwedIsBlank,
_xlpm.IsPrincipalZeroCondition,ROUND($F286,2) = 0,
_xlpm.IsPrincipalRemainingBlankCondition,$F286="",
_xlpm.IsPeriodBlankCondition,ISBLANK($A287),
_xlpm.Calculation,IF(_xlpm.IsPeriodBlankCondition,"",IF(_xlpm.IsPrincipalRemainingBlankCondition,"",IF(_xlpm.IsPrincipalZeroCondition,"",_xlpm.TotalMonthlyPaymentCalculation))),
_xlpm.Calculation
)</f>
        <v>2079.6288261598379</v>
      </c>
      <c r="L287" s="5"/>
    </row>
    <row r="288" spans="1:12" x14ac:dyDescent="0.3">
      <c r="A288">
        <v>263</v>
      </c>
      <c r="B288" s="53">
        <f t="shared" si="4"/>
        <v>51806</v>
      </c>
      <c r="C288" s="5">
        <f>_xlfn.LET(
_xlpm.StartingPrincipalBalance,$F287,
_xlpm.IsPrincipalRemainingZeroCondition,ROUND($F287,2)=0,
_xlpm.IsPrincipalRemainingBlankCondition,$F287="",
_xlpm.IsPeriodBlankCondition,ISBLANK($A288),
_xlpm.Calculation,IF(_xlpm.IsPeriodBlankCondition,"",IF(_xlpm.IsPrincipalRemainingBlankCondition,"",IF(_xlpm.IsPrincipalRemainingZeroCondition,"",_xlpm.StartingPrincipalBalance))),
_xlpm.Calculation
)</f>
        <v>105506.54284128138</v>
      </c>
      <c r="D288" s="5">
        <f>_xlfn.LET(
_xlpm.InterestCalculation,$F287*$B$9,
_xlpm.IsPrincipalRemainingZeroCondition,ROUND($F287,2)=0,
_xlpm.IsPrincipalRemainingBlankCondition,$F287="",
_xlpm.IsPeriodBlankCondition,ISBLANK($A288),
_xlpm.Calculation,IF(_xlpm.IsPeriodBlankCondition,"",IF(_xlpm.IsPrincipalRemainingBlankCondition,"",IF(_xlpm.IsPrincipalRemainingZeroCondition,"",_xlpm.InterestCalculation))),
_xlpm.Calculation
)</f>
        <v>879.22119034401146</v>
      </c>
      <c r="E288" s="5">
        <f>_xlfn.LET(
_xlpm.PrincipalOwedCalculation,$B$10-$D288,
_xlpm.IsPrincipalLessThenOrEqualToMonthlyPaymentCondition,$F287&lt;=$B$10,
_xlpm.IsPrincipalZeroCondition,ROUND($F287,2) = 0,
_xlpm.IsPrincipalRemainingBlankCondition,$F287="",
_xlpm.IsPeriodBlankCondition,ISBLANK($A288),
_xlpm.Calculation,IF(_xlpm.IsPeriodBlankCondition,"",IF(_xlpm.IsPrincipalRemainingBlankCondition,"",IF(_xlpm.IsPrincipalZeroCondition,"",IF(_xlpm.IsPrincipalLessThenOrEqualToMonthlyPaymentCondition,$F287,_xlpm.PrincipalOwedCalculation)))),
_xlpm.Calculation
)</f>
        <v>700.40763581582644</v>
      </c>
      <c r="F288" s="5">
        <f>_xlfn.LET(
_xlpm.StartingBalanceGreaterThanPrincipalOwedPlusPrepaymentCondition,$C288&gt;=$E288,
_xlpm.IsPrincpalOwedPlusPrepaymentLessThanOrEqualToPrincipalRemainingCondition,ROUND($E288,2)&lt;=ROUND($F287,2),
_xlpm.IsCurrentPrincapalOwedAmtGreaterThanPrevPrincipalOwedCondition,$E287&gt;$F287,
_xlpm.IsPrincipalZeroCondition,ROUND($F287,2) = 0,
_xlpm.IsPrincipalRemainingBlankCondition,$F287="",
_xlpm.IsPeriodBlankCondition,ISBLANK($A288),
_xlpm.Calculation,IF(_xlpm.IsPeriodBlankCondition,"",IF(_xlpm.IsPrincipalRemainingBlankCondition,"",IF(_xlpm.IsPrincipalZeroCondition,"",IF(_xlpm.StartingBalanceGreaterThanPrincipalOwedPlusPrepaymentCondition,$C288-$E288,0)))),
_xlpm.Calculation
)</f>
        <v>104806.13520546556</v>
      </c>
      <c r="G288" s="5">
        <f>_xlfn.LET(
_xlpm.PrincpalRemainingCalculation,$B$13,
_xlpm.IsPrincipalZeroCondition,ROUND($F287,2) = 0,
_xlpm.IsPrincipalRemainingBlankCondition,$F287="",
_xlpm.IsPeriodBlankCondition,ISBLANK($A288),
_xlpm.Calculation,IF(_xlpm.IsPeriodBlankCondition,"",IF(_xlpm.IsPrincipalRemainingBlankCondition,"",IF(_xlpm.IsPrincipalZeroCondition,"",_xlpm.PrincpalRemainingCalculation))),
_xlpm.Calculation
)</f>
        <v>500</v>
      </c>
      <c r="H288" s="5" t="str">
        <f>_xlfn.LET(
_xlpm.IsPrincipalRemainingLessThanOrEqualToPMICutoffAmtCondition,$F287&lt;=$B$2*(1-$B$15),
_xlpm.PMIMonthlyPayment,$B$19,
_xlpm.IsPrincipalZeroCondition,ROUND($F287,2) = 0,
_xlpm.IsPrincipalRemainingBlankCondition,$F287="",
_xlpm.IsPeriodBlankCondition,ISBLANK($A288),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88" s="5">
        <f>_xlfn.LET(
_xlpm.IfPMIOwedIsBlank,IF($H288 = "",0,$H288),
_xlpm.TotalMonthlyPaymentCalculation,$D288+$E288+$G288+_xlpm.IfPMIOwedIsBlank,
_xlpm.IsPrincipalZeroCondition,ROUND($F287,2) = 0,
_xlpm.IsPrincipalRemainingBlankCondition,$F287="",
_xlpm.IsPeriodBlankCondition,ISBLANK($A288),
_xlpm.Calculation,IF(_xlpm.IsPeriodBlankCondition,"",IF(_xlpm.IsPrincipalRemainingBlankCondition,"",IF(_xlpm.IsPrincipalZeroCondition,"",_xlpm.TotalMonthlyPaymentCalculation))),
_xlpm.Calculation
)</f>
        <v>2079.6288261598379</v>
      </c>
      <c r="L288" s="5"/>
    </row>
    <row r="289" spans="1:12" x14ac:dyDescent="0.3">
      <c r="A289">
        <v>264</v>
      </c>
      <c r="B289" s="53">
        <f t="shared" si="4"/>
        <v>51836</v>
      </c>
      <c r="C289" s="5">
        <f>_xlfn.LET(
_xlpm.StartingPrincipalBalance,$F288,
_xlpm.IsPrincipalRemainingZeroCondition,ROUND($F288,2)=0,
_xlpm.IsPrincipalRemainingBlankCondition,$F288="",
_xlpm.IsPeriodBlankCondition,ISBLANK($A289),
_xlpm.Calculation,IF(_xlpm.IsPeriodBlankCondition,"",IF(_xlpm.IsPrincipalRemainingBlankCondition,"",IF(_xlpm.IsPrincipalRemainingZeroCondition,"",_xlpm.StartingPrincipalBalance))),
_xlpm.Calculation
)</f>
        <v>104806.13520546556</v>
      </c>
      <c r="D289" s="5">
        <f>_xlfn.LET(
_xlpm.InterestCalculation,$F288*$B$9,
_xlpm.IsPrincipalRemainingZeroCondition,ROUND($F288,2)=0,
_xlpm.IsPrincipalRemainingBlankCondition,$F288="",
_xlpm.IsPeriodBlankCondition,ISBLANK($A289),
_xlpm.Calculation,IF(_xlpm.IsPeriodBlankCondition,"",IF(_xlpm.IsPrincipalRemainingBlankCondition,"",IF(_xlpm.IsPrincipalRemainingZeroCondition,"",_xlpm.InterestCalculation))),
_xlpm.Calculation
)</f>
        <v>873.38446004554635</v>
      </c>
      <c r="E289" s="5">
        <f>_xlfn.LET(
_xlpm.PrincipalOwedCalculation,$B$10-$D289,
_xlpm.IsPrincipalLessThenOrEqualToMonthlyPaymentCondition,$F288&lt;=$B$10,
_xlpm.IsPrincipalZeroCondition,ROUND($F288,2) = 0,
_xlpm.IsPrincipalRemainingBlankCondition,$F288="",
_xlpm.IsPeriodBlankCondition,ISBLANK($A289),
_xlpm.Calculation,IF(_xlpm.IsPeriodBlankCondition,"",IF(_xlpm.IsPrincipalRemainingBlankCondition,"",IF(_xlpm.IsPrincipalZeroCondition,"",IF(_xlpm.IsPrincipalLessThenOrEqualToMonthlyPaymentCondition,$F288,_xlpm.PrincipalOwedCalculation)))),
_xlpm.Calculation
)</f>
        <v>706.24436611429155</v>
      </c>
      <c r="F289" s="5">
        <f>_xlfn.LET(
_xlpm.StartingBalanceGreaterThanPrincipalOwedPlusPrepaymentCondition,$C289&gt;=$E289,
_xlpm.IsPrincpalOwedPlusPrepaymentLessThanOrEqualToPrincipalRemainingCondition,ROUND($E289,2)&lt;=ROUND($F288,2),
_xlpm.IsCurrentPrincapalOwedAmtGreaterThanPrevPrincipalOwedCondition,$E288&gt;$F288,
_xlpm.IsPrincipalZeroCondition,ROUND($F288,2) = 0,
_xlpm.IsPrincipalRemainingBlankCondition,$F288="",
_xlpm.IsPeriodBlankCondition,ISBLANK($A289),
_xlpm.Calculation,IF(_xlpm.IsPeriodBlankCondition,"",IF(_xlpm.IsPrincipalRemainingBlankCondition,"",IF(_xlpm.IsPrincipalZeroCondition,"",IF(_xlpm.StartingBalanceGreaterThanPrincipalOwedPlusPrepaymentCondition,$C289-$E289,0)))),
_xlpm.Calculation
)</f>
        <v>104099.89083935127</v>
      </c>
      <c r="G289" s="5">
        <f>_xlfn.LET(
_xlpm.PrincpalRemainingCalculation,$B$13,
_xlpm.IsPrincipalZeroCondition,ROUND($F288,2) = 0,
_xlpm.IsPrincipalRemainingBlankCondition,$F288="",
_xlpm.IsPeriodBlankCondition,ISBLANK($A289),
_xlpm.Calculation,IF(_xlpm.IsPeriodBlankCondition,"",IF(_xlpm.IsPrincipalRemainingBlankCondition,"",IF(_xlpm.IsPrincipalZeroCondition,"",_xlpm.PrincpalRemainingCalculation))),
_xlpm.Calculation
)</f>
        <v>500</v>
      </c>
      <c r="H289" s="5" t="str">
        <f>_xlfn.LET(
_xlpm.IsPrincipalRemainingLessThanOrEqualToPMICutoffAmtCondition,$F288&lt;=$B$2*(1-$B$15),
_xlpm.PMIMonthlyPayment,$B$19,
_xlpm.IsPrincipalZeroCondition,ROUND($F288,2) = 0,
_xlpm.IsPrincipalRemainingBlankCondition,$F288="",
_xlpm.IsPeriodBlankCondition,ISBLANK($A289),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89" s="5">
        <f>_xlfn.LET(
_xlpm.IfPMIOwedIsBlank,IF($H289 = "",0,$H289),
_xlpm.TotalMonthlyPaymentCalculation,$D289+$E289+$G289+_xlpm.IfPMIOwedIsBlank,
_xlpm.IsPrincipalZeroCondition,ROUND($F288,2) = 0,
_xlpm.IsPrincipalRemainingBlankCondition,$F288="",
_xlpm.IsPeriodBlankCondition,ISBLANK($A289),
_xlpm.Calculation,IF(_xlpm.IsPeriodBlankCondition,"",IF(_xlpm.IsPrincipalRemainingBlankCondition,"",IF(_xlpm.IsPrincipalZeroCondition,"",_xlpm.TotalMonthlyPaymentCalculation))),
_xlpm.Calculation
)</f>
        <v>2079.6288261598379</v>
      </c>
      <c r="L289" s="5"/>
    </row>
    <row r="290" spans="1:12" x14ac:dyDescent="0.3">
      <c r="A290">
        <v>265</v>
      </c>
      <c r="B290" s="53">
        <f t="shared" si="4"/>
        <v>51867</v>
      </c>
      <c r="C290" s="5">
        <f>_xlfn.LET(
_xlpm.StartingPrincipalBalance,$F289,
_xlpm.IsPrincipalRemainingZeroCondition,ROUND($F289,2)=0,
_xlpm.IsPrincipalRemainingBlankCondition,$F289="",
_xlpm.IsPeriodBlankCondition,ISBLANK($A290),
_xlpm.Calculation,IF(_xlpm.IsPeriodBlankCondition,"",IF(_xlpm.IsPrincipalRemainingBlankCondition,"",IF(_xlpm.IsPrincipalRemainingZeroCondition,"",_xlpm.StartingPrincipalBalance))),
_xlpm.Calculation
)</f>
        <v>104099.89083935127</v>
      </c>
      <c r="D290" s="5">
        <f>_xlfn.LET(
_xlpm.InterestCalculation,$F289*$B$9,
_xlpm.IsPrincipalRemainingZeroCondition,ROUND($F289,2)=0,
_xlpm.IsPrincipalRemainingBlankCondition,$F289="",
_xlpm.IsPeriodBlankCondition,ISBLANK($A290),
_xlpm.Calculation,IF(_xlpm.IsPeriodBlankCondition,"",IF(_xlpm.IsPrincipalRemainingBlankCondition,"",IF(_xlpm.IsPrincipalRemainingZeroCondition,"",_xlpm.InterestCalculation))),
_xlpm.Calculation
)</f>
        <v>867.49909032792721</v>
      </c>
      <c r="E290" s="5">
        <f>_xlfn.LET(
_xlpm.PrincipalOwedCalculation,$B$10-$D290,
_xlpm.IsPrincipalLessThenOrEqualToMonthlyPaymentCondition,$F289&lt;=$B$10,
_xlpm.IsPrincipalZeroCondition,ROUND($F289,2) = 0,
_xlpm.IsPrincipalRemainingBlankCondition,$F289="",
_xlpm.IsPeriodBlankCondition,ISBLANK($A290),
_xlpm.Calculation,IF(_xlpm.IsPeriodBlankCondition,"",IF(_xlpm.IsPrincipalRemainingBlankCondition,"",IF(_xlpm.IsPrincipalZeroCondition,"",IF(_xlpm.IsPrincipalLessThenOrEqualToMonthlyPaymentCondition,$F289,_xlpm.PrincipalOwedCalculation)))),
_xlpm.Calculation
)</f>
        <v>712.12973583191069</v>
      </c>
      <c r="F290" s="5">
        <f>_xlfn.LET(
_xlpm.StartingBalanceGreaterThanPrincipalOwedPlusPrepaymentCondition,$C290&gt;=$E290,
_xlpm.IsPrincpalOwedPlusPrepaymentLessThanOrEqualToPrincipalRemainingCondition,ROUND($E290,2)&lt;=ROUND($F289,2),
_xlpm.IsCurrentPrincapalOwedAmtGreaterThanPrevPrincipalOwedCondition,$E289&gt;$F289,
_xlpm.IsPrincipalZeroCondition,ROUND($F289,2) = 0,
_xlpm.IsPrincipalRemainingBlankCondition,$F289="",
_xlpm.IsPeriodBlankCondition,ISBLANK($A290),
_xlpm.Calculation,IF(_xlpm.IsPeriodBlankCondition,"",IF(_xlpm.IsPrincipalRemainingBlankCondition,"",IF(_xlpm.IsPrincipalZeroCondition,"",IF(_xlpm.StartingBalanceGreaterThanPrincipalOwedPlusPrepaymentCondition,$C290-$E290,0)))),
_xlpm.Calculation
)</f>
        <v>103387.76110351935</v>
      </c>
      <c r="G290" s="5">
        <f>_xlfn.LET(
_xlpm.PrincpalRemainingCalculation,$B$13,
_xlpm.IsPrincipalZeroCondition,ROUND($F289,2) = 0,
_xlpm.IsPrincipalRemainingBlankCondition,$F289="",
_xlpm.IsPeriodBlankCondition,ISBLANK($A290),
_xlpm.Calculation,IF(_xlpm.IsPeriodBlankCondition,"",IF(_xlpm.IsPrincipalRemainingBlankCondition,"",IF(_xlpm.IsPrincipalZeroCondition,"",_xlpm.PrincpalRemainingCalculation))),
_xlpm.Calculation
)</f>
        <v>500</v>
      </c>
      <c r="H290" s="5" t="str">
        <f>_xlfn.LET(
_xlpm.IsPrincipalRemainingLessThanOrEqualToPMICutoffAmtCondition,$F289&lt;=$B$2*(1-$B$15),
_xlpm.PMIMonthlyPayment,$B$19,
_xlpm.IsPrincipalZeroCondition,ROUND($F289,2) = 0,
_xlpm.IsPrincipalRemainingBlankCondition,$F289="",
_xlpm.IsPeriodBlankCondition,ISBLANK($A290),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90" s="5">
        <f>_xlfn.LET(
_xlpm.IfPMIOwedIsBlank,IF($H290 = "",0,$H290),
_xlpm.TotalMonthlyPaymentCalculation,$D290+$E290+$G290+_xlpm.IfPMIOwedIsBlank,
_xlpm.IsPrincipalZeroCondition,ROUND($F289,2) = 0,
_xlpm.IsPrincipalRemainingBlankCondition,$F289="",
_xlpm.IsPeriodBlankCondition,ISBLANK($A290),
_xlpm.Calculation,IF(_xlpm.IsPeriodBlankCondition,"",IF(_xlpm.IsPrincipalRemainingBlankCondition,"",IF(_xlpm.IsPrincipalZeroCondition,"",_xlpm.TotalMonthlyPaymentCalculation))),
_xlpm.Calculation
)</f>
        <v>2079.6288261598379</v>
      </c>
      <c r="L290" s="5"/>
    </row>
    <row r="291" spans="1:12" x14ac:dyDescent="0.3">
      <c r="A291">
        <v>266</v>
      </c>
      <c r="B291" s="53">
        <f t="shared" si="4"/>
        <v>51898</v>
      </c>
      <c r="C291" s="5">
        <f>_xlfn.LET(
_xlpm.StartingPrincipalBalance,$F290,
_xlpm.IsPrincipalRemainingZeroCondition,ROUND($F290,2)=0,
_xlpm.IsPrincipalRemainingBlankCondition,$F290="",
_xlpm.IsPeriodBlankCondition,ISBLANK($A291),
_xlpm.Calculation,IF(_xlpm.IsPeriodBlankCondition,"",IF(_xlpm.IsPrincipalRemainingBlankCondition,"",IF(_xlpm.IsPrincipalRemainingZeroCondition,"",_xlpm.StartingPrincipalBalance))),
_xlpm.Calculation
)</f>
        <v>103387.76110351935</v>
      </c>
      <c r="D291" s="5">
        <f>_xlfn.LET(
_xlpm.InterestCalculation,$F290*$B$9,
_xlpm.IsPrincipalRemainingZeroCondition,ROUND($F290,2)=0,
_xlpm.IsPrincipalRemainingBlankCondition,$F290="",
_xlpm.IsPeriodBlankCondition,ISBLANK($A291),
_xlpm.Calculation,IF(_xlpm.IsPeriodBlankCondition,"",IF(_xlpm.IsPrincipalRemainingBlankCondition,"",IF(_xlpm.IsPrincipalRemainingZeroCondition,"",_xlpm.InterestCalculation))),
_xlpm.Calculation
)</f>
        <v>861.56467586266126</v>
      </c>
      <c r="E291" s="5">
        <f>_xlfn.LET(
_xlpm.PrincipalOwedCalculation,$B$10-$D291,
_xlpm.IsPrincipalLessThenOrEqualToMonthlyPaymentCondition,$F290&lt;=$B$10,
_xlpm.IsPrincipalZeroCondition,ROUND($F290,2) = 0,
_xlpm.IsPrincipalRemainingBlankCondition,$F290="",
_xlpm.IsPeriodBlankCondition,ISBLANK($A291),
_xlpm.Calculation,IF(_xlpm.IsPeriodBlankCondition,"",IF(_xlpm.IsPrincipalRemainingBlankCondition,"",IF(_xlpm.IsPrincipalZeroCondition,"",IF(_xlpm.IsPrincipalLessThenOrEqualToMonthlyPaymentCondition,$F290,_xlpm.PrincipalOwedCalculation)))),
_xlpm.Calculation
)</f>
        <v>718.06415029717664</v>
      </c>
      <c r="F291" s="5">
        <f>_xlfn.LET(
_xlpm.StartingBalanceGreaterThanPrincipalOwedPlusPrepaymentCondition,$C291&gt;=$E291,
_xlpm.IsPrincpalOwedPlusPrepaymentLessThanOrEqualToPrincipalRemainingCondition,ROUND($E291,2)&lt;=ROUND($F290,2),
_xlpm.IsCurrentPrincapalOwedAmtGreaterThanPrevPrincipalOwedCondition,$E290&gt;$F290,
_xlpm.IsPrincipalZeroCondition,ROUND($F290,2) = 0,
_xlpm.IsPrincipalRemainingBlankCondition,$F290="",
_xlpm.IsPeriodBlankCondition,ISBLANK($A291),
_xlpm.Calculation,IF(_xlpm.IsPeriodBlankCondition,"",IF(_xlpm.IsPrincipalRemainingBlankCondition,"",IF(_xlpm.IsPrincipalZeroCondition,"",IF(_xlpm.StartingBalanceGreaterThanPrincipalOwedPlusPrepaymentCondition,$C291-$E291,0)))),
_xlpm.Calculation
)</f>
        <v>102669.69695322218</v>
      </c>
      <c r="G291" s="5">
        <f>_xlfn.LET(
_xlpm.PrincpalRemainingCalculation,$B$13,
_xlpm.IsPrincipalZeroCondition,ROUND($F290,2) = 0,
_xlpm.IsPrincipalRemainingBlankCondition,$F290="",
_xlpm.IsPeriodBlankCondition,ISBLANK($A291),
_xlpm.Calculation,IF(_xlpm.IsPeriodBlankCondition,"",IF(_xlpm.IsPrincipalRemainingBlankCondition,"",IF(_xlpm.IsPrincipalZeroCondition,"",_xlpm.PrincpalRemainingCalculation))),
_xlpm.Calculation
)</f>
        <v>500</v>
      </c>
      <c r="H291" s="5" t="str">
        <f>_xlfn.LET(
_xlpm.IsPrincipalRemainingLessThanOrEqualToPMICutoffAmtCondition,$F290&lt;=$B$2*(1-$B$15),
_xlpm.PMIMonthlyPayment,$B$19,
_xlpm.IsPrincipalZeroCondition,ROUND($F290,2) = 0,
_xlpm.IsPrincipalRemainingBlankCondition,$F290="",
_xlpm.IsPeriodBlankCondition,ISBLANK($A291),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91" s="5">
        <f>_xlfn.LET(
_xlpm.IfPMIOwedIsBlank,IF($H291 = "",0,$H291),
_xlpm.TotalMonthlyPaymentCalculation,$D291+$E291+$G291+_xlpm.IfPMIOwedIsBlank,
_xlpm.IsPrincipalZeroCondition,ROUND($F290,2) = 0,
_xlpm.IsPrincipalRemainingBlankCondition,$F290="",
_xlpm.IsPeriodBlankCondition,ISBLANK($A291),
_xlpm.Calculation,IF(_xlpm.IsPeriodBlankCondition,"",IF(_xlpm.IsPrincipalRemainingBlankCondition,"",IF(_xlpm.IsPrincipalZeroCondition,"",_xlpm.TotalMonthlyPaymentCalculation))),
_xlpm.Calculation
)</f>
        <v>2079.6288261598379</v>
      </c>
      <c r="L291" s="5"/>
    </row>
    <row r="292" spans="1:12" x14ac:dyDescent="0.3">
      <c r="A292">
        <v>267</v>
      </c>
      <c r="B292" s="53">
        <f t="shared" si="4"/>
        <v>51926</v>
      </c>
      <c r="C292" s="5">
        <f>_xlfn.LET(
_xlpm.StartingPrincipalBalance,$F291,
_xlpm.IsPrincipalRemainingZeroCondition,ROUND($F291,2)=0,
_xlpm.IsPrincipalRemainingBlankCondition,$F291="",
_xlpm.IsPeriodBlankCondition,ISBLANK($A292),
_xlpm.Calculation,IF(_xlpm.IsPeriodBlankCondition,"",IF(_xlpm.IsPrincipalRemainingBlankCondition,"",IF(_xlpm.IsPrincipalRemainingZeroCondition,"",_xlpm.StartingPrincipalBalance))),
_xlpm.Calculation
)</f>
        <v>102669.69695322218</v>
      </c>
      <c r="D292" s="5">
        <f>_xlfn.LET(
_xlpm.InterestCalculation,$F291*$B$9,
_xlpm.IsPrincipalRemainingZeroCondition,ROUND($F291,2)=0,
_xlpm.IsPrincipalRemainingBlankCondition,$F291="",
_xlpm.IsPeriodBlankCondition,ISBLANK($A292),
_xlpm.Calculation,IF(_xlpm.IsPeriodBlankCondition,"",IF(_xlpm.IsPrincipalRemainingBlankCondition,"",IF(_xlpm.IsPrincipalRemainingZeroCondition,"",_xlpm.InterestCalculation))),
_xlpm.Calculation
)</f>
        <v>855.58080794351815</v>
      </c>
      <c r="E292" s="5">
        <f>_xlfn.LET(
_xlpm.PrincipalOwedCalculation,$B$10-$D292,
_xlpm.IsPrincipalLessThenOrEqualToMonthlyPaymentCondition,$F291&lt;=$B$10,
_xlpm.IsPrincipalZeroCondition,ROUND($F291,2) = 0,
_xlpm.IsPrincipalRemainingBlankCondition,$F291="",
_xlpm.IsPeriodBlankCondition,ISBLANK($A292),
_xlpm.Calculation,IF(_xlpm.IsPeriodBlankCondition,"",IF(_xlpm.IsPrincipalRemainingBlankCondition,"",IF(_xlpm.IsPrincipalZeroCondition,"",IF(_xlpm.IsPrincipalLessThenOrEqualToMonthlyPaymentCondition,$F291,_xlpm.PrincipalOwedCalculation)))),
_xlpm.Calculation
)</f>
        <v>724.04801821631975</v>
      </c>
      <c r="F292" s="5">
        <f>_xlfn.LET(
_xlpm.StartingBalanceGreaterThanPrincipalOwedPlusPrepaymentCondition,$C292&gt;=$E292,
_xlpm.IsPrincpalOwedPlusPrepaymentLessThanOrEqualToPrincipalRemainingCondition,ROUND($E292,2)&lt;=ROUND($F291,2),
_xlpm.IsCurrentPrincapalOwedAmtGreaterThanPrevPrincipalOwedCondition,$E291&gt;$F291,
_xlpm.IsPrincipalZeroCondition,ROUND($F291,2) = 0,
_xlpm.IsPrincipalRemainingBlankCondition,$F291="",
_xlpm.IsPeriodBlankCondition,ISBLANK($A292),
_xlpm.Calculation,IF(_xlpm.IsPeriodBlankCondition,"",IF(_xlpm.IsPrincipalRemainingBlankCondition,"",IF(_xlpm.IsPrincipalZeroCondition,"",IF(_xlpm.StartingBalanceGreaterThanPrincipalOwedPlusPrepaymentCondition,$C292-$E292,0)))),
_xlpm.Calculation
)</f>
        <v>101945.64893500587</v>
      </c>
      <c r="G292" s="5">
        <f>_xlfn.LET(
_xlpm.PrincpalRemainingCalculation,$B$13,
_xlpm.IsPrincipalZeroCondition,ROUND($F291,2) = 0,
_xlpm.IsPrincipalRemainingBlankCondition,$F291="",
_xlpm.IsPeriodBlankCondition,ISBLANK($A292),
_xlpm.Calculation,IF(_xlpm.IsPeriodBlankCondition,"",IF(_xlpm.IsPrincipalRemainingBlankCondition,"",IF(_xlpm.IsPrincipalZeroCondition,"",_xlpm.PrincpalRemainingCalculation))),
_xlpm.Calculation
)</f>
        <v>500</v>
      </c>
      <c r="H292" s="5" t="str">
        <f>_xlfn.LET(
_xlpm.IsPrincipalRemainingLessThanOrEqualToPMICutoffAmtCondition,$F291&lt;=$B$2*(1-$B$15),
_xlpm.PMIMonthlyPayment,$B$19,
_xlpm.IsPrincipalZeroCondition,ROUND($F291,2) = 0,
_xlpm.IsPrincipalRemainingBlankCondition,$F291="",
_xlpm.IsPeriodBlankCondition,ISBLANK($A292),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92" s="5">
        <f>_xlfn.LET(
_xlpm.IfPMIOwedIsBlank,IF($H292 = "",0,$H292),
_xlpm.TotalMonthlyPaymentCalculation,$D292+$E292+$G292+_xlpm.IfPMIOwedIsBlank,
_xlpm.IsPrincipalZeroCondition,ROUND($F291,2) = 0,
_xlpm.IsPrincipalRemainingBlankCondition,$F291="",
_xlpm.IsPeriodBlankCondition,ISBLANK($A292),
_xlpm.Calculation,IF(_xlpm.IsPeriodBlankCondition,"",IF(_xlpm.IsPrincipalRemainingBlankCondition,"",IF(_xlpm.IsPrincipalZeroCondition,"",_xlpm.TotalMonthlyPaymentCalculation))),
_xlpm.Calculation
)</f>
        <v>2079.6288261598379</v>
      </c>
      <c r="L292" s="5"/>
    </row>
    <row r="293" spans="1:12" x14ac:dyDescent="0.3">
      <c r="A293">
        <v>268</v>
      </c>
      <c r="B293" s="53">
        <f t="shared" si="4"/>
        <v>51957</v>
      </c>
      <c r="C293" s="5">
        <f>_xlfn.LET(
_xlpm.StartingPrincipalBalance,$F292,
_xlpm.IsPrincipalRemainingZeroCondition,ROUND($F292,2)=0,
_xlpm.IsPrincipalRemainingBlankCondition,$F292="",
_xlpm.IsPeriodBlankCondition,ISBLANK($A293),
_xlpm.Calculation,IF(_xlpm.IsPeriodBlankCondition,"",IF(_xlpm.IsPrincipalRemainingBlankCondition,"",IF(_xlpm.IsPrincipalRemainingZeroCondition,"",_xlpm.StartingPrincipalBalance))),
_xlpm.Calculation
)</f>
        <v>101945.64893500587</v>
      </c>
      <c r="D293" s="5">
        <f>_xlfn.LET(
_xlpm.InterestCalculation,$F292*$B$9,
_xlpm.IsPrincipalRemainingZeroCondition,ROUND($F292,2)=0,
_xlpm.IsPrincipalRemainingBlankCondition,$F292="",
_xlpm.IsPeriodBlankCondition,ISBLANK($A293),
_xlpm.Calculation,IF(_xlpm.IsPeriodBlankCondition,"",IF(_xlpm.IsPrincipalRemainingBlankCondition,"",IF(_xlpm.IsPrincipalRemainingZeroCondition,"",_xlpm.InterestCalculation))),
_xlpm.Calculation
)</f>
        <v>849.54707445838221</v>
      </c>
      <c r="E293" s="5">
        <f>_xlfn.LET(
_xlpm.PrincipalOwedCalculation,$B$10-$D293,
_xlpm.IsPrincipalLessThenOrEqualToMonthlyPaymentCondition,$F292&lt;=$B$10,
_xlpm.IsPrincipalZeroCondition,ROUND($F292,2) = 0,
_xlpm.IsPrincipalRemainingBlankCondition,$F292="",
_xlpm.IsPeriodBlankCondition,ISBLANK($A293),
_xlpm.Calculation,IF(_xlpm.IsPeriodBlankCondition,"",IF(_xlpm.IsPrincipalRemainingBlankCondition,"",IF(_xlpm.IsPrincipalZeroCondition,"",IF(_xlpm.IsPrincipalLessThenOrEqualToMonthlyPaymentCondition,$F292,_xlpm.PrincipalOwedCalculation)))),
_xlpm.Calculation
)</f>
        <v>730.08175170145569</v>
      </c>
      <c r="F293" s="5">
        <f>_xlfn.LET(
_xlpm.StartingBalanceGreaterThanPrincipalOwedPlusPrepaymentCondition,$C293&gt;=$E293,
_xlpm.IsPrincpalOwedPlusPrepaymentLessThanOrEqualToPrincipalRemainingCondition,ROUND($E293,2)&lt;=ROUND($F292,2),
_xlpm.IsCurrentPrincapalOwedAmtGreaterThanPrevPrincipalOwedCondition,$E292&gt;$F292,
_xlpm.IsPrincipalZeroCondition,ROUND($F292,2) = 0,
_xlpm.IsPrincipalRemainingBlankCondition,$F292="",
_xlpm.IsPeriodBlankCondition,ISBLANK($A293),
_xlpm.Calculation,IF(_xlpm.IsPeriodBlankCondition,"",IF(_xlpm.IsPrincipalRemainingBlankCondition,"",IF(_xlpm.IsPrincipalZeroCondition,"",IF(_xlpm.StartingBalanceGreaterThanPrincipalOwedPlusPrepaymentCondition,$C293-$E293,0)))),
_xlpm.Calculation
)</f>
        <v>101215.56718330442</v>
      </c>
      <c r="G293" s="5">
        <f>_xlfn.LET(
_xlpm.PrincpalRemainingCalculation,$B$13,
_xlpm.IsPrincipalZeroCondition,ROUND($F292,2) = 0,
_xlpm.IsPrincipalRemainingBlankCondition,$F292="",
_xlpm.IsPeriodBlankCondition,ISBLANK($A293),
_xlpm.Calculation,IF(_xlpm.IsPeriodBlankCondition,"",IF(_xlpm.IsPrincipalRemainingBlankCondition,"",IF(_xlpm.IsPrincipalZeroCondition,"",_xlpm.PrincpalRemainingCalculation))),
_xlpm.Calculation
)</f>
        <v>500</v>
      </c>
      <c r="H293" s="5" t="str">
        <f>_xlfn.LET(
_xlpm.IsPrincipalRemainingLessThanOrEqualToPMICutoffAmtCondition,$F292&lt;=$B$2*(1-$B$15),
_xlpm.PMIMonthlyPayment,$B$19,
_xlpm.IsPrincipalZeroCondition,ROUND($F292,2) = 0,
_xlpm.IsPrincipalRemainingBlankCondition,$F292="",
_xlpm.IsPeriodBlankCondition,ISBLANK($A293),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93" s="5">
        <f>_xlfn.LET(
_xlpm.IfPMIOwedIsBlank,IF($H293 = "",0,$H293),
_xlpm.TotalMonthlyPaymentCalculation,$D293+$E293+$G293+_xlpm.IfPMIOwedIsBlank,
_xlpm.IsPrincipalZeroCondition,ROUND($F292,2) = 0,
_xlpm.IsPrincipalRemainingBlankCondition,$F292="",
_xlpm.IsPeriodBlankCondition,ISBLANK($A293),
_xlpm.Calculation,IF(_xlpm.IsPeriodBlankCondition,"",IF(_xlpm.IsPrincipalRemainingBlankCondition,"",IF(_xlpm.IsPrincipalZeroCondition,"",_xlpm.TotalMonthlyPaymentCalculation))),
_xlpm.Calculation
)</f>
        <v>2079.6288261598379</v>
      </c>
      <c r="L293" s="5"/>
    </row>
    <row r="294" spans="1:12" x14ac:dyDescent="0.3">
      <c r="A294">
        <v>269</v>
      </c>
      <c r="B294" s="53">
        <f t="shared" si="4"/>
        <v>51987</v>
      </c>
      <c r="C294" s="5">
        <f>_xlfn.LET(
_xlpm.StartingPrincipalBalance,$F293,
_xlpm.IsPrincipalRemainingZeroCondition,ROUND($F293,2)=0,
_xlpm.IsPrincipalRemainingBlankCondition,$F293="",
_xlpm.IsPeriodBlankCondition,ISBLANK($A294),
_xlpm.Calculation,IF(_xlpm.IsPeriodBlankCondition,"",IF(_xlpm.IsPrincipalRemainingBlankCondition,"",IF(_xlpm.IsPrincipalRemainingZeroCondition,"",_xlpm.StartingPrincipalBalance))),
_xlpm.Calculation
)</f>
        <v>101215.56718330442</v>
      </c>
      <c r="D294" s="5">
        <f>_xlfn.LET(
_xlpm.InterestCalculation,$F293*$B$9,
_xlpm.IsPrincipalRemainingZeroCondition,ROUND($F293,2)=0,
_xlpm.IsPrincipalRemainingBlankCondition,$F293="",
_xlpm.IsPeriodBlankCondition,ISBLANK($A294),
_xlpm.Calculation,IF(_xlpm.IsPeriodBlankCondition,"",IF(_xlpm.IsPrincipalRemainingBlankCondition,"",IF(_xlpm.IsPrincipalRemainingZeroCondition,"",_xlpm.InterestCalculation))),
_xlpm.Calculation
)</f>
        <v>843.46305986087009</v>
      </c>
      <c r="E294" s="5">
        <f>_xlfn.LET(
_xlpm.PrincipalOwedCalculation,$B$10-$D294,
_xlpm.IsPrincipalLessThenOrEqualToMonthlyPaymentCondition,$F293&lt;=$B$10,
_xlpm.IsPrincipalZeroCondition,ROUND($F293,2) = 0,
_xlpm.IsPrincipalRemainingBlankCondition,$F293="",
_xlpm.IsPeriodBlankCondition,ISBLANK($A294),
_xlpm.Calculation,IF(_xlpm.IsPeriodBlankCondition,"",IF(_xlpm.IsPrincipalRemainingBlankCondition,"",IF(_xlpm.IsPrincipalZeroCondition,"",IF(_xlpm.IsPrincipalLessThenOrEqualToMonthlyPaymentCondition,$F293,_xlpm.PrincipalOwedCalculation)))),
_xlpm.Calculation
)</f>
        <v>736.16576629896781</v>
      </c>
      <c r="F294" s="5">
        <f>_xlfn.LET(
_xlpm.StartingBalanceGreaterThanPrincipalOwedPlusPrepaymentCondition,$C294&gt;=$E294,
_xlpm.IsPrincpalOwedPlusPrepaymentLessThanOrEqualToPrincipalRemainingCondition,ROUND($E294,2)&lt;=ROUND($F293,2),
_xlpm.IsCurrentPrincapalOwedAmtGreaterThanPrevPrincipalOwedCondition,$E293&gt;$F293,
_xlpm.IsPrincipalZeroCondition,ROUND($F293,2) = 0,
_xlpm.IsPrincipalRemainingBlankCondition,$F293="",
_xlpm.IsPeriodBlankCondition,ISBLANK($A294),
_xlpm.Calculation,IF(_xlpm.IsPeriodBlankCondition,"",IF(_xlpm.IsPrincipalRemainingBlankCondition,"",IF(_xlpm.IsPrincipalZeroCondition,"",IF(_xlpm.StartingBalanceGreaterThanPrincipalOwedPlusPrepaymentCondition,$C294-$E294,0)))),
_xlpm.Calculation
)</f>
        <v>100479.40141700544</v>
      </c>
      <c r="G294" s="5">
        <f>_xlfn.LET(
_xlpm.PrincpalRemainingCalculation,$B$13,
_xlpm.IsPrincipalZeroCondition,ROUND($F293,2) = 0,
_xlpm.IsPrincipalRemainingBlankCondition,$F293="",
_xlpm.IsPeriodBlankCondition,ISBLANK($A294),
_xlpm.Calculation,IF(_xlpm.IsPeriodBlankCondition,"",IF(_xlpm.IsPrincipalRemainingBlankCondition,"",IF(_xlpm.IsPrincipalZeroCondition,"",_xlpm.PrincpalRemainingCalculation))),
_xlpm.Calculation
)</f>
        <v>500</v>
      </c>
      <c r="H294" s="5" t="str">
        <f>_xlfn.LET(
_xlpm.IsPrincipalRemainingLessThanOrEqualToPMICutoffAmtCondition,$F293&lt;=$B$2*(1-$B$15),
_xlpm.PMIMonthlyPayment,$B$19,
_xlpm.IsPrincipalZeroCondition,ROUND($F293,2) = 0,
_xlpm.IsPrincipalRemainingBlankCondition,$F293="",
_xlpm.IsPeriodBlankCondition,ISBLANK($A294),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94" s="5">
        <f>_xlfn.LET(
_xlpm.IfPMIOwedIsBlank,IF($H294 = "",0,$H294),
_xlpm.TotalMonthlyPaymentCalculation,$D294+$E294+$G294+_xlpm.IfPMIOwedIsBlank,
_xlpm.IsPrincipalZeroCondition,ROUND($F293,2) = 0,
_xlpm.IsPrincipalRemainingBlankCondition,$F293="",
_xlpm.IsPeriodBlankCondition,ISBLANK($A294),
_xlpm.Calculation,IF(_xlpm.IsPeriodBlankCondition,"",IF(_xlpm.IsPrincipalRemainingBlankCondition,"",IF(_xlpm.IsPrincipalZeroCondition,"",_xlpm.TotalMonthlyPaymentCalculation))),
_xlpm.Calculation
)</f>
        <v>2079.6288261598379</v>
      </c>
      <c r="L294" s="5"/>
    </row>
    <row r="295" spans="1:12" x14ac:dyDescent="0.3">
      <c r="A295">
        <v>270</v>
      </c>
      <c r="B295" s="53">
        <f t="shared" si="4"/>
        <v>52018</v>
      </c>
      <c r="C295" s="5">
        <f>_xlfn.LET(
_xlpm.StartingPrincipalBalance,$F294,
_xlpm.IsPrincipalRemainingZeroCondition,ROUND($F294,2)=0,
_xlpm.IsPrincipalRemainingBlankCondition,$F294="",
_xlpm.IsPeriodBlankCondition,ISBLANK($A295),
_xlpm.Calculation,IF(_xlpm.IsPeriodBlankCondition,"",IF(_xlpm.IsPrincipalRemainingBlankCondition,"",IF(_xlpm.IsPrincipalRemainingZeroCondition,"",_xlpm.StartingPrincipalBalance))),
_xlpm.Calculation
)</f>
        <v>100479.40141700544</v>
      </c>
      <c r="D295" s="5">
        <f>_xlfn.LET(
_xlpm.InterestCalculation,$F294*$B$9,
_xlpm.IsPrincipalRemainingZeroCondition,ROUND($F294,2)=0,
_xlpm.IsPrincipalRemainingBlankCondition,$F294="",
_xlpm.IsPeriodBlankCondition,ISBLANK($A295),
_xlpm.Calculation,IF(_xlpm.IsPeriodBlankCondition,"",IF(_xlpm.IsPrincipalRemainingBlankCondition,"",IF(_xlpm.IsPrincipalRemainingZeroCondition,"",_xlpm.InterestCalculation))),
_xlpm.Calculation
)</f>
        <v>837.32834514171202</v>
      </c>
      <c r="E295" s="5">
        <f>_xlfn.LET(
_xlpm.PrincipalOwedCalculation,$B$10-$D295,
_xlpm.IsPrincipalLessThenOrEqualToMonthlyPaymentCondition,$F294&lt;=$B$10,
_xlpm.IsPrincipalZeroCondition,ROUND($F294,2) = 0,
_xlpm.IsPrincipalRemainingBlankCondition,$F294="",
_xlpm.IsPeriodBlankCondition,ISBLANK($A295),
_xlpm.Calculation,IF(_xlpm.IsPeriodBlankCondition,"",IF(_xlpm.IsPrincipalRemainingBlankCondition,"",IF(_xlpm.IsPrincipalZeroCondition,"",IF(_xlpm.IsPrincipalLessThenOrEqualToMonthlyPaymentCondition,$F294,_xlpm.PrincipalOwedCalculation)))),
_xlpm.Calculation
)</f>
        <v>742.30048101812588</v>
      </c>
      <c r="F295" s="5">
        <f>_xlfn.LET(
_xlpm.StartingBalanceGreaterThanPrincipalOwedPlusPrepaymentCondition,$C295&gt;=$E295,
_xlpm.IsPrincpalOwedPlusPrepaymentLessThanOrEqualToPrincipalRemainingCondition,ROUND($E295,2)&lt;=ROUND($F294,2),
_xlpm.IsCurrentPrincapalOwedAmtGreaterThanPrevPrincipalOwedCondition,$E294&gt;$F294,
_xlpm.IsPrincipalZeroCondition,ROUND($F294,2) = 0,
_xlpm.IsPrincipalRemainingBlankCondition,$F294="",
_xlpm.IsPeriodBlankCondition,ISBLANK($A295),
_xlpm.Calculation,IF(_xlpm.IsPeriodBlankCondition,"",IF(_xlpm.IsPrincipalRemainingBlankCondition,"",IF(_xlpm.IsPrincipalZeroCondition,"",IF(_xlpm.StartingBalanceGreaterThanPrincipalOwedPlusPrepaymentCondition,$C295-$E295,0)))),
_xlpm.Calculation
)</f>
        <v>99737.100935987313</v>
      </c>
      <c r="G295" s="5">
        <f>_xlfn.LET(
_xlpm.PrincpalRemainingCalculation,$B$13,
_xlpm.IsPrincipalZeroCondition,ROUND($F294,2) = 0,
_xlpm.IsPrincipalRemainingBlankCondition,$F294="",
_xlpm.IsPeriodBlankCondition,ISBLANK($A295),
_xlpm.Calculation,IF(_xlpm.IsPeriodBlankCondition,"",IF(_xlpm.IsPrincipalRemainingBlankCondition,"",IF(_xlpm.IsPrincipalZeroCondition,"",_xlpm.PrincpalRemainingCalculation))),
_xlpm.Calculation
)</f>
        <v>500</v>
      </c>
      <c r="H295" s="5" t="str">
        <f>_xlfn.LET(
_xlpm.IsPrincipalRemainingLessThanOrEqualToPMICutoffAmtCondition,$F294&lt;=$B$2*(1-$B$15),
_xlpm.PMIMonthlyPayment,$B$19,
_xlpm.IsPrincipalZeroCondition,ROUND($F294,2) = 0,
_xlpm.IsPrincipalRemainingBlankCondition,$F294="",
_xlpm.IsPeriodBlankCondition,ISBLANK($A295),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95" s="5">
        <f>_xlfn.LET(
_xlpm.IfPMIOwedIsBlank,IF($H295 = "",0,$H295),
_xlpm.TotalMonthlyPaymentCalculation,$D295+$E295+$G295+_xlpm.IfPMIOwedIsBlank,
_xlpm.IsPrincipalZeroCondition,ROUND($F294,2) = 0,
_xlpm.IsPrincipalRemainingBlankCondition,$F294="",
_xlpm.IsPeriodBlankCondition,ISBLANK($A295),
_xlpm.Calculation,IF(_xlpm.IsPeriodBlankCondition,"",IF(_xlpm.IsPrincipalRemainingBlankCondition,"",IF(_xlpm.IsPrincipalZeroCondition,"",_xlpm.TotalMonthlyPaymentCalculation))),
_xlpm.Calculation
)</f>
        <v>2079.6288261598379</v>
      </c>
      <c r="L295" s="5"/>
    </row>
    <row r="296" spans="1:12" x14ac:dyDescent="0.3">
      <c r="A296">
        <v>271</v>
      </c>
      <c r="B296" s="53">
        <f t="shared" si="4"/>
        <v>52048</v>
      </c>
      <c r="C296" s="5">
        <f>_xlfn.LET(
_xlpm.StartingPrincipalBalance,$F295,
_xlpm.IsPrincipalRemainingZeroCondition,ROUND($F295,2)=0,
_xlpm.IsPrincipalRemainingBlankCondition,$F295="",
_xlpm.IsPeriodBlankCondition,ISBLANK($A296),
_xlpm.Calculation,IF(_xlpm.IsPeriodBlankCondition,"",IF(_xlpm.IsPrincipalRemainingBlankCondition,"",IF(_xlpm.IsPrincipalRemainingZeroCondition,"",_xlpm.StartingPrincipalBalance))),
_xlpm.Calculation
)</f>
        <v>99737.100935987313</v>
      </c>
      <c r="D296" s="5">
        <f>_xlfn.LET(
_xlpm.InterestCalculation,$F295*$B$9,
_xlpm.IsPrincipalRemainingZeroCondition,ROUND($F295,2)=0,
_xlpm.IsPrincipalRemainingBlankCondition,$F295="",
_xlpm.IsPeriodBlankCondition,ISBLANK($A296),
_xlpm.Calculation,IF(_xlpm.IsPeriodBlankCondition,"",IF(_xlpm.IsPrincipalRemainingBlankCondition,"",IF(_xlpm.IsPrincipalRemainingZeroCondition,"",_xlpm.InterestCalculation))),
_xlpm.Calculation
)</f>
        <v>831.14250779989425</v>
      </c>
      <c r="E296" s="5">
        <f>_xlfn.LET(
_xlpm.PrincipalOwedCalculation,$B$10-$D296,
_xlpm.IsPrincipalLessThenOrEqualToMonthlyPaymentCondition,$F295&lt;=$B$10,
_xlpm.IsPrincipalZeroCondition,ROUND($F295,2) = 0,
_xlpm.IsPrincipalRemainingBlankCondition,$F295="",
_xlpm.IsPeriodBlankCondition,ISBLANK($A296),
_xlpm.Calculation,IF(_xlpm.IsPeriodBlankCondition,"",IF(_xlpm.IsPrincipalRemainingBlankCondition,"",IF(_xlpm.IsPrincipalZeroCondition,"",IF(_xlpm.IsPrincipalLessThenOrEqualToMonthlyPaymentCondition,$F295,_xlpm.PrincipalOwedCalculation)))),
_xlpm.Calculation
)</f>
        <v>748.48631835994365</v>
      </c>
      <c r="F296" s="5">
        <f>_xlfn.LET(
_xlpm.StartingBalanceGreaterThanPrincipalOwedPlusPrepaymentCondition,$C296&gt;=$E296,
_xlpm.IsPrincpalOwedPlusPrepaymentLessThanOrEqualToPrincipalRemainingCondition,ROUND($E296,2)&lt;=ROUND($F295,2),
_xlpm.IsCurrentPrincapalOwedAmtGreaterThanPrevPrincipalOwedCondition,$E295&gt;$F295,
_xlpm.IsPrincipalZeroCondition,ROUND($F295,2) = 0,
_xlpm.IsPrincipalRemainingBlankCondition,$F295="",
_xlpm.IsPeriodBlankCondition,ISBLANK($A296),
_xlpm.Calculation,IF(_xlpm.IsPeriodBlankCondition,"",IF(_xlpm.IsPrincipalRemainingBlankCondition,"",IF(_xlpm.IsPrincipalZeroCondition,"",IF(_xlpm.StartingBalanceGreaterThanPrincipalOwedPlusPrepaymentCondition,$C296-$E296,0)))),
_xlpm.Calculation
)</f>
        <v>98988.614617627376</v>
      </c>
      <c r="G296" s="5">
        <f>_xlfn.LET(
_xlpm.PrincpalRemainingCalculation,$B$13,
_xlpm.IsPrincipalZeroCondition,ROUND($F295,2) = 0,
_xlpm.IsPrincipalRemainingBlankCondition,$F295="",
_xlpm.IsPeriodBlankCondition,ISBLANK($A296),
_xlpm.Calculation,IF(_xlpm.IsPeriodBlankCondition,"",IF(_xlpm.IsPrincipalRemainingBlankCondition,"",IF(_xlpm.IsPrincipalZeroCondition,"",_xlpm.PrincpalRemainingCalculation))),
_xlpm.Calculation
)</f>
        <v>500</v>
      </c>
      <c r="H296" s="5" t="str">
        <f>_xlfn.LET(
_xlpm.IsPrincipalRemainingLessThanOrEqualToPMICutoffAmtCondition,$F295&lt;=$B$2*(1-$B$15),
_xlpm.PMIMonthlyPayment,$B$19,
_xlpm.IsPrincipalZeroCondition,ROUND($F295,2) = 0,
_xlpm.IsPrincipalRemainingBlankCondition,$F295="",
_xlpm.IsPeriodBlankCondition,ISBLANK($A296),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96" s="5">
        <f>_xlfn.LET(
_xlpm.IfPMIOwedIsBlank,IF($H296 = "",0,$H296),
_xlpm.TotalMonthlyPaymentCalculation,$D296+$E296+$G296+_xlpm.IfPMIOwedIsBlank,
_xlpm.IsPrincipalZeroCondition,ROUND($F295,2) = 0,
_xlpm.IsPrincipalRemainingBlankCondition,$F295="",
_xlpm.IsPeriodBlankCondition,ISBLANK($A296),
_xlpm.Calculation,IF(_xlpm.IsPeriodBlankCondition,"",IF(_xlpm.IsPrincipalRemainingBlankCondition,"",IF(_xlpm.IsPrincipalZeroCondition,"",_xlpm.TotalMonthlyPaymentCalculation))),
_xlpm.Calculation
)</f>
        <v>2079.6288261598379</v>
      </c>
      <c r="L296" s="5"/>
    </row>
    <row r="297" spans="1:12" x14ac:dyDescent="0.3">
      <c r="A297">
        <v>272</v>
      </c>
      <c r="B297" s="53">
        <f t="shared" si="4"/>
        <v>52079</v>
      </c>
      <c r="C297" s="5">
        <f>_xlfn.LET(
_xlpm.StartingPrincipalBalance,$F296,
_xlpm.IsPrincipalRemainingZeroCondition,ROUND($F296,2)=0,
_xlpm.IsPrincipalRemainingBlankCondition,$F296="",
_xlpm.IsPeriodBlankCondition,ISBLANK($A297),
_xlpm.Calculation,IF(_xlpm.IsPeriodBlankCondition,"",IF(_xlpm.IsPrincipalRemainingBlankCondition,"",IF(_xlpm.IsPrincipalRemainingZeroCondition,"",_xlpm.StartingPrincipalBalance))),
_xlpm.Calculation
)</f>
        <v>98988.614617627376</v>
      </c>
      <c r="D297" s="5">
        <f>_xlfn.LET(
_xlpm.InterestCalculation,$F296*$B$9,
_xlpm.IsPrincipalRemainingZeroCondition,ROUND($F296,2)=0,
_xlpm.IsPrincipalRemainingBlankCondition,$F296="",
_xlpm.IsPeriodBlankCondition,ISBLANK($A297),
_xlpm.Calculation,IF(_xlpm.IsPeriodBlankCondition,"",IF(_xlpm.IsPrincipalRemainingBlankCondition,"",IF(_xlpm.IsPrincipalRemainingZeroCondition,"",_xlpm.InterestCalculation))),
_xlpm.Calculation
)</f>
        <v>824.90512181356144</v>
      </c>
      <c r="E297" s="5">
        <f>_xlfn.LET(
_xlpm.PrincipalOwedCalculation,$B$10-$D297,
_xlpm.IsPrincipalLessThenOrEqualToMonthlyPaymentCondition,$F296&lt;=$B$10,
_xlpm.IsPrincipalZeroCondition,ROUND($F296,2) = 0,
_xlpm.IsPrincipalRemainingBlankCondition,$F296="",
_xlpm.IsPeriodBlankCondition,ISBLANK($A297),
_xlpm.Calculation,IF(_xlpm.IsPeriodBlankCondition,"",IF(_xlpm.IsPrincipalRemainingBlankCondition,"",IF(_xlpm.IsPrincipalZeroCondition,"",IF(_xlpm.IsPrincipalLessThenOrEqualToMonthlyPaymentCondition,$F296,_xlpm.PrincipalOwedCalculation)))),
_xlpm.Calculation
)</f>
        <v>754.72370434627646</v>
      </c>
      <c r="F297" s="5">
        <f>_xlfn.LET(
_xlpm.StartingBalanceGreaterThanPrincipalOwedPlusPrepaymentCondition,$C297&gt;=$E297,
_xlpm.IsPrincpalOwedPlusPrepaymentLessThanOrEqualToPrincipalRemainingCondition,ROUND($E297,2)&lt;=ROUND($F296,2),
_xlpm.IsCurrentPrincapalOwedAmtGreaterThanPrevPrincipalOwedCondition,$E296&gt;$F296,
_xlpm.IsPrincipalZeroCondition,ROUND($F296,2) = 0,
_xlpm.IsPrincipalRemainingBlankCondition,$F296="",
_xlpm.IsPeriodBlankCondition,ISBLANK($A297),
_xlpm.Calculation,IF(_xlpm.IsPeriodBlankCondition,"",IF(_xlpm.IsPrincipalRemainingBlankCondition,"",IF(_xlpm.IsPrincipalZeroCondition,"",IF(_xlpm.StartingBalanceGreaterThanPrincipalOwedPlusPrepaymentCondition,$C297-$E297,0)))),
_xlpm.Calculation
)</f>
        <v>98233.890913281095</v>
      </c>
      <c r="G297" s="5">
        <f>_xlfn.LET(
_xlpm.PrincpalRemainingCalculation,$B$13,
_xlpm.IsPrincipalZeroCondition,ROUND($F296,2) = 0,
_xlpm.IsPrincipalRemainingBlankCondition,$F296="",
_xlpm.IsPeriodBlankCondition,ISBLANK($A297),
_xlpm.Calculation,IF(_xlpm.IsPeriodBlankCondition,"",IF(_xlpm.IsPrincipalRemainingBlankCondition,"",IF(_xlpm.IsPrincipalZeroCondition,"",_xlpm.PrincpalRemainingCalculation))),
_xlpm.Calculation
)</f>
        <v>500</v>
      </c>
      <c r="H297" s="5" t="str">
        <f>_xlfn.LET(
_xlpm.IsPrincipalRemainingLessThanOrEqualToPMICutoffAmtCondition,$F296&lt;=$B$2*(1-$B$15),
_xlpm.PMIMonthlyPayment,$B$19,
_xlpm.IsPrincipalZeroCondition,ROUND($F296,2) = 0,
_xlpm.IsPrincipalRemainingBlankCondition,$F296="",
_xlpm.IsPeriodBlankCondition,ISBLANK($A297),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97" s="5">
        <f>_xlfn.LET(
_xlpm.IfPMIOwedIsBlank,IF($H297 = "",0,$H297),
_xlpm.TotalMonthlyPaymentCalculation,$D297+$E297+$G297+_xlpm.IfPMIOwedIsBlank,
_xlpm.IsPrincipalZeroCondition,ROUND($F296,2) = 0,
_xlpm.IsPrincipalRemainingBlankCondition,$F296="",
_xlpm.IsPeriodBlankCondition,ISBLANK($A297),
_xlpm.Calculation,IF(_xlpm.IsPeriodBlankCondition,"",IF(_xlpm.IsPrincipalRemainingBlankCondition,"",IF(_xlpm.IsPrincipalZeroCondition,"",_xlpm.TotalMonthlyPaymentCalculation))),
_xlpm.Calculation
)</f>
        <v>2079.6288261598379</v>
      </c>
      <c r="L297" s="5"/>
    </row>
    <row r="298" spans="1:12" x14ac:dyDescent="0.3">
      <c r="A298">
        <v>273</v>
      </c>
      <c r="B298" s="53">
        <f t="shared" si="4"/>
        <v>52110</v>
      </c>
      <c r="C298" s="5">
        <f>_xlfn.LET(
_xlpm.StartingPrincipalBalance,$F297,
_xlpm.IsPrincipalRemainingZeroCondition,ROUND($F297,2)=0,
_xlpm.IsPrincipalRemainingBlankCondition,$F297="",
_xlpm.IsPeriodBlankCondition,ISBLANK($A298),
_xlpm.Calculation,IF(_xlpm.IsPeriodBlankCondition,"",IF(_xlpm.IsPrincipalRemainingBlankCondition,"",IF(_xlpm.IsPrincipalRemainingZeroCondition,"",_xlpm.StartingPrincipalBalance))),
_xlpm.Calculation
)</f>
        <v>98233.890913281095</v>
      </c>
      <c r="D298" s="5">
        <f>_xlfn.LET(
_xlpm.InterestCalculation,$F297*$B$9,
_xlpm.IsPrincipalRemainingZeroCondition,ROUND($F297,2)=0,
_xlpm.IsPrincipalRemainingBlankCondition,$F297="",
_xlpm.IsPeriodBlankCondition,ISBLANK($A298),
_xlpm.Calculation,IF(_xlpm.IsPeriodBlankCondition,"",IF(_xlpm.IsPrincipalRemainingBlankCondition,"",IF(_xlpm.IsPrincipalRemainingZeroCondition,"",_xlpm.InterestCalculation))),
_xlpm.Calculation
)</f>
        <v>818.61575761067581</v>
      </c>
      <c r="E298" s="5">
        <f>_xlfn.LET(
_xlpm.PrincipalOwedCalculation,$B$10-$D298,
_xlpm.IsPrincipalLessThenOrEqualToMonthlyPaymentCondition,$F297&lt;=$B$10,
_xlpm.IsPrincipalZeroCondition,ROUND($F297,2) = 0,
_xlpm.IsPrincipalRemainingBlankCondition,$F297="",
_xlpm.IsPeriodBlankCondition,ISBLANK($A298),
_xlpm.Calculation,IF(_xlpm.IsPeriodBlankCondition,"",IF(_xlpm.IsPrincipalRemainingBlankCondition,"",IF(_xlpm.IsPrincipalZeroCondition,"",IF(_xlpm.IsPrincipalLessThenOrEqualToMonthlyPaymentCondition,$F297,_xlpm.PrincipalOwedCalculation)))),
_xlpm.Calculation
)</f>
        <v>761.01306854916209</v>
      </c>
      <c r="F298" s="5">
        <f>_xlfn.LET(
_xlpm.StartingBalanceGreaterThanPrincipalOwedPlusPrepaymentCondition,$C298&gt;=$E298,
_xlpm.IsPrincpalOwedPlusPrepaymentLessThanOrEqualToPrincipalRemainingCondition,ROUND($E298,2)&lt;=ROUND($F297,2),
_xlpm.IsCurrentPrincapalOwedAmtGreaterThanPrevPrincipalOwedCondition,$E297&gt;$F297,
_xlpm.IsPrincipalZeroCondition,ROUND($F297,2) = 0,
_xlpm.IsPrincipalRemainingBlankCondition,$F297="",
_xlpm.IsPeriodBlankCondition,ISBLANK($A298),
_xlpm.Calculation,IF(_xlpm.IsPeriodBlankCondition,"",IF(_xlpm.IsPrincipalRemainingBlankCondition,"",IF(_xlpm.IsPrincipalZeroCondition,"",IF(_xlpm.StartingBalanceGreaterThanPrincipalOwedPlusPrepaymentCondition,$C298-$E298,0)))),
_xlpm.Calculation
)</f>
        <v>97472.877844731935</v>
      </c>
      <c r="G298" s="5">
        <f>_xlfn.LET(
_xlpm.PrincpalRemainingCalculation,$B$13,
_xlpm.IsPrincipalZeroCondition,ROUND($F297,2) = 0,
_xlpm.IsPrincipalRemainingBlankCondition,$F297="",
_xlpm.IsPeriodBlankCondition,ISBLANK($A298),
_xlpm.Calculation,IF(_xlpm.IsPeriodBlankCondition,"",IF(_xlpm.IsPrincipalRemainingBlankCondition,"",IF(_xlpm.IsPrincipalZeroCondition,"",_xlpm.PrincpalRemainingCalculation))),
_xlpm.Calculation
)</f>
        <v>500</v>
      </c>
      <c r="H298" s="5" t="str">
        <f>_xlfn.LET(
_xlpm.IsPrincipalRemainingLessThanOrEqualToPMICutoffAmtCondition,$F297&lt;=$B$2*(1-$B$15),
_xlpm.PMIMonthlyPayment,$B$19,
_xlpm.IsPrincipalZeroCondition,ROUND($F297,2) = 0,
_xlpm.IsPrincipalRemainingBlankCondition,$F297="",
_xlpm.IsPeriodBlankCondition,ISBLANK($A298),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98" s="5">
        <f>_xlfn.LET(
_xlpm.IfPMIOwedIsBlank,IF($H298 = "",0,$H298),
_xlpm.TotalMonthlyPaymentCalculation,$D298+$E298+$G298+_xlpm.IfPMIOwedIsBlank,
_xlpm.IsPrincipalZeroCondition,ROUND($F297,2) = 0,
_xlpm.IsPrincipalRemainingBlankCondition,$F297="",
_xlpm.IsPeriodBlankCondition,ISBLANK($A298),
_xlpm.Calculation,IF(_xlpm.IsPeriodBlankCondition,"",IF(_xlpm.IsPrincipalRemainingBlankCondition,"",IF(_xlpm.IsPrincipalZeroCondition,"",_xlpm.TotalMonthlyPaymentCalculation))),
_xlpm.Calculation
)</f>
        <v>2079.6288261598379</v>
      </c>
      <c r="L298" s="5"/>
    </row>
    <row r="299" spans="1:12" x14ac:dyDescent="0.3">
      <c r="A299">
        <v>274</v>
      </c>
      <c r="B299" s="53">
        <f t="shared" si="4"/>
        <v>52140</v>
      </c>
      <c r="C299" s="5">
        <f>_xlfn.LET(
_xlpm.StartingPrincipalBalance,$F298,
_xlpm.IsPrincipalRemainingZeroCondition,ROUND($F298,2)=0,
_xlpm.IsPrincipalRemainingBlankCondition,$F298="",
_xlpm.IsPeriodBlankCondition,ISBLANK($A299),
_xlpm.Calculation,IF(_xlpm.IsPeriodBlankCondition,"",IF(_xlpm.IsPrincipalRemainingBlankCondition,"",IF(_xlpm.IsPrincipalRemainingZeroCondition,"",_xlpm.StartingPrincipalBalance))),
_xlpm.Calculation
)</f>
        <v>97472.877844731935</v>
      </c>
      <c r="D299" s="5">
        <f>_xlfn.LET(
_xlpm.InterestCalculation,$F298*$B$9,
_xlpm.IsPrincipalRemainingZeroCondition,ROUND($F298,2)=0,
_xlpm.IsPrincipalRemainingBlankCondition,$F298="",
_xlpm.IsPeriodBlankCondition,ISBLANK($A299),
_xlpm.Calculation,IF(_xlpm.IsPeriodBlankCondition,"",IF(_xlpm.IsPrincipalRemainingBlankCondition,"",IF(_xlpm.IsPrincipalRemainingZeroCondition,"",_xlpm.InterestCalculation))),
_xlpm.Calculation
)</f>
        <v>812.27398203943278</v>
      </c>
      <c r="E299" s="5">
        <f>_xlfn.LET(
_xlpm.PrincipalOwedCalculation,$B$10-$D299,
_xlpm.IsPrincipalLessThenOrEqualToMonthlyPaymentCondition,$F298&lt;=$B$10,
_xlpm.IsPrincipalZeroCondition,ROUND($F298,2) = 0,
_xlpm.IsPrincipalRemainingBlankCondition,$F298="",
_xlpm.IsPeriodBlankCondition,ISBLANK($A299),
_xlpm.Calculation,IF(_xlpm.IsPeriodBlankCondition,"",IF(_xlpm.IsPrincipalRemainingBlankCondition,"",IF(_xlpm.IsPrincipalZeroCondition,"",IF(_xlpm.IsPrincipalLessThenOrEqualToMonthlyPaymentCondition,$F298,_xlpm.PrincipalOwedCalculation)))),
_xlpm.Calculation
)</f>
        <v>767.35484412040512</v>
      </c>
      <c r="F299" s="5">
        <f>_xlfn.LET(
_xlpm.StartingBalanceGreaterThanPrincipalOwedPlusPrepaymentCondition,$C299&gt;=$E299,
_xlpm.IsPrincpalOwedPlusPrepaymentLessThanOrEqualToPrincipalRemainingCondition,ROUND($E299,2)&lt;=ROUND($F298,2),
_xlpm.IsCurrentPrincapalOwedAmtGreaterThanPrevPrincipalOwedCondition,$E298&gt;$F298,
_xlpm.IsPrincipalZeroCondition,ROUND($F298,2) = 0,
_xlpm.IsPrincipalRemainingBlankCondition,$F298="",
_xlpm.IsPeriodBlankCondition,ISBLANK($A299),
_xlpm.Calculation,IF(_xlpm.IsPeriodBlankCondition,"",IF(_xlpm.IsPrincipalRemainingBlankCondition,"",IF(_xlpm.IsPrincipalZeroCondition,"",IF(_xlpm.StartingBalanceGreaterThanPrincipalOwedPlusPrepaymentCondition,$C299-$E299,0)))),
_xlpm.Calculation
)</f>
        <v>96705.523000611531</v>
      </c>
      <c r="G299" s="5">
        <f>_xlfn.LET(
_xlpm.PrincpalRemainingCalculation,$B$13,
_xlpm.IsPrincipalZeroCondition,ROUND($F298,2) = 0,
_xlpm.IsPrincipalRemainingBlankCondition,$F298="",
_xlpm.IsPeriodBlankCondition,ISBLANK($A299),
_xlpm.Calculation,IF(_xlpm.IsPeriodBlankCondition,"",IF(_xlpm.IsPrincipalRemainingBlankCondition,"",IF(_xlpm.IsPrincipalZeroCondition,"",_xlpm.PrincpalRemainingCalculation))),
_xlpm.Calculation
)</f>
        <v>500</v>
      </c>
      <c r="H299" s="5" t="str">
        <f>_xlfn.LET(
_xlpm.IsPrincipalRemainingLessThanOrEqualToPMICutoffAmtCondition,$F298&lt;=$B$2*(1-$B$15),
_xlpm.PMIMonthlyPayment,$B$19,
_xlpm.IsPrincipalZeroCondition,ROUND($F298,2) = 0,
_xlpm.IsPrincipalRemainingBlankCondition,$F298="",
_xlpm.IsPeriodBlankCondition,ISBLANK($A299),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99" s="5">
        <f>_xlfn.LET(
_xlpm.IfPMIOwedIsBlank,IF($H299 = "",0,$H299),
_xlpm.TotalMonthlyPaymentCalculation,$D299+$E299+$G299+_xlpm.IfPMIOwedIsBlank,
_xlpm.IsPrincipalZeroCondition,ROUND($F298,2) = 0,
_xlpm.IsPrincipalRemainingBlankCondition,$F298="",
_xlpm.IsPeriodBlankCondition,ISBLANK($A299),
_xlpm.Calculation,IF(_xlpm.IsPeriodBlankCondition,"",IF(_xlpm.IsPrincipalRemainingBlankCondition,"",IF(_xlpm.IsPrincipalZeroCondition,"",_xlpm.TotalMonthlyPaymentCalculation))),
_xlpm.Calculation
)</f>
        <v>2079.6288261598379</v>
      </c>
      <c r="L299" s="5"/>
    </row>
    <row r="300" spans="1:12" x14ac:dyDescent="0.3">
      <c r="A300">
        <v>275</v>
      </c>
      <c r="B300" s="53">
        <f t="shared" si="4"/>
        <v>52171</v>
      </c>
      <c r="C300" s="5">
        <f>_xlfn.LET(
_xlpm.StartingPrincipalBalance,$F299,
_xlpm.IsPrincipalRemainingZeroCondition,ROUND($F299,2)=0,
_xlpm.IsPrincipalRemainingBlankCondition,$F299="",
_xlpm.IsPeriodBlankCondition,ISBLANK($A300),
_xlpm.Calculation,IF(_xlpm.IsPeriodBlankCondition,"",IF(_xlpm.IsPrincipalRemainingBlankCondition,"",IF(_xlpm.IsPrincipalRemainingZeroCondition,"",_xlpm.StartingPrincipalBalance))),
_xlpm.Calculation
)</f>
        <v>96705.523000611531</v>
      </c>
      <c r="D300" s="5">
        <f>_xlfn.LET(
_xlpm.InterestCalculation,$F299*$B$9,
_xlpm.IsPrincipalRemainingZeroCondition,ROUND($F299,2)=0,
_xlpm.IsPrincipalRemainingBlankCondition,$F299="",
_xlpm.IsPeriodBlankCondition,ISBLANK($A300),
_xlpm.Calculation,IF(_xlpm.IsPeriodBlankCondition,"",IF(_xlpm.IsPrincipalRemainingBlankCondition,"",IF(_xlpm.IsPrincipalRemainingZeroCondition,"",_xlpm.InterestCalculation))),
_xlpm.Calculation
)</f>
        <v>805.87935833842937</v>
      </c>
      <c r="E300" s="5">
        <f>_xlfn.LET(
_xlpm.PrincipalOwedCalculation,$B$10-$D300,
_xlpm.IsPrincipalLessThenOrEqualToMonthlyPaymentCondition,$F299&lt;=$B$10,
_xlpm.IsPrincipalZeroCondition,ROUND($F299,2) = 0,
_xlpm.IsPrincipalRemainingBlankCondition,$F299="",
_xlpm.IsPeriodBlankCondition,ISBLANK($A300),
_xlpm.Calculation,IF(_xlpm.IsPeriodBlankCondition,"",IF(_xlpm.IsPrincipalRemainingBlankCondition,"",IF(_xlpm.IsPrincipalZeroCondition,"",IF(_xlpm.IsPrincipalLessThenOrEqualToMonthlyPaymentCondition,$F299,_xlpm.PrincipalOwedCalculation)))),
_xlpm.Calculation
)</f>
        <v>773.74946782140853</v>
      </c>
      <c r="F300" s="5">
        <f>_xlfn.LET(
_xlpm.StartingBalanceGreaterThanPrincipalOwedPlusPrepaymentCondition,$C300&gt;=$E300,
_xlpm.IsPrincpalOwedPlusPrepaymentLessThanOrEqualToPrincipalRemainingCondition,ROUND($E300,2)&lt;=ROUND($F299,2),
_xlpm.IsCurrentPrincapalOwedAmtGreaterThanPrevPrincipalOwedCondition,$E299&gt;$F299,
_xlpm.IsPrincipalZeroCondition,ROUND($F299,2) = 0,
_xlpm.IsPrincipalRemainingBlankCondition,$F299="",
_xlpm.IsPeriodBlankCondition,ISBLANK($A300),
_xlpm.Calculation,IF(_xlpm.IsPeriodBlankCondition,"",IF(_xlpm.IsPrincipalRemainingBlankCondition,"",IF(_xlpm.IsPrincipalZeroCondition,"",IF(_xlpm.StartingBalanceGreaterThanPrincipalOwedPlusPrepaymentCondition,$C300-$E300,0)))),
_xlpm.Calculation
)</f>
        <v>95931.773532790117</v>
      </c>
      <c r="G300" s="5">
        <f>_xlfn.LET(
_xlpm.PrincpalRemainingCalculation,$B$13,
_xlpm.IsPrincipalZeroCondition,ROUND($F299,2) = 0,
_xlpm.IsPrincipalRemainingBlankCondition,$F299="",
_xlpm.IsPeriodBlankCondition,ISBLANK($A300),
_xlpm.Calculation,IF(_xlpm.IsPeriodBlankCondition,"",IF(_xlpm.IsPrincipalRemainingBlankCondition,"",IF(_xlpm.IsPrincipalZeroCondition,"",_xlpm.PrincpalRemainingCalculation))),
_xlpm.Calculation
)</f>
        <v>500</v>
      </c>
      <c r="H300" s="5" t="str">
        <f>_xlfn.LET(
_xlpm.IsPrincipalRemainingLessThanOrEqualToPMICutoffAmtCondition,$F299&lt;=$B$2*(1-$B$15),
_xlpm.PMIMonthlyPayment,$B$19,
_xlpm.IsPrincipalZeroCondition,ROUND($F299,2) = 0,
_xlpm.IsPrincipalRemainingBlankCondition,$F299="",
_xlpm.IsPeriodBlankCondition,ISBLANK($A300),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00" s="5">
        <f>_xlfn.LET(
_xlpm.IfPMIOwedIsBlank,IF($H300 = "",0,$H300),
_xlpm.TotalMonthlyPaymentCalculation,$D300+$E300+$G300+_xlpm.IfPMIOwedIsBlank,
_xlpm.IsPrincipalZeroCondition,ROUND($F299,2) = 0,
_xlpm.IsPrincipalRemainingBlankCondition,$F299="",
_xlpm.IsPeriodBlankCondition,ISBLANK($A300),
_xlpm.Calculation,IF(_xlpm.IsPeriodBlankCondition,"",IF(_xlpm.IsPrincipalRemainingBlankCondition,"",IF(_xlpm.IsPrincipalZeroCondition,"",_xlpm.TotalMonthlyPaymentCalculation))),
_xlpm.Calculation
)</f>
        <v>2079.6288261598379</v>
      </c>
      <c r="L300" s="5"/>
    </row>
    <row r="301" spans="1:12" x14ac:dyDescent="0.3">
      <c r="A301">
        <v>276</v>
      </c>
      <c r="B301" s="53">
        <f t="shared" si="4"/>
        <v>52201</v>
      </c>
      <c r="C301" s="5">
        <f>_xlfn.LET(
_xlpm.StartingPrincipalBalance,$F300,
_xlpm.IsPrincipalRemainingZeroCondition,ROUND($F300,2)=0,
_xlpm.IsPrincipalRemainingBlankCondition,$F300="",
_xlpm.IsPeriodBlankCondition,ISBLANK($A301),
_xlpm.Calculation,IF(_xlpm.IsPeriodBlankCondition,"",IF(_xlpm.IsPrincipalRemainingBlankCondition,"",IF(_xlpm.IsPrincipalRemainingZeroCondition,"",_xlpm.StartingPrincipalBalance))),
_xlpm.Calculation
)</f>
        <v>95931.773532790117</v>
      </c>
      <c r="D301" s="5">
        <f>_xlfn.LET(
_xlpm.InterestCalculation,$F300*$B$9,
_xlpm.IsPrincipalRemainingZeroCondition,ROUND($F300,2)=0,
_xlpm.IsPrincipalRemainingBlankCondition,$F300="",
_xlpm.IsPeriodBlankCondition,ISBLANK($A301),
_xlpm.Calculation,IF(_xlpm.IsPeriodBlankCondition,"",IF(_xlpm.IsPrincipalRemainingBlankCondition,"",IF(_xlpm.IsPrincipalRemainingZeroCondition,"",_xlpm.InterestCalculation))),
_xlpm.Calculation
)</f>
        <v>799.4314461065843</v>
      </c>
      <c r="E301" s="5">
        <f>_xlfn.LET(
_xlpm.PrincipalOwedCalculation,$B$10-$D301,
_xlpm.IsPrincipalLessThenOrEqualToMonthlyPaymentCondition,$F300&lt;=$B$10,
_xlpm.IsPrincipalZeroCondition,ROUND($F300,2) = 0,
_xlpm.IsPrincipalRemainingBlankCondition,$F300="",
_xlpm.IsPeriodBlankCondition,ISBLANK($A301),
_xlpm.Calculation,IF(_xlpm.IsPeriodBlankCondition,"",IF(_xlpm.IsPrincipalRemainingBlankCondition,"",IF(_xlpm.IsPrincipalZeroCondition,"",IF(_xlpm.IsPrincipalLessThenOrEqualToMonthlyPaymentCondition,$F300,_xlpm.PrincipalOwedCalculation)))),
_xlpm.Calculation
)</f>
        <v>780.1973800532536</v>
      </c>
      <c r="F301" s="5">
        <f>_xlfn.LET(
_xlpm.StartingBalanceGreaterThanPrincipalOwedPlusPrepaymentCondition,$C301&gt;=$E301,
_xlpm.IsPrincpalOwedPlusPrepaymentLessThanOrEqualToPrincipalRemainingCondition,ROUND($E301,2)&lt;=ROUND($F300,2),
_xlpm.IsCurrentPrincapalOwedAmtGreaterThanPrevPrincipalOwedCondition,$E300&gt;$F300,
_xlpm.IsPrincipalZeroCondition,ROUND($F300,2) = 0,
_xlpm.IsPrincipalRemainingBlankCondition,$F300="",
_xlpm.IsPeriodBlankCondition,ISBLANK($A301),
_xlpm.Calculation,IF(_xlpm.IsPeriodBlankCondition,"",IF(_xlpm.IsPrincipalRemainingBlankCondition,"",IF(_xlpm.IsPrincipalZeroCondition,"",IF(_xlpm.StartingBalanceGreaterThanPrincipalOwedPlusPrepaymentCondition,$C301-$E301,0)))),
_xlpm.Calculation
)</f>
        <v>95151.57615273686</v>
      </c>
      <c r="G301" s="5">
        <f>_xlfn.LET(
_xlpm.PrincpalRemainingCalculation,$B$13,
_xlpm.IsPrincipalZeroCondition,ROUND($F300,2) = 0,
_xlpm.IsPrincipalRemainingBlankCondition,$F300="",
_xlpm.IsPeriodBlankCondition,ISBLANK($A301),
_xlpm.Calculation,IF(_xlpm.IsPeriodBlankCondition,"",IF(_xlpm.IsPrincipalRemainingBlankCondition,"",IF(_xlpm.IsPrincipalZeroCondition,"",_xlpm.PrincpalRemainingCalculation))),
_xlpm.Calculation
)</f>
        <v>500</v>
      </c>
      <c r="H301" s="5" t="str">
        <f>_xlfn.LET(
_xlpm.IsPrincipalRemainingLessThanOrEqualToPMICutoffAmtCondition,$F300&lt;=$B$2*(1-$B$15),
_xlpm.PMIMonthlyPayment,$B$19,
_xlpm.IsPrincipalZeroCondition,ROUND($F300,2) = 0,
_xlpm.IsPrincipalRemainingBlankCondition,$F300="",
_xlpm.IsPeriodBlankCondition,ISBLANK($A301),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01" s="5">
        <f>_xlfn.LET(
_xlpm.IfPMIOwedIsBlank,IF($H301 = "",0,$H301),
_xlpm.TotalMonthlyPaymentCalculation,$D301+$E301+$G301+_xlpm.IfPMIOwedIsBlank,
_xlpm.IsPrincipalZeroCondition,ROUND($F300,2) = 0,
_xlpm.IsPrincipalRemainingBlankCondition,$F300="",
_xlpm.IsPeriodBlankCondition,ISBLANK($A301),
_xlpm.Calculation,IF(_xlpm.IsPeriodBlankCondition,"",IF(_xlpm.IsPrincipalRemainingBlankCondition,"",IF(_xlpm.IsPrincipalZeroCondition,"",_xlpm.TotalMonthlyPaymentCalculation))),
_xlpm.Calculation
)</f>
        <v>2079.6288261598379</v>
      </c>
      <c r="L301" s="5"/>
    </row>
    <row r="302" spans="1:12" x14ac:dyDescent="0.3">
      <c r="A302">
        <v>277</v>
      </c>
      <c r="B302" s="53">
        <f t="shared" si="4"/>
        <v>52232</v>
      </c>
      <c r="C302" s="5">
        <f>_xlfn.LET(
_xlpm.StartingPrincipalBalance,$F301,
_xlpm.IsPrincipalRemainingZeroCondition,ROUND($F301,2)=0,
_xlpm.IsPrincipalRemainingBlankCondition,$F301="",
_xlpm.IsPeriodBlankCondition,ISBLANK($A302),
_xlpm.Calculation,IF(_xlpm.IsPeriodBlankCondition,"",IF(_xlpm.IsPrincipalRemainingBlankCondition,"",IF(_xlpm.IsPrincipalRemainingZeroCondition,"",_xlpm.StartingPrincipalBalance))),
_xlpm.Calculation
)</f>
        <v>95151.57615273686</v>
      </c>
      <c r="D302" s="5">
        <f>_xlfn.LET(
_xlpm.InterestCalculation,$F301*$B$9,
_xlpm.IsPrincipalRemainingZeroCondition,ROUND($F301,2)=0,
_xlpm.IsPrincipalRemainingBlankCondition,$F301="",
_xlpm.IsPeriodBlankCondition,ISBLANK($A302),
_xlpm.Calculation,IF(_xlpm.IsPeriodBlankCondition,"",IF(_xlpm.IsPrincipalRemainingBlankCondition,"",IF(_xlpm.IsPrincipalRemainingZeroCondition,"",_xlpm.InterestCalculation))),
_xlpm.Calculation
)</f>
        <v>792.92980127280714</v>
      </c>
      <c r="E302" s="5">
        <f>_xlfn.LET(
_xlpm.PrincipalOwedCalculation,$B$10-$D302,
_xlpm.IsPrincipalLessThenOrEqualToMonthlyPaymentCondition,$F301&lt;=$B$10,
_xlpm.IsPrincipalZeroCondition,ROUND($F301,2) = 0,
_xlpm.IsPrincipalRemainingBlankCondition,$F301="",
_xlpm.IsPeriodBlankCondition,ISBLANK($A302),
_xlpm.Calculation,IF(_xlpm.IsPeriodBlankCondition,"",IF(_xlpm.IsPrincipalRemainingBlankCondition,"",IF(_xlpm.IsPrincipalZeroCondition,"",IF(_xlpm.IsPrincipalLessThenOrEqualToMonthlyPaymentCondition,$F301,_xlpm.PrincipalOwedCalculation)))),
_xlpm.Calculation
)</f>
        <v>786.69902488703076</v>
      </c>
      <c r="F302" s="5">
        <f>_xlfn.LET(
_xlpm.StartingBalanceGreaterThanPrincipalOwedPlusPrepaymentCondition,$C302&gt;=$E302,
_xlpm.IsPrincpalOwedPlusPrepaymentLessThanOrEqualToPrincipalRemainingCondition,ROUND($E302,2)&lt;=ROUND($F301,2),
_xlpm.IsCurrentPrincapalOwedAmtGreaterThanPrevPrincipalOwedCondition,$E301&gt;$F301,
_xlpm.IsPrincipalZeroCondition,ROUND($F301,2) = 0,
_xlpm.IsPrincipalRemainingBlankCondition,$F301="",
_xlpm.IsPeriodBlankCondition,ISBLANK($A302),
_xlpm.Calculation,IF(_xlpm.IsPeriodBlankCondition,"",IF(_xlpm.IsPrincipalRemainingBlankCondition,"",IF(_xlpm.IsPrincipalZeroCondition,"",IF(_xlpm.StartingBalanceGreaterThanPrincipalOwedPlusPrepaymentCondition,$C302-$E302,0)))),
_xlpm.Calculation
)</f>
        <v>94364.877127849832</v>
      </c>
      <c r="G302" s="5">
        <f>_xlfn.LET(
_xlpm.PrincpalRemainingCalculation,$B$13,
_xlpm.IsPrincipalZeroCondition,ROUND($F301,2) = 0,
_xlpm.IsPrincipalRemainingBlankCondition,$F301="",
_xlpm.IsPeriodBlankCondition,ISBLANK($A302),
_xlpm.Calculation,IF(_xlpm.IsPeriodBlankCondition,"",IF(_xlpm.IsPrincipalRemainingBlankCondition,"",IF(_xlpm.IsPrincipalZeroCondition,"",_xlpm.PrincpalRemainingCalculation))),
_xlpm.Calculation
)</f>
        <v>500</v>
      </c>
      <c r="H302" s="5" t="str">
        <f>_xlfn.LET(
_xlpm.IsPrincipalRemainingLessThanOrEqualToPMICutoffAmtCondition,$F301&lt;=$B$2*(1-$B$15),
_xlpm.PMIMonthlyPayment,$B$19,
_xlpm.IsPrincipalZeroCondition,ROUND($F301,2) = 0,
_xlpm.IsPrincipalRemainingBlankCondition,$F301="",
_xlpm.IsPeriodBlankCondition,ISBLANK($A302),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02" s="5">
        <f>_xlfn.LET(
_xlpm.IfPMIOwedIsBlank,IF($H302 = "",0,$H302),
_xlpm.TotalMonthlyPaymentCalculation,$D302+$E302+$G302+_xlpm.IfPMIOwedIsBlank,
_xlpm.IsPrincipalZeroCondition,ROUND($F301,2) = 0,
_xlpm.IsPrincipalRemainingBlankCondition,$F301="",
_xlpm.IsPeriodBlankCondition,ISBLANK($A302),
_xlpm.Calculation,IF(_xlpm.IsPeriodBlankCondition,"",IF(_xlpm.IsPrincipalRemainingBlankCondition,"",IF(_xlpm.IsPrincipalZeroCondition,"",_xlpm.TotalMonthlyPaymentCalculation))),
_xlpm.Calculation
)</f>
        <v>2079.6288261598379</v>
      </c>
      <c r="L302" s="5"/>
    </row>
    <row r="303" spans="1:12" x14ac:dyDescent="0.3">
      <c r="A303">
        <v>278</v>
      </c>
      <c r="B303" s="53">
        <f t="shared" si="4"/>
        <v>52263</v>
      </c>
      <c r="C303" s="5">
        <f>_xlfn.LET(
_xlpm.StartingPrincipalBalance,$F302,
_xlpm.IsPrincipalRemainingZeroCondition,ROUND($F302,2)=0,
_xlpm.IsPrincipalRemainingBlankCondition,$F302="",
_xlpm.IsPeriodBlankCondition,ISBLANK($A303),
_xlpm.Calculation,IF(_xlpm.IsPeriodBlankCondition,"",IF(_xlpm.IsPrincipalRemainingBlankCondition,"",IF(_xlpm.IsPrincipalRemainingZeroCondition,"",_xlpm.StartingPrincipalBalance))),
_xlpm.Calculation
)</f>
        <v>94364.877127849832</v>
      </c>
      <c r="D303" s="5">
        <f>_xlfn.LET(
_xlpm.InterestCalculation,$F302*$B$9,
_xlpm.IsPrincipalRemainingZeroCondition,ROUND($F302,2)=0,
_xlpm.IsPrincipalRemainingBlankCondition,$F302="",
_xlpm.IsPeriodBlankCondition,ISBLANK($A303),
_xlpm.Calculation,IF(_xlpm.IsPeriodBlankCondition,"",IF(_xlpm.IsPrincipalRemainingBlankCondition,"",IF(_xlpm.IsPrincipalRemainingZeroCondition,"",_xlpm.InterestCalculation))),
_xlpm.Calculation
)</f>
        <v>786.37397606541526</v>
      </c>
      <c r="E303" s="5">
        <f>_xlfn.LET(
_xlpm.PrincipalOwedCalculation,$B$10-$D303,
_xlpm.IsPrincipalLessThenOrEqualToMonthlyPaymentCondition,$F302&lt;=$B$10,
_xlpm.IsPrincipalZeroCondition,ROUND($F302,2) = 0,
_xlpm.IsPrincipalRemainingBlankCondition,$F302="",
_xlpm.IsPeriodBlankCondition,ISBLANK($A303),
_xlpm.Calculation,IF(_xlpm.IsPeriodBlankCondition,"",IF(_xlpm.IsPrincipalRemainingBlankCondition,"",IF(_xlpm.IsPrincipalZeroCondition,"",IF(_xlpm.IsPrincipalLessThenOrEqualToMonthlyPaymentCondition,$F302,_xlpm.PrincipalOwedCalculation)))),
_xlpm.Calculation
)</f>
        <v>793.25485009442264</v>
      </c>
      <c r="F303" s="5">
        <f>_xlfn.LET(
_xlpm.StartingBalanceGreaterThanPrincipalOwedPlusPrepaymentCondition,$C303&gt;=$E303,
_xlpm.IsPrincpalOwedPlusPrepaymentLessThanOrEqualToPrincipalRemainingCondition,ROUND($E303,2)&lt;=ROUND($F302,2),
_xlpm.IsCurrentPrincapalOwedAmtGreaterThanPrevPrincipalOwedCondition,$E302&gt;$F302,
_xlpm.IsPrincipalZeroCondition,ROUND($F302,2) = 0,
_xlpm.IsPrincipalRemainingBlankCondition,$F302="",
_xlpm.IsPeriodBlankCondition,ISBLANK($A303),
_xlpm.Calculation,IF(_xlpm.IsPeriodBlankCondition,"",IF(_xlpm.IsPrincipalRemainingBlankCondition,"",IF(_xlpm.IsPrincipalZeroCondition,"",IF(_xlpm.StartingBalanceGreaterThanPrincipalOwedPlusPrepaymentCondition,$C303-$E303,0)))),
_xlpm.Calculation
)</f>
        <v>93571.622277755407</v>
      </c>
      <c r="G303" s="5">
        <f>_xlfn.LET(
_xlpm.PrincpalRemainingCalculation,$B$13,
_xlpm.IsPrincipalZeroCondition,ROUND($F302,2) = 0,
_xlpm.IsPrincipalRemainingBlankCondition,$F302="",
_xlpm.IsPeriodBlankCondition,ISBLANK($A303),
_xlpm.Calculation,IF(_xlpm.IsPeriodBlankCondition,"",IF(_xlpm.IsPrincipalRemainingBlankCondition,"",IF(_xlpm.IsPrincipalZeroCondition,"",_xlpm.PrincpalRemainingCalculation))),
_xlpm.Calculation
)</f>
        <v>500</v>
      </c>
      <c r="H303" s="5" t="str">
        <f>_xlfn.LET(
_xlpm.IsPrincipalRemainingLessThanOrEqualToPMICutoffAmtCondition,$F302&lt;=$B$2*(1-$B$15),
_xlpm.PMIMonthlyPayment,$B$19,
_xlpm.IsPrincipalZeroCondition,ROUND($F302,2) = 0,
_xlpm.IsPrincipalRemainingBlankCondition,$F302="",
_xlpm.IsPeriodBlankCondition,ISBLANK($A303),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03" s="5">
        <f>_xlfn.LET(
_xlpm.IfPMIOwedIsBlank,IF($H303 = "",0,$H303),
_xlpm.TotalMonthlyPaymentCalculation,$D303+$E303+$G303+_xlpm.IfPMIOwedIsBlank,
_xlpm.IsPrincipalZeroCondition,ROUND($F302,2) = 0,
_xlpm.IsPrincipalRemainingBlankCondition,$F302="",
_xlpm.IsPeriodBlankCondition,ISBLANK($A303),
_xlpm.Calculation,IF(_xlpm.IsPeriodBlankCondition,"",IF(_xlpm.IsPrincipalRemainingBlankCondition,"",IF(_xlpm.IsPrincipalZeroCondition,"",_xlpm.TotalMonthlyPaymentCalculation))),
_xlpm.Calculation
)</f>
        <v>2079.6288261598379</v>
      </c>
      <c r="L303" s="5"/>
    </row>
    <row r="304" spans="1:12" x14ac:dyDescent="0.3">
      <c r="A304">
        <v>279</v>
      </c>
      <c r="B304" s="53">
        <f t="shared" si="4"/>
        <v>52291</v>
      </c>
      <c r="C304" s="5">
        <f>_xlfn.LET(
_xlpm.StartingPrincipalBalance,$F303,
_xlpm.IsPrincipalRemainingZeroCondition,ROUND($F303,2)=0,
_xlpm.IsPrincipalRemainingBlankCondition,$F303="",
_xlpm.IsPeriodBlankCondition,ISBLANK($A304),
_xlpm.Calculation,IF(_xlpm.IsPeriodBlankCondition,"",IF(_xlpm.IsPrincipalRemainingBlankCondition,"",IF(_xlpm.IsPrincipalRemainingZeroCondition,"",_xlpm.StartingPrincipalBalance))),
_xlpm.Calculation
)</f>
        <v>93571.622277755407</v>
      </c>
      <c r="D304" s="5">
        <f>_xlfn.LET(
_xlpm.InterestCalculation,$F303*$B$9,
_xlpm.IsPrincipalRemainingZeroCondition,ROUND($F303,2)=0,
_xlpm.IsPrincipalRemainingBlankCondition,$F303="",
_xlpm.IsPeriodBlankCondition,ISBLANK($A304),
_xlpm.Calculation,IF(_xlpm.IsPeriodBlankCondition,"",IF(_xlpm.IsPrincipalRemainingBlankCondition,"",IF(_xlpm.IsPrincipalRemainingZeroCondition,"",_xlpm.InterestCalculation))),
_xlpm.Calculation
)</f>
        <v>779.76351898129508</v>
      </c>
      <c r="E304" s="5">
        <f>_xlfn.LET(
_xlpm.PrincipalOwedCalculation,$B$10-$D304,
_xlpm.IsPrincipalLessThenOrEqualToMonthlyPaymentCondition,$F303&lt;=$B$10,
_xlpm.IsPrincipalZeroCondition,ROUND($F303,2) = 0,
_xlpm.IsPrincipalRemainingBlankCondition,$F303="",
_xlpm.IsPeriodBlankCondition,ISBLANK($A304),
_xlpm.Calculation,IF(_xlpm.IsPeriodBlankCondition,"",IF(_xlpm.IsPrincipalRemainingBlankCondition,"",IF(_xlpm.IsPrincipalZeroCondition,"",IF(_xlpm.IsPrincipalLessThenOrEqualToMonthlyPaymentCondition,$F303,_xlpm.PrincipalOwedCalculation)))),
_xlpm.Calculation
)</f>
        <v>799.86530717854282</v>
      </c>
      <c r="F304" s="5">
        <f>_xlfn.LET(
_xlpm.StartingBalanceGreaterThanPrincipalOwedPlusPrepaymentCondition,$C304&gt;=$E304,
_xlpm.IsPrincpalOwedPlusPrepaymentLessThanOrEqualToPrincipalRemainingCondition,ROUND($E304,2)&lt;=ROUND($F303,2),
_xlpm.IsCurrentPrincapalOwedAmtGreaterThanPrevPrincipalOwedCondition,$E303&gt;$F303,
_xlpm.IsPrincipalZeroCondition,ROUND($F303,2) = 0,
_xlpm.IsPrincipalRemainingBlankCondition,$F303="",
_xlpm.IsPeriodBlankCondition,ISBLANK($A304),
_xlpm.Calculation,IF(_xlpm.IsPeriodBlankCondition,"",IF(_xlpm.IsPrincipalRemainingBlankCondition,"",IF(_xlpm.IsPrincipalZeroCondition,"",IF(_xlpm.StartingBalanceGreaterThanPrincipalOwedPlusPrepaymentCondition,$C304-$E304,0)))),
_xlpm.Calculation
)</f>
        <v>92771.756970576869</v>
      </c>
      <c r="G304" s="5">
        <f>_xlfn.LET(
_xlpm.PrincpalRemainingCalculation,$B$13,
_xlpm.IsPrincipalZeroCondition,ROUND($F303,2) = 0,
_xlpm.IsPrincipalRemainingBlankCondition,$F303="",
_xlpm.IsPeriodBlankCondition,ISBLANK($A304),
_xlpm.Calculation,IF(_xlpm.IsPeriodBlankCondition,"",IF(_xlpm.IsPrincipalRemainingBlankCondition,"",IF(_xlpm.IsPrincipalZeroCondition,"",_xlpm.PrincpalRemainingCalculation))),
_xlpm.Calculation
)</f>
        <v>500</v>
      </c>
      <c r="H304" s="5" t="str">
        <f>_xlfn.LET(
_xlpm.IsPrincipalRemainingLessThanOrEqualToPMICutoffAmtCondition,$F303&lt;=$B$2*(1-$B$15),
_xlpm.PMIMonthlyPayment,$B$19,
_xlpm.IsPrincipalZeroCondition,ROUND($F303,2) = 0,
_xlpm.IsPrincipalRemainingBlankCondition,$F303="",
_xlpm.IsPeriodBlankCondition,ISBLANK($A304),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04" s="5">
        <f>_xlfn.LET(
_xlpm.IfPMIOwedIsBlank,IF($H304 = "",0,$H304),
_xlpm.TotalMonthlyPaymentCalculation,$D304+$E304+$G304+_xlpm.IfPMIOwedIsBlank,
_xlpm.IsPrincipalZeroCondition,ROUND($F303,2) = 0,
_xlpm.IsPrincipalRemainingBlankCondition,$F303="",
_xlpm.IsPeriodBlankCondition,ISBLANK($A304),
_xlpm.Calculation,IF(_xlpm.IsPeriodBlankCondition,"",IF(_xlpm.IsPrincipalRemainingBlankCondition,"",IF(_xlpm.IsPrincipalZeroCondition,"",_xlpm.TotalMonthlyPaymentCalculation))),
_xlpm.Calculation
)</f>
        <v>2079.6288261598379</v>
      </c>
      <c r="L304" s="5"/>
    </row>
    <row r="305" spans="1:12" x14ac:dyDescent="0.3">
      <c r="A305">
        <v>280</v>
      </c>
      <c r="B305" s="53">
        <f t="shared" si="4"/>
        <v>52322</v>
      </c>
      <c r="C305" s="5">
        <f>_xlfn.LET(
_xlpm.StartingPrincipalBalance,$F304,
_xlpm.IsPrincipalRemainingZeroCondition,ROUND($F304,2)=0,
_xlpm.IsPrincipalRemainingBlankCondition,$F304="",
_xlpm.IsPeriodBlankCondition,ISBLANK($A305),
_xlpm.Calculation,IF(_xlpm.IsPeriodBlankCondition,"",IF(_xlpm.IsPrincipalRemainingBlankCondition,"",IF(_xlpm.IsPrincipalRemainingZeroCondition,"",_xlpm.StartingPrincipalBalance))),
_xlpm.Calculation
)</f>
        <v>92771.756970576869</v>
      </c>
      <c r="D305" s="5">
        <f>_xlfn.LET(
_xlpm.InterestCalculation,$F304*$B$9,
_xlpm.IsPrincipalRemainingZeroCondition,ROUND($F304,2)=0,
_xlpm.IsPrincipalRemainingBlankCondition,$F304="",
_xlpm.IsPeriodBlankCondition,ISBLANK($A305),
_xlpm.Calculation,IF(_xlpm.IsPeriodBlankCondition,"",IF(_xlpm.IsPrincipalRemainingBlankCondition,"",IF(_xlpm.IsPrincipalRemainingZeroCondition,"",_xlpm.InterestCalculation))),
_xlpm.Calculation
)</f>
        <v>773.09797475480718</v>
      </c>
      <c r="E305" s="5">
        <f>_xlfn.LET(
_xlpm.PrincipalOwedCalculation,$B$10-$D305,
_xlpm.IsPrincipalLessThenOrEqualToMonthlyPaymentCondition,$F304&lt;=$B$10,
_xlpm.IsPrincipalZeroCondition,ROUND($F304,2) = 0,
_xlpm.IsPrincipalRemainingBlankCondition,$F304="",
_xlpm.IsPeriodBlankCondition,ISBLANK($A305),
_xlpm.Calculation,IF(_xlpm.IsPeriodBlankCondition,"",IF(_xlpm.IsPrincipalRemainingBlankCondition,"",IF(_xlpm.IsPrincipalZeroCondition,"",IF(_xlpm.IsPrincipalLessThenOrEqualToMonthlyPaymentCondition,$F304,_xlpm.PrincipalOwedCalculation)))),
_xlpm.Calculation
)</f>
        <v>806.53085140503072</v>
      </c>
      <c r="F305" s="5">
        <f>_xlfn.LET(
_xlpm.StartingBalanceGreaterThanPrincipalOwedPlusPrepaymentCondition,$C305&gt;=$E305,
_xlpm.IsPrincpalOwedPlusPrepaymentLessThanOrEqualToPrincipalRemainingCondition,ROUND($E305,2)&lt;=ROUND($F304,2),
_xlpm.IsCurrentPrincapalOwedAmtGreaterThanPrevPrincipalOwedCondition,$E304&gt;$F304,
_xlpm.IsPrincipalZeroCondition,ROUND($F304,2) = 0,
_xlpm.IsPrincipalRemainingBlankCondition,$F304="",
_xlpm.IsPeriodBlankCondition,ISBLANK($A305),
_xlpm.Calculation,IF(_xlpm.IsPeriodBlankCondition,"",IF(_xlpm.IsPrincipalRemainingBlankCondition,"",IF(_xlpm.IsPrincipalZeroCondition,"",IF(_xlpm.StartingBalanceGreaterThanPrincipalOwedPlusPrepaymentCondition,$C305-$E305,0)))),
_xlpm.Calculation
)</f>
        <v>91965.226119171843</v>
      </c>
      <c r="G305" s="5">
        <f>_xlfn.LET(
_xlpm.PrincpalRemainingCalculation,$B$13,
_xlpm.IsPrincipalZeroCondition,ROUND($F304,2) = 0,
_xlpm.IsPrincipalRemainingBlankCondition,$F304="",
_xlpm.IsPeriodBlankCondition,ISBLANK($A305),
_xlpm.Calculation,IF(_xlpm.IsPeriodBlankCondition,"",IF(_xlpm.IsPrincipalRemainingBlankCondition,"",IF(_xlpm.IsPrincipalZeroCondition,"",_xlpm.PrincpalRemainingCalculation))),
_xlpm.Calculation
)</f>
        <v>500</v>
      </c>
      <c r="H305" s="5" t="str">
        <f>_xlfn.LET(
_xlpm.IsPrincipalRemainingLessThanOrEqualToPMICutoffAmtCondition,$F304&lt;=$B$2*(1-$B$15),
_xlpm.PMIMonthlyPayment,$B$19,
_xlpm.IsPrincipalZeroCondition,ROUND($F304,2) = 0,
_xlpm.IsPrincipalRemainingBlankCondition,$F304="",
_xlpm.IsPeriodBlankCondition,ISBLANK($A305),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05" s="5">
        <f>_xlfn.LET(
_xlpm.IfPMIOwedIsBlank,IF($H305 = "",0,$H305),
_xlpm.TotalMonthlyPaymentCalculation,$D305+$E305+$G305+_xlpm.IfPMIOwedIsBlank,
_xlpm.IsPrincipalZeroCondition,ROUND($F304,2) = 0,
_xlpm.IsPrincipalRemainingBlankCondition,$F304="",
_xlpm.IsPeriodBlankCondition,ISBLANK($A305),
_xlpm.Calculation,IF(_xlpm.IsPeriodBlankCondition,"",IF(_xlpm.IsPrincipalRemainingBlankCondition,"",IF(_xlpm.IsPrincipalZeroCondition,"",_xlpm.TotalMonthlyPaymentCalculation))),
_xlpm.Calculation
)</f>
        <v>2079.6288261598379</v>
      </c>
      <c r="L305" s="5"/>
    </row>
    <row r="306" spans="1:12" x14ac:dyDescent="0.3">
      <c r="A306">
        <v>281</v>
      </c>
      <c r="B306" s="53">
        <f t="shared" si="4"/>
        <v>52352</v>
      </c>
      <c r="C306" s="5">
        <f>_xlfn.LET(
_xlpm.StartingPrincipalBalance,$F305,
_xlpm.IsPrincipalRemainingZeroCondition,ROUND($F305,2)=0,
_xlpm.IsPrincipalRemainingBlankCondition,$F305="",
_xlpm.IsPeriodBlankCondition,ISBLANK($A306),
_xlpm.Calculation,IF(_xlpm.IsPeriodBlankCondition,"",IF(_xlpm.IsPrincipalRemainingBlankCondition,"",IF(_xlpm.IsPrincipalRemainingZeroCondition,"",_xlpm.StartingPrincipalBalance))),
_xlpm.Calculation
)</f>
        <v>91965.226119171843</v>
      </c>
      <c r="D306" s="5">
        <f>_xlfn.LET(
_xlpm.InterestCalculation,$F305*$B$9,
_xlpm.IsPrincipalRemainingZeroCondition,ROUND($F305,2)=0,
_xlpm.IsPrincipalRemainingBlankCondition,$F305="",
_xlpm.IsPeriodBlankCondition,ISBLANK($A306),
_xlpm.Calculation,IF(_xlpm.IsPeriodBlankCondition,"",IF(_xlpm.IsPrincipalRemainingBlankCondition,"",IF(_xlpm.IsPrincipalRemainingZeroCondition,"",_xlpm.InterestCalculation))),
_xlpm.Calculation
)</f>
        <v>766.37688432643199</v>
      </c>
      <c r="E306" s="5">
        <f>_xlfn.LET(
_xlpm.PrincipalOwedCalculation,$B$10-$D306,
_xlpm.IsPrincipalLessThenOrEqualToMonthlyPaymentCondition,$F305&lt;=$B$10,
_xlpm.IsPrincipalZeroCondition,ROUND($F305,2) = 0,
_xlpm.IsPrincipalRemainingBlankCondition,$F305="",
_xlpm.IsPeriodBlankCondition,ISBLANK($A306),
_xlpm.Calculation,IF(_xlpm.IsPeriodBlankCondition,"",IF(_xlpm.IsPrincipalRemainingBlankCondition,"",IF(_xlpm.IsPrincipalZeroCondition,"",IF(_xlpm.IsPrincipalLessThenOrEqualToMonthlyPaymentCondition,$F305,_xlpm.PrincipalOwedCalculation)))),
_xlpm.Calculation
)</f>
        <v>813.25194183340591</v>
      </c>
      <c r="F306" s="5">
        <f>_xlfn.LET(
_xlpm.StartingBalanceGreaterThanPrincipalOwedPlusPrepaymentCondition,$C306&gt;=$E306,
_xlpm.IsPrincpalOwedPlusPrepaymentLessThanOrEqualToPrincipalRemainingCondition,ROUND($E306,2)&lt;=ROUND($F305,2),
_xlpm.IsCurrentPrincapalOwedAmtGreaterThanPrevPrincipalOwedCondition,$E305&gt;$F305,
_xlpm.IsPrincipalZeroCondition,ROUND($F305,2) = 0,
_xlpm.IsPrincipalRemainingBlankCondition,$F305="",
_xlpm.IsPeriodBlankCondition,ISBLANK($A306),
_xlpm.Calculation,IF(_xlpm.IsPeriodBlankCondition,"",IF(_xlpm.IsPrincipalRemainingBlankCondition,"",IF(_xlpm.IsPrincipalZeroCondition,"",IF(_xlpm.StartingBalanceGreaterThanPrincipalOwedPlusPrepaymentCondition,$C306-$E306,0)))),
_xlpm.Calculation
)</f>
        <v>91151.97417733843</v>
      </c>
      <c r="G306" s="5">
        <f>_xlfn.LET(
_xlpm.PrincpalRemainingCalculation,$B$13,
_xlpm.IsPrincipalZeroCondition,ROUND($F305,2) = 0,
_xlpm.IsPrincipalRemainingBlankCondition,$F305="",
_xlpm.IsPeriodBlankCondition,ISBLANK($A306),
_xlpm.Calculation,IF(_xlpm.IsPeriodBlankCondition,"",IF(_xlpm.IsPrincipalRemainingBlankCondition,"",IF(_xlpm.IsPrincipalZeroCondition,"",_xlpm.PrincpalRemainingCalculation))),
_xlpm.Calculation
)</f>
        <v>500</v>
      </c>
      <c r="H306" s="5" t="str">
        <f>_xlfn.LET(
_xlpm.IsPrincipalRemainingLessThanOrEqualToPMICutoffAmtCondition,$F305&lt;=$B$2*(1-$B$15),
_xlpm.PMIMonthlyPayment,$B$19,
_xlpm.IsPrincipalZeroCondition,ROUND($F305,2) = 0,
_xlpm.IsPrincipalRemainingBlankCondition,$F305="",
_xlpm.IsPeriodBlankCondition,ISBLANK($A306),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06" s="5">
        <f>_xlfn.LET(
_xlpm.IfPMIOwedIsBlank,IF($H306 = "",0,$H306),
_xlpm.TotalMonthlyPaymentCalculation,$D306+$E306+$G306+_xlpm.IfPMIOwedIsBlank,
_xlpm.IsPrincipalZeroCondition,ROUND($F305,2) = 0,
_xlpm.IsPrincipalRemainingBlankCondition,$F305="",
_xlpm.IsPeriodBlankCondition,ISBLANK($A306),
_xlpm.Calculation,IF(_xlpm.IsPeriodBlankCondition,"",IF(_xlpm.IsPrincipalRemainingBlankCondition,"",IF(_xlpm.IsPrincipalZeroCondition,"",_xlpm.TotalMonthlyPaymentCalculation))),
_xlpm.Calculation
)</f>
        <v>2079.6288261598379</v>
      </c>
      <c r="L306" s="5"/>
    </row>
    <row r="307" spans="1:12" x14ac:dyDescent="0.3">
      <c r="A307">
        <v>282</v>
      </c>
      <c r="B307" s="53">
        <f t="shared" si="4"/>
        <v>52383</v>
      </c>
      <c r="C307" s="5">
        <f>_xlfn.LET(
_xlpm.StartingPrincipalBalance,$F306,
_xlpm.IsPrincipalRemainingZeroCondition,ROUND($F306,2)=0,
_xlpm.IsPrincipalRemainingBlankCondition,$F306="",
_xlpm.IsPeriodBlankCondition,ISBLANK($A307),
_xlpm.Calculation,IF(_xlpm.IsPeriodBlankCondition,"",IF(_xlpm.IsPrincipalRemainingBlankCondition,"",IF(_xlpm.IsPrincipalRemainingZeroCondition,"",_xlpm.StartingPrincipalBalance))),
_xlpm.Calculation
)</f>
        <v>91151.97417733843</v>
      </c>
      <c r="D307" s="5">
        <f>_xlfn.LET(
_xlpm.InterestCalculation,$F306*$B$9,
_xlpm.IsPrincipalRemainingZeroCondition,ROUND($F306,2)=0,
_xlpm.IsPrincipalRemainingBlankCondition,$F306="",
_xlpm.IsPeriodBlankCondition,ISBLANK($A307),
_xlpm.Calculation,IF(_xlpm.IsPeriodBlankCondition,"",IF(_xlpm.IsPrincipalRemainingBlankCondition,"",IF(_xlpm.IsPrincipalRemainingZeroCondition,"",_xlpm.InterestCalculation))),
_xlpm.Calculation
)</f>
        <v>759.59978481115354</v>
      </c>
      <c r="E307" s="5">
        <f>_xlfn.LET(
_xlpm.PrincipalOwedCalculation,$B$10-$D307,
_xlpm.IsPrincipalLessThenOrEqualToMonthlyPaymentCondition,$F306&lt;=$B$10,
_xlpm.IsPrincipalZeroCondition,ROUND($F306,2) = 0,
_xlpm.IsPrincipalRemainingBlankCondition,$F306="",
_xlpm.IsPeriodBlankCondition,ISBLANK($A307),
_xlpm.Calculation,IF(_xlpm.IsPeriodBlankCondition,"",IF(_xlpm.IsPrincipalRemainingBlankCondition,"",IF(_xlpm.IsPrincipalZeroCondition,"",IF(_xlpm.IsPrincipalLessThenOrEqualToMonthlyPaymentCondition,$F306,_xlpm.PrincipalOwedCalculation)))),
_xlpm.Calculation
)</f>
        <v>820.02904134868436</v>
      </c>
      <c r="F307" s="5">
        <f>_xlfn.LET(
_xlpm.StartingBalanceGreaterThanPrincipalOwedPlusPrepaymentCondition,$C307&gt;=$E307,
_xlpm.IsPrincpalOwedPlusPrepaymentLessThanOrEqualToPrincipalRemainingCondition,ROUND($E307,2)&lt;=ROUND($F306,2),
_xlpm.IsCurrentPrincapalOwedAmtGreaterThanPrevPrincipalOwedCondition,$E306&gt;$F306,
_xlpm.IsPrincipalZeroCondition,ROUND($F306,2) = 0,
_xlpm.IsPrincipalRemainingBlankCondition,$F306="",
_xlpm.IsPeriodBlankCondition,ISBLANK($A307),
_xlpm.Calculation,IF(_xlpm.IsPeriodBlankCondition,"",IF(_xlpm.IsPrincipalRemainingBlankCondition,"",IF(_xlpm.IsPrincipalZeroCondition,"",IF(_xlpm.StartingBalanceGreaterThanPrincipalOwedPlusPrepaymentCondition,$C307-$E307,0)))),
_xlpm.Calculation
)</f>
        <v>90331.94513598975</v>
      </c>
      <c r="G307" s="5">
        <f>_xlfn.LET(
_xlpm.PrincpalRemainingCalculation,$B$13,
_xlpm.IsPrincipalZeroCondition,ROUND($F306,2) = 0,
_xlpm.IsPrincipalRemainingBlankCondition,$F306="",
_xlpm.IsPeriodBlankCondition,ISBLANK($A307),
_xlpm.Calculation,IF(_xlpm.IsPeriodBlankCondition,"",IF(_xlpm.IsPrincipalRemainingBlankCondition,"",IF(_xlpm.IsPrincipalZeroCondition,"",_xlpm.PrincpalRemainingCalculation))),
_xlpm.Calculation
)</f>
        <v>500</v>
      </c>
      <c r="H307" s="5" t="str">
        <f>_xlfn.LET(
_xlpm.IsPrincipalRemainingLessThanOrEqualToPMICutoffAmtCondition,$F306&lt;=$B$2*(1-$B$15),
_xlpm.PMIMonthlyPayment,$B$19,
_xlpm.IsPrincipalZeroCondition,ROUND($F306,2) = 0,
_xlpm.IsPrincipalRemainingBlankCondition,$F306="",
_xlpm.IsPeriodBlankCondition,ISBLANK($A307),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07" s="5">
        <f>_xlfn.LET(
_xlpm.IfPMIOwedIsBlank,IF($H307 = "",0,$H307),
_xlpm.TotalMonthlyPaymentCalculation,$D307+$E307+$G307+_xlpm.IfPMIOwedIsBlank,
_xlpm.IsPrincipalZeroCondition,ROUND($F306,2) = 0,
_xlpm.IsPrincipalRemainingBlankCondition,$F306="",
_xlpm.IsPeriodBlankCondition,ISBLANK($A307),
_xlpm.Calculation,IF(_xlpm.IsPeriodBlankCondition,"",IF(_xlpm.IsPrincipalRemainingBlankCondition,"",IF(_xlpm.IsPrincipalZeroCondition,"",_xlpm.TotalMonthlyPaymentCalculation))),
_xlpm.Calculation
)</f>
        <v>2079.6288261598379</v>
      </c>
      <c r="L307" s="5"/>
    </row>
    <row r="308" spans="1:12" x14ac:dyDescent="0.3">
      <c r="A308">
        <v>283</v>
      </c>
      <c r="B308" s="53">
        <f t="shared" si="4"/>
        <v>52413</v>
      </c>
      <c r="C308" s="5">
        <f>_xlfn.LET(
_xlpm.StartingPrincipalBalance,$F307,
_xlpm.IsPrincipalRemainingZeroCondition,ROUND($F307,2)=0,
_xlpm.IsPrincipalRemainingBlankCondition,$F307="",
_xlpm.IsPeriodBlankCondition,ISBLANK($A308),
_xlpm.Calculation,IF(_xlpm.IsPeriodBlankCondition,"",IF(_xlpm.IsPrincipalRemainingBlankCondition,"",IF(_xlpm.IsPrincipalRemainingZeroCondition,"",_xlpm.StartingPrincipalBalance))),
_xlpm.Calculation
)</f>
        <v>90331.94513598975</v>
      </c>
      <c r="D308" s="5">
        <f>_xlfn.LET(
_xlpm.InterestCalculation,$F307*$B$9,
_xlpm.IsPrincipalRemainingZeroCondition,ROUND($F307,2)=0,
_xlpm.IsPrincipalRemainingBlankCondition,$F307="",
_xlpm.IsPeriodBlankCondition,ISBLANK($A308),
_xlpm.Calculation,IF(_xlpm.IsPeriodBlankCondition,"",IF(_xlpm.IsPrincipalRemainingBlankCondition,"",IF(_xlpm.IsPrincipalRemainingZeroCondition,"",_xlpm.InterestCalculation))),
_xlpm.Calculation
)</f>
        <v>752.76620946658124</v>
      </c>
      <c r="E308" s="5">
        <f>_xlfn.LET(
_xlpm.PrincipalOwedCalculation,$B$10-$D308,
_xlpm.IsPrincipalLessThenOrEqualToMonthlyPaymentCondition,$F307&lt;=$B$10,
_xlpm.IsPrincipalZeroCondition,ROUND($F307,2) = 0,
_xlpm.IsPrincipalRemainingBlankCondition,$F307="",
_xlpm.IsPeriodBlankCondition,ISBLANK($A308),
_xlpm.Calculation,IF(_xlpm.IsPeriodBlankCondition,"",IF(_xlpm.IsPrincipalRemainingBlankCondition,"",IF(_xlpm.IsPrincipalZeroCondition,"",IF(_xlpm.IsPrincipalLessThenOrEqualToMonthlyPaymentCondition,$F307,_xlpm.PrincipalOwedCalculation)))),
_xlpm.Calculation
)</f>
        <v>826.86261669325665</v>
      </c>
      <c r="F308" s="5">
        <f>_xlfn.LET(
_xlpm.StartingBalanceGreaterThanPrincipalOwedPlusPrepaymentCondition,$C308&gt;=$E308,
_xlpm.IsPrincpalOwedPlusPrepaymentLessThanOrEqualToPrincipalRemainingCondition,ROUND($E308,2)&lt;=ROUND($F307,2),
_xlpm.IsCurrentPrincapalOwedAmtGreaterThanPrevPrincipalOwedCondition,$E307&gt;$F307,
_xlpm.IsPrincipalZeroCondition,ROUND($F307,2) = 0,
_xlpm.IsPrincipalRemainingBlankCondition,$F307="",
_xlpm.IsPeriodBlankCondition,ISBLANK($A308),
_xlpm.Calculation,IF(_xlpm.IsPeriodBlankCondition,"",IF(_xlpm.IsPrincipalRemainingBlankCondition,"",IF(_xlpm.IsPrincipalZeroCondition,"",IF(_xlpm.StartingBalanceGreaterThanPrincipalOwedPlusPrepaymentCondition,$C308-$E308,0)))),
_xlpm.Calculation
)</f>
        <v>89505.082519296499</v>
      </c>
      <c r="G308" s="5">
        <f>_xlfn.LET(
_xlpm.PrincpalRemainingCalculation,$B$13,
_xlpm.IsPrincipalZeroCondition,ROUND($F307,2) = 0,
_xlpm.IsPrincipalRemainingBlankCondition,$F307="",
_xlpm.IsPeriodBlankCondition,ISBLANK($A308),
_xlpm.Calculation,IF(_xlpm.IsPeriodBlankCondition,"",IF(_xlpm.IsPrincipalRemainingBlankCondition,"",IF(_xlpm.IsPrincipalZeroCondition,"",_xlpm.PrincpalRemainingCalculation))),
_xlpm.Calculation
)</f>
        <v>500</v>
      </c>
      <c r="H308" s="5" t="str">
        <f>_xlfn.LET(
_xlpm.IsPrincipalRemainingLessThanOrEqualToPMICutoffAmtCondition,$F307&lt;=$B$2*(1-$B$15),
_xlpm.PMIMonthlyPayment,$B$19,
_xlpm.IsPrincipalZeroCondition,ROUND($F307,2) = 0,
_xlpm.IsPrincipalRemainingBlankCondition,$F307="",
_xlpm.IsPeriodBlankCondition,ISBLANK($A308),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08" s="5">
        <f>_xlfn.LET(
_xlpm.IfPMIOwedIsBlank,IF($H308 = "",0,$H308),
_xlpm.TotalMonthlyPaymentCalculation,$D308+$E308+$G308+_xlpm.IfPMIOwedIsBlank,
_xlpm.IsPrincipalZeroCondition,ROUND($F307,2) = 0,
_xlpm.IsPrincipalRemainingBlankCondition,$F307="",
_xlpm.IsPeriodBlankCondition,ISBLANK($A308),
_xlpm.Calculation,IF(_xlpm.IsPeriodBlankCondition,"",IF(_xlpm.IsPrincipalRemainingBlankCondition,"",IF(_xlpm.IsPrincipalZeroCondition,"",_xlpm.TotalMonthlyPaymentCalculation))),
_xlpm.Calculation
)</f>
        <v>2079.6288261598379</v>
      </c>
      <c r="L308" s="5"/>
    </row>
    <row r="309" spans="1:12" x14ac:dyDescent="0.3">
      <c r="A309">
        <v>284</v>
      </c>
      <c r="B309" s="53">
        <f t="shared" si="4"/>
        <v>52444</v>
      </c>
      <c r="C309" s="5">
        <f>_xlfn.LET(
_xlpm.StartingPrincipalBalance,$F308,
_xlpm.IsPrincipalRemainingZeroCondition,ROUND($F308,2)=0,
_xlpm.IsPrincipalRemainingBlankCondition,$F308="",
_xlpm.IsPeriodBlankCondition,ISBLANK($A309),
_xlpm.Calculation,IF(_xlpm.IsPeriodBlankCondition,"",IF(_xlpm.IsPrincipalRemainingBlankCondition,"",IF(_xlpm.IsPrincipalRemainingZeroCondition,"",_xlpm.StartingPrincipalBalance))),
_xlpm.Calculation
)</f>
        <v>89505.082519296499</v>
      </c>
      <c r="D309" s="5">
        <f>_xlfn.LET(
_xlpm.InterestCalculation,$F308*$B$9,
_xlpm.IsPrincipalRemainingZeroCondition,ROUND($F308,2)=0,
_xlpm.IsPrincipalRemainingBlankCondition,$F308="",
_xlpm.IsPeriodBlankCondition,ISBLANK($A309),
_xlpm.Calculation,IF(_xlpm.IsPeriodBlankCondition,"",IF(_xlpm.IsPrincipalRemainingBlankCondition,"",IF(_xlpm.IsPrincipalRemainingZeroCondition,"",_xlpm.InterestCalculation))),
_xlpm.Calculation
)</f>
        <v>745.87568766080415</v>
      </c>
      <c r="E309" s="5">
        <f>_xlfn.LET(
_xlpm.PrincipalOwedCalculation,$B$10-$D309,
_xlpm.IsPrincipalLessThenOrEqualToMonthlyPaymentCondition,$F308&lt;=$B$10,
_xlpm.IsPrincipalZeroCondition,ROUND($F308,2) = 0,
_xlpm.IsPrincipalRemainingBlankCondition,$F308="",
_xlpm.IsPeriodBlankCondition,ISBLANK($A309),
_xlpm.Calculation,IF(_xlpm.IsPeriodBlankCondition,"",IF(_xlpm.IsPrincipalRemainingBlankCondition,"",IF(_xlpm.IsPrincipalZeroCondition,"",IF(_xlpm.IsPrincipalLessThenOrEqualToMonthlyPaymentCondition,$F308,_xlpm.PrincipalOwedCalculation)))),
_xlpm.Calculation
)</f>
        <v>833.75313849903375</v>
      </c>
      <c r="F309" s="5">
        <f>_xlfn.LET(
_xlpm.StartingBalanceGreaterThanPrincipalOwedPlusPrepaymentCondition,$C309&gt;=$E309,
_xlpm.IsPrincpalOwedPlusPrepaymentLessThanOrEqualToPrincipalRemainingCondition,ROUND($E309,2)&lt;=ROUND($F308,2),
_xlpm.IsCurrentPrincapalOwedAmtGreaterThanPrevPrincipalOwedCondition,$E308&gt;$F308,
_xlpm.IsPrincipalZeroCondition,ROUND($F308,2) = 0,
_xlpm.IsPrincipalRemainingBlankCondition,$F308="",
_xlpm.IsPeriodBlankCondition,ISBLANK($A309),
_xlpm.Calculation,IF(_xlpm.IsPeriodBlankCondition,"",IF(_xlpm.IsPrincipalRemainingBlankCondition,"",IF(_xlpm.IsPrincipalZeroCondition,"",IF(_xlpm.StartingBalanceGreaterThanPrincipalOwedPlusPrepaymentCondition,$C309-$E309,0)))),
_xlpm.Calculation
)</f>
        <v>88671.32938079747</v>
      </c>
      <c r="G309" s="5">
        <f>_xlfn.LET(
_xlpm.PrincpalRemainingCalculation,$B$13,
_xlpm.IsPrincipalZeroCondition,ROUND($F308,2) = 0,
_xlpm.IsPrincipalRemainingBlankCondition,$F308="",
_xlpm.IsPeriodBlankCondition,ISBLANK($A309),
_xlpm.Calculation,IF(_xlpm.IsPeriodBlankCondition,"",IF(_xlpm.IsPrincipalRemainingBlankCondition,"",IF(_xlpm.IsPrincipalZeroCondition,"",_xlpm.PrincpalRemainingCalculation))),
_xlpm.Calculation
)</f>
        <v>500</v>
      </c>
      <c r="H309" s="5" t="str">
        <f>_xlfn.LET(
_xlpm.IsPrincipalRemainingLessThanOrEqualToPMICutoffAmtCondition,$F308&lt;=$B$2*(1-$B$15),
_xlpm.PMIMonthlyPayment,$B$19,
_xlpm.IsPrincipalZeroCondition,ROUND($F308,2) = 0,
_xlpm.IsPrincipalRemainingBlankCondition,$F308="",
_xlpm.IsPeriodBlankCondition,ISBLANK($A309),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09" s="5">
        <f>_xlfn.LET(
_xlpm.IfPMIOwedIsBlank,IF($H309 = "",0,$H309),
_xlpm.TotalMonthlyPaymentCalculation,$D309+$E309+$G309+_xlpm.IfPMIOwedIsBlank,
_xlpm.IsPrincipalZeroCondition,ROUND($F308,2) = 0,
_xlpm.IsPrincipalRemainingBlankCondition,$F308="",
_xlpm.IsPeriodBlankCondition,ISBLANK($A309),
_xlpm.Calculation,IF(_xlpm.IsPeriodBlankCondition,"",IF(_xlpm.IsPrincipalRemainingBlankCondition,"",IF(_xlpm.IsPrincipalZeroCondition,"",_xlpm.TotalMonthlyPaymentCalculation))),
_xlpm.Calculation
)</f>
        <v>2079.6288261598379</v>
      </c>
      <c r="L309" s="5"/>
    </row>
    <row r="310" spans="1:12" x14ac:dyDescent="0.3">
      <c r="A310">
        <v>285</v>
      </c>
      <c r="B310" s="53">
        <f t="shared" si="4"/>
        <v>52475</v>
      </c>
      <c r="C310" s="5">
        <f>_xlfn.LET(
_xlpm.StartingPrincipalBalance,$F309,
_xlpm.IsPrincipalRemainingZeroCondition,ROUND($F309,2)=0,
_xlpm.IsPrincipalRemainingBlankCondition,$F309="",
_xlpm.IsPeriodBlankCondition,ISBLANK($A310),
_xlpm.Calculation,IF(_xlpm.IsPeriodBlankCondition,"",IF(_xlpm.IsPrincipalRemainingBlankCondition,"",IF(_xlpm.IsPrincipalRemainingZeroCondition,"",_xlpm.StartingPrincipalBalance))),
_xlpm.Calculation
)</f>
        <v>88671.32938079747</v>
      </c>
      <c r="D310" s="5">
        <f>_xlfn.LET(
_xlpm.InterestCalculation,$F309*$B$9,
_xlpm.IsPrincipalRemainingZeroCondition,ROUND($F309,2)=0,
_xlpm.IsPrincipalRemainingBlankCondition,$F309="",
_xlpm.IsPeriodBlankCondition,ISBLANK($A310),
_xlpm.Calculation,IF(_xlpm.IsPeriodBlankCondition,"",IF(_xlpm.IsPrincipalRemainingBlankCondition,"",IF(_xlpm.IsPrincipalRemainingZeroCondition,"",_xlpm.InterestCalculation))),
_xlpm.Calculation
)</f>
        <v>738.92774483997891</v>
      </c>
      <c r="E310" s="5">
        <f>_xlfn.LET(
_xlpm.PrincipalOwedCalculation,$B$10-$D310,
_xlpm.IsPrincipalLessThenOrEqualToMonthlyPaymentCondition,$F309&lt;=$B$10,
_xlpm.IsPrincipalZeroCondition,ROUND($F309,2) = 0,
_xlpm.IsPrincipalRemainingBlankCondition,$F309="",
_xlpm.IsPeriodBlankCondition,ISBLANK($A310),
_xlpm.Calculation,IF(_xlpm.IsPeriodBlankCondition,"",IF(_xlpm.IsPrincipalRemainingBlankCondition,"",IF(_xlpm.IsPrincipalZeroCondition,"",IF(_xlpm.IsPrincipalLessThenOrEqualToMonthlyPaymentCondition,$F309,_xlpm.PrincipalOwedCalculation)))),
_xlpm.Calculation
)</f>
        <v>840.70108131985899</v>
      </c>
      <c r="F310" s="5">
        <f>_xlfn.LET(
_xlpm.StartingBalanceGreaterThanPrincipalOwedPlusPrepaymentCondition,$C310&gt;=$E310,
_xlpm.IsPrincpalOwedPlusPrepaymentLessThanOrEqualToPrincipalRemainingCondition,ROUND($E310,2)&lt;=ROUND($F309,2),
_xlpm.IsCurrentPrincapalOwedAmtGreaterThanPrevPrincipalOwedCondition,$E309&gt;$F309,
_xlpm.IsPrincipalZeroCondition,ROUND($F309,2) = 0,
_xlpm.IsPrincipalRemainingBlankCondition,$F309="",
_xlpm.IsPeriodBlankCondition,ISBLANK($A310),
_xlpm.Calculation,IF(_xlpm.IsPeriodBlankCondition,"",IF(_xlpm.IsPrincipalRemainingBlankCondition,"",IF(_xlpm.IsPrincipalZeroCondition,"",IF(_xlpm.StartingBalanceGreaterThanPrincipalOwedPlusPrepaymentCondition,$C310-$E310,0)))),
_xlpm.Calculation
)</f>
        <v>87830.628299477612</v>
      </c>
      <c r="G310" s="5">
        <f>_xlfn.LET(
_xlpm.PrincpalRemainingCalculation,$B$13,
_xlpm.IsPrincipalZeroCondition,ROUND($F309,2) = 0,
_xlpm.IsPrincipalRemainingBlankCondition,$F309="",
_xlpm.IsPeriodBlankCondition,ISBLANK($A310),
_xlpm.Calculation,IF(_xlpm.IsPeriodBlankCondition,"",IF(_xlpm.IsPrincipalRemainingBlankCondition,"",IF(_xlpm.IsPrincipalZeroCondition,"",_xlpm.PrincpalRemainingCalculation))),
_xlpm.Calculation
)</f>
        <v>500</v>
      </c>
      <c r="H310" s="5" t="str">
        <f>_xlfn.LET(
_xlpm.IsPrincipalRemainingLessThanOrEqualToPMICutoffAmtCondition,$F309&lt;=$B$2*(1-$B$15),
_xlpm.PMIMonthlyPayment,$B$19,
_xlpm.IsPrincipalZeroCondition,ROUND($F309,2) = 0,
_xlpm.IsPrincipalRemainingBlankCondition,$F309="",
_xlpm.IsPeriodBlankCondition,ISBLANK($A310),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10" s="5">
        <f>_xlfn.LET(
_xlpm.IfPMIOwedIsBlank,IF($H310 = "",0,$H310),
_xlpm.TotalMonthlyPaymentCalculation,$D310+$E310+$G310+_xlpm.IfPMIOwedIsBlank,
_xlpm.IsPrincipalZeroCondition,ROUND($F309,2) = 0,
_xlpm.IsPrincipalRemainingBlankCondition,$F309="",
_xlpm.IsPeriodBlankCondition,ISBLANK($A310),
_xlpm.Calculation,IF(_xlpm.IsPeriodBlankCondition,"",IF(_xlpm.IsPrincipalRemainingBlankCondition,"",IF(_xlpm.IsPrincipalZeroCondition,"",_xlpm.TotalMonthlyPaymentCalculation))),
_xlpm.Calculation
)</f>
        <v>2079.6288261598379</v>
      </c>
      <c r="L310" s="5"/>
    </row>
    <row r="311" spans="1:12" x14ac:dyDescent="0.3">
      <c r="A311">
        <v>286</v>
      </c>
      <c r="B311" s="53">
        <f t="shared" si="4"/>
        <v>52505</v>
      </c>
      <c r="C311" s="5">
        <f>_xlfn.LET(
_xlpm.StartingPrincipalBalance,$F310,
_xlpm.IsPrincipalRemainingZeroCondition,ROUND($F310,2)=0,
_xlpm.IsPrincipalRemainingBlankCondition,$F310="",
_xlpm.IsPeriodBlankCondition,ISBLANK($A311),
_xlpm.Calculation,IF(_xlpm.IsPeriodBlankCondition,"",IF(_xlpm.IsPrincipalRemainingBlankCondition,"",IF(_xlpm.IsPrincipalRemainingZeroCondition,"",_xlpm.StartingPrincipalBalance))),
_xlpm.Calculation
)</f>
        <v>87830.628299477612</v>
      </c>
      <c r="D311" s="5">
        <f>_xlfn.LET(
_xlpm.InterestCalculation,$F310*$B$9,
_xlpm.IsPrincipalRemainingZeroCondition,ROUND($F310,2)=0,
_xlpm.IsPrincipalRemainingBlankCondition,$F310="",
_xlpm.IsPeriodBlankCondition,ISBLANK($A311),
_xlpm.Calculation,IF(_xlpm.IsPeriodBlankCondition,"",IF(_xlpm.IsPrincipalRemainingBlankCondition,"",IF(_xlpm.IsPrincipalRemainingZeroCondition,"",_xlpm.InterestCalculation))),
_xlpm.Calculation
)</f>
        <v>731.9219024956468</v>
      </c>
      <c r="E311" s="5">
        <f>_xlfn.LET(
_xlpm.PrincipalOwedCalculation,$B$10-$D311,
_xlpm.IsPrincipalLessThenOrEqualToMonthlyPaymentCondition,$F310&lt;=$B$10,
_xlpm.IsPrincipalZeroCondition,ROUND($F310,2) = 0,
_xlpm.IsPrincipalRemainingBlankCondition,$F310="",
_xlpm.IsPeriodBlankCondition,ISBLANK($A311),
_xlpm.Calculation,IF(_xlpm.IsPeriodBlankCondition,"",IF(_xlpm.IsPrincipalRemainingBlankCondition,"",IF(_xlpm.IsPrincipalZeroCondition,"",IF(_xlpm.IsPrincipalLessThenOrEqualToMonthlyPaymentCondition,$F310,_xlpm.PrincipalOwedCalculation)))),
_xlpm.Calculation
)</f>
        <v>847.70692366419109</v>
      </c>
      <c r="F311" s="5">
        <f>_xlfn.LET(
_xlpm.StartingBalanceGreaterThanPrincipalOwedPlusPrepaymentCondition,$C311&gt;=$E311,
_xlpm.IsPrincpalOwedPlusPrepaymentLessThanOrEqualToPrincipalRemainingCondition,ROUND($E311,2)&lt;=ROUND($F310,2),
_xlpm.IsCurrentPrincapalOwedAmtGreaterThanPrevPrincipalOwedCondition,$E310&gt;$F310,
_xlpm.IsPrincipalZeroCondition,ROUND($F310,2) = 0,
_xlpm.IsPrincipalRemainingBlankCondition,$F310="",
_xlpm.IsPeriodBlankCondition,ISBLANK($A311),
_xlpm.Calculation,IF(_xlpm.IsPeriodBlankCondition,"",IF(_xlpm.IsPrincipalRemainingBlankCondition,"",IF(_xlpm.IsPrincipalZeroCondition,"",IF(_xlpm.StartingBalanceGreaterThanPrincipalOwedPlusPrepaymentCondition,$C311-$E311,0)))),
_xlpm.Calculation
)</f>
        <v>86982.921375813414</v>
      </c>
      <c r="G311" s="5">
        <f>_xlfn.LET(
_xlpm.PrincpalRemainingCalculation,$B$13,
_xlpm.IsPrincipalZeroCondition,ROUND($F310,2) = 0,
_xlpm.IsPrincipalRemainingBlankCondition,$F310="",
_xlpm.IsPeriodBlankCondition,ISBLANK($A311),
_xlpm.Calculation,IF(_xlpm.IsPeriodBlankCondition,"",IF(_xlpm.IsPrincipalRemainingBlankCondition,"",IF(_xlpm.IsPrincipalZeroCondition,"",_xlpm.PrincpalRemainingCalculation))),
_xlpm.Calculation
)</f>
        <v>500</v>
      </c>
      <c r="H311" s="5" t="str">
        <f>_xlfn.LET(
_xlpm.IsPrincipalRemainingLessThanOrEqualToPMICutoffAmtCondition,$F310&lt;=$B$2*(1-$B$15),
_xlpm.PMIMonthlyPayment,$B$19,
_xlpm.IsPrincipalZeroCondition,ROUND($F310,2) = 0,
_xlpm.IsPrincipalRemainingBlankCondition,$F310="",
_xlpm.IsPeriodBlankCondition,ISBLANK($A311),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11" s="5">
        <f>_xlfn.LET(
_xlpm.IfPMIOwedIsBlank,IF($H311 = "",0,$H311),
_xlpm.TotalMonthlyPaymentCalculation,$D311+$E311+$G311+_xlpm.IfPMIOwedIsBlank,
_xlpm.IsPrincipalZeroCondition,ROUND($F310,2) = 0,
_xlpm.IsPrincipalRemainingBlankCondition,$F310="",
_xlpm.IsPeriodBlankCondition,ISBLANK($A311),
_xlpm.Calculation,IF(_xlpm.IsPeriodBlankCondition,"",IF(_xlpm.IsPrincipalRemainingBlankCondition,"",IF(_xlpm.IsPrincipalZeroCondition,"",_xlpm.TotalMonthlyPaymentCalculation))),
_xlpm.Calculation
)</f>
        <v>2079.6288261598379</v>
      </c>
      <c r="L311" s="5"/>
    </row>
    <row r="312" spans="1:12" x14ac:dyDescent="0.3">
      <c r="A312">
        <v>287</v>
      </c>
      <c r="B312" s="53">
        <f t="shared" si="4"/>
        <v>52536</v>
      </c>
      <c r="C312" s="5">
        <f>_xlfn.LET(
_xlpm.StartingPrincipalBalance,$F311,
_xlpm.IsPrincipalRemainingZeroCondition,ROUND($F311,2)=0,
_xlpm.IsPrincipalRemainingBlankCondition,$F311="",
_xlpm.IsPeriodBlankCondition,ISBLANK($A312),
_xlpm.Calculation,IF(_xlpm.IsPeriodBlankCondition,"",IF(_xlpm.IsPrincipalRemainingBlankCondition,"",IF(_xlpm.IsPrincipalRemainingZeroCondition,"",_xlpm.StartingPrincipalBalance))),
_xlpm.Calculation
)</f>
        <v>86982.921375813414</v>
      </c>
      <c r="D312" s="5">
        <f>_xlfn.LET(
_xlpm.InterestCalculation,$F311*$B$9,
_xlpm.IsPrincipalRemainingZeroCondition,ROUND($F311,2)=0,
_xlpm.IsPrincipalRemainingBlankCondition,$F311="",
_xlpm.IsPeriodBlankCondition,ISBLANK($A312),
_xlpm.Calculation,IF(_xlpm.IsPeriodBlankCondition,"",IF(_xlpm.IsPrincipalRemainingBlankCondition,"",IF(_xlpm.IsPrincipalRemainingZeroCondition,"",_xlpm.InterestCalculation))),
_xlpm.Calculation
)</f>
        <v>724.85767813177847</v>
      </c>
      <c r="E312" s="5">
        <f>_xlfn.LET(
_xlpm.PrincipalOwedCalculation,$B$10-$D312,
_xlpm.IsPrincipalLessThenOrEqualToMonthlyPaymentCondition,$F311&lt;=$B$10,
_xlpm.IsPrincipalZeroCondition,ROUND($F311,2) = 0,
_xlpm.IsPrincipalRemainingBlankCondition,$F311="",
_xlpm.IsPeriodBlankCondition,ISBLANK($A312),
_xlpm.Calculation,IF(_xlpm.IsPeriodBlankCondition,"",IF(_xlpm.IsPrincipalRemainingBlankCondition,"",IF(_xlpm.IsPrincipalZeroCondition,"",IF(_xlpm.IsPrincipalLessThenOrEqualToMonthlyPaymentCondition,$F311,_xlpm.PrincipalOwedCalculation)))),
_xlpm.Calculation
)</f>
        <v>854.77114802805943</v>
      </c>
      <c r="F312" s="5">
        <f>_xlfn.LET(
_xlpm.StartingBalanceGreaterThanPrincipalOwedPlusPrepaymentCondition,$C312&gt;=$E312,
_xlpm.IsPrincpalOwedPlusPrepaymentLessThanOrEqualToPrincipalRemainingCondition,ROUND($E312,2)&lt;=ROUND($F311,2),
_xlpm.IsCurrentPrincapalOwedAmtGreaterThanPrevPrincipalOwedCondition,$E311&gt;$F311,
_xlpm.IsPrincipalZeroCondition,ROUND($F311,2) = 0,
_xlpm.IsPrincipalRemainingBlankCondition,$F311="",
_xlpm.IsPeriodBlankCondition,ISBLANK($A312),
_xlpm.Calculation,IF(_xlpm.IsPeriodBlankCondition,"",IF(_xlpm.IsPrincipalRemainingBlankCondition,"",IF(_xlpm.IsPrincipalZeroCondition,"",IF(_xlpm.StartingBalanceGreaterThanPrincipalOwedPlusPrepaymentCondition,$C312-$E312,0)))),
_xlpm.Calculation
)</f>
        <v>86128.150227785358</v>
      </c>
      <c r="G312" s="5">
        <f>_xlfn.LET(
_xlpm.PrincpalRemainingCalculation,$B$13,
_xlpm.IsPrincipalZeroCondition,ROUND($F311,2) = 0,
_xlpm.IsPrincipalRemainingBlankCondition,$F311="",
_xlpm.IsPeriodBlankCondition,ISBLANK($A312),
_xlpm.Calculation,IF(_xlpm.IsPeriodBlankCondition,"",IF(_xlpm.IsPrincipalRemainingBlankCondition,"",IF(_xlpm.IsPrincipalZeroCondition,"",_xlpm.PrincpalRemainingCalculation))),
_xlpm.Calculation
)</f>
        <v>500</v>
      </c>
      <c r="H312" s="5" t="str">
        <f>_xlfn.LET(
_xlpm.IsPrincipalRemainingLessThanOrEqualToPMICutoffAmtCondition,$F311&lt;=$B$2*(1-$B$15),
_xlpm.PMIMonthlyPayment,$B$19,
_xlpm.IsPrincipalZeroCondition,ROUND($F311,2) = 0,
_xlpm.IsPrincipalRemainingBlankCondition,$F311="",
_xlpm.IsPeriodBlankCondition,ISBLANK($A312),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12" s="5">
        <f>_xlfn.LET(
_xlpm.IfPMIOwedIsBlank,IF($H312 = "",0,$H312),
_xlpm.TotalMonthlyPaymentCalculation,$D312+$E312+$G312+_xlpm.IfPMIOwedIsBlank,
_xlpm.IsPrincipalZeroCondition,ROUND($F311,2) = 0,
_xlpm.IsPrincipalRemainingBlankCondition,$F311="",
_xlpm.IsPeriodBlankCondition,ISBLANK($A312),
_xlpm.Calculation,IF(_xlpm.IsPeriodBlankCondition,"",IF(_xlpm.IsPrincipalRemainingBlankCondition,"",IF(_xlpm.IsPrincipalZeroCondition,"",_xlpm.TotalMonthlyPaymentCalculation))),
_xlpm.Calculation
)</f>
        <v>2079.6288261598379</v>
      </c>
      <c r="L312" s="5"/>
    </row>
    <row r="313" spans="1:12" x14ac:dyDescent="0.3">
      <c r="A313">
        <v>288</v>
      </c>
      <c r="B313" s="53">
        <f t="shared" si="4"/>
        <v>52566</v>
      </c>
      <c r="C313" s="5">
        <f>_xlfn.LET(
_xlpm.StartingPrincipalBalance,$F312,
_xlpm.IsPrincipalRemainingZeroCondition,ROUND($F312,2)=0,
_xlpm.IsPrincipalRemainingBlankCondition,$F312="",
_xlpm.IsPeriodBlankCondition,ISBLANK($A313),
_xlpm.Calculation,IF(_xlpm.IsPeriodBlankCondition,"",IF(_xlpm.IsPrincipalRemainingBlankCondition,"",IF(_xlpm.IsPrincipalRemainingZeroCondition,"",_xlpm.StartingPrincipalBalance))),
_xlpm.Calculation
)</f>
        <v>86128.150227785358</v>
      </c>
      <c r="D313" s="5">
        <f>_xlfn.LET(
_xlpm.InterestCalculation,$F312*$B$9,
_xlpm.IsPrincipalRemainingZeroCondition,ROUND($F312,2)=0,
_xlpm.IsPrincipalRemainingBlankCondition,$F312="",
_xlpm.IsPeriodBlankCondition,ISBLANK($A313),
_xlpm.Calculation,IF(_xlpm.IsPeriodBlankCondition,"",IF(_xlpm.IsPrincipalRemainingBlankCondition,"",IF(_xlpm.IsPrincipalRemainingZeroCondition,"",_xlpm.InterestCalculation))),
_xlpm.Calculation
)</f>
        <v>717.73458523154466</v>
      </c>
      <c r="E313" s="5">
        <f>_xlfn.LET(
_xlpm.PrincipalOwedCalculation,$B$10-$D313,
_xlpm.IsPrincipalLessThenOrEqualToMonthlyPaymentCondition,$F312&lt;=$B$10,
_xlpm.IsPrincipalZeroCondition,ROUND($F312,2) = 0,
_xlpm.IsPrincipalRemainingBlankCondition,$F312="",
_xlpm.IsPeriodBlankCondition,ISBLANK($A313),
_xlpm.Calculation,IF(_xlpm.IsPeriodBlankCondition,"",IF(_xlpm.IsPrincipalRemainingBlankCondition,"",IF(_xlpm.IsPrincipalZeroCondition,"",IF(_xlpm.IsPrincipalLessThenOrEqualToMonthlyPaymentCondition,$F312,_xlpm.PrincipalOwedCalculation)))),
_xlpm.Calculation
)</f>
        <v>861.89424092829324</v>
      </c>
      <c r="F313" s="5">
        <f>_xlfn.LET(
_xlpm.StartingBalanceGreaterThanPrincipalOwedPlusPrepaymentCondition,$C313&gt;=$E313,
_xlpm.IsPrincpalOwedPlusPrepaymentLessThanOrEqualToPrincipalRemainingCondition,ROUND($E313,2)&lt;=ROUND($F312,2),
_xlpm.IsCurrentPrincapalOwedAmtGreaterThanPrevPrincipalOwedCondition,$E312&gt;$F312,
_xlpm.IsPrincipalZeroCondition,ROUND($F312,2) = 0,
_xlpm.IsPrincipalRemainingBlankCondition,$F312="",
_xlpm.IsPeriodBlankCondition,ISBLANK($A313),
_xlpm.Calculation,IF(_xlpm.IsPeriodBlankCondition,"",IF(_xlpm.IsPrincipalRemainingBlankCondition,"",IF(_xlpm.IsPrincipalZeroCondition,"",IF(_xlpm.StartingBalanceGreaterThanPrincipalOwedPlusPrepaymentCondition,$C313-$E313,0)))),
_xlpm.Calculation
)</f>
        <v>85266.255986857068</v>
      </c>
      <c r="G313" s="5">
        <f>_xlfn.LET(
_xlpm.PrincpalRemainingCalculation,$B$13,
_xlpm.IsPrincipalZeroCondition,ROUND($F312,2) = 0,
_xlpm.IsPrincipalRemainingBlankCondition,$F312="",
_xlpm.IsPeriodBlankCondition,ISBLANK($A313),
_xlpm.Calculation,IF(_xlpm.IsPeriodBlankCondition,"",IF(_xlpm.IsPrincipalRemainingBlankCondition,"",IF(_xlpm.IsPrincipalZeroCondition,"",_xlpm.PrincpalRemainingCalculation))),
_xlpm.Calculation
)</f>
        <v>500</v>
      </c>
      <c r="H313" s="5" t="str">
        <f>_xlfn.LET(
_xlpm.IsPrincipalRemainingLessThanOrEqualToPMICutoffAmtCondition,$F312&lt;=$B$2*(1-$B$15),
_xlpm.PMIMonthlyPayment,$B$19,
_xlpm.IsPrincipalZeroCondition,ROUND($F312,2) = 0,
_xlpm.IsPrincipalRemainingBlankCondition,$F312="",
_xlpm.IsPeriodBlankCondition,ISBLANK($A313),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13" s="5">
        <f>_xlfn.LET(
_xlpm.IfPMIOwedIsBlank,IF($H313 = "",0,$H313),
_xlpm.TotalMonthlyPaymentCalculation,$D313+$E313+$G313+_xlpm.IfPMIOwedIsBlank,
_xlpm.IsPrincipalZeroCondition,ROUND($F312,2) = 0,
_xlpm.IsPrincipalRemainingBlankCondition,$F312="",
_xlpm.IsPeriodBlankCondition,ISBLANK($A313),
_xlpm.Calculation,IF(_xlpm.IsPeriodBlankCondition,"",IF(_xlpm.IsPrincipalRemainingBlankCondition,"",IF(_xlpm.IsPrincipalZeroCondition,"",_xlpm.TotalMonthlyPaymentCalculation))),
_xlpm.Calculation
)</f>
        <v>2079.6288261598379</v>
      </c>
      <c r="L313" s="5"/>
    </row>
    <row r="314" spans="1:12" x14ac:dyDescent="0.3">
      <c r="A314">
        <v>289</v>
      </c>
      <c r="B314" s="53">
        <f t="shared" si="4"/>
        <v>52597</v>
      </c>
      <c r="C314" s="5">
        <f>_xlfn.LET(
_xlpm.StartingPrincipalBalance,$F313,
_xlpm.IsPrincipalRemainingZeroCondition,ROUND($F313,2)=0,
_xlpm.IsPrincipalRemainingBlankCondition,$F313="",
_xlpm.IsPeriodBlankCondition,ISBLANK($A314),
_xlpm.Calculation,IF(_xlpm.IsPeriodBlankCondition,"",IF(_xlpm.IsPrincipalRemainingBlankCondition,"",IF(_xlpm.IsPrincipalRemainingZeroCondition,"",_xlpm.StartingPrincipalBalance))),
_xlpm.Calculation
)</f>
        <v>85266.255986857068</v>
      </c>
      <c r="D314" s="5">
        <f>_xlfn.LET(
_xlpm.InterestCalculation,$F313*$B$9,
_xlpm.IsPrincipalRemainingZeroCondition,ROUND($F313,2)=0,
_xlpm.IsPrincipalRemainingBlankCondition,$F313="",
_xlpm.IsPeriodBlankCondition,ISBLANK($A314),
_xlpm.Calculation,IF(_xlpm.IsPeriodBlankCondition,"",IF(_xlpm.IsPrincipalRemainingBlankCondition,"",IF(_xlpm.IsPrincipalRemainingZeroCondition,"",_xlpm.InterestCalculation))),
_xlpm.Calculation
)</f>
        <v>710.55213322380894</v>
      </c>
      <c r="E314" s="5">
        <f>_xlfn.LET(
_xlpm.PrincipalOwedCalculation,$B$10-$D314,
_xlpm.IsPrincipalLessThenOrEqualToMonthlyPaymentCondition,$F313&lt;=$B$10,
_xlpm.IsPrincipalZeroCondition,ROUND($F313,2) = 0,
_xlpm.IsPrincipalRemainingBlankCondition,$F313="",
_xlpm.IsPeriodBlankCondition,ISBLANK($A314),
_xlpm.Calculation,IF(_xlpm.IsPeriodBlankCondition,"",IF(_xlpm.IsPrincipalRemainingBlankCondition,"",IF(_xlpm.IsPrincipalZeroCondition,"",IF(_xlpm.IsPrincipalLessThenOrEqualToMonthlyPaymentCondition,$F313,_xlpm.PrincipalOwedCalculation)))),
_xlpm.Calculation
)</f>
        <v>869.07669293602896</v>
      </c>
      <c r="F314" s="5">
        <f>_xlfn.LET(
_xlpm.StartingBalanceGreaterThanPrincipalOwedPlusPrepaymentCondition,$C314&gt;=$E314,
_xlpm.IsPrincpalOwedPlusPrepaymentLessThanOrEqualToPrincipalRemainingCondition,ROUND($E314,2)&lt;=ROUND($F313,2),
_xlpm.IsCurrentPrincapalOwedAmtGreaterThanPrevPrincipalOwedCondition,$E313&gt;$F313,
_xlpm.IsPrincipalZeroCondition,ROUND($F313,2) = 0,
_xlpm.IsPrincipalRemainingBlankCondition,$F313="",
_xlpm.IsPeriodBlankCondition,ISBLANK($A314),
_xlpm.Calculation,IF(_xlpm.IsPeriodBlankCondition,"",IF(_xlpm.IsPrincipalRemainingBlankCondition,"",IF(_xlpm.IsPrincipalZeroCondition,"",IF(_xlpm.StartingBalanceGreaterThanPrincipalOwedPlusPrepaymentCondition,$C314-$E314,0)))),
_xlpm.Calculation
)</f>
        <v>84397.179293921043</v>
      </c>
      <c r="G314" s="5">
        <f>_xlfn.LET(
_xlpm.PrincpalRemainingCalculation,$B$13,
_xlpm.IsPrincipalZeroCondition,ROUND($F313,2) = 0,
_xlpm.IsPrincipalRemainingBlankCondition,$F313="",
_xlpm.IsPeriodBlankCondition,ISBLANK($A314),
_xlpm.Calculation,IF(_xlpm.IsPeriodBlankCondition,"",IF(_xlpm.IsPrincipalRemainingBlankCondition,"",IF(_xlpm.IsPrincipalZeroCondition,"",_xlpm.PrincpalRemainingCalculation))),
_xlpm.Calculation
)</f>
        <v>500</v>
      </c>
      <c r="H314" s="5" t="str">
        <f>_xlfn.LET(
_xlpm.IsPrincipalRemainingLessThanOrEqualToPMICutoffAmtCondition,$F313&lt;=$B$2*(1-$B$15),
_xlpm.PMIMonthlyPayment,$B$19,
_xlpm.IsPrincipalZeroCondition,ROUND($F313,2) = 0,
_xlpm.IsPrincipalRemainingBlankCondition,$F313="",
_xlpm.IsPeriodBlankCondition,ISBLANK($A314),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14" s="5">
        <f>_xlfn.LET(
_xlpm.IfPMIOwedIsBlank,IF($H314 = "",0,$H314),
_xlpm.TotalMonthlyPaymentCalculation,$D314+$E314+$G314+_xlpm.IfPMIOwedIsBlank,
_xlpm.IsPrincipalZeroCondition,ROUND($F313,2) = 0,
_xlpm.IsPrincipalRemainingBlankCondition,$F313="",
_xlpm.IsPeriodBlankCondition,ISBLANK($A314),
_xlpm.Calculation,IF(_xlpm.IsPeriodBlankCondition,"",IF(_xlpm.IsPrincipalRemainingBlankCondition,"",IF(_xlpm.IsPrincipalZeroCondition,"",_xlpm.TotalMonthlyPaymentCalculation))),
_xlpm.Calculation
)</f>
        <v>2079.6288261598379</v>
      </c>
      <c r="L314" s="5"/>
    </row>
    <row r="315" spans="1:12" x14ac:dyDescent="0.3">
      <c r="A315">
        <v>290</v>
      </c>
      <c r="B315" s="53">
        <f t="shared" si="4"/>
        <v>52628</v>
      </c>
      <c r="C315" s="5">
        <f>_xlfn.LET(
_xlpm.StartingPrincipalBalance,$F314,
_xlpm.IsPrincipalRemainingZeroCondition,ROUND($F314,2)=0,
_xlpm.IsPrincipalRemainingBlankCondition,$F314="",
_xlpm.IsPeriodBlankCondition,ISBLANK($A315),
_xlpm.Calculation,IF(_xlpm.IsPeriodBlankCondition,"",IF(_xlpm.IsPrincipalRemainingBlankCondition,"",IF(_xlpm.IsPrincipalRemainingZeroCondition,"",_xlpm.StartingPrincipalBalance))),
_xlpm.Calculation
)</f>
        <v>84397.179293921043</v>
      </c>
      <c r="D315" s="5">
        <f>_xlfn.LET(
_xlpm.InterestCalculation,$F314*$B$9,
_xlpm.IsPrincipalRemainingZeroCondition,ROUND($F314,2)=0,
_xlpm.IsPrincipalRemainingBlankCondition,$F314="",
_xlpm.IsPeriodBlankCondition,ISBLANK($A315),
_xlpm.Calculation,IF(_xlpm.IsPeriodBlankCondition,"",IF(_xlpm.IsPrincipalRemainingBlankCondition,"",IF(_xlpm.IsPrincipalRemainingZeroCondition,"",_xlpm.InterestCalculation))),
_xlpm.Calculation
)</f>
        <v>703.30982744934204</v>
      </c>
      <c r="E315" s="5">
        <f>_xlfn.LET(
_xlpm.PrincipalOwedCalculation,$B$10-$D315,
_xlpm.IsPrincipalLessThenOrEqualToMonthlyPaymentCondition,$F314&lt;=$B$10,
_xlpm.IsPrincipalZeroCondition,ROUND($F314,2) = 0,
_xlpm.IsPrincipalRemainingBlankCondition,$F314="",
_xlpm.IsPeriodBlankCondition,ISBLANK($A315),
_xlpm.Calculation,IF(_xlpm.IsPeriodBlankCondition,"",IF(_xlpm.IsPrincipalRemainingBlankCondition,"",IF(_xlpm.IsPrincipalZeroCondition,"",IF(_xlpm.IsPrincipalLessThenOrEqualToMonthlyPaymentCondition,$F314,_xlpm.PrincipalOwedCalculation)))),
_xlpm.Calculation
)</f>
        <v>876.31899871049586</v>
      </c>
      <c r="F315" s="5">
        <f>_xlfn.LET(
_xlpm.StartingBalanceGreaterThanPrincipalOwedPlusPrepaymentCondition,$C315&gt;=$E315,
_xlpm.IsPrincpalOwedPlusPrepaymentLessThanOrEqualToPrincipalRemainingCondition,ROUND($E315,2)&lt;=ROUND($F314,2),
_xlpm.IsCurrentPrincapalOwedAmtGreaterThanPrevPrincipalOwedCondition,$E314&gt;$F314,
_xlpm.IsPrincipalZeroCondition,ROUND($F314,2) = 0,
_xlpm.IsPrincipalRemainingBlankCondition,$F314="",
_xlpm.IsPeriodBlankCondition,ISBLANK($A315),
_xlpm.Calculation,IF(_xlpm.IsPeriodBlankCondition,"",IF(_xlpm.IsPrincipalRemainingBlankCondition,"",IF(_xlpm.IsPrincipalZeroCondition,"",IF(_xlpm.StartingBalanceGreaterThanPrincipalOwedPlusPrepaymentCondition,$C315-$E315,0)))),
_xlpm.Calculation
)</f>
        <v>83520.860295210543</v>
      </c>
      <c r="G315" s="5">
        <f>_xlfn.LET(
_xlpm.PrincpalRemainingCalculation,$B$13,
_xlpm.IsPrincipalZeroCondition,ROUND($F314,2) = 0,
_xlpm.IsPrincipalRemainingBlankCondition,$F314="",
_xlpm.IsPeriodBlankCondition,ISBLANK($A315),
_xlpm.Calculation,IF(_xlpm.IsPeriodBlankCondition,"",IF(_xlpm.IsPrincipalRemainingBlankCondition,"",IF(_xlpm.IsPrincipalZeroCondition,"",_xlpm.PrincpalRemainingCalculation))),
_xlpm.Calculation
)</f>
        <v>500</v>
      </c>
      <c r="H315" s="5" t="str">
        <f>_xlfn.LET(
_xlpm.IsPrincipalRemainingLessThanOrEqualToPMICutoffAmtCondition,$F314&lt;=$B$2*(1-$B$15),
_xlpm.PMIMonthlyPayment,$B$19,
_xlpm.IsPrincipalZeroCondition,ROUND($F314,2) = 0,
_xlpm.IsPrincipalRemainingBlankCondition,$F314="",
_xlpm.IsPeriodBlankCondition,ISBLANK($A315),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15" s="5">
        <f>_xlfn.LET(
_xlpm.IfPMIOwedIsBlank,IF($H315 = "",0,$H315),
_xlpm.TotalMonthlyPaymentCalculation,$D315+$E315+$G315+_xlpm.IfPMIOwedIsBlank,
_xlpm.IsPrincipalZeroCondition,ROUND($F314,2) = 0,
_xlpm.IsPrincipalRemainingBlankCondition,$F314="",
_xlpm.IsPeriodBlankCondition,ISBLANK($A315),
_xlpm.Calculation,IF(_xlpm.IsPeriodBlankCondition,"",IF(_xlpm.IsPrincipalRemainingBlankCondition,"",IF(_xlpm.IsPrincipalZeroCondition,"",_xlpm.TotalMonthlyPaymentCalculation))),
_xlpm.Calculation
)</f>
        <v>2079.6288261598379</v>
      </c>
      <c r="L315" s="5"/>
    </row>
    <row r="316" spans="1:12" x14ac:dyDescent="0.3">
      <c r="A316">
        <v>291</v>
      </c>
      <c r="B316" s="53">
        <f t="shared" si="4"/>
        <v>52657</v>
      </c>
      <c r="C316" s="5">
        <f>_xlfn.LET(
_xlpm.StartingPrincipalBalance,$F315,
_xlpm.IsPrincipalRemainingZeroCondition,ROUND($F315,2)=0,
_xlpm.IsPrincipalRemainingBlankCondition,$F315="",
_xlpm.IsPeriodBlankCondition,ISBLANK($A316),
_xlpm.Calculation,IF(_xlpm.IsPeriodBlankCondition,"",IF(_xlpm.IsPrincipalRemainingBlankCondition,"",IF(_xlpm.IsPrincipalRemainingZeroCondition,"",_xlpm.StartingPrincipalBalance))),
_xlpm.Calculation
)</f>
        <v>83520.860295210543</v>
      </c>
      <c r="D316" s="5">
        <f>_xlfn.LET(
_xlpm.InterestCalculation,$F315*$B$9,
_xlpm.IsPrincipalRemainingZeroCondition,ROUND($F315,2)=0,
_xlpm.IsPrincipalRemainingBlankCondition,$F315="",
_xlpm.IsPeriodBlankCondition,ISBLANK($A316),
_xlpm.Calculation,IF(_xlpm.IsPeriodBlankCondition,"",IF(_xlpm.IsPrincipalRemainingBlankCondition,"",IF(_xlpm.IsPrincipalRemainingZeroCondition,"",_xlpm.InterestCalculation))),
_xlpm.Calculation
)</f>
        <v>696.00716912675455</v>
      </c>
      <c r="E316" s="5">
        <f>_xlfn.LET(
_xlpm.PrincipalOwedCalculation,$B$10-$D316,
_xlpm.IsPrincipalLessThenOrEqualToMonthlyPaymentCondition,$F315&lt;=$B$10,
_xlpm.IsPrincipalZeroCondition,ROUND($F315,2) = 0,
_xlpm.IsPrincipalRemainingBlankCondition,$F315="",
_xlpm.IsPeriodBlankCondition,ISBLANK($A316),
_xlpm.Calculation,IF(_xlpm.IsPeriodBlankCondition,"",IF(_xlpm.IsPrincipalRemainingBlankCondition,"",IF(_xlpm.IsPrincipalZeroCondition,"",IF(_xlpm.IsPrincipalLessThenOrEqualToMonthlyPaymentCondition,$F315,_xlpm.PrincipalOwedCalculation)))),
_xlpm.Calculation
)</f>
        <v>883.62165703308335</v>
      </c>
      <c r="F316" s="5">
        <f>_xlfn.LET(
_xlpm.StartingBalanceGreaterThanPrincipalOwedPlusPrepaymentCondition,$C316&gt;=$E316,
_xlpm.IsPrincpalOwedPlusPrepaymentLessThanOrEqualToPrincipalRemainingCondition,ROUND($E316,2)&lt;=ROUND($F315,2),
_xlpm.IsCurrentPrincapalOwedAmtGreaterThanPrevPrincipalOwedCondition,$E315&gt;$F315,
_xlpm.IsPrincipalZeroCondition,ROUND($F315,2) = 0,
_xlpm.IsPrincipalRemainingBlankCondition,$F315="",
_xlpm.IsPeriodBlankCondition,ISBLANK($A316),
_xlpm.Calculation,IF(_xlpm.IsPeriodBlankCondition,"",IF(_xlpm.IsPrincipalRemainingBlankCondition,"",IF(_xlpm.IsPrincipalZeroCondition,"",IF(_xlpm.StartingBalanceGreaterThanPrincipalOwedPlusPrepaymentCondition,$C316-$E316,0)))),
_xlpm.Calculation
)</f>
        <v>82637.238638177456</v>
      </c>
      <c r="G316" s="5">
        <f>_xlfn.LET(
_xlpm.PrincpalRemainingCalculation,$B$13,
_xlpm.IsPrincipalZeroCondition,ROUND($F315,2) = 0,
_xlpm.IsPrincipalRemainingBlankCondition,$F315="",
_xlpm.IsPeriodBlankCondition,ISBLANK($A316),
_xlpm.Calculation,IF(_xlpm.IsPeriodBlankCondition,"",IF(_xlpm.IsPrincipalRemainingBlankCondition,"",IF(_xlpm.IsPrincipalZeroCondition,"",_xlpm.PrincpalRemainingCalculation))),
_xlpm.Calculation
)</f>
        <v>500</v>
      </c>
      <c r="H316" s="5" t="str">
        <f>_xlfn.LET(
_xlpm.IsPrincipalRemainingLessThanOrEqualToPMICutoffAmtCondition,$F315&lt;=$B$2*(1-$B$15),
_xlpm.PMIMonthlyPayment,$B$19,
_xlpm.IsPrincipalZeroCondition,ROUND($F315,2) = 0,
_xlpm.IsPrincipalRemainingBlankCondition,$F315="",
_xlpm.IsPeriodBlankCondition,ISBLANK($A316),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16" s="5">
        <f>_xlfn.LET(
_xlpm.IfPMIOwedIsBlank,IF($H316 = "",0,$H316),
_xlpm.TotalMonthlyPaymentCalculation,$D316+$E316+$G316+_xlpm.IfPMIOwedIsBlank,
_xlpm.IsPrincipalZeroCondition,ROUND($F315,2) = 0,
_xlpm.IsPrincipalRemainingBlankCondition,$F315="",
_xlpm.IsPeriodBlankCondition,ISBLANK($A316),
_xlpm.Calculation,IF(_xlpm.IsPeriodBlankCondition,"",IF(_xlpm.IsPrincipalRemainingBlankCondition,"",IF(_xlpm.IsPrincipalZeroCondition,"",_xlpm.TotalMonthlyPaymentCalculation))),
_xlpm.Calculation
)</f>
        <v>2079.6288261598379</v>
      </c>
      <c r="L316" s="5"/>
    </row>
    <row r="317" spans="1:12" x14ac:dyDescent="0.3">
      <c r="A317">
        <v>292</v>
      </c>
      <c r="B317" s="53">
        <f t="shared" si="4"/>
        <v>52688</v>
      </c>
      <c r="C317" s="5">
        <f>_xlfn.LET(
_xlpm.StartingPrincipalBalance,$F316,
_xlpm.IsPrincipalRemainingZeroCondition,ROUND($F316,2)=0,
_xlpm.IsPrincipalRemainingBlankCondition,$F316="",
_xlpm.IsPeriodBlankCondition,ISBLANK($A317),
_xlpm.Calculation,IF(_xlpm.IsPeriodBlankCondition,"",IF(_xlpm.IsPrincipalRemainingBlankCondition,"",IF(_xlpm.IsPrincipalRemainingZeroCondition,"",_xlpm.StartingPrincipalBalance))),
_xlpm.Calculation
)</f>
        <v>82637.238638177456</v>
      </c>
      <c r="D317" s="5">
        <f>_xlfn.LET(
_xlpm.InterestCalculation,$F316*$B$9,
_xlpm.IsPrincipalRemainingZeroCondition,ROUND($F316,2)=0,
_xlpm.IsPrincipalRemainingBlankCondition,$F316="",
_xlpm.IsPeriodBlankCondition,ISBLANK($A317),
_xlpm.Calculation,IF(_xlpm.IsPeriodBlankCondition,"",IF(_xlpm.IsPrincipalRemainingBlankCondition,"",IF(_xlpm.IsPrincipalRemainingZeroCondition,"",_xlpm.InterestCalculation))),
_xlpm.Calculation
)</f>
        <v>688.64365531814542</v>
      </c>
      <c r="E317" s="5">
        <f>_xlfn.LET(
_xlpm.PrincipalOwedCalculation,$B$10-$D317,
_xlpm.IsPrincipalLessThenOrEqualToMonthlyPaymentCondition,$F316&lt;=$B$10,
_xlpm.IsPrincipalZeroCondition,ROUND($F316,2) = 0,
_xlpm.IsPrincipalRemainingBlankCondition,$F316="",
_xlpm.IsPeriodBlankCondition,ISBLANK($A317),
_xlpm.Calculation,IF(_xlpm.IsPeriodBlankCondition,"",IF(_xlpm.IsPrincipalRemainingBlankCondition,"",IF(_xlpm.IsPrincipalZeroCondition,"",IF(_xlpm.IsPrincipalLessThenOrEqualToMonthlyPaymentCondition,$F316,_xlpm.PrincipalOwedCalculation)))),
_xlpm.Calculation
)</f>
        <v>890.98517084169248</v>
      </c>
      <c r="F317" s="5">
        <f>_xlfn.LET(
_xlpm.StartingBalanceGreaterThanPrincipalOwedPlusPrepaymentCondition,$C317&gt;=$E317,
_xlpm.IsPrincpalOwedPlusPrepaymentLessThanOrEqualToPrincipalRemainingCondition,ROUND($E317,2)&lt;=ROUND($F316,2),
_xlpm.IsCurrentPrincapalOwedAmtGreaterThanPrevPrincipalOwedCondition,$E316&gt;$F316,
_xlpm.IsPrincipalZeroCondition,ROUND($F316,2) = 0,
_xlpm.IsPrincipalRemainingBlankCondition,$F316="",
_xlpm.IsPeriodBlankCondition,ISBLANK($A317),
_xlpm.Calculation,IF(_xlpm.IsPeriodBlankCondition,"",IF(_xlpm.IsPrincipalRemainingBlankCondition,"",IF(_xlpm.IsPrincipalZeroCondition,"",IF(_xlpm.StartingBalanceGreaterThanPrincipalOwedPlusPrepaymentCondition,$C317-$E317,0)))),
_xlpm.Calculation
)</f>
        <v>81746.253467335759</v>
      </c>
      <c r="G317" s="5">
        <f>_xlfn.LET(
_xlpm.PrincpalRemainingCalculation,$B$13,
_xlpm.IsPrincipalZeroCondition,ROUND($F316,2) = 0,
_xlpm.IsPrincipalRemainingBlankCondition,$F316="",
_xlpm.IsPeriodBlankCondition,ISBLANK($A317),
_xlpm.Calculation,IF(_xlpm.IsPeriodBlankCondition,"",IF(_xlpm.IsPrincipalRemainingBlankCondition,"",IF(_xlpm.IsPrincipalZeroCondition,"",_xlpm.PrincpalRemainingCalculation))),
_xlpm.Calculation
)</f>
        <v>500</v>
      </c>
      <c r="H317" s="5" t="str">
        <f>_xlfn.LET(
_xlpm.IsPrincipalRemainingLessThanOrEqualToPMICutoffAmtCondition,$F316&lt;=$B$2*(1-$B$15),
_xlpm.PMIMonthlyPayment,$B$19,
_xlpm.IsPrincipalZeroCondition,ROUND($F316,2) = 0,
_xlpm.IsPrincipalRemainingBlankCondition,$F316="",
_xlpm.IsPeriodBlankCondition,ISBLANK($A317),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17" s="5">
        <f>_xlfn.LET(
_xlpm.IfPMIOwedIsBlank,IF($H317 = "",0,$H317),
_xlpm.TotalMonthlyPaymentCalculation,$D317+$E317+$G317+_xlpm.IfPMIOwedIsBlank,
_xlpm.IsPrincipalZeroCondition,ROUND($F316,2) = 0,
_xlpm.IsPrincipalRemainingBlankCondition,$F316="",
_xlpm.IsPeriodBlankCondition,ISBLANK($A317),
_xlpm.Calculation,IF(_xlpm.IsPeriodBlankCondition,"",IF(_xlpm.IsPrincipalRemainingBlankCondition,"",IF(_xlpm.IsPrincipalZeroCondition,"",_xlpm.TotalMonthlyPaymentCalculation))),
_xlpm.Calculation
)</f>
        <v>2079.6288261598379</v>
      </c>
      <c r="L317" s="5"/>
    </row>
    <row r="318" spans="1:12" x14ac:dyDescent="0.3">
      <c r="A318">
        <v>293</v>
      </c>
      <c r="B318" s="53">
        <f t="shared" si="4"/>
        <v>52718</v>
      </c>
      <c r="C318" s="5">
        <f>_xlfn.LET(
_xlpm.StartingPrincipalBalance,$F317,
_xlpm.IsPrincipalRemainingZeroCondition,ROUND($F317,2)=0,
_xlpm.IsPrincipalRemainingBlankCondition,$F317="",
_xlpm.IsPeriodBlankCondition,ISBLANK($A318),
_xlpm.Calculation,IF(_xlpm.IsPeriodBlankCondition,"",IF(_xlpm.IsPrincipalRemainingBlankCondition,"",IF(_xlpm.IsPrincipalRemainingZeroCondition,"",_xlpm.StartingPrincipalBalance))),
_xlpm.Calculation
)</f>
        <v>81746.253467335759</v>
      </c>
      <c r="D318" s="5">
        <f>_xlfn.LET(
_xlpm.InterestCalculation,$F317*$B$9,
_xlpm.IsPrincipalRemainingZeroCondition,ROUND($F317,2)=0,
_xlpm.IsPrincipalRemainingBlankCondition,$F317="",
_xlpm.IsPeriodBlankCondition,ISBLANK($A318),
_xlpm.Calculation,IF(_xlpm.IsPeriodBlankCondition,"",IF(_xlpm.IsPrincipalRemainingBlankCondition,"",IF(_xlpm.IsPrincipalRemainingZeroCondition,"",_xlpm.InterestCalculation))),
_xlpm.Calculation
)</f>
        <v>681.21877889446466</v>
      </c>
      <c r="E318" s="5">
        <f>_xlfn.LET(
_xlpm.PrincipalOwedCalculation,$B$10-$D318,
_xlpm.IsPrincipalLessThenOrEqualToMonthlyPaymentCondition,$F317&lt;=$B$10,
_xlpm.IsPrincipalZeroCondition,ROUND($F317,2) = 0,
_xlpm.IsPrincipalRemainingBlankCondition,$F317="",
_xlpm.IsPeriodBlankCondition,ISBLANK($A318),
_xlpm.Calculation,IF(_xlpm.IsPeriodBlankCondition,"",IF(_xlpm.IsPrincipalRemainingBlankCondition,"",IF(_xlpm.IsPrincipalZeroCondition,"",IF(_xlpm.IsPrincipalLessThenOrEqualToMonthlyPaymentCondition,$F317,_xlpm.PrincipalOwedCalculation)))),
_xlpm.Calculation
)</f>
        <v>898.41004726537324</v>
      </c>
      <c r="F318" s="5">
        <f>_xlfn.LET(
_xlpm.StartingBalanceGreaterThanPrincipalOwedPlusPrepaymentCondition,$C318&gt;=$E318,
_xlpm.IsPrincpalOwedPlusPrepaymentLessThanOrEqualToPrincipalRemainingCondition,ROUND($E318,2)&lt;=ROUND($F317,2),
_xlpm.IsCurrentPrincapalOwedAmtGreaterThanPrevPrincipalOwedCondition,$E317&gt;$F317,
_xlpm.IsPrincipalZeroCondition,ROUND($F317,2) = 0,
_xlpm.IsPrincipalRemainingBlankCondition,$F317="",
_xlpm.IsPeriodBlankCondition,ISBLANK($A318),
_xlpm.Calculation,IF(_xlpm.IsPeriodBlankCondition,"",IF(_xlpm.IsPrincipalRemainingBlankCondition,"",IF(_xlpm.IsPrincipalZeroCondition,"",IF(_xlpm.StartingBalanceGreaterThanPrincipalOwedPlusPrepaymentCondition,$C318-$E318,0)))),
_xlpm.Calculation
)</f>
        <v>80847.843420070392</v>
      </c>
      <c r="G318" s="5">
        <f>_xlfn.LET(
_xlpm.PrincpalRemainingCalculation,$B$13,
_xlpm.IsPrincipalZeroCondition,ROUND($F317,2) = 0,
_xlpm.IsPrincipalRemainingBlankCondition,$F317="",
_xlpm.IsPeriodBlankCondition,ISBLANK($A318),
_xlpm.Calculation,IF(_xlpm.IsPeriodBlankCondition,"",IF(_xlpm.IsPrincipalRemainingBlankCondition,"",IF(_xlpm.IsPrincipalZeroCondition,"",_xlpm.PrincpalRemainingCalculation))),
_xlpm.Calculation
)</f>
        <v>500</v>
      </c>
      <c r="H318" s="5" t="str">
        <f>_xlfn.LET(
_xlpm.IsPrincipalRemainingLessThanOrEqualToPMICutoffAmtCondition,$F317&lt;=$B$2*(1-$B$15),
_xlpm.PMIMonthlyPayment,$B$19,
_xlpm.IsPrincipalZeroCondition,ROUND($F317,2) = 0,
_xlpm.IsPrincipalRemainingBlankCondition,$F317="",
_xlpm.IsPeriodBlankCondition,ISBLANK($A318),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18" s="5">
        <f>_xlfn.LET(
_xlpm.IfPMIOwedIsBlank,IF($H318 = "",0,$H318),
_xlpm.TotalMonthlyPaymentCalculation,$D318+$E318+$G318+_xlpm.IfPMIOwedIsBlank,
_xlpm.IsPrincipalZeroCondition,ROUND($F317,2) = 0,
_xlpm.IsPrincipalRemainingBlankCondition,$F317="",
_xlpm.IsPeriodBlankCondition,ISBLANK($A318),
_xlpm.Calculation,IF(_xlpm.IsPeriodBlankCondition,"",IF(_xlpm.IsPrincipalRemainingBlankCondition,"",IF(_xlpm.IsPrincipalZeroCondition,"",_xlpm.TotalMonthlyPaymentCalculation))),
_xlpm.Calculation
)</f>
        <v>2079.6288261598379</v>
      </c>
      <c r="L318" s="5"/>
    </row>
    <row r="319" spans="1:12" x14ac:dyDescent="0.3">
      <c r="A319">
        <v>294</v>
      </c>
      <c r="B319" s="53">
        <f t="shared" si="4"/>
        <v>52749</v>
      </c>
      <c r="C319" s="5">
        <f>_xlfn.LET(
_xlpm.StartingPrincipalBalance,$F318,
_xlpm.IsPrincipalRemainingZeroCondition,ROUND($F318,2)=0,
_xlpm.IsPrincipalRemainingBlankCondition,$F318="",
_xlpm.IsPeriodBlankCondition,ISBLANK($A319),
_xlpm.Calculation,IF(_xlpm.IsPeriodBlankCondition,"",IF(_xlpm.IsPrincipalRemainingBlankCondition,"",IF(_xlpm.IsPrincipalRemainingZeroCondition,"",_xlpm.StartingPrincipalBalance))),
_xlpm.Calculation
)</f>
        <v>80847.843420070392</v>
      </c>
      <c r="D319" s="5">
        <f>_xlfn.LET(
_xlpm.InterestCalculation,$F318*$B$9,
_xlpm.IsPrincipalRemainingZeroCondition,ROUND($F318,2)=0,
_xlpm.IsPrincipalRemainingBlankCondition,$F318="",
_xlpm.IsPeriodBlankCondition,ISBLANK($A319),
_xlpm.Calculation,IF(_xlpm.IsPeriodBlankCondition,"",IF(_xlpm.IsPrincipalRemainingBlankCondition,"",IF(_xlpm.IsPrincipalRemainingZeroCondition,"",_xlpm.InterestCalculation))),
_xlpm.Calculation
)</f>
        <v>673.73202850058658</v>
      </c>
      <c r="E319" s="5">
        <f>_xlfn.LET(
_xlpm.PrincipalOwedCalculation,$B$10-$D319,
_xlpm.IsPrincipalLessThenOrEqualToMonthlyPaymentCondition,$F318&lt;=$B$10,
_xlpm.IsPrincipalZeroCondition,ROUND($F318,2) = 0,
_xlpm.IsPrincipalRemainingBlankCondition,$F318="",
_xlpm.IsPeriodBlankCondition,ISBLANK($A319),
_xlpm.Calculation,IF(_xlpm.IsPeriodBlankCondition,"",IF(_xlpm.IsPrincipalRemainingBlankCondition,"",IF(_xlpm.IsPrincipalZeroCondition,"",IF(_xlpm.IsPrincipalLessThenOrEqualToMonthlyPaymentCondition,$F318,_xlpm.PrincipalOwedCalculation)))),
_xlpm.Calculation
)</f>
        <v>905.89679765925132</v>
      </c>
      <c r="F319" s="5">
        <f>_xlfn.LET(
_xlpm.StartingBalanceGreaterThanPrincipalOwedPlusPrepaymentCondition,$C319&gt;=$E319,
_xlpm.IsPrincpalOwedPlusPrepaymentLessThanOrEqualToPrincipalRemainingCondition,ROUND($E319,2)&lt;=ROUND($F318,2),
_xlpm.IsCurrentPrincapalOwedAmtGreaterThanPrevPrincipalOwedCondition,$E318&gt;$F318,
_xlpm.IsPrincipalZeroCondition,ROUND($F318,2) = 0,
_xlpm.IsPrincipalRemainingBlankCondition,$F318="",
_xlpm.IsPeriodBlankCondition,ISBLANK($A319),
_xlpm.Calculation,IF(_xlpm.IsPeriodBlankCondition,"",IF(_xlpm.IsPrincipalRemainingBlankCondition,"",IF(_xlpm.IsPrincipalZeroCondition,"",IF(_xlpm.StartingBalanceGreaterThanPrincipalOwedPlusPrepaymentCondition,$C319-$E319,0)))),
_xlpm.Calculation
)</f>
        <v>79941.946622411138</v>
      </c>
      <c r="G319" s="5">
        <f>_xlfn.LET(
_xlpm.PrincpalRemainingCalculation,$B$13,
_xlpm.IsPrincipalZeroCondition,ROUND($F318,2) = 0,
_xlpm.IsPrincipalRemainingBlankCondition,$F318="",
_xlpm.IsPeriodBlankCondition,ISBLANK($A319),
_xlpm.Calculation,IF(_xlpm.IsPeriodBlankCondition,"",IF(_xlpm.IsPrincipalRemainingBlankCondition,"",IF(_xlpm.IsPrincipalZeroCondition,"",_xlpm.PrincpalRemainingCalculation))),
_xlpm.Calculation
)</f>
        <v>500</v>
      </c>
      <c r="H319" s="5" t="str">
        <f>_xlfn.LET(
_xlpm.IsPrincipalRemainingLessThanOrEqualToPMICutoffAmtCondition,$F318&lt;=$B$2*(1-$B$15),
_xlpm.PMIMonthlyPayment,$B$19,
_xlpm.IsPrincipalZeroCondition,ROUND($F318,2) = 0,
_xlpm.IsPrincipalRemainingBlankCondition,$F318="",
_xlpm.IsPeriodBlankCondition,ISBLANK($A319),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19" s="5">
        <f>_xlfn.LET(
_xlpm.IfPMIOwedIsBlank,IF($H319 = "",0,$H319),
_xlpm.TotalMonthlyPaymentCalculation,$D319+$E319+$G319+_xlpm.IfPMIOwedIsBlank,
_xlpm.IsPrincipalZeroCondition,ROUND($F318,2) = 0,
_xlpm.IsPrincipalRemainingBlankCondition,$F318="",
_xlpm.IsPeriodBlankCondition,ISBLANK($A319),
_xlpm.Calculation,IF(_xlpm.IsPeriodBlankCondition,"",IF(_xlpm.IsPrincipalRemainingBlankCondition,"",IF(_xlpm.IsPrincipalZeroCondition,"",_xlpm.TotalMonthlyPaymentCalculation))),
_xlpm.Calculation
)</f>
        <v>2079.6288261598379</v>
      </c>
      <c r="L319" s="5"/>
    </row>
    <row r="320" spans="1:12" x14ac:dyDescent="0.3">
      <c r="A320">
        <v>295</v>
      </c>
      <c r="B320" s="53">
        <f t="shared" si="4"/>
        <v>52779</v>
      </c>
      <c r="C320" s="5">
        <f>_xlfn.LET(
_xlpm.StartingPrincipalBalance,$F319,
_xlpm.IsPrincipalRemainingZeroCondition,ROUND($F319,2)=0,
_xlpm.IsPrincipalRemainingBlankCondition,$F319="",
_xlpm.IsPeriodBlankCondition,ISBLANK($A320),
_xlpm.Calculation,IF(_xlpm.IsPeriodBlankCondition,"",IF(_xlpm.IsPrincipalRemainingBlankCondition,"",IF(_xlpm.IsPrincipalRemainingZeroCondition,"",_xlpm.StartingPrincipalBalance))),
_xlpm.Calculation
)</f>
        <v>79941.946622411138</v>
      </c>
      <c r="D320" s="5">
        <f>_xlfn.LET(
_xlpm.InterestCalculation,$F319*$B$9,
_xlpm.IsPrincipalRemainingZeroCondition,ROUND($F319,2)=0,
_xlpm.IsPrincipalRemainingBlankCondition,$F319="",
_xlpm.IsPeriodBlankCondition,ISBLANK($A320),
_xlpm.Calculation,IF(_xlpm.IsPeriodBlankCondition,"",IF(_xlpm.IsPrincipalRemainingBlankCondition,"",IF(_xlpm.IsPrincipalRemainingZeroCondition,"",_xlpm.InterestCalculation))),
_xlpm.Calculation
)</f>
        <v>666.18288852009277</v>
      </c>
      <c r="E320" s="5">
        <f>_xlfn.LET(
_xlpm.PrincipalOwedCalculation,$B$10-$D320,
_xlpm.IsPrincipalLessThenOrEqualToMonthlyPaymentCondition,$F319&lt;=$B$10,
_xlpm.IsPrincipalZeroCondition,ROUND($F319,2) = 0,
_xlpm.IsPrincipalRemainingBlankCondition,$F319="",
_xlpm.IsPeriodBlankCondition,ISBLANK($A320),
_xlpm.Calculation,IF(_xlpm.IsPeriodBlankCondition,"",IF(_xlpm.IsPrincipalRemainingBlankCondition,"",IF(_xlpm.IsPrincipalZeroCondition,"",IF(_xlpm.IsPrincipalLessThenOrEqualToMonthlyPaymentCondition,$F319,_xlpm.PrincipalOwedCalculation)))),
_xlpm.Calculation
)</f>
        <v>913.44593763974513</v>
      </c>
      <c r="F320" s="5">
        <f>_xlfn.LET(
_xlpm.StartingBalanceGreaterThanPrincipalOwedPlusPrepaymentCondition,$C320&gt;=$E320,
_xlpm.IsPrincpalOwedPlusPrepaymentLessThanOrEqualToPrincipalRemainingCondition,ROUND($E320,2)&lt;=ROUND($F319,2),
_xlpm.IsCurrentPrincapalOwedAmtGreaterThanPrevPrincipalOwedCondition,$E319&gt;$F319,
_xlpm.IsPrincipalZeroCondition,ROUND($F319,2) = 0,
_xlpm.IsPrincipalRemainingBlankCondition,$F319="",
_xlpm.IsPeriodBlankCondition,ISBLANK($A320),
_xlpm.Calculation,IF(_xlpm.IsPeriodBlankCondition,"",IF(_xlpm.IsPrincipalRemainingBlankCondition,"",IF(_xlpm.IsPrincipalZeroCondition,"",IF(_xlpm.StartingBalanceGreaterThanPrincipalOwedPlusPrepaymentCondition,$C320-$E320,0)))),
_xlpm.Calculation
)</f>
        <v>79028.500684771396</v>
      </c>
      <c r="G320" s="5">
        <f>_xlfn.LET(
_xlpm.PrincpalRemainingCalculation,$B$13,
_xlpm.IsPrincipalZeroCondition,ROUND($F319,2) = 0,
_xlpm.IsPrincipalRemainingBlankCondition,$F319="",
_xlpm.IsPeriodBlankCondition,ISBLANK($A320),
_xlpm.Calculation,IF(_xlpm.IsPeriodBlankCondition,"",IF(_xlpm.IsPrincipalRemainingBlankCondition,"",IF(_xlpm.IsPrincipalZeroCondition,"",_xlpm.PrincpalRemainingCalculation))),
_xlpm.Calculation
)</f>
        <v>500</v>
      </c>
      <c r="H320" s="5" t="str">
        <f>_xlfn.LET(
_xlpm.IsPrincipalRemainingLessThanOrEqualToPMICutoffAmtCondition,$F319&lt;=$B$2*(1-$B$15),
_xlpm.PMIMonthlyPayment,$B$19,
_xlpm.IsPrincipalZeroCondition,ROUND($F319,2) = 0,
_xlpm.IsPrincipalRemainingBlankCondition,$F319="",
_xlpm.IsPeriodBlankCondition,ISBLANK($A320),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20" s="5">
        <f>_xlfn.LET(
_xlpm.IfPMIOwedIsBlank,IF($H320 = "",0,$H320),
_xlpm.TotalMonthlyPaymentCalculation,$D320+$E320+$G320+_xlpm.IfPMIOwedIsBlank,
_xlpm.IsPrincipalZeroCondition,ROUND($F319,2) = 0,
_xlpm.IsPrincipalRemainingBlankCondition,$F319="",
_xlpm.IsPeriodBlankCondition,ISBLANK($A320),
_xlpm.Calculation,IF(_xlpm.IsPeriodBlankCondition,"",IF(_xlpm.IsPrincipalRemainingBlankCondition,"",IF(_xlpm.IsPrincipalZeroCondition,"",_xlpm.TotalMonthlyPaymentCalculation))),
_xlpm.Calculation
)</f>
        <v>2079.6288261598379</v>
      </c>
      <c r="L320" s="5"/>
    </row>
    <row r="321" spans="1:12" x14ac:dyDescent="0.3">
      <c r="A321">
        <v>296</v>
      </c>
      <c r="B321" s="53">
        <f t="shared" si="4"/>
        <v>52810</v>
      </c>
      <c r="C321" s="5">
        <f>_xlfn.LET(
_xlpm.StartingPrincipalBalance,$F320,
_xlpm.IsPrincipalRemainingZeroCondition,ROUND($F320,2)=0,
_xlpm.IsPrincipalRemainingBlankCondition,$F320="",
_xlpm.IsPeriodBlankCondition,ISBLANK($A321),
_xlpm.Calculation,IF(_xlpm.IsPeriodBlankCondition,"",IF(_xlpm.IsPrincipalRemainingBlankCondition,"",IF(_xlpm.IsPrincipalRemainingZeroCondition,"",_xlpm.StartingPrincipalBalance))),
_xlpm.Calculation
)</f>
        <v>79028.500684771396</v>
      </c>
      <c r="D321" s="5">
        <f>_xlfn.LET(
_xlpm.InterestCalculation,$F320*$B$9,
_xlpm.IsPrincipalRemainingZeroCondition,ROUND($F320,2)=0,
_xlpm.IsPrincipalRemainingBlankCondition,$F320="",
_xlpm.IsPeriodBlankCondition,ISBLANK($A321),
_xlpm.Calculation,IF(_xlpm.IsPeriodBlankCondition,"",IF(_xlpm.IsPrincipalRemainingBlankCondition,"",IF(_xlpm.IsPrincipalRemainingZeroCondition,"",_xlpm.InterestCalculation))),
_xlpm.Calculation
)</f>
        <v>658.57083903976161</v>
      </c>
      <c r="E321" s="5">
        <f>_xlfn.LET(
_xlpm.PrincipalOwedCalculation,$B$10-$D321,
_xlpm.IsPrincipalLessThenOrEqualToMonthlyPaymentCondition,$F320&lt;=$B$10,
_xlpm.IsPrincipalZeroCondition,ROUND($F320,2) = 0,
_xlpm.IsPrincipalRemainingBlankCondition,$F320="",
_xlpm.IsPeriodBlankCondition,ISBLANK($A321),
_xlpm.Calculation,IF(_xlpm.IsPeriodBlankCondition,"",IF(_xlpm.IsPrincipalRemainingBlankCondition,"",IF(_xlpm.IsPrincipalZeroCondition,"",IF(_xlpm.IsPrincipalLessThenOrEqualToMonthlyPaymentCondition,$F320,_xlpm.PrincipalOwedCalculation)))),
_xlpm.Calculation
)</f>
        <v>921.05798712007629</v>
      </c>
      <c r="F321" s="5">
        <f>_xlfn.LET(
_xlpm.StartingBalanceGreaterThanPrincipalOwedPlusPrepaymentCondition,$C321&gt;=$E321,
_xlpm.IsPrincpalOwedPlusPrepaymentLessThanOrEqualToPrincipalRemainingCondition,ROUND($E321,2)&lt;=ROUND($F320,2),
_xlpm.IsCurrentPrincapalOwedAmtGreaterThanPrevPrincipalOwedCondition,$E320&gt;$F320,
_xlpm.IsPrincipalZeroCondition,ROUND($F320,2) = 0,
_xlpm.IsPrincipalRemainingBlankCondition,$F320="",
_xlpm.IsPeriodBlankCondition,ISBLANK($A321),
_xlpm.Calculation,IF(_xlpm.IsPeriodBlankCondition,"",IF(_xlpm.IsPrincipalRemainingBlankCondition,"",IF(_xlpm.IsPrincipalZeroCondition,"",IF(_xlpm.StartingBalanceGreaterThanPrincipalOwedPlusPrepaymentCondition,$C321-$E321,0)))),
_xlpm.Calculation
)</f>
        <v>78107.44269765132</v>
      </c>
      <c r="G321" s="5">
        <f>_xlfn.LET(
_xlpm.PrincpalRemainingCalculation,$B$13,
_xlpm.IsPrincipalZeroCondition,ROUND($F320,2) = 0,
_xlpm.IsPrincipalRemainingBlankCondition,$F320="",
_xlpm.IsPeriodBlankCondition,ISBLANK($A321),
_xlpm.Calculation,IF(_xlpm.IsPeriodBlankCondition,"",IF(_xlpm.IsPrincipalRemainingBlankCondition,"",IF(_xlpm.IsPrincipalZeroCondition,"",_xlpm.PrincpalRemainingCalculation))),
_xlpm.Calculation
)</f>
        <v>500</v>
      </c>
      <c r="H321" s="5" t="str">
        <f>_xlfn.LET(
_xlpm.IsPrincipalRemainingLessThanOrEqualToPMICutoffAmtCondition,$F320&lt;=$B$2*(1-$B$15),
_xlpm.PMIMonthlyPayment,$B$19,
_xlpm.IsPrincipalZeroCondition,ROUND($F320,2) = 0,
_xlpm.IsPrincipalRemainingBlankCondition,$F320="",
_xlpm.IsPeriodBlankCondition,ISBLANK($A321),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21" s="5">
        <f>_xlfn.LET(
_xlpm.IfPMIOwedIsBlank,IF($H321 = "",0,$H321),
_xlpm.TotalMonthlyPaymentCalculation,$D321+$E321+$G321+_xlpm.IfPMIOwedIsBlank,
_xlpm.IsPrincipalZeroCondition,ROUND($F320,2) = 0,
_xlpm.IsPrincipalRemainingBlankCondition,$F320="",
_xlpm.IsPeriodBlankCondition,ISBLANK($A321),
_xlpm.Calculation,IF(_xlpm.IsPeriodBlankCondition,"",IF(_xlpm.IsPrincipalRemainingBlankCondition,"",IF(_xlpm.IsPrincipalZeroCondition,"",_xlpm.TotalMonthlyPaymentCalculation))),
_xlpm.Calculation
)</f>
        <v>2079.6288261598379</v>
      </c>
      <c r="L321" s="5"/>
    </row>
    <row r="322" spans="1:12" x14ac:dyDescent="0.3">
      <c r="A322">
        <v>297</v>
      </c>
      <c r="B322" s="53">
        <f t="shared" si="4"/>
        <v>52841</v>
      </c>
      <c r="C322" s="5">
        <f>_xlfn.LET(
_xlpm.StartingPrincipalBalance,$F321,
_xlpm.IsPrincipalRemainingZeroCondition,ROUND($F321,2)=0,
_xlpm.IsPrincipalRemainingBlankCondition,$F321="",
_xlpm.IsPeriodBlankCondition,ISBLANK($A322),
_xlpm.Calculation,IF(_xlpm.IsPeriodBlankCondition,"",IF(_xlpm.IsPrincipalRemainingBlankCondition,"",IF(_xlpm.IsPrincipalRemainingZeroCondition,"",_xlpm.StartingPrincipalBalance))),
_xlpm.Calculation
)</f>
        <v>78107.44269765132</v>
      </c>
      <c r="D322" s="5">
        <f>_xlfn.LET(
_xlpm.InterestCalculation,$F321*$B$9,
_xlpm.IsPrincipalRemainingZeroCondition,ROUND($F321,2)=0,
_xlpm.IsPrincipalRemainingBlankCondition,$F321="",
_xlpm.IsPeriodBlankCondition,ISBLANK($A322),
_xlpm.Calculation,IF(_xlpm.IsPeriodBlankCondition,"",IF(_xlpm.IsPrincipalRemainingBlankCondition,"",IF(_xlpm.IsPrincipalRemainingZeroCondition,"",_xlpm.InterestCalculation))),
_xlpm.Calculation
)</f>
        <v>650.89535581376094</v>
      </c>
      <c r="E322" s="5">
        <f>_xlfn.LET(
_xlpm.PrincipalOwedCalculation,$B$10-$D322,
_xlpm.IsPrincipalLessThenOrEqualToMonthlyPaymentCondition,$F321&lt;=$B$10,
_xlpm.IsPrincipalZeroCondition,ROUND($F321,2) = 0,
_xlpm.IsPrincipalRemainingBlankCondition,$F321="",
_xlpm.IsPeriodBlankCondition,ISBLANK($A322),
_xlpm.Calculation,IF(_xlpm.IsPeriodBlankCondition,"",IF(_xlpm.IsPrincipalRemainingBlankCondition,"",IF(_xlpm.IsPrincipalZeroCondition,"",IF(_xlpm.IsPrincipalLessThenOrEqualToMonthlyPaymentCondition,$F321,_xlpm.PrincipalOwedCalculation)))),
_xlpm.Calculation
)</f>
        <v>928.73347034607696</v>
      </c>
      <c r="F322" s="5">
        <f>_xlfn.LET(
_xlpm.StartingBalanceGreaterThanPrincipalOwedPlusPrepaymentCondition,$C322&gt;=$E322,
_xlpm.IsPrincpalOwedPlusPrepaymentLessThanOrEqualToPrincipalRemainingCondition,ROUND($E322,2)&lt;=ROUND($F321,2),
_xlpm.IsCurrentPrincapalOwedAmtGreaterThanPrevPrincipalOwedCondition,$E321&gt;$F321,
_xlpm.IsPrincipalZeroCondition,ROUND($F321,2) = 0,
_xlpm.IsPrincipalRemainingBlankCondition,$F321="",
_xlpm.IsPeriodBlankCondition,ISBLANK($A322),
_xlpm.Calculation,IF(_xlpm.IsPeriodBlankCondition,"",IF(_xlpm.IsPrincipalRemainingBlankCondition,"",IF(_xlpm.IsPrincipalZeroCondition,"",IF(_xlpm.StartingBalanceGreaterThanPrincipalOwedPlusPrepaymentCondition,$C322-$E322,0)))),
_xlpm.Calculation
)</f>
        <v>77178.70922730524</v>
      </c>
      <c r="G322" s="5">
        <f>_xlfn.LET(
_xlpm.PrincpalRemainingCalculation,$B$13,
_xlpm.IsPrincipalZeroCondition,ROUND($F321,2) = 0,
_xlpm.IsPrincipalRemainingBlankCondition,$F321="",
_xlpm.IsPeriodBlankCondition,ISBLANK($A322),
_xlpm.Calculation,IF(_xlpm.IsPeriodBlankCondition,"",IF(_xlpm.IsPrincipalRemainingBlankCondition,"",IF(_xlpm.IsPrincipalZeroCondition,"",_xlpm.PrincpalRemainingCalculation))),
_xlpm.Calculation
)</f>
        <v>500</v>
      </c>
      <c r="H322" s="5" t="str">
        <f>_xlfn.LET(
_xlpm.IsPrincipalRemainingLessThanOrEqualToPMICutoffAmtCondition,$F321&lt;=$B$2*(1-$B$15),
_xlpm.PMIMonthlyPayment,$B$19,
_xlpm.IsPrincipalZeroCondition,ROUND($F321,2) = 0,
_xlpm.IsPrincipalRemainingBlankCondition,$F321="",
_xlpm.IsPeriodBlankCondition,ISBLANK($A322),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22" s="5">
        <f>_xlfn.LET(
_xlpm.IfPMIOwedIsBlank,IF($H322 = "",0,$H322),
_xlpm.TotalMonthlyPaymentCalculation,$D322+$E322+$G322+_xlpm.IfPMIOwedIsBlank,
_xlpm.IsPrincipalZeroCondition,ROUND($F321,2) = 0,
_xlpm.IsPrincipalRemainingBlankCondition,$F321="",
_xlpm.IsPeriodBlankCondition,ISBLANK($A322),
_xlpm.Calculation,IF(_xlpm.IsPeriodBlankCondition,"",IF(_xlpm.IsPrincipalRemainingBlankCondition,"",IF(_xlpm.IsPrincipalZeroCondition,"",_xlpm.TotalMonthlyPaymentCalculation))),
_xlpm.Calculation
)</f>
        <v>2079.6288261598379</v>
      </c>
      <c r="L322" s="5"/>
    </row>
    <row r="323" spans="1:12" x14ac:dyDescent="0.3">
      <c r="A323">
        <v>298</v>
      </c>
      <c r="B323" s="53">
        <f t="shared" si="4"/>
        <v>52871</v>
      </c>
      <c r="C323" s="5">
        <f>_xlfn.LET(
_xlpm.StartingPrincipalBalance,$F322,
_xlpm.IsPrincipalRemainingZeroCondition,ROUND($F322,2)=0,
_xlpm.IsPrincipalRemainingBlankCondition,$F322="",
_xlpm.IsPeriodBlankCondition,ISBLANK($A323),
_xlpm.Calculation,IF(_xlpm.IsPeriodBlankCondition,"",IF(_xlpm.IsPrincipalRemainingBlankCondition,"",IF(_xlpm.IsPrincipalRemainingZeroCondition,"",_xlpm.StartingPrincipalBalance))),
_xlpm.Calculation
)</f>
        <v>77178.70922730524</v>
      </c>
      <c r="D323" s="5">
        <f>_xlfn.LET(
_xlpm.InterestCalculation,$F322*$B$9,
_xlpm.IsPrincipalRemainingZeroCondition,ROUND($F322,2)=0,
_xlpm.IsPrincipalRemainingBlankCondition,$F322="",
_xlpm.IsPeriodBlankCondition,ISBLANK($A323),
_xlpm.Calculation,IF(_xlpm.IsPeriodBlankCondition,"",IF(_xlpm.IsPrincipalRemainingBlankCondition,"",IF(_xlpm.IsPrincipalRemainingZeroCondition,"",_xlpm.InterestCalculation))),
_xlpm.Calculation
)</f>
        <v>643.1559102275437</v>
      </c>
      <c r="E323" s="5">
        <f>_xlfn.LET(
_xlpm.PrincipalOwedCalculation,$B$10-$D323,
_xlpm.IsPrincipalLessThenOrEqualToMonthlyPaymentCondition,$F322&lt;=$B$10,
_xlpm.IsPrincipalZeroCondition,ROUND($F322,2) = 0,
_xlpm.IsPrincipalRemainingBlankCondition,$F322="",
_xlpm.IsPeriodBlankCondition,ISBLANK($A323),
_xlpm.Calculation,IF(_xlpm.IsPeriodBlankCondition,"",IF(_xlpm.IsPrincipalRemainingBlankCondition,"",IF(_xlpm.IsPrincipalZeroCondition,"",IF(_xlpm.IsPrincipalLessThenOrEqualToMonthlyPaymentCondition,$F322,_xlpm.PrincipalOwedCalculation)))),
_xlpm.Calculation
)</f>
        <v>936.4729159322942</v>
      </c>
      <c r="F323" s="5">
        <f>_xlfn.LET(
_xlpm.StartingBalanceGreaterThanPrincipalOwedPlusPrepaymentCondition,$C323&gt;=$E323,
_xlpm.IsPrincpalOwedPlusPrepaymentLessThanOrEqualToPrincipalRemainingCondition,ROUND($E323,2)&lt;=ROUND($F322,2),
_xlpm.IsCurrentPrincapalOwedAmtGreaterThanPrevPrincipalOwedCondition,$E322&gt;$F322,
_xlpm.IsPrincipalZeroCondition,ROUND($F322,2) = 0,
_xlpm.IsPrincipalRemainingBlankCondition,$F322="",
_xlpm.IsPeriodBlankCondition,ISBLANK($A323),
_xlpm.Calculation,IF(_xlpm.IsPeriodBlankCondition,"",IF(_xlpm.IsPrincipalRemainingBlankCondition,"",IF(_xlpm.IsPrincipalZeroCondition,"",IF(_xlpm.StartingBalanceGreaterThanPrincipalOwedPlusPrepaymentCondition,$C323-$E323,0)))),
_xlpm.Calculation
)</f>
        <v>76242.236311372952</v>
      </c>
      <c r="G323" s="5">
        <f>_xlfn.LET(
_xlpm.PrincpalRemainingCalculation,$B$13,
_xlpm.IsPrincipalZeroCondition,ROUND($F322,2) = 0,
_xlpm.IsPrincipalRemainingBlankCondition,$F322="",
_xlpm.IsPeriodBlankCondition,ISBLANK($A323),
_xlpm.Calculation,IF(_xlpm.IsPeriodBlankCondition,"",IF(_xlpm.IsPrincipalRemainingBlankCondition,"",IF(_xlpm.IsPrincipalZeroCondition,"",_xlpm.PrincpalRemainingCalculation))),
_xlpm.Calculation
)</f>
        <v>500</v>
      </c>
      <c r="H323" s="5" t="str">
        <f>_xlfn.LET(
_xlpm.IsPrincipalRemainingLessThanOrEqualToPMICutoffAmtCondition,$F322&lt;=$B$2*(1-$B$15),
_xlpm.PMIMonthlyPayment,$B$19,
_xlpm.IsPrincipalZeroCondition,ROUND($F322,2) = 0,
_xlpm.IsPrincipalRemainingBlankCondition,$F322="",
_xlpm.IsPeriodBlankCondition,ISBLANK($A323),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23" s="5">
        <f>_xlfn.LET(
_xlpm.IfPMIOwedIsBlank,IF($H323 = "",0,$H323),
_xlpm.TotalMonthlyPaymentCalculation,$D323+$E323+$G323+_xlpm.IfPMIOwedIsBlank,
_xlpm.IsPrincipalZeroCondition,ROUND($F322,2) = 0,
_xlpm.IsPrincipalRemainingBlankCondition,$F322="",
_xlpm.IsPeriodBlankCondition,ISBLANK($A323),
_xlpm.Calculation,IF(_xlpm.IsPeriodBlankCondition,"",IF(_xlpm.IsPrincipalRemainingBlankCondition,"",IF(_xlpm.IsPrincipalZeroCondition,"",_xlpm.TotalMonthlyPaymentCalculation))),
_xlpm.Calculation
)</f>
        <v>2079.6288261598379</v>
      </c>
      <c r="L323" s="5"/>
    </row>
    <row r="324" spans="1:12" x14ac:dyDescent="0.3">
      <c r="A324">
        <v>299</v>
      </c>
      <c r="B324" s="53">
        <f t="shared" si="4"/>
        <v>52902</v>
      </c>
      <c r="C324" s="5">
        <f>_xlfn.LET(
_xlpm.StartingPrincipalBalance,$F323,
_xlpm.IsPrincipalRemainingZeroCondition,ROUND($F323,2)=0,
_xlpm.IsPrincipalRemainingBlankCondition,$F323="",
_xlpm.IsPeriodBlankCondition,ISBLANK($A324),
_xlpm.Calculation,IF(_xlpm.IsPeriodBlankCondition,"",IF(_xlpm.IsPrincipalRemainingBlankCondition,"",IF(_xlpm.IsPrincipalRemainingZeroCondition,"",_xlpm.StartingPrincipalBalance))),
_xlpm.Calculation
)</f>
        <v>76242.236311372952</v>
      </c>
      <c r="D324" s="5">
        <f>_xlfn.LET(
_xlpm.InterestCalculation,$F323*$B$9,
_xlpm.IsPrincipalRemainingZeroCondition,ROUND($F323,2)=0,
_xlpm.IsPrincipalRemainingBlankCondition,$F323="",
_xlpm.IsPeriodBlankCondition,ISBLANK($A324),
_xlpm.Calculation,IF(_xlpm.IsPeriodBlankCondition,"",IF(_xlpm.IsPrincipalRemainingBlankCondition,"",IF(_xlpm.IsPrincipalRemainingZeroCondition,"",_xlpm.InterestCalculation))),
_xlpm.Calculation
)</f>
        <v>635.35196926144124</v>
      </c>
      <c r="E324" s="5">
        <f>_xlfn.LET(
_xlpm.PrincipalOwedCalculation,$B$10-$D324,
_xlpm.IsPrincipalLessThenOrEqualToMonthlyPaymentCondition,$F323&lt;=$B$10,
_xlpm.IsPrincipalZeroCondition,ROUND($F323,2) = 0,
_xlpm.IsPrincipalRemainingBlankCondition,$F323="",
_xlpm.IsPeriodBlankCondition,ISBLANK($A324),
_xlpm.Calculation,IF(_xlpm.IsPeriodBlankCondition,"",IF(_xlpm.IsPrincipalRemainingBlankCondition,"",IF(_xlpm.IsPrincipalZeroCondition,"",IF(_xlpm.IsPrincipalLessThenOrEqualToMonthlyPaymentCondition,$F323,_xlpm.PrincipalOwedCalculation)))),
_xlpm.Calculation
)</f>
        <v>944.27685689839666</v>
      </c>
      <c r="F324" s="5">
        <f>_xlfn.LET(
_xlpm.StartingBalanceGreaterThanPrincipalOwedPlusPrepaymentCondition,$C324&gt;=$E324,
_xlpm.IsPrincpalOwedPlusPrepaymentLessThanOrEqualToPrincipalRemainingCondition,ROUND($E324,2)&lt;=ROUND($F323,2),
_xlpm.IsCurrentPrincapalOwedAmtGreaterThanPrevPrincipalOwedCondition,$E323&gt;$F323,
_xlpm.IsPrincipalZeroCondition,ROUND($F323,2) = 0,
_xlpm.IsPrincipalRemainingBlankCondition,$F323="",
_xlpm.IsPeriodBlankCondition,ISBLANK($A324),
_xlpm.Calculation,IF(_xlpm.IsPeriodBlankCondition,"",IF(_xlpm.IsPrincipalRemainingBlankCondition,"",IF(_xlpm.IsPrincipalZeroCondition,"",IF(_xlpm.StartingBalanceGreaterThanPrincipalOwedPlusPrepaymentCondition,$C324-$E324,0)))),
_xlpm.Calculation
)</f>
        <v>75297.959454474549</v>
      </c>
      <c r="G324" s="5">
        <f>_xlfn.LET(
_xlpm.PrincpalRemainingCalculation,$B$13,
_xlpm.IsPrincipalZeroCondition,ROUND($F323,2) = 0,
_xlpm.IsPrincipalRemainingBlankCondition,$F323="",
_xlpm.IsPeriodBlankCondition,ISBLANK($A324),
_xlpm.Calculation,IF(_xlpm.IsPeriodBlankCondition,"",IF(_xlpm.IsPrincipalRemainingBlankCondition,"",IF(_xlpm.IsPrincipalZeroCondition,"",_xlpm.PrincpalRemainingCalculation))),
_xlpm.Calculation
)</f>
        <v>500</v>
      </c>
      <c r="H324" s="5" t="str">
        <f>_xlfn.LET(
_xlpm.IsPrincipalRemainingLessThanOrEqualToPMICutoffAmtCondition,$F323&lt;=$B$2*(1-$B$15),
_xlpm.PMIMonthlyPayment,$B$19,
_xlpm.IsPrincipalZeroCondition,ROUND($F323,2) = 0,
_xlpm.IsPrincipalRemainingBlankCondition,$F323="",
_xlpm.IsPeriodBlankCondition,ISBLANK($A324),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24" s="5">
        <f>_xlfn.LET(
_xlpm.IfPMIOwedIsBlank,IF($H324 = "",0,$H324),
_xlpm.TotalMonthlyPaymentCalculation,$D324+$E324+$G324+_xlpm.IfPMIOwedIsBlank,
_xlpm.IsPrincipalZeroCondition,ROUND($F323,2) = 0,
_xlpm.IsPrincipalRemainingBlankCondition,$F323="",
_xlpm.IsPeriodBlankCondition,ISBLANK($A324),
_xlpm.Calculation,IF(_xlpm.IsPeriodBlankCondition,"",IF(_xlpm.IsPrincipalRemainingBlankCondition,"",IF(_xlpm.IsPrincipalZeroCondition,"",_xlpm.TotalMonthlyPaymentCalculation))),
_xlpm.Calculation
)</f>
        <v>2079.6288261598379</v>
      </c>
      <c r="L324" s="5"/>
    </row>
    <row r="325" spans="1:12" x14ac:dyDescent="0.3">
      <c r="A325">
        <v>300</v>
      </c>
      <c r="B325" s="53">
        <f t="shared" si="4"/>
        <v>52932</v>
      </c>
      <c r="C325" s="5">
        <f>_xlfn.LET(
_xlpm.StartingPrincipalBalance,$F324,
_xlpm.IsPrincipalRemainingZeroCondition,ROUND($F324,2)=0,
_xlpm.IsPrincipalRemainingBlankCondition,$F324="",
_xlpm.IsPeriodBlankCondition,ISBLANK($A325),
_xlpm.Calculation,IF(_xlpm.IsPeriodBlankCondition,"",IF(_xlpm.IsPrincipalRemainingBlankCondition,"",IF(_xlpm.IsPrincipalRemainingZeroCondition,"",_xlpm.StartingPrincipalBalance))),
_xlpm.Calculation
)</f>
        <v>75297.959454474549</v>
      </c>
      <c r="D325" s="5">
        <f>_xlfn.LET(
_xlpm.InterestCalculation,$F324*$B$9,
_xlpm.IsPrincipalRemainingZeroCondition,ROUND($F324,2)=0,
_xlpm.IsPrincipalRemainingBlankCondition,$F324="",
_xlpm.IsPeriodBlankCondition,ISBLANK($A325),
_xlpm.Calculation,IF(_xlpm.IsPeriodBlankCondition,"",IF(_xlpm.IsPrincipalRemainingBlankCondition,"",IF(_xlpm.IsPrincipalRemainingZeroCondition,"",_xlpm.InterestCalculation))),
_xlpm.Calculation
)</f>
        <v>627.48299545395457</v>
      </c>
      <c r="E325" s="5">
        <f>_xlfn.LET(
_xlpm.PrincipalOwedCalculation,$B$10-$D325,
_xlpm.IsPrincipalLessThenOrEqualToMonthlyPaymentCondition,$F324&lt;=$B$10,
_xlpm.IsPrincipalZeroCondition,ROUND($F324,2) = 0,
_xlpm.IsPrincipalRemainingBlankCondition,$F324="",
_xlpm.IsPeriodBlankCondition,ISBLANK($A325),
_xlpm.Calculation,IF(_xlpm.IsPeriodBlankCondition,"",IF(_xlpm.IsPrincipalRemainingBlankCondition,"",IF(_xlpm.IsPrincipalZeroCondition,"",IF(_xlpm.IsPrincipalLessThenOrEqualToMonthlyPaymentCondition,$F324,_xlpm.PrincipalOwedCalculation)))),
_xlpm.Calculation
)</f>
        <v>952.14583070588333</v>
      </c>
      <c r="F325" s="5">
        <f>_xlfn.LET(
_xlpm.StartingBalanceGreaterThanPrincipalOwedPlusPrepaymentCondition,$C325&gt;=$E325,
_xlpm.IsPrincpalOwedPlusPrepaymentLessThanOrEqualToPrincipalRemainingCondition,ROUND($E325,2)&lt;=ROUND($F324,2),
_xlpm.IsCurrentPrincapalOwedAmtGreaterThanPrevPrincipalOwedCondition,$E324&gt;$F324,
_xlpm.IsPrincipalZeroCondition,ROUND($F324,2) = 0,
_xlpm.IsPrincipalRemainingBlankCondition,$F324="",
_xlpm.IsPeriodBlankCondition,ISBLANK($A325),
_xlpm.Calculation,IF(_xlpm.IsPeriodBlankCondition,"",IF(_xlpm.IsPrincipalRemainingBlankCondition,"",IF(_xlpm.IsPrincipalZeroCondition,"",IF(_xlpm.StartingBalanceGreaterThanPrincipalOwedPlusPrepaymentCondition,$C325-$E325,0)))),
_xlpm.Calculation
)</f>
        <v>74345.81362376867</v>
      </c>
      <c r="G325" s="5">
        <f>_xlfn.LET(
_xlpm.PrincpalRemainingCalculation,$B$13,
_xlpm.IsPrincipalZeroCondition,ROUND($F324,2) = 0,
_xlpm.IsPrincipalRemainingBlankCondition,$F324="",
_xlpm.IsPeriodBlankCondition,ISBLANK($A325),
_xlpm.Calculation,IF(_xlpm.IsPeriodBlankCondition,"",IF(_xlpm.IsPrincipalRemainingBlankCondition,"",IF(_xlpm.IsPrincipalZeroCondition,"",_xlpm.PrincpalRemainingCalculation))),
_xlpm.Calculation
)</f>
        <v>500</v>
      </c>
      <c r="H325" s="5" t="str">
        <f>_xlfn.LET(
_xlpm.IsPrincipalRemainingLessThanOrEqualToPMICutoffAmtCondition,$F324&lt;=$B$2*(1-$B$15),
_xlpm.PMIMonthlyPayment,$B$19,
_xlpm.IsPrincipalZeroCondition,ROUND($F324,2) = 0,
_xlpm.IsPrincipalRemainingBlankCondition,$F324="",
_xlpm.IsPeriodBlankCondition,ISBLANK($A325),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25" s="5">
        <f>_xlfn.LET(
_xlpm.IfPMIOwedIsBlank,IF($H325 = "",0,$H325),
_xlpm.TotalMonthlyPaymentCalculation,$D325+$E325+$G325+_xlpm.IfPMIOwedIsBlank,
_xlpm.IsPrincipalZeroCondition,ROUND($F324,2) = 0,
_xlpm.IsPrincipalRemainingBlankCondition,$F324="",
_xlpm.IsPeriodBlankCondition,ISBLANK($A325),
_xlpm.Calculation,IF(_xlpm.IsPeriodBlankCondition,"",IF(_xlpm.IsPrincipalRemainingBlankCondition,"",IF(_xlpm.IsPrincipalZeroCondition,"",_xlpm.TotalMonthlyPaymentCalculation))),
_xlpm.Calculation
)</f>
        <v>2079.6288261598379</v>
      </c>
      <c r="L325" s="5"/>
    </row>
    <row r="326" spans="1:12" x14ac:dyDescent="0.3">
      <c r="A326">
        <v>301</v>
      </c>
      <c r="B326" s="53">
        <f t="shared" si="4"/>
        <v>52963</v>
      </c>
      <c r="C326" s="5">
        <f>_xlfn.LET(
_xlpm.StartingPrincipalBalance,$F325,
_xlpm.IsPrincipalRemainingZeroCondition,ROUND($F325,2)=0,
_xlpm.IsPrincipalRemainingBlankCondition,$F325="",
_xlpm.IsPeriodBlankCondition,ISBLANK($A326),
_xlpm.Calculation,IF(_xlpm.IsPeriodBlankCondition,"",IF(_xlpm.IsPrincipalRemainingBlankCondition,"",IF(_xlpm.IsPrincipalRemainingZeroCondition,"",_xlpm.StartingPrincipalBalance))),
_xlpm.Calculation
)</f>
        <v>74345.81362376867</v>
      </c>
      <c r="D326" s="5">
        <f>_xlfn.LET(
_xlpm.InterestCalculation,$F325*$B$9,
_xlpm.IsPrincipalRemainingZeroCondition,ROUND($F325,2)=0,
_xlpm.IsPrincipalRemainingBlankCondition,$F325="",
_xlpm.IsPeriodBlankCondition,ISBLANK($A326),
_xlpm.Calculation,IF(_xlpm.IsPeriodBlankCondition,"",IF(_xlpm.IsPrincipalRemainingBlankCondition,"",IF(_xlpm.IsPrincipalRemainingZeroCondition,"",_xlpm.InterestCalculation))),
_xlpm.Calculation
)</f>
        <v>619.54844686473893</v>
      </c>
      <c r="E326" s="5">
        <f>_xlfn.LET(
_xlpm.PrincipalOwedCalculation,$B$10-$D326,
_xlpm.IsPrincipalLessThenOrEqualToMonthlyPaymentCondition,$F325&lt;=$B$10,
_xlpm.IsPrincipalZeroCondition,ROUND($F325,2) = 0,
_xlpm.IsPrincipalRemainingBlankCondition,$F325="",
_xlpm.IsPeriodBlankCondition,ISBLANK($A326),
_xlpm.Calculation,IF(_xlpm.IsPeriodBlankCondition,"",IF(_xlpm.IsPrincipalRemainingBlankCondition,"",IF(_xlpm.IsPrincipalZeroCondition,"",IF(_xlpm.IsPrincipalLessThenOrEqualToMonthlyPaymentCondition,$F325,_xlpm.PrincipalOwedCalculation)))),
_xlpm.Calculation
)</f>
        <v>960.08037929509896</v>
      </c>
      <c r="F326" s="5">
        <f>_xlfn.LET(
_xlpm.StartingBalanceGreaterThanPrincipalOwedPlusPrepaymentCondition,$C326&gt;=$E326,
_xlpm.IsPrincpalOwedPlusPrepaymentLessThanOrEqualToPrincipalRemainingCondition,ROUND($E326,2)&lt;=ROUND($F325,2),
_xlpm.IsCurrentPrincapalOwedAmtGreaterThanPrevPrincipalOwedCondition,$E325&gt;$F325,
_xlpm.IsPrincipalZeroCondition,ROUND($F325,2) = 0,
_xlpm.IsPrincipalRemainingBlankCondition,$F325="",
_xlpm.IsPeriodBlankCondition,ISBLANK($A326),
_xlpm.Calculation,IF(_xlpm.IsPeriodBlankCondition,"",IF(_xlpm.IsPrincipalRemainingBlankCondition,"",IF(_xlpm.IsPrincipalZeroCondition,"",IF(_xlpm.StartingBalanceGreaterThanPrincipalOwedPlusPrepaymentCondition,$C326-$E326,0)))),
_xlpm.Calculation
)</f>
        <v>73385.733244473566</v>
      </c>
      <c r="G326" s="5">
        <f>_xlfn.LET(
_xlpm.PrincpalRemainingCalculation,$B$13,
_xlpm.IsPrincipalZeroCondition,ROUND($F325,2) = 0,
_xlpm.IsPrincipalRemainingBlankCondition,$F325="",
_xlpm.IsPeriodBlankCondition,ISBLANK($A326),
_xlpm.Calculation,IF(_xlpm.IsPeriodBlankCondition,"",IF(_xlpm.IsPrincipalRemainingBlankCondition,"",IF(_xlpm.IsPrincipalZeroCondition,"",_xlpm.PrincpalRemainingCalculation))),
_xlpm.Calculation
)</f>
        <v>500</v>
      </c>
      <c r="H326" s="5" t="str">
        <f>_xlfn.LET(
_xlpm.IsPrincipalRemainingLessThanOrEqualToPMICutoffAmtCondition,$F325&lt;=$B$2*(1-$B$15),
_xlpm.PMIMonthlyPayment,$B$19,
_xlpm.IsPrincipalZeroCondition,ROUND($F325,2) = 0,
_xlpm.IsPrincipalRemainingBlankCondition,$F325="",
_xlpm.IsPeriodBlankCondition,ISBLANK($A326),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26" s="5">
        <f>_xlfn.LET(
_xlpm.IfPMIOwedIsBlank,IF($H326 = "",0,$H326),
_xlpm.TotalMonthlyPaymentCalculation,$D326+$E326+$G326+_xlpm.IfPMIOwedIsBlank,
_xlpm.IsPrincipalZeroCondition,ROUND($F325,2) = 0,
_xlpm.IsPrincipalRemainingBlankCondition,$F325="",
_xlpm.IsPeriodBlankCondition,ISBLANK($A326),
_xlpm.Calculation,IF(_xlpm.IsPeriodBlankCondition,"",IF(_xlpm.IsPrincipalRemainingBlankCondition,"",IF(_xlpm.IsPrincipalZeroCondition,"",_xlpm.TotalMonthlyPaymentCalculation))),
_xlpm.Calculation
)</f>
        <v>2079.6288261598379</v>
      </c>
      <c r="L326" s="5"/>
    </row>
    <row r="327" spans="1:12" x14ac:dyDescent="0.3">
      <c r="A327">
        <v>302</v>
      </c>
      <c r="B327" s="53">
        <f t="shared" si="4"/>
        <v>52994</v>
      </c>
      <c r="C327" s="5">
        <f>_xlfn.LET(
_xlpm.StartingPrincipalBalance,$F326,
_xlpm.IsPrincipalRemainingZeroCondition,ROUND($F326,2)=0,
_xlpm.IsPrincipalRemainingBlankCondition,$F326="",
_xlpm.IsPeriodBlankCondition,ISBLANK($A327),
_xlpm.Calculation,IF(_xlpm.IsPeriodBlankCondition,"",IF(_xlpm.IsPrincipalRemainingBlankCondition,"",IF(_xlpm.IsPrincipalRemainingZeroCondition,"",_xlpm.StartingPrincipalBalance))),
_xlpm.Calculation
)</f>
        <v>73385.733244473566</v>
      </c>
      <c r="D327" s="5">
        <f>_xlfn.LET(
_xlpm.InterestCalculation,$F326*$B$9,
_xlpm.IsPrincipalRemainingZeroCondition,ROUND($F326,2)=0,
_xlpm.IsPrincipalRemainingBlankCondition,$F326="",
_xlpm.IsPeriodBlankCondition,ISBLANK($A327),
_xlpm.Calculation,IF(_xlpm.IsPeriodBlankCondition,"",IF(_xlpm.IsPrincipalRemainingBlankCondition,"",IF(_xlpm.IsPrincipalRemainingZeroCondition,"",_xlpm.InterestCalculation))),
_xlpm.Calculation
)</f>
        <v>611.54777703727973</v>
      </c>
      <c r="E327" s="5">
        <f>_xlfn.LET(
_xlpm.PrincipalOwedCalculation,$B$10-$D327,
_xlpm.IsPrincipalLessThenOrEqualToMonthlyPaymentCondition,$F326&lt;=$B$10,
_xlpm.IsPrincipalZeroCondition,ROUND($F326,2) = 0,
_xlpm.IsPrincipalRemainingBlankCondition,$F326="",
_xlpm.IsPeriodBlankCondition,ISBLANK($A327),
_xlpm.Calculation,IF(_xlpm.IsPeriodBlankCondition,"",IF(_xlpm.IsPrincipalRemainingBlankCondition,"",IF(_xlpm.IsPrincipalZeroCondition,"",IF(_xlpm.IsPrincipalLessThenOrEqualToMonthlyPaymentCondition,$F326,_xlpm.PrincipalOwedCalculation)))),
_xlpm.Calculation
)</f>
        <v>968.08104912255817</v>
      </c>
      <c r="F327" s="5">
        <f>_xlfn.LET(
_xlpm.StartingBalanceGreaterThanPrincipalOwedPlusPrepaymentCondition,$C327&gt;=$E327,
_xlpm.IsPrincpalOwedPlusPrepaymentLessThanOrEqualToPrincipalRemainingCondition,ROUND($E327,2)&lt;=ROUND($F326,2),
_xlpm.IsCurrentPrincapalOwedAmtGreaterThanPrevPrincipalOwedCondition,$E326&gt;$F326,
_xlpm.IsPrincipalZeroCondition,ROUND($F326,2) = 0,
_xlpm.IsPrincipalRemainingBlankCondition,$F326="",
_xlpm.IsPeriodBlankCondition,ISBLANK($A327),
_xlpm.Calculation,IF(_xlpm.IsPeriodBlankCondition,"",IF(_xlpm.IsPrincipalRemainingBlankCondition,"",IF(_xlpm.IsPrincipalZeroCondition,"",IF(_xlpm.StartingBalanceGreaterThanPrincipalOwedPlusPrepaymentCondition,$C327-$E327,0)))),
_xlpm.Calculation
)</f>
        <v>72417.652195351009</v>
      </c>
      <c r="G327" s="5">
        <f>_xlfn.LET(
_xlpm.PrincpalRemainingCalculation,$B$13,
_xlpm.IsPrincipalZeroCondition,ROUND($F326,2) = 0,
_xlpm.IsPrincipalRemainingBlankCondition,$F326="",
_xlpm.IsPeriodBlankCondition,ISBLANK($A327),
_xlpm.Calculation,IF(_xlpm.IsPeriodBlankCondition,"",IF(_xlpm.IsPrincipalRemainingBlankCondition,"",IF(_xlpm.IsPrincipalZeroCondition,"",_xlpm.PrincpalRemainingCalculation))),
_xlpm.Calculation
)</f>
        <v>500</v>
      </c>
      <c r="H327" s="5" t="str">
        <f>_xlfn.LET(
_xlpm.IsPrincipalRemainingLessThanOrEqualToPMICutoffAmtCondition,$F326&lt;=$B$2*(1-$B$15),
_xlpm.PMIMonthlyPayment,$B$19,
_xlpm.IsPrincipalZeroCondition,ROUND($F326,2) = 0,
_xlpm.IsPrincipalRemainingBlankCondition,$F326="",
_xlpm.IsPeriodBlankCondition,ISBLANK($A327),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27" s="5">
        <f>_xlfn.LET(
_xlpm.IfPMIOwedIsBlank,IF($H327 = "",0,$H327),
_xlpm.TotalMonthlyPaymentCalculation,$D327+$E327+$G327+_xlpm.IfPMIOwedIsBlank,
_xlpm.IsPrincipalZeroCondition,ROUND($F326,2) = 0,
_xlpm.IsPrincipalRemainingBlankCondition,$F326="",
_xlpm.IsPeriodBlankCondition,ISBLANK($A327),
_xlpm.Calculation,IF(_xlpm.IsPeriodBlankCondition,"",IF(_xlpm.IsPrincipalRemainingBlankCondition,"",IF(_xlpm.IsPrincipalZeroCondition,"",_xlpm.TotalMonthlyPaymentCalculation))),
_xlpm.Calculation
)</f>
        <v>2079.6288261598379</v>
      </c>
      <c r="L327" s="5"/>
    </row>
    <row r="328" spans="1:12" x14ac:dyDescent="0.3">
      <c r="A328">
        <v>303</v>
      </c>
      <c r="B328" s="53">
        <f t="shared" si="4"/>
        <v>53022</v>
      </c>
      <c r="C328" s="5">
        <f>_xlfn.LET(
_xlpm.StartingPrincipalBalance,$F327,
_xlpm.IsPrincipalRemainingZeroCondition,ROUND($F327,2)=0,
_xlpm.IsPrincipalRemainingBlankCondition,$F327="",
_xlpm.IsPeriodBlankCondition,ISBLANK($A328),
_xlpm.Calculation,IF(_xlpm.IsPeriodBlankCondition,"",IF(_xlpm.IsPrincipalRemainingBlankCondition,"",IF(_xlpm.IsPrincipalRemainingZeroCondition,"",_xlpm.StartingPrincipalBalance))),
_xlpm.Calculation
)</f>
        <v>72417.652195351009</v>
      </c>
      <c r="D328" s="5">
        <f>_xlfn.LET(
_xlpm.InterestCalculation,$F327*$B$9,
_xlpm.IsPrincipalRemainingZeroCondition,ROUND($F327,2)=0,
_xlpm.IsPrincipalRemainingBlankCondition,$F327="",
_xlpm.IsPeriodBlankCondition,ISBLANK($A328),
_xlpm.Calculation,IF(_xlpm.IsPeriodBlankCondition,"",IF(_xlpm.IsPrincipalRemainingBlankCondition,"",IF(_xlpm.IsPrincipalRemainingZeroCondition,"",_xlpm.InterestCalculation))),
_xlpm.Calculation
)</f>
        <v>603.48043496125842</v>
      </c>
      <c r="E328" s="5">
        <f>_xlfn.LET(
_xlpm.PrincipalOwedCalculation,$B$10-$D328,
_xlpm.IsPrincipalLessThenOrEqualToMonthlyPaymentCondition,$F327&lt;=$B$10,
_xlpm.IsPrincipalZeroCondition,ROUND($F327,2) = 0,
_xlpm.IsPrincipalRemainingBlankCondition,$F327="",
_xlpm.IsPeriodBlankCondition,ISBLANK($A328),
_xlpm.Calculation,IF(_xlpm.IsPeriodBlankCondition,"",IF(_xlpm.IsPrincipalRemainingBlankCondition,"",IF(_xlpm.IsPrincipalZeroCondition,"",IF(_xlpm.IsPrincipalLessThenOrEqualToMonthlyPaymentCondition,$F327,_xlpm.PrincipalOwedCalculation)))),
_xlpm.Calculation
)</f>
        <v>976.14839119857947</v>
      </c>
      <c r="F328" s="5">
        <f>_xlfn.LET(
_xlpm.StartingBalanceGreaterThanPrincipalOwedPlusPrepaymentCondition,$C328&gt;=$E328,
_xlpm.IsPrincpalOwedPlusPrepaymentLessThanOrEqualToPrincipalRemainingCondition,ROUND($E328,2)&lt;=ROUND($F327,2),
_xlpm.IsCurrentPrincapalOwedAmtGreaterThanPrevPrincipalOwedCondition,$E327&gt;$F327,
_xlpm.IsPrincipalZeroCondition,ROUND($F327,2) = 0,
_xlpm.IsPrincipalRemainingBlankCondition,$F327="",
_xlpm.IsPeriodBlankCondition,ISBLANK($A328),
_xlpm.Calculation,IF(_xlpm.IsPeriodBlankCondition,"",IF(_xlpm.IsPrincipalRemainingBlankCondition,"",IF(_xlpm.IsPrincipalZeroCondition,"",IF(_xlpm.StartingBalanceGreaterThanPrincipalOwedPlusPrepaymentCondition,$C328-$E328,0)))),
_xlpm.Calculation
)</f>
        <v>71441.503804152424</v>
      </c>
      <c r="G328" s="5">
        <f>_xlfn.LET(
_xlpm.PrincpalRemainingCalculation,$B$13,
_xlpm.IsPrincipalZeroCondition,ROUND($F327,2) = 0,
_xlpm.IsPrincipalRemainingBlankCondition,$F327="",
_xlpm.IsPeriodBlankCondition,ISBLANK($A328),
_xlpm.Calculation,IF(_xlpm.IsPeriodBlankCondition,"",IF(_xlpm.IsPrincipalRemainingBlankCondition,"",IF(_xlpm.IsPrincipalZeroCondition,"",_xlpm.PrincpalRemainingCalculation))),
_xlpm.Calculation
)</f>
        <v>500</v>
      </c>
      <c r="H328" s="5" t="str">
        <f>_xlfn.LET(
_xlpm.IsPrincipalRemainingLessThanOrEqualToPMICutoffAmtCondition,$F327&lt;=$B$2*(1-$B$15),
_xlpm.PMIMonthlyPayment,$B$19,
_xlpm.IsPrincipalZeroCondition,ROUND($F327,2) = 0,
_xlpm.IsPrincipalRemainingBlankCondition,$F327="",
_xlpm.IsPeriodBlankCondition,ISBLANK($A328),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28" s="5">
        <f>_xlfn.LET(
_xlpm.IfPMIOwedIsBlank,IF($H328 = "",0,$H328),
_xlpm.TotalMonthlyPaymentCalculation,$D328+$E328+$G328+_xlpm.IfPMIOwedIsBlank,
_xlpm.IsPrincipalZeroCondition,ROUND($F327,2) = 0,
_xlpm.IsPrincipalRemainingBlankCondition,$F327="",
_xlpm.IsPeriodBlankCondition,ISBLANK($A328),
_xlpm.Calculation,IF(_xlpm.IsPeriodBlankCondition,"",IF(_xlpm.IsPrincipalRemainingBlankCondition,"",IF(_xlpm.IsPrincipalZeroCondition,"",_xlpm.TotalMonthlyPaymentCalculation))),
_xlpm.Calculation
)</f>
        <v>2079.6288261598379</v>
      </c>
      <c r="L328" s="5"/>
    </row>
    <row r="329" spans="1:12" x14ac:dyDescent="0.3">
      <c r="A329">
        <v>304</v>
      </c>
      <c r="B329" s="53">
        <f t="shared" si="4"/>
        <v>53053</v>
      </c>
      <c r="C329" s="5">
        <f>_xlfn.LET(
_xlpm.StartingPrincipalBalance,$F328,
_xlpm.IsPrincipalRemainingZeroCondition,ROUND($F328,2)=0,
_xlpm.IsPrincipalRemainingBlankCondition,$F328="",
_xlpm.IsPeriodBlankCondition,ISBLANK($A329),
_xlpm.Calculation,IF(_xlpm.IsPeriodBlankCondition,"",IF(_xlpm.IsPrincipalRemainingBlankCondition,"",IF(_xlpm.IsPrincipalRemainingZeroCondition,"",_xlpm.StartingPrincipalBalance))),
_xlpm.Calculation
)</f>
        <v>71441.503804152424</v>
      </c>
      <c r="D329" s="5">
        <f>_xlfn.LET(
_xlpm.InterestCalculation,$F328*$B$9,
_xlpm.IsPrincipalRemainingZeroCondition,ROUND($F328,2)=0,
_xlpm.IsPrincipalRemainingBlankCondition,$F328="",
_xlpm.IsPeriodBlankCondition,ISBLANK($A329),
_xlpm.Calculation,IF(_xlpm.IsPeriodBlankCondition,"",IF(_xlpm.IsPrincipalRemainingBlankCondition,"",IF(_xlpm.IsPrincipalRemainingZeroCondition,"",_xlpm.InterestCalculation))),
_xlpm.Calculation
)</f>
        <v>595.34586503460355</v>
      </c>
      <c r="E329" s="5">
        <f>_xlfn.LET(
_xlpm.PrincipalOwedCalculation,$B$10-$D329,
_xlpm.IsPrincipalLessThenOrEqualToMonthlyPaymentCondition,$F328&lt;=$B$10,
_xlpm.IsPrincipalZeroCondition,ROUND($F328,2) = 0,
_xlpm.IsPrincipalRemainingBlankCondition,$F328="",
_xlpm.IsPeriodBlankCondition,ISBLANK($A329),
_xlpm.Calculation,IF(_xlpm.IsPeriodBlankCondition,"",IF(_xlpm.IsPrincipalRemainingBlankCondition,"",IF(_xlpm.IsPrincipalZeroCondition,"",IF(_xlpm.IsPrincipalLessThenOrEqualToMonthlyPaymentCondition,$F328,_xlpm.PrincipalOwedCalculation)))),
_xlpm.Calculation
)</f>
        <v>984.28296112523435</v>
      </c>
      <c r="F329" s="5">
        <f>_xlfn.LET(
_xlpm.StartingBalanceGreaterThanPrincipalOwedPlusPrepaymentCondition,$C329&gt;=$E329,
_xlpm.IsPrincpalOwedPlusPrepaymentLessThanOrEqualToPrincipalRemainingCondition,ROUND($E329,2)&lt;=ROUND($F328,2),
_xlpm.IsCurrentPrincapalOwedAmtGreaterThanPrevPrincipalOwedCondition,$E328&gt;$F328,
_xlpm.IsPrincipalZeroCondition,ROUND($F328,2) = 0,
_xlpm.IsPrincipalRemainingBlankCondition,$F328="",
_xlpm.IsPeriodBlankCondition,ISBLANK($A329),
_xlpm.Calculation,IF(_xlpm.IsPeriodBlankCondition,"",IF(_xlpm.IsPrincipalRemainingBlankCondition,"",IF(_xlpm.IsPrincipalZeroCondition,"",IF(_xlpm.StartingBalanceGreaterThanPrincipalOwedPlusPrepaymentCondition,$C329-$E329,0)))),
_xlpm.Calculation
)</f>
        <v>70457.220843027186</v>
      </c>
      <c r="G329" s="5">
        <f>_xlfn.LET(
_xlpm.PrincpalRemainingCalculation,$B$13,
_xlpm.IsPrincipalZeroCondition,ROUND($F328,2) = 0,
_xlpm.IsPrincipalRemainingBlankCondition,$F328="",
_xlpm.IsPeriodBlankCondition,ISBLANK($A329),
_xlpm.Calculation,IF(_xlpm.IsPeriodBlankCondition,"",IF(_xlpm.IsPrincipalRemainingBlankCondition,"",IF(_xlpm.IsPrincipalZeroCondition,"",_xlpm.PrincpalRemainingCalculation))),
_xlpm.Calculation
)</f>
        <v>500</v>
      </c>
      <c r="H329" s="5" t="str">
        <f>_xlfn.LET(
_xlpm.IsPrincipalRemainingLessThanOrEqualToPMICutoffAmtCondition,$F328&lt;=$B$2*(1-$B$15),
_xlpm.PMIMonthlyPayment,$B$19,
_xlpm.IsPrincipalZeroCondition,ROUND($F328,2) = 0,
_xlpm.IsPrincipalRemainingBlankCondition,$F328="",
_xlpm.IsPeriodBlankCondition,ISBLANK($A329),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29" s="5">
        <f>_xlfn.LET(
_xlpm.IfPMIOwedIsBlank,IF($H329 = "",0,$H329),
_xlpm.TotalMonthlyPaymentCalculation,$D329+$E329+$G329+_xlpm.IfPMIOwedIsBlank,
_xlpm.IsPrincipalZeroCondition,ROUND($F328,2) = 0,
_xlpm.IsPrincipalRemainingBlankCondition,$F328="",
_xlpm.IsPeriodBlankCondition,ISBLANK($A329),
_xlpm.Calculation,IF(_xlpm.IsPeriodBlankCondition,"",IF(_xlpm.IsPrincipalRemainingBlankCondition,"",IF(_xlpm.IsPrincipalZeroCondition,"",_xlpm.TotalMonthlyPaymentCalculation))),
_xlpm.Calculation
)</f>
        <v>2079.6288261598379</v>
      </c>
      <c r="L329" s="5"/>
    </row>
    <row r="330" spans="1:12" x14ac:dyDescent="0.3">
      <c r="A330">
        <v>305</v>
      </c>
      <c r="B330" s="53">
        <f t="shared" si="4"/>
        <v>53083</v>
      </c>
      <c r="C330" s="5">
        <f>_xlfn.LET(
_xlpm.StartingPrincipalBalance,$F329,
_xlpm.IsPrincipalRemainingZeroCondition,ROUND($F329,2)=0,
_xlpm.IsPrincipalRemainingBlankCondition,$F329="",
_xlpm.IsPeriodBlankCondition,ISBLANK($A330),
_xlpm.Calculation,IF(_xlpm.IsPeriodBlankCondition,"",IF(_xlpm.IsPrincipalRemainingBlankCondition,"",IF(_xlpm.IsPrincipalRemainingZeroCondition,"",_xlpm.StartingPrincipalBalance))),
_xlpm.Calculation
)</f>
        <v>70457.220843027186</v>
      </c>
      <c r="D330" s="5">
        <f>_xlfn.LET(
_xlpm.InterestCalculation,$F329*$B$9,
_xlpm.IsPrincipalRemainingZeroCondition,ROUND($F329,2)=0,
_xlpm.IsPrincipalRemainingBlankCondition,$F329="",
_xlpm.IsPeriodBlankCondition,ISBLANK($A330),
_xlpm.Calculation,IF(_xlpm.IsPeriodBlankCondition,"",IF(_xlpm.IsPrincipalRemainingBlankCondition,"",IF(_xlpm.IsPrincipalRemainingZeroCondition,"",_xlpm.InterestCalculation))),
_xlpm.Calculation
)</f>
        <v>587.14350702522654</v>
      </c>
      <c r="E330" s="5">
        <f>_xlfn.LET(
_xlpm.PrincipalOwedCalculation,$B$10-$D330,
_xlpm.IsPrincipalLessThenOrEqualToMonthlyPaymentCondition,$F329&lt;=$B$10,
_xlpm.IsPrincipalZeroCondition,ROUND($F329,2) = 0,
_xlpm.IsPrincipalRemainingBlankCondition,$F329="",
_xlpm.IsPeriodBlankCondition,ISBLANK($A330),
_xlpm.Calculation,IF(_xlpm.IsPeriodBlankCondition,"",IF(_xlpm.IsPrincipalRemainingBlankCondition,"",IF(_xlpm.IsPrincipalZeroCondition,"",IF(_xlpm.IsPrincipalLessThenOrEqualToMonthlyPaymentCondition,$F329,_xlpm.PrincipalOwedCalculation)))),
_xlpm.Calculation
)</f>
        <v>992.48531913461136</v>
      </c>
      <c r="F330" s="5">
        <f>_xlfn.LET(
_xlpm.StartingBalanceGreaterThanPrincipalOwedPlusPrepaymentCondition,$C330&gt;=$E330,
_xlpm.IsPrincpalOwedPlusPrepaymentLessThanOrEqualToPrincipalRemainingCondition,ROUND($E330,2)&lt;=ROUND($F329,2),
_xlpm.IsCurrentPrincapalOwedAmtGreaterThanPrevPrincipalOwedCondition,$E329&gt;$F329,
_xlpm.IsPrincipalZeroCondition,ROUND($F329,2) = 0,
_xlpm.IsPrincipalRemainingBlankCondition,$F329="",
_xlpm.IsPeriodBlankCondition,ISBLANK($A330),
_xlpm.Calculation,IF(_xlpm.IsPeriodBlankCondition,"",IF(_xlpm.IsPrincipalRemainingBlankCondition,"",IF(_xlpm.IsPrincipalZeroCondition,"",IF(_xlpm.StartingBalanceGreaterThanPrincipalOwedPlusPrepaymentCondition,$C330-$E330,0)))),
_xlpm.Calculation
)</f>
        <v>69464.735523892581</v>
      </c>
      <c r="G330" s="5">
        <f>_xlfn.LET(
_xlpm.PrincpalRemainingCalculation,$B$13,
_xlpm.IsPrincipalZeroCondition,ROUND($F329,2) = 0,
_xlpm.IsPrincipalRemainingBlankCondition,$F329="",
_xlpm.IsPeriodBlankCondition,ISBLANK($A330),
_xlpm.Calculation,IF(_xlpm.IsPeriodBlankCondition,"",IF(_xlpm.IsPrincipalRemainingBlankCondition,"",IF(_xlpm.IsPrincipalZeroCondition,"",_xlpm.PrincpalRemainingCalculation))),
_xlpm.Calculation
)</f>
        <v>500</v>
      </c>
      <c r="H330" s="5" t="str">
        <f>_xlfn.LET(
_xlpm.IsPrincipalRemainingLessThanOrEqualToPMICutoffAmtCondition,$F329&lt;=$B$2*(1-$B$15),
_xlpm.PMIMonthlyPayment,$B$19,
_xlpm.IsPrincipalZeroCondition,ROUND($F329,2) = 0,
_xlpm.IsPrincipalRemainingBlankCondition,$F329="",
_xlpm.IsPeriodBlankCondition,ISBLANK($A330),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30" s="5">
        <f>_xlfn.LET(
_xlpm.IfPMIOwedIsBlank,IF($H330 = "",0,$H330),
_xlpm.TotalMonthlyPaymentCalculation,$D330+$E330+$G330+_xlpm.IfPMIOwedIsBlank,
_xlpm.IsPrincipalZeroCondition,ROUND($F329,2) = 0,
_xlpm.IsPrincipalRemainingBlankCondition,$F329="",
_xlpm.IsPeriodBlankCondition,ISBLANK($A330),
_xlpm.Calculation,IF(_xlpm.IsPeriodBlankCondition,"",IF(_xlpm.IsPrincipalRemainingBlankCondition,"",IF(_xlpm.IsPrincipalZeroCondition,"",_xlpm.TotalMonthlyPaymentCalculation))),
_xlpm.Calculation
)</f>
        <v>2079.6288261598379</v>
      </c>
      <c r="L330" s="5"/>
    </row>
    <row r="331" spans="1:12" x14ac:dyDescent="0.3">
      <c r="A331">
        <v>306</v>
      </c>
      <c r="B331" s="53">
        <f t="shared" si="4"/>
        <v>53114</v>
      </c>
      <c r="C331" s="5">
        <f>_xlfn.LET(
_xlpm.StartingPrincipalBalance,$F330,
_xlpm.IsPrincipalRemainingZeroCondition,ROUND($F330,2)=0,
_xlpm.IsPrincipalRemainingBlankCondition,$F330="",
_xlpm.IsPeriodBlankCondition,ISBLANK($A331),
_xlpm.Calculation,IF(_xlpm.IsPeriodBlankCondition,"",IF(_xlpm.IsPrincipalRemainingBlankCondition,"",IF(_xlpm.IsPrincipalRemainingZeroCondition,"",_xlpm.StartingPrincipalBalance))),
_xlpm.Calculation
)</f>
        <v>69464.735523892581</v>
      </c>
      <c r="D331" s="5">
        <f>_xlfn.LET(
_xlpm.InterestCalculation,$F330*$B$9,
_xlpm.IsPrincipalRemainingZeroCondition,ROUND($F330,2)=0,
_xlpm.IsPrincipalRemainingBlankCondition,$F330="",
_xlpm.IsPeriodBlankCondition,ISBLANK($A331),
_xlpm.Calculation,IF(_xlpm.IsPeriodBlankCondition,"",IF(_xlpm.IsPrincipalRemainingBlankCondition,"",IF(_xlpm.IsPrincipalRemainingZeroCondition,"",_xlpm.InterestCalculation))),
_xlpm.Calculation
)</f>
        <v>578.87279603243815</v>
      </c>
      <c r="E331" s="5">
        <f>_xlfn.LET(
_xlpm.PrincipalOwedCalculation,$B$10-$D331,
_xlpm.IsPrincipalLessThenOrEqualToMonthlyPaymentCondition,$F330&lt;=$B$10,
_xlpm.IsPrincipalZeroCondition,ROUND($F330,2) = 0,
_xlpm.IsPrincipalRemainingBlankCondition,$F330="",
_xlpm.IsPeriodBlankCondition,ISBLANK($A331),
_xlpm.Calculation,IF(_xlpm.IsPeriodBlankCondition,"",IF(_xlpm.IsPrincipalRemainingBlankCondition,"",IF(_xlpm.IsPrincipalZeroCondition,"",IF(_xlpm.IsPrincipalLessThenOrEqualToMonthlyPaymentCondition,$F330,_xlpm.PrincipalOwedCalculation)))),
_xlpm.Calculation
)</f>
        <v>1000.7560301273998</v>
      </c>
      <c r="F331" s="5">
        <f>_xlfn.LET(
_xlpm.StartingBalanceGreaterThanPrincipalOwedPlusPrepaymentCondition,$C331&gt;=$E331,
_xlpm.IsPrincpalOwedPlusPrepaymentLessThanOrEqualToPrincipalRemainingCondition,ROUND($E331,2)&lt;=ROUND($F330,2),
_xlpm.IsCurrentPrincapalOwedAmtGreaterThanPrevPrincipalOwedCondition,$E330&gt;$F330,
_xlpm.IsPrincipalZeroCondition,ROUND($F330,2) = 0,
_xlpm.IsPrincipalRemainingBlankCondition,$F330="",
_xlpm.IsPeriodBlankCondition,ISBLANK($A331),
_xlpm.Calculation,IF(_xlpm.IsPeriodBlankCondition,"",IF(_xlpm.IsPrincipalRemainingBlankCondition,"",IF(_xlpm.IsPrincipalZeroCondition,"",IF(_xlpm.StartingBalanceGreaterThanPrincipalOwedPlusPrepaymentCondition,$C331-$E331,0)))),
_xlpm.Calculation
)</f>
        <v>68463.979493765175</v>
      </c>
      <c r="G331" s="5">
        <f>_xlfn.LET(
_xlpm.PrincpalRemainingCalculation,$B$13,
_xlpm.IsPrincipalZeroCondition,ROUND($F330,2) = 0,
_xlpm.IsPrincipalRemainingBlankCondition,$F330="",
_xlpm.IsPeriodBlankCondition,ISBLANK($A331),
_xlpm.Calculation,IF(_xlpm.IsPeriodBlankCondition,"",IF(_xlpm.IsPrincipalRemainingBlankCondition,"",IF(_xlpm.IsPrincipalZeroCondition,"",_xlpm.PrincpalRemainingCalculation))),
_xlpm.Calculation
)</f>
        <v>500</v>
      </c>
      <c r="H331" s="5" t="str">
        <f>_xlfn.LET(
_xlpm.IsPrincipalRemainingLessThanOrEqualToPMICutoffAmtCondition,$F330&lt;=$B$2*(1-$B$15),
_xlpm.PMIMonthlyPayment,$B$19,
_xlpm.IsPrincipalZeroCondition,ROUND($F330,2) = 0,
_xlpm.IsPrincipalRemainingBlankCondition,$F330="",
_xlpm.IsPeriodBlankCondition,ISBLANK($A331),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31" s="5">
        <f>_xlfn.LET(
_xlpm.IfPMIOwedIsBlank,IF($H331 = "",0,$H331),
_xlpm.TotalMonthlyPaymentCalculation,$D331+$E331+$G331+_xlpm.IfPMIOwedIsBlank,
_xlpm.IsPrincipalZeroCondition,ROUND($F330,2) = 0,
_xlpm.IsPrincipalRemainingBlankCondition,$F330="",
_xlpm.IsPeriodBlankCondition,ISBLANK($A331),
_xlpm.Calculation,IF(_xlpm.IsPeriodBlankCondition,"",IF(_xlpm.IsPrincipalRemainingBlankCondition,"",IF(_xlpm.IsPrincipalZeroCondition,"",_xlpm.TotalMonthlyPaymentCalculation))),
_xlpm.Calculation
)</f>
        <v>2079.6288261598379</v>
      </c>
      <c r="L331" s="5"/>
    </row>
    <row r="332" spans="1:12" x14ac:dyDescent="0.3">
      <c r="A332">
        <v>307</v>
      </c>
      <c r="B332" s="53">
        <f t="shared" si="4"/>
        <v>53144</v>
      </c>
      <c r="C332" s="5">
        <f>_xlfn.LET(
_xlpm.StartingPrincipalBalance,$F331,
_xlpm.IsPrincipalRemainingZeroCondition,ROUND($F331,2)=0,
_xlpm.IsPrincipalRemainingBlankCondition,$F331="",
_xlpm.IsPeriodBlankCondition,ISBLANK($A332),
_xlpm.Calculation,IF(_xlpm.IsPeriodBlankCondition,"",IF(_xlpm.IsPrincipalRemainingBlankCondition,"",IF(_xlpm.IsPrincipalRemainingZeroCondition,"",_xlpm.StartingPrincipalBalance))),
_xlpm.Calculation
)</f>
        <v>68463.979493765175</v>
      </c>
      <c r="D332" s="5">
        <f>_xlfn.LET(
_xlpm.InterestCalculation,$F331*$B$9,
_xlpm.IsPrincipalRemainingZeroCondition,ROUND($F331,2)=0,
_xlpm.IsPrincipalRemainingBlankCondition,$F331="",
_xlpm.IsPeriodBlankCondition,ISBLANK($A332),
_xlpm.Calculation,IF(_xlpm.IsPeriodBlankCondition,"",IF(_xlpm.IsPrincipalRemainingBlankCondition,"",IF(_xlpm.IsPrincipalRemainingZeroCondition,"",_xlpm.InterestCalculation))),
_xlpm.Calculation
)</f>
        <v>570.53316244804307</v>
      </c>
      <c r="E332" s="5">
        <f>_xlfn.LET(
_xlpm.PrincipalOwedCalculation,$B$10-$D332,
_xlpm.IsPrincipalLessThenOrEqualToMonthlyPaymentCondition,$F331&lt;=$B$10,
_xlpm.IsPrincipalZeroCondition,ROUND($F331,2) = 0,
_xlpm.IsPrincipalRemainingBlankCondition,$F331="",
_xlpm.IsPeriodBlankCondition,ISBLANK($A332),
_xlpm.Calculation,IF(_xlpm.IsPeriodBlankCondition,"",IF(_xlpm.IsPrincipalRemainingBlankCondition,"",IF(_xlpm.IsPrincipalZeroCondition,"",IF(_xlpm.IsPrincipalLessThenOrEqualToMonthlyPaymentCondition,$F331,_xlpm.PrincipalOwedCalculation)))),
_xlpm.Calculation
)</f>
        <v>1009.0956637117948</v>
      </c>
      <c r="F332" s="5">
        <f>_xlfn.LET(
_xlpm.StartingBalanceGreaterThanPrincipalOwedPlusPrepaymentCondition,$C332&gt;=$E332,
_xlpm.IsPrincpalOwedPlusPrepaymentLessThanOrEqualToPrincipalRemainingCondition,ROUND($E332,2)&lt;=ROUND($F331,2),
_xlpm.IsCurrentPrincapalOwedAmtGreaterThanPrevPrincipalOwedCondition,$E331&gt;$F331,
_xlpm.IsPrincipalZeroCondition,ROUND($F331,2) = 0,
_xlpm.IsPrincipalRemainingBlankCondition,$F331="",
_xlpm.IsPeriodBlankCondition,ISBLANK($A332),
_xlpm.Calculation,IF(_xlpm.IsPeriodBlankCondition,"",IF(_xlpm.IsPrincipalRemainingBlankCondition,"",IF(_xlpm.IsPrincipalZeroCondition,"",IF(_xlpm.StartingBalanceGreaterThanPrincipalOwedPlusPrepaymentCondition,$C332-$E332,0)))),
_xlpm.Calculation
)</f>
        <v>67454.883830053383</v>
      </c>
      <c r="G332" s="5">
        <f>_xlfn.LET(
_xlpm.PrincpalRemainingCalculation,$B$13,
_xlpm.IsPrincipalZeroCondition,ROUND($F331,2) = 0,
_xlpm.IsPrincipalRemainingBlankCondition,$F331="",
_xlpm.IsPeriodBlankCondition,ISBLANK($A332),
_xlpm.Calculation,IF(_xlpm.IsPeriodBlankCondition,"",IF(_xlpm.IsPrincipalRemainingBlankCondition,"",IF(_xlpm.IsPrincipalZeroCondition,"",_xlpm.PrincpalRemainingCalculation))),
_xlpm.Calculation
)</f>
        <v>500</v>
      </c>
      <c r="H332" s="5" t="str">
        <f>_xlfn.LET(
_xlpm.IsPrincipalRemainingLessThanOrEqualToPMICutoffAmtCondition,$F331&lt;=$B$2*(1-$B$15),
_xlpm.PMIMonthlyPayment,$B$19,
_xlpm.IsPrincipalZeroCondition,ROUND($F331,2) = 0,
_xlpm.IsPrincipalRemainingBlankCondition,$F331="",
_xlpm.IsPeriodBlankCondition,ISBLANK($A332),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32" s="5">
        <f>_xlfn.LET(
_xlpm.IfPMIOwedIsBlank,IF($H332 = "",0,$H332),
_xlpm.TotalMonthlyPaymentCalculation,$D332+$E332+$G332+_xlpm.IfPMIOwedIsBlank,
_xlpm.IsPrincipalZeroCondition,ROUND($F331,2) = 0,
_xlpm.IsPrincipalRemainingBlankCondition,$F331="",
_xlpm.IsPeriodBlankCondition,ISBLANK($A332),
_xlpm.Calculation,IF(_xlpm.IsPeriodBlankCondition,"",IF(_xlpm.IsPrincipalRemainingBlankCondition,"",IF(_xlpm.IsPrincipalZeroCondition,"",_xlpm.TotalMonthlyPaymentCalculation))),
_xlpm.Calculation
)</f>
        <v>2079.6288261598379</v>
      </c>
      <c r="L332" s="5"/>
    </row>
    <row r="333" spans="1:12" x14ac:dyDescent="0.3">
      <c r="A333">
        <v>308</v>
      </c>
      <c r="B333" s="53">
        <f t="shared" si="4"/>
        <v>53175</v>
      </c>
      <c r="C333" s="5">
        <f>_xlfn.LET(
_xlpm.StartingPrincipalBalance,$F332,
_xlpm.IsPrincipalRemainingZeroCondition,ROUND($F332,2)=0,
_xlpm.IsPrincipalRemainingBlankCondition,$F332="",
_xlpm.IsPeriodBlankCondition,ISBLANK($A333),
_xlpm.Calculation,IF(_xlpm.IsPeriodBlankCondition,"",IF(_xlpm.IsPrincipalRemainingBlankCondition,"",IF(_xlpm.IsPrincipalRemainingZeroCondition,"",_xlpm.StartingPrincipalBalance))),
_xlpm.Calculation
)</f>
        <v>67454.883830053383</v>
      </c>
      <c r="D333" s="5">
        <f>_xlfn.LET(
_xlpm.InterestCalculation,$F332*$B$9,
_xlpm.IsPrincipalRemainingZeroCondition,ROUND($F332,2)=0,
_xlpm.IsPrincipalRemainingBlankCondition,$F332="",
_xlpm.IsPeriodBlankCondition,ISBLANK($A333),
_xlpm.Calculation,IF(_xlpm.IsPeriodBlankCondition,"",IF(_xlpm.IsPrincipalRemainingBlankCondition,"",IF(_xlpm.IsPrincipalRemainingZeroCondition,"",_xlpm.InterestCalculation))),
_xlpm.Calculation
)</f>
        <v>562.12403191711155</v>
      </c>
      <c r="E333" s="5">
        <f>_xlfn.LET(
_xlpm.PrincipalOwedCalculation,$B$10-$D333,
_xlpm.IsPrincipalLessThenOrEqualToMonthlyPaymentCondition,$F332&lt;=$B$10,
_xlpm.IsPrincipalZeroCondition,ROUND($F332,2) = 0,
_xlpm.IsPrincipalRemainingBlankCondition,$F332="",
_xlpm.IsPeriodBlankCondition,ISBLANK($A333),
_xlpm.Calculation,IF(_xlpm.IsPeriodBlankCondition,"",IF(_xlpm.IsPrincipalRemainingBlankCondition,"",IF(_xlpm.IsPrincipalZeroCondition,"",IF(_xlpm.IsPrincipalLessThenOrEqualToMonthlyPaymentCondition,$F332,_xlpm.PrincipalOwedCalculation)))),
_xlpm.Calculation
)</f>
        <v>1017.5047942427263</v>
      </c>
      <c r="F333" s="5">
        <f>_xlfn.LET(
_xlpm.StartingBalanceGreaterThanPrincipalOwedPlusPrepaymentCondition,$C333&gt;=$E333,
_xlpm.IsPrincpalOwedPlusPrepaymentLessThanOrEqualToPrincipalRemainingCondition,ROUND($E333,2)&lt;=ROUND($F332,2),
_xlpm.IsCurrentPrincapalOwedAmtGreaterThanPrevPrincipalOwedCondition,$E332&gt;$F332,
_xlpm.IsPrincipalZeroCondition,ROUND($F332,2) = 0,
_xlpm.IsPrincipalRemainingBlankCondition,$F332="",
_xlpm.IsPeriodBlankCondition,ISBLANK($A333),
_xlpm.Calculation,IF(_xlpm.IsPeriodBlankCondition,"",IF(_xlpm.IsPrincipalRemainingBlankCondition,"",IF(_xlpm.IsPrincipalZeroCondition,"",IF(_xlpm.StartingBalanceGreaterThanPrincipalOwedPlusPrepaymentCondition,$C333-$E333,0)))),
_xlpm.Calculation
)</f>
        <v>66437.379035810649</v>
      </c>
      <c r="G333" s="5">
        <f>_xlfn.LET(
_xlpm.PrincpalRemainingCalculation,$B$13,
_xlpm.IsPrincipalZeroCondition,ROUND($F332,2) = 0,
_xlpm.IsPrincipalRemainingBlankCondition,$F332="",
_xlpm.IsPeriodBlankCondition,ISBLANK($A333),
_xlpm.Calculation,IF(_xlpm.IsPeriodBlankCondition,"",IF(_xlpm.IsPrincipalRemainingBlankCondition,"",IF(_xlpm.IsPrincipalZeroCondition,"",_xlpm.PrincpalRemainingCalculation))),
_xlpm.Calculation
)</f>
        <v>500</v>
      </c>
      <c r="H333" s="5" t="str">
        <f>_xlfn.LET(
_xlpm.IsPrincipalRemainingLessThanOrEqualToPMICutoffAmtCondition,$F332&lt;=$B$2*(1-$B$15),
_xlpm.PMIMonthlyPayment,$B$19,
_xlpm.IsPrincipalZeroCondition,ROUND($F332,2) = 0,
_xlpm.IsPrincipalRemainingBlankCondition,$F332="",
_xlpm.IsPeriodBlankCondition,ISBLANK($A333),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33" s="5">
        <f>_xlfn.LET(
_xlpm.IfPMIOwedIsBlank,IF($H333 = "",0,$H333),
_xlpm.TotalMonthlyPaymentCalculation,$D333+$E333+$G333+_xlpm.IfPMIOwedIsBlank,
_xlpm.IsPrincipalZeroCondition,ROUND($F332,2) = 0,
_xlpm.IsPrincipalRemainingBlankCondition,$F332="",
_xlpm.IsPeriodBlankCondition,ISBLANK($A333),
_xlpm.Calculation,IF(_xlpm.IsPeriodBlankCondition,"",IF(_xlpm.IsPrincipalRemainingBlankCondition,"",IF(_xlpm.IsPrincipalZeroCondition,"",_xlpm.TotalMonthlyPaymentCalculation))),
_xlpm.Calculation
)</f>
        <v>2079.6288261598379</v>
      </c>
      <c r="L333" s="5"/>
    </row>
    <row r="334" spans="1:12" x14ac:dyDescent="0.3">
      <c r="A334">
        <v>309</v>
      </c>
      <c r="B334" s="53">
        <f t="shared" si="4"/>
        <v>53206</v>
      </c>
      <c r="C334" s="5">
        <f>_xlfn.LET(
_xlpm.StartingPrincipalBalance,$F333,
_xlpm.IsPrincipalRemainingZeroCondition,ROUND($F333,2)=0,
_xlpm.IsPrincipalRemainingBlankCondition,$F333="",
_xlpm.IsPeriodBlankCondition,ISBLANK($A334),
_xlpm.Calculation,IF(_xlpm.IsPeriodBlankCondition,"",IF(_xlpm.IsPrincipalRemainingBlankCondition,"",IF(_xlpm.IsPrincipalRemainingZeroCondition,"",_xlpm.StartingPrincipalBalance))),
_xlpm.Calculation
)</f>
        <v>66437.379035810649</v>
      </c>
      <c r="D334" s="5">
        <f>_xlfn.LET(
_xlpm.InterestCalculation,$F333*$B$9,
_xlpm.IsPrincipalRemainingZeroCondition,ROUND($F333,2)=0,
_xlpm.IsPrincipalRemainingBlankCondition,$F333="",
_xlpm.IsPeriodBlankCondition,ISBLANK($A334),
_xlpm.Calculation,IF(_xlpm.IsPeriodBlankCondition,"",IF(_xlpm.IsPrincipalRemainingBlankCondition,"",IF(_xlpm.IsPrincipalRemainingZeroCondition,"",_xlpm.InterestCalculation))),
_xlpm.Calculation
)</f>
        <v>553.64482529842212</v>
      </c>
      <c r="E334" s="5">
        <f>_xlfn.LET(
_xlpm.PrincipalOwedCalculation,$B$10-$D334,
_xlpm.IsPrincipalLessThenOrEqualToMonthlyPaymentCondition,$F333&lt;=$B$10,
_xlpm.IsPrincipalZeroCondition,ROUND($F333,2) = 0,
_xlpm.IsPrincipalRemainingBlankCondition,$F333="",
_xlpm.IsPeriodBlankCondition,ISBLANK($A334),
_xlpm.Calculation,IF(_xlpm.IsPeriodBlankCondition,"",IF(_xlpm.IsPrincipalRemainingBlankCondition,"",IF(_xlpm.IsPrincipalZeroCondition,"",IF(_xlpm.IsPrincipalLessThenOrEqualToMonthlyPaymentCondition,$F333,_xlpm.PrincipalOwedCalculation)))),
_xlpm.Calculation
)</f>
        <v>1025.9840008614158</v>
      </c>
      <c r="F334" s="5">
        <f>_xlfn.LET(
_xlpm.StartingBalanceGreaterThanPrincipalOwedPlusPrepaymentCondition,$C334&gt;=$E334,
_xlpm.IsPrincpalOwedPlusPrepaymentLessThanOrEqualToPrincipalRemainingCondition,ROUND($E334,2)&lt;=ROUND($F333,2),
_xlpm.IsCurrentPrincapalOwedAmtGreaterThanPrevPrincipalOwedCondition,$E333&gt;$F333,
_xlpm.IsPrincipalZeroCondition,ROUND($F333,2) = 0,
_xlpm.IsPrincipalRemainingBlankCondition,$F333="",
_xlpm.IsPeriodBlankCondition,ISBLANK($A334),
_xlpm.Calculation,IF(_xlpm.IsPeriodBlankCondition,"",IF(_xlpm.IsPrincipalRemainingBlankCondition,"",IF(_xlpm.IsPrincipalZeroCondition,"",IF(_xlpm.StartingBalanceGreaterThanPrincipalOwedPlusPrepaymentCondition,$C334-$E334,0)))),
_xlpm.Calculation
)</f>
        <v>65411.39503494923</v>
      </c>
      <c r="G334" s="5">
        <f>_xlfn.LET(
_xlpm.PrincpalRemainingCalculation,$B$13,
_xlpm.IsPrincipalZeroCondition,ROUND($F333,2) = 0,
_xlpm.IsPrincipalRemainingBlankCondition,$F333="",
_xlpm.IsPeriodBlankCondition,ISBLANK($A334),
_xlpm.Calculation,IF(_xlpm.IsPeriodBlankCondition,"",IF(_xlpm.IsPrincipalRemainingBlankCondition,"",IF(_xlpm.IsPrincipalZeroCondition,"",_xlpm.PrincpalRemainingCalculation))),
_xlpm.Calculation
)</f>
        <v>500</v>
      </c>
      <c r="H334" s="5" t="str">
        <f>_xlfn.LET(
_xlpm.IsPrincipalRemainingLessThanOrEqualToPMICutoffAmtCondition,$F333&lt;=$B$2*(1-$B$15),
_xlpm.PMIMonthlyPayment,$B$19,
_xlpm.IsPrincipalZeroCondition,ROUND($F333,2) = 0,
_xlpm.IsPrincipalRemainingBlankCondition,$F333="",
_xlpm.IsPeriodBlankCondition,ISBLANK($A334),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34" s="5">
        <f>_xlfn.LET(
_xlpm.IfPMIOwedIsBlank,IF($H334 = "",0,$H334),
_xlpm.TotalMonthlyPaymentCalculation,$D334+$E334+$G334+_xlpm.IfPMIOwedIsBlank,
_xlpm.IsPrincipalZeroCondition,ROUND($F333,2) = 0,
_xlpm.IsPrincipalRemainingBlankCondition,$F333="",
_xlpm.IsPeriodBlankCondition,ISBLANK($A334),
_xlpm.Calculation,IF(_xlpm.IsPeriodBlankCondition,"",IF(_xlpm.IsPrincipalRemainingBlankCondition,"",IF(_xlpm.IsPrincipalZeroCondition,"",_xlpm.TotalMonthlyPaymentCalculation))),
_xlpm.Calculation
)</f>
        <v>2079.6288261598379</v>
      </c>
      <c r="L334" s="5"/>
    </row>
    <row r="335" spans="1:12" x14ac:dyDescent="0.3">
      <c r="A335">
        <v>310</v>
      </c>
      <c r="B335" s="53">
        <f t="shared" si="4"/>
        <v>53236</v>
      </c>
      <c r="C335" s="5">
        <f>_xlfn.LET(
_xlpm.StartingPrincipalBalance,$F334,
_xlpm.IsPrincipalRemainingZeroCondition,ROUND($F334,2)=0,
_xlpm.IsPrincipalRemainingBlankCondition,$F334="",
_xlpm.IsPeriodBlankCondition,ISBLANK($A335),
_xlpm.Calculation,IF(_xlpm.IsPeriodBlankCondition,"",IF(_xlpm.IsPrincipalRemainingBlankCondition,"",IF(_xlpm.IsPrincipalRemainingZeroCondition,"",_xlpm.StartingPrincipalBalance))),
_xlpm.Calculation
)</f>
        <v>65411.39503494923</v>
      </c>
      <c r="D335" s="5">
        <f>_xlfn.LET(
_xlpm.InterestCalculation,$F334*$B$9,
_xlpm.IsPrincipalRemainingZeroCondition,ROUND($F334,2)=0,
_xlpm.IsPrincipalRemainingBlankCondition,$F334="",
_xlpm.IsPeriodBlankCondition,ISBLANK($A335),
_xlpm.Calculation,IF(_xlpm.IsPeriodBlankCondition,"",IF(_xlpm.IsPrincipalRemainingBlankCondition,"",IF(_xlpm.IsPrincipalRemainingZeroCondition,"",_xlpm.InterestCalculation))),
_xlpm.Calculation
)</f>
        <v>545.09495862457686</v>
      </c>
      <c r="E335" s="5">
        <f>_xlfn.LET(
_xlpm.PrincipalOwedCalculation,$B$10-$D335,
_xlpm.IsPrincipalLessThenOrEqualToMonthlyPaymentCondition,$F334&lt;=$B$10,
_xlpm.IsPrincipalZeroCondition,ROUND($F334,2) = 0,
_xlpm.IsPrincipalRemainingBlankCondition,$F334="",
_xlpm.IsPeriodBlankCondition,ISBLANK($A335),
_xlpm.Calculation,IF(_xlpm.IsPeriodBlankCondition,"",IF(_xlpm.IsPrincipalRemainingBlankCondition,"",IF(_xlpm.IsPrincipalZeroCondition,"",IF(_xlpm.IsPrincipalLessThenOrEqualToMonthlyPaymentCondition,$F334,_xlpm.PrincipalOwedCalculation)))),
_xlpm.Calculation
)</f>
        <v>1034.5338675352609</v>
      </c>
      <c r="F335" s="5">
        <f>_xlfn.LET(
_xlpm.StartingBalanceGreaterThanPrincipalOwedPlusPrepaymentCondition,$C335&gt;=$E335,
_xlpm.IsPrincpalOwedPlusPrepaymentLessThanOrEqualToPrincipalRemainingCondition,ROUND($E335,2)&lt;=ROUND($F334,2),
_xlpm.IsCurrentPrincapalOwedAmtGreaterThanPrevPrincipalOwedCondition,$E334&gt;$F334,
_xlpm.IsPrincipalZeroCondition,ROUND($F334,2) = 0,
_xlpm.IsPrincipalRemainingBlankCondition,$F334="",
_xlpm.IsPeriodBlankCondition,ISBLANK($A335),
_xlpm.Calculation,IF(_xlpm.IsPeriodBlankCondition,"",IF(_xlpm.IsPrincipalRemainingBlankCondition,"",IF(_xlpm.IsPrincipalZeroCondition,"",IF(_xlpm.StartingBalanceGreaterThanPrincipalOwedPlusPrepaymentCondition,$C335-$E335,0)))),
_xlpm.Calculation
)</f>
        <v>64376.861167413968</v>
      </c>
      <c r="G335" s="5">
        <f>_xlfn.LET(
_xlpm.PrincpalRemainingCalculation,$B$13,
_xlpm.IsPrincipalZeroCondition,ROUND($F334,2) = 0,
_xlpm.IsPrincipalRemainingBlankCondition,$F334="",
_xlpm.IsPeriodBlankCondition,ISBLANK($A335),
_xlpm.Calculation,IF(_xlpm.IsPeriodBlankCondition,"",IF(_xlpm.IsPrincipalRemainingBlankCondition,"",IF(_xlpm.IsPrincipalZeroCondition,"",_xlpm.PrincpalRemainingCalculation))),
_xlpm.Calculation
)</f>
        <v>500</v>
      </c>
      <c r="H335" s="5" t="str">
        <f>_xlfn.LET(
_xlpm.IsPrincipalRemainingLessThanOrEqualToPMICutoffAmtCondition,$F334&lt;=$B$2*(1-$B$15),
_xlpm.PMIMonthlyPayment,$B$19,
_xlpm.IsPrincipalZeroCondition,ROUND($F334,2) = 0,
_xlpm.IsPrincipalRemainingBlankCondition,$F334="",
_xlpm.IsPeriodBlankCondition,ISBLANK($A335),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35" s="5">
        <f>_xlfn.LET(
_xlpm.IfPMIOwedIsBlank,IF($H335 = "",0,$H335),
_xlpm.TotalMonthlyPaymentCalculation,$D335+$E335+$G335+_xlpm.IfPMIOwedIsBlank,
_xlpm.IsPrincipalZeroCondition,ROUND($F334,2) = 0,
_xlpm.IsPrincipalRemainingBlankCondition,$F334="",
_xlpm.IsPeriodBlankCondition,ISBLANK($A335),
_xlpm.Calculation,IF(_xlpm.IsPeriodBlankCondition,"",IF(_xlpm.IsPrincipalRemainingBlankCondition,"",IF(_xlpm.IsPrincipalZeroCondition,"",_xlpm.TotalMonthlyPaymentCalculation))),
_xlpm.Calculation
)</f>
        <v>2079.6288261598379</v>
      </c>
      <c r="L335" s="5"/>
    </row>
    <row r="336" spans="1:12" x14ac:dyDescent="0.3">
      <c r="A336">
        <v>311</v>
      </c>
      <c r="B336" s="53">
        <f t="shared" si="4"/>
        <v>53267</v>
      </c>
      <c r="C336" s="5">
        <f>_xlfn.LET(
_xlpm.StartingPrincipalBalance,$F335,
_xlpm.IsPrincipalRemainingZeroCondition,ROUND($F335,2)=0,
_xlpm.IsPrincipalRemainingBlankCondition,$F335="",
_xlpm.IsPeriodBlankCondition,ISBLANK($A336),
_xlpm.Calculation,IF(_xlpm.IsPeriodBlankCondition,"",IF(_xlpm.IsPrincipalRemainingBlankCondition,"",IF(_xlpm.IsPrincipalRemainingZeroCondition,"",_xlpm.StartingPrincipalBalance))),
_xlpm.Calculation
)</f>
        <v>64376.861167413968</v>
      </c>
      <c r="D336" s="5">
        <f>_xlfn.LET(
_xlpm.InterestCalculation,$F335*$B$9,
_xlpm.IsPrincipalRemainingZeroCondition,ROUND($F335,2)=0,
_xlpm.IsPrincipalRemainingBlankCondition,$F335="",
_xlpm.IsPeriodBlankCondition,ISBLANK($A336),
_xlpm.Calculation,IF(_xlpm.IsPeriodBlankCondition,"",IF(_xlpm.IsPrincipalRemainingBlankCondition,"",IF(_xlpm.IsPrincipalRemainingZeroCondition,"",_xlpm.InterestCalculation))),
_xlpm.Calculation
)</f>
        <v>536.4738430617831</v>
      </c>
      <c r="E336" s="5">
        <f>_xlfn.LET(
_xlpm.PrincipalOwedCalculation,$B$10-$D336,
_xlpm.IsPrincipalLessThenOrEqualToMonthlyPaymentCondition,$F335&lt;=$B$10,
_xlpm.IsPrincipalZeroCondition,ROUND($F335,2) = 0,
_xlpm.IsPrincipalRemainingBlankCondition,$F335="",
_xlpm.IsPeriodBlankCondition,ISBLANK($A336),
_xlpm.Calculation,IF(_xlpm.IsPeriodBlankCondition,"",IF(_xlpm.IsPrincipalRemainingBlankCondition,"",IF(_xlpm.IsPrincipalZeroCondition,"",IF(_xlpm.IsPrincipalLessThenOrEqualToMonthlyPaymentCondition,$F335,_xlpm.PrincipalOwedCalculation)))),
_xlpm.Calculation
)</f>
        <v>1043.1549830980548</v>
      </c>
      <c r="F336" s="5">
        <f>_xlfn.LET(
_xlpm.StartingBalanceGreaterThanPrincipalOwedPlusPrepaymentCondition,$C336&gt;=$E336,
_xlpm.IsPrincpalOwedPlusPrepaymentLessThanOrEqualToPrincipalRemainingCondition,ROUND($E336,2)&lt;=ROUND($F335,2),
_xlpm.IsCurrentPrincapalOwedAmtGreaterThanPrevPrincipalOwedCondition,$E335&gt;$F335,
_xlpm.IsPrincipalZeroCondition,ROUND($F335,2) = 0,
_xlpm.IsPrincipalRemainingBlankCondition,$F335="",
_xlpm.IsPeriodBlankCondition,ISBLANK($A336),
_xlpm.Calculation,IF(_xlpm.IsPeriodBlankCondition,"",IF(_xlpm.IsPrincipalRemainingBlankCondition,"",IF(_xlpm.IsPrincipalZeroCondition,"",IF(_xlpm.StartingBalanceGreaterThanPrincipalOwedPlusPrepaymentCondition,$C336-$E336,0)))),
_xlpm.Calculation
)</f>
        <v>63333.706184315917</v>
      </c>
      <c r="G336" s="5">
        <f>_xlfn.LET(
_xlpm.PrincpalRemainingCalculation,$B$13,
_xlpm.IsPrincipalZeroCondition,ROUND($F335,2) = 0,
_xlpm.IsPrincipalRemainingBlankCondition,$F335="",
_xlpm.IsPeriodBlankCondition,ISBLANK($A336),
_xlpm.Calculation,IF(_xlpm.IsPeriodBlankCondition,"",IF(_xlpm.IsPrincipalRemainingBlankCondition,"",IF(_xlpm.IsPrincipalZeroCondition,"",_xlpm.PrincpalRemainingCalculation))),
_xlpm.Calculation
)</f>
        <v>500</v>
      </c>
      <c r="H336" s="5" t="str">
        <f>_xlfn.LET(
_xlpm.IsPrincipalRemainingLessThanOrEqualToPMICutoffAmtCondition,$F335&lt;=$B$2*(1-$B$15),
_xlpm.PMIMonthlyPayment,$B$19,
_xlpm.IsPrincipalZeroCondition,ROUND($F335,2) = 0,
_xlpm.IsPrincipalRemainingBlankCondition,$F335="",
_xlpm.IsPeriodBlankCondition,ISBLANK($A336),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36" s="5">
        <f>_xlfn.LET(
_xlpm.IfPMIOwedIsBlank,IF($H336 = "",0,$H336),
_xlpm.TotalMonthlyPaymentCalculation,$D336+$E336+$G336+_xlpm.IfPMIOwedIsBlank,
_xlpm.IsPrincipalZeroCondition,ROUND($F335,2) = 0,
_xlpm.IsPrincipalRemainingBlankCondition,$F335="",
_xlpm.IsPeriodBlankCondition,ISBLANK($A336),
_xlpm.Calculation,IF(_xlpm.IsPeriodBlankCondition,"",IF(_xlpm.IsPrincipalRemainingBlankCondition,"",IF(_xlpm.IsPrincipalZeroCondition,"",_xlpm.TotalMonthlyPaymentCalculation))),
_xlpm.Calculation
)</f>
        <v>2079.6288261598379</v>
      </c>
      <c r="L336" s="5"/>
    </row>
    <row r="337" spans="1:12" x14ac:dyDescent="0.3">
      <c r="A337">
        <v>312</v>
      </c>
      <c r="B337" s="53">
        <f t="shared" si="4"/>
        <v>53297</v>
      </c>
      <c r="C337" s="5">
        <f>_xlfn.LET(
_xlpm.StartingPrincipalBalance,$F336,
_xlpm.IsPrincipalRemainingZeroCondition,ROUND($F336,2)=0,
_xlpm.IsPrincipalRemainingBlankCondition,$F336="",
_xlpm.IsPeriodBlankCondition,ISBLANK($A337),
_xlpm.Calculation,IF(_xlpm.IsPeriodBlankCondition,"",IF(_xlpm.IsPrincipalRemainingBlankCondition,"",IF(_xlpm.IsPrincipalRemainingZeroCondition,"",_xlpm.StartingPrincipalBalance))),
_xlpm.Calculation
)</f>
        <v>63333.706184315917</v>
      </c>
      <c r="D337" s="5">
        <f>_xlfn.LET(
_xlpm.InterestCalculation,$F336*$B$9,
_xlpm.IsPrincipalRemainingZeroCondition,ROUND($F336,2)=0,
_xlpm.IsPrincipalRemainingBlankCondition,$F336="",
_xlpm.IsPeriodBlankCondition,ISBLANK($A337),
_xlpm.Calculation,IF(_xlpm.IsPeriodBlankCondition,"",IF(_xlpm.IsPrincipalRemainingBlankCondition,"",IF(_xlpm.IsPrincipalRemainingZeroCondition,"",_xlpm.InterestCalculation))),
_xlpm.Calculation
)</f>
        <v>527.78088486929926</v>
      </c>
      <c r="E337" s="5">
        <f>_xlfn.LET(
_xlpm.PrincipalOwedCalculation,$B$10-$D337,
_xlpm.IsPrincipalLessThenOrEqualToMonthlyPaymentCondition,$F336&lt;=$B$10,
_xlpm.IsPrincipalZeroCondition,ROUND($F336,2) = 0,
_xlpm.IsPrincipalRemainingBlankCondition,$F336="",
_xlpm.IsPeriodBlankCondition,ISBLANK($A337),
_xlpm.Calculation,IF(_xlpm.IsPeriodBlankCondition,"",IF(_xlpm.IsPrincipalRemainingBlankCondition,"",IF(_xlpm.IsPrincipalZeroCondition,"",IF(_xlpm.IsPrincipalLessThenOrEqualToMonthlyPaymentCondition,$F336,_xlpm.PrincipalOwedCalculation)))),
_xlpm.Calculation
)</f>
        <v>1051.8479412905385</v>
      </c>
      <c r="F337" s="5">
        <f>_xlfn.LET(
_xlpm.StartingBalanceGreaterThanPrincipalOwedPlusPrepaymentCondition,$C337&gt;=$E337,
_xlpm.IsPrincpalOwedPlusPrepaymentLessThanOrEqualToPrincipalRemainingCondition,ROUND($E337,2)&lt;=ROUND($F336,2),
_xlpm.IsCurrentPrincapalOwedAmtGreaterThanPrevPrincipalOwedCondition,$E336&gt;$F336,
_xlpm.IsPrincipalZeroCondition,ROUND($F336,2) = 0,
_xlpm.IsPrincipalRemainingBlankCondition,$F336="",
_xlpm.IsPeriodBlankCondition,ISBLANK($A337),
_xlpm.Calculation,IF(_xlpm.IsPeriodBlankCondition,"",IF(_xlpm.IsPrincipalRemainingBlankCondition,"",IF(_xlpm.IsPrincipalZeroCondition,"",IF(_xlpm.StartingBalanceGreaterThanPrincipalOwedPlusPrepaymentCondition,$C337-$E337,0)))),
_xlpm.Calculation
)</f>
        <v>62281.858243025381</v>
      </c>
      <c r="G337" s="5">
        <f>_xlfn.LET(
_xlpm.PrincpalRemainingCalculation,$B$13,
_xlpm.IsPrincipalZeroCondition,ROUND($F336,2) = 0,
_xlpm.IsPrincipalRemainingBlankCondition,$F336="",
_xlpm.IsPeriodBlankCondition,ISBLANK($A337),
_xlpm.Calculation,IF(_xlpm.IsPeriodBlankCondition,"",IF(_xlpm.IsPrincipalRemainingBlankCondition,"",IF(_xlpm.IsPrincipalZeroCondition,"",_xlpm.PrincpalRemainingCalculation))),
_xlpm.Calculation
)</f>
        <v>500</v>
      </c>
      <c r="H337" s="5" t="str">
        <f>_xlfn.LET(
_xlpm.IsPrincipalRemainingLessThanOrEqualToPMICutoffAmtCondition,$F336&lt;=$B$2*(1-$B$15),
_xlpm.PMIMonthlyPayment,$B$19,
_xlpm.IsPrincipalZeroCondition,ROUND($F336,2) = 0,
_xlpm.IsPrincipalRemainingBlankCondition,$F336="",
_xlpm.IsPeriodBlankCondition,ISBLANK($A337),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37" s="5">
        <f>_xlfn.LET(
_xlpm.IfPMIOwedIsBlank,IF($H337 = "",0,$H337),
_xlpm.TotalMonthlyPaymentCalculation,$D337+$E337+$G337+_xlpm.IfPMIOwedIsBlank,
_xlpm.IsPrincipalZeroCondition,ROUND($F336,2) = 0,
_xlpm.IsPrincipalRemainingBlankCondition,$F336="",
_xlpm.IsPeriodBlankCondition,ISBLANK($A337),
_xlpm.Calculation,IF(_xlpm.IsPeriodBlankCondition,"",IF(_xlpm.IsPrincipalRemainingBlankCondition,"",IF(_xlpm.IsPrincipalZeroCondition,"",_xlpm.TotalMonthlyPaymentCalculation))),
_xlpm.Calculation
)</f>
        <v>2079.6288261598379</v>
      </c>
      <c r="L337" s="5"/>
    </row>
    <row r="338" spans="1:12" x14ac:dyDescent="0.3">
      <c r="A338">
        <v>313</v>
      </c>
      <c r="B338" s="53">
        <f t="shared" si="4"/>
        <v>53328</v>
      </c>
      <c r="C338" s="5">
        <f>_xlfn.LET(
_xlpm.StartingPrincipalBalance,$F337,
_xlpm.IsPrincipalRemainingZeroCondition,ROUND($F337,2)=0,
_xlpm.IsPrincipalRemainingBlankCondition,$F337="",
_xlpm.IsPeriodBlankCondition,ISBLANK($A338),
_xlpm.Calculation,IF(_xlpm.IsPeriodBlankCondition,"",IF(_xlpm.IsPrincipalRemainingBlankCondition,"",IF(_xlpm.IsPrincipalRemainingZeroCondition,"",_xlpm.StartingPrincipalBalance))),
_xlpm.Calculation
)</f>
        <v>62281.858243025381</v>
      </c>
      <c r="D338" s="5">
        <f>_xlfn.LET(
_xlpm.InterestCalculation,$F337*$B$9,
_xlpm.IsPrincipalRemainingZeroCondition,ROUND($F337,2)=0,
_xlpm.IsPrincipalRemainingBlankCondition,$F337="",
_xlpm.IsPeriodBlankCondition,ISBLANK($A338),
_xlpm.Calculation,IF(_xlpm.IsPeriodBlankCondition,"",IF(_xlpm.IsPrincipalRemainingBlankCondition,"",IF(_xlpm.IsPrincipalRemainingZeroCondition,"",_xlpm.InterestCalculation))),
_xlpm.Calculation
)</f>
        <v>519.01548535854488</v>
      </c>
      <c r="E338" s="5">
        <f>_xlfn.LET(
_xlpm.PrincipalOwedCalculation,$B$10-$D338,
_xlpm.IsPrincipalLessThenOrEqualToMonthlyPaymentCondition,$F337&lt;=$B$10,
_xlpm.IsPrincipalZeroCondition,ROUND($F337,2) = 0,
_xlpm.IsPrincipalRemainingBlankCondition,$F337="",
_xlpm.IsPeriodBlankCondition,ISBLANK($A338),
_xlpm.Calculation,IF(_xlpm.IsPeriodBlankCondition,"",IF(_xlpm.IsPrincipalRemainingBlankCondition,"",IF(_xlpm.IsPrincipalZeroCondition,"",IF(_xlpm.IsPrincipalLessThenOrEqualToMonthlyPaymentCondition,$F337,_xlpm.PrincipalOwedCalculation)))),
_xlpm.Calculation
)</f>
        <v>1060.6133408012929</v>
      </c>
      <c r="F338" s="5">
        <f>_xlfn.LET(
_xlpm.StartingBalanceGreaterThanPrincipalOwedPlusPrepaymentCondition,$C338&gt;=$E338,
_xlpm.IsPrincpalOwedPlusPrepaymentLessThanOrEqualToPrincipalRemainingCondition,ROUND($E338,2)&lt;=ROUND($F337,2),
_xlpm.IsCurrentPrincapalOwedAmtGreaterThanPrevPrincipalOwedCondition,$E337&gt;$F337,
_xlpm.IsPrincipalZeroCondition,ROUND($F337,2) = 0,
_xlpm.IsPrincipalRemainingBlankCondition,$F337="",
_xlpm.IsPeriodBlankCondition,ISBLANK($A338),
_xlpm.Calculation,IF(_xlpm.IsPeriodBlankCondition,"",IF(_xlpm.IsPrincipalRemainingBlankCondition,"",IF(_xlpm.IsPrincipalZeroCondition,"",IF(_xlpm.StartingBalanceGreaterThanPrincipalOwedPlusPrepaymentCondition,$C338-$E338,0)))),
_xlpm.Calculation
)</f>
        <v>61221.244902224091</v>
      </c>
      <c r="G338" s="5">
        <f>_xlfn.LET(
_xlpm.PrincpalRemainingCalculation,$B$13,
_xlpm.IsPrincipalZeroCondition,ROUND($F337,2) = 0,
_xlpm.IsPrincipalRemainingBlankCondition,$F337="",
_xlpm.IsPeriodBlankCondition,ISBLANK($A338),
_xlpm.Calculation,IF(_xlpm.IsPeriodBlankCondition,"",IF(_xlpm.IsPrincipalRemainingBlankCondition,"",IF(_xlpm.IsPrincipalZeroCondition,"",_xlpm.PrincpalRemainingCalculation))),
_xlpm.Calculation
)</f>
        <v>500</v>
      </c>
      <c r="H338" s="5" t="str">
        <f>_xlfn.LET(
_xlpm.IsPrincipalRemainingLessThanOrEqualToPMICutoffAmtCondition,$F337&lt;=$B$2*(1-$B$15),
_xlpm.PMIMonthlyPayment,$B$19,
_xlpm.IsPrincipalZeroCondition,ROUND($F337,2) = 0,
_xlpm.IsPrincipalRemainingBlankCondition,$F337="",
_xlpm.IsPeriodBlankCondition,ISBLANK($A338),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38" s="5">
        <f>_xlfn.LET(
_xlpm.IfPMIOwedIsBlank,IF($H338 = "",0,$H338),
_xlpm.TotalMonthlyPaymentCalculation,$D338+$E338+$G338+_xlpm.IfPMIOwedIsBlank,
_xlpm.IsPrincipalZeroCondition,ROUND($F337,2) = 0,
_xlpm.IsPrincipalRemainingBlankCondition,$F337="",
_xlpm.IsPeriodBlankCondition,ISBLANK($A338),
_xlpm.Calculation,IF(_xlpm.IsPeriodBlankCondition,"",IF(_xlpm.IsPrincipalRemainingBlankCondition,"",IF(_xlpm.IsPrincipalZeroCondition,"",_xlpm.TotalMonthlyPaymentCalculation))),
_xlpm.Calculation
)</f>
        <v>2079.6288261598379</v>
      </c>
      <c r="L338" s="5"/>
    </row>
    <row r="339" spans="1:12" x14ac:dyDescent="0.3">
      <c r="A339">
        <v>314</v>
      </c>
      <c r="B339" s="53">
        <f t="shared" si="4"/>
        <v>53359</v>
      </c>
      <c r="C339" s="5">
        <f>_xlfn.LET(
_xlpm.StartingPrincipalBalance,$F338,
_xlpm.IsPrincipalRemainingZeroCondition,ROUND($F338,2)=0,
_xlpm.IsPrincipalRemainingBlankCondition,$F338="",
_xlpm.IsPeriodBlankCondition,ISBLANK($A339),
_xlpm.Calculation,IF(_xlpm.IsPeriodBlankCondition,"",IF(_xlpm.IsPrincipalRemainingBlankCondition,"",IF(_xlpm.IsPrincipalRemainingZeroCondition,"",_xlpm.StartingPrincipalBalance))),
_xlpm.Calculation
)</f>
        <v>61221.244902224091</v>
      </c>
      <c r="D339" s="5">
        <f>_xlfn.LET(
_xlpm.InterestCalculation,$F338*$B$9,
_xlpm.IsPrincipalRemainingZeroCondition,ROUND($F338,2)=0,
_xlpm.IsPrincipalRemainingBlankCondition,$F338="",
_xlpm.IsPeriodBlankCondition,ISBLANK($A339),
_xlpm.Calculation,IF(_xlpm.IsPeriodBlankCondition,"",IF(_xlpm.IsPrincipalRemainingBlankCondition,"",IF(_xlpm.IsPrincipalRemainingZeroCondition,"",_xlpm.InterestCalculation))),
_xlpm.Calculation
)</f>
        <v>510.17704085186739</v>
      </c>
      <c r="E339" s="5">
        <f>_xlfn.LET(
_xlpm.PrincipalOwedCalculation,$B$10-$D339,
_xlpm.IsPrincipalLessThenOrEqualToMonthlyPaymentCondition,$F338&lt;=$B$10,
_xlpm.IsPrincipalZeroCondition,ROUND($F338,2) = 0,
_xlpm.IsPrincipalRemainingBlankCondition,$F338="",
_xlpm.IsPeriodBlankCondition,ISBLANK($A339),
_xlpm.Calculation,IF(_xlpm.IsPeriodBlankCondition,"",IF(_xlpm.IsPrincipalRemainingBlankCondition,"",IF(_xlpm.IsPrincipalZeroCondition,"",IF(_xlpm.IsPrincipalLessThenOrEqualToMonthlyPaymentCondition,$F338,_xlpm.PrincipalOwedCalculation)))),
_xlpm.Calculation
)</f>
        <v>1069.4517853079706</v>
      </c>
      <c r="F339" s="5">
        <f>_xlfn.LET(
_xlpm.StartingBalanceGreaterThanPrincipalOwedPlusPrepaymentCondition,$C339&gt;=$E339,
_xlpm.IsPrincpalOwedPlusPrepaymentLessThanOrEqualToPrincipalRemainingCondition,ROUND($E339,2)&lt;=ROUND($F338,2),
_xlpm.IsCurrentPrincapalOwedAmtGreaterThanPrevPrincipalOwedCondition,$E338&gt;$F338,
_xlpm.IsPrincipalZeroCondition,ROUND($F338,2) = 0,
_xlpm.IsPrincipalRemainingBlankCondition,$F338="",
_xlpm.IsPeriodBlankCondition,ISBLANK($A339),
_xlpm.Calculation,IF(_xlpm.IsPeriodBlankCondition,"",IF(_xlpm.IsPrincipalRemainingBlankCondition,"",IF(_xlpm.IsPrincipalZeroCondition,"",IF(_xlpm.StartingBalanceGreaterThanPrincipalOwedPlusPrepaymentCondition,$C339-$E339,0)))),
_xlpm.Calculation
)</f>
        <v>60151.793116916117</v>
      </c>
      <c r="G339" s="5">
        <f>_xlfn.LET(
_xlpm.PrincpalRemainingCalculation,$B$13,
_xlpm.IsPrincipalZeroCondition,ROUND($F338,2) = 0,
_xlpm.IsPrincipalRemainingBlankCondition,$F338="",
_xlpm.IsPeriodBlankCondition,ISBLANK($A339),
_xlpm.Calculation,IF(_xlpm.IsPeriodBlankCondition,"",IF(_xlpm.IsPrincipalRemainingBlankCondition,"",IF(_xlpm.IsPrincipalZeroCondition,"",_xlpm.PrincpalRemainingCalculation))),
_xlpm.Calculation
)</f>
        <v>500</v>
      </c>
      <c r="H339" s="5" t="str">
        <f>_xlfn.LET(
_xlpm.IsPrincipalRemainingLessThanOrEqualToPMICutoffAmtCondition,$F338&lt;=$B$2*(1-$B$15),
_xlpm.PMIMonthlyPayment,$B$19,
_xlpm.IsPrincipalZeroCondition,ROUND($F338,2) = 0,
_xlpm.IsPrincipalRemainingBlankCondition,$F338="",
_xlpm.IsPeriodBlankCondition,ISBLANK($A339),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39" s="5">
        <f>_xlfn.LET(
_xlpm.IfPMIOwedIsBlank,IF($H339 = "",0,$H339),
_xlpm.TotalMonthlyPaymentCalculation,$D339+$E339+$G339+_xlpm.IfPMIOwedIsBlank,
_xlpm.IsPrincipalZeroCondition,ROUND($F338,2) = 0,
_xlpm.IsPrincipalRemainingBlankCondition,$F338="",
_xlpm.IsPeriodBlankCondition,ISBLANK($A339),
_xlpm.Calculation,IF(_xlpm.IsPeriodBlankCondition,"",IF(_xlpm.IsPrincipalRemainingBlankCondition,"",IF(_xlpm.IsPrincipalZeroCondition,"",_xlpm.TotalMonthlyPaymentCalculation))),
_xlpm.Calculation
)</f>
        <v>2079.6288261598379</v>
      </c>
      <c r="L339" s="5"/>
    </row>
    <row r="340" spans="1:12" x14ac:dyDescent="0.3">
      <c r="A340">
        <v>315</v>
      </c>
      <c r="B340" s="53">
        <f t="shared" si="4"/>
        <v>53387</v>
      </c>
      <c r="C340" s="5">
        <f>_xlfn.LET(
_xlpm.StartingPrincipalBalance,$F339,
_xlpm.IsPrincipalRemainingZeroCondition,ROUND($F339,2)=0,
_xlpm.IsPrincipalRemainingBlankCondition,$F339="",
_xlpm.IsPeriodBlankCondition,ISBLANK($A340),
_xlpm.Calculation,IF(_xlpm.IsPeriodBlankCondition,"",IF(_xlpm.IsPrincipalRemainingBlankCondition,"",IF(_xlpm.IsPrincipalRemainingZeroCondition,"",_xlpm.StartingPrincipalBalance))),
_xlpm.Calculation
)</f>
        <v>60151.793116916117</v>
      </c>
      <c r="D340" s="5">
        <f>_xlfn.LET(
_xlpm.InterestCalculation,$F339*$B$9,
_xlpm.IsPrincipalRemainingZeroCondition,ROUND($F339,2)=0,
_xlpm.IsPrincipalRemainingBlankCondition,$F339="",
_xlpm.IsPeriodBlankCondition,ISBLANK($A340),
_xlpm.Calculation,IF(_xlpm.IsPeriodBlankCondition,"",IF(_xlpm.IsPrincipalRemainingBlankCondition,"",IF(_xlpm.IsPrincipalRemainingZeroCondition,"",_xlpm.InterestCalculation))),
_xlpm.Calculation
)</f>
        <v>501.2649426409676</v>
      </c>
      <c r="E340" s="5">
        <f>_xlfn.LET(
_xlpm.PrincipalOwedCalculation,$B$10-$D340,
_xlpm.IsPrincipalLessThenOrEqualToMonthlyPaymentCondition,$F339&lt;=$B$10,
_xlpm.IsPrincipalZeroCondition,ROUND($F339,2) = 0,
_xlpm.IsPrincipalRemainingBlankCondition,$F339="",
_xlpm.IsPeriodBlankCondition,ISBLANK($A340),
_xlpm.Calculation,IF(_xlpm.IsPeriodBlankCondition,"",IF(_xlpm.IsPrincipalRemainingBlankCondition,"",IF(_xlpm.IsPrincipalZeroCondition,"",IF(_xlpm.IsPrincipalLessThenOrEqualToMonthlyPaymentCondition,$F339,_xlpm.PrincipalOwedCalculation)))),
_xlpm.Calculation
)</f>
        <v>1078.3638835188704</v>
      </c>
      <c r="F340" s="5">
        <f>_xlfn.LET(
_xlpm.StartingBalanceGreaterThanPrincipalOwedPlusPrepaymentCondition,$C340&gt;=$E340,
_xlpm.IsPrincpalOwedPlusPrepaymentLessThanOrEqualToPrincipalRemainingCondition,ROUND($E340,2)&lt;=ROUND($F339,2),
_xlpm.IsCurrentPrincapalOwedAmtGreaterThanPrevPrincipalOwedCondition,$E339&gt;$F339,
_xlpm.IsPrincipalZeroCondition,ROUND($F339,2) = 0,
_xlpm.IsPrincipalRemainingBlankCondition,$F339="",
_xlpm.IsPeriodBlankCondition,ISBLANK($A340),
_xlpm.Calculation,IF(_xlpm.IsPeriodBlankCondition,"",IF(_xlpm.IsPrincipalRemainingBlankCondition,"",IF(_xlpm.IsPrincipalZeroCondition,"",IF(_xlpm.StartingBalanceGreaterThanPrincipalOwedPlusPrepaymentCondition,$C340-$E340,0)))),
_xlpm.Calculation
)</f>
        <v>59073.429233397248</v>
      </c>
      <c r="G340" s="5">
        <f>_xlfn.LET(
_xlpm.PrincpalRemainingCalculation,$B$13,
_xlpm.IsPrincipalZeroCondition,ROUND($F339,2) = 0,
_xlpm.IsPrincipalRemainingBlankCondition,$F339="",
_xlpm.IsPeriodBlankCondition,ISBLANK($A340),
_xlpm.Calculation,IF(_xlpm.IsPeriodBlankCondition,"",IF(_xlpm.IsPrincipalRemainingBlankCondition,"",IF(_xlpm.IsPrincipalZeroCondition,"",_xlpm.PrincpalRemainingCalculation))),
_xlpm.Calculation
)</f>
        <v>500</v>
      </c>
      <c r="H340" s="5" t="str">
        <f>_xlfn.LET(
_xlpm.IsPrincipalRemainingLessThanOrEqualToPMICutoffAmtCondition,$F339&lt;=$B$2*(1-$B$15),
_xlpm.PMIMonthlyPayment,$B$19,
_xlpm.IsPrincipalZeroCondition,ROUND($F339,2) = 0,
_xlpm.IsPrincipalRemainingBlankCondition,$F339="",
_xlpm.IsPeriodBlankCondition,ISBLANK($A340),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40" s="5">
        <f>_xlfn.LET(
_xlpm.IfPMIOwedIsBlank,IF($H340 = "",0,$H340),
_xlpm.TotalMonthlyPaymentCalculation,$D340+$E340+$G340+_xlpm.IfPMIOwedIsBlank,
_xlpm.IsPrincipalZeroCondition,ROUND($F339,2) = 0,
_xlpm.IsPrincipalRemainingBlankCondition,$F339="",
_xlpm.IsPeriodBlankCondition,ISBLANK($A340),
_xlpm.Calculation,IF(_xlpm.IsPeriodBlankCondition,"",IF(_xlpm.IsPrincipalRemainingBlankCondition,"",IF(_xlpm.IsPrincipalZeroCondition,"",_xlpm.TotalMonthlyPaymentCalculation))),
_xlpm.Calculation
)</f>
        <v>2079.6288261598379</v>
      </c>
      <c r="L340" s="5"/>
    </row>
    <row r="341" spans="1:12" x14ac:dyDescent="0.3">
      <c r="A341">
        <v>316</v>
      </c>
      <c r="B341" s="53">
        <f t="shared" si="4"/>
        <v>53418</v>
      </c>
      <c r="C341" s="5">
        <f>_xlfn.LET(
_xlpm.StartingPrincipalBalance,$F340,
_xlpm.IsPrincipalRemainingZeroCondition,ROUND($F340,2)=0,
_xlpm.IsPrincipalRemainingBlankCondition,$F340="",
_xlpm.IsPeriodBlankCondition,ISBLANK($A341),
_xlpm.Calculation,IF(_xlpm.IsPeriodBlankCondition,"",IF(_xlpm.IsPrincipalRemainingBlankCondition,"",IF(_xlpm.IsPrincipalRemainingZeroCondition,"",_xlpm.StartingPrincipalBalance))),
_xlpm.Calculation
)</f>
        <v>59073.429233397248</v>
      </c>
      <c r="D341" s="5">
        <f>_xlfn.LET(
_xlpm.InterestCalculation,$F340*$B$9,
_xlpm.IsPrincipalRemainingZeroCondition,ROUND($F340,2)=0,
_xlpm.IsPrincipalRemainingBlankCondition,$F340="",
_xlpm.IsPeriodBlankCondition,ISBLANK($A341),
_xlpm.Calculation,IF(_xlpm.IsPeriodBlankCondition,"",IF(_xlpm.IsPrincipalRemainingBlankCondition,"",IF(_xlpm.IsPrincipalRemainingZeroCondition,"",_xlpm.InterestCalculation))),
_xlpm.Calculation
)</f>
        <v>492.27857694497703</v>
      </c>
      <c r="E341" s="5">
        <f>_xlfn.LET(
_xlpm.PrincipalOwedCalculation,$B$10-$D341,
_xlpm.IsPrincipalLessThenOrEqualToMonthlyPaymentCondition,$F340&lt;=$B$10,
_xlpm.IsPrincipalZeroCondition,ROUND($F340,2) = 0,
_xlpm.IsPrincipalRemainingBlankCondition,$F340="",
_xlpm.IsPeriodBlankCondition,ISBLANK($A341),
_xlpm.Calculation,IF(_xlpm.IsPeriodBlankCondition,"",IF(_xlpm.IsPrincipalRemainingBlankCondition,"",IF(_xlpm.IsPrincipalZeroCondition,"",IF(_xlpm.IsPrincipalLessThenOrEqualToMonthlyPaymentCondition,$F340,_xlpm.PrincipalOwedCalculation)))),
_xlpm.Calculation
)</f>
        <v>1087.3502492148609</v>
      </c>
      <c r="F341" s="5">
        <f>_xlfn.LET(
_xlpm.StartingBalanceGreaterThanPrincipalOwedPlusPrepaymentCondition,$C341&gt;=$E341,
_xlpm.IsPrincpalOwedPlusPrepaymentLessThanOrEqualToPrincipalRemainingCondition,ROUND($E341,2)&lt;=ROUND($F340,2),
_xlpm.IsCurrentPrincapalOwedAmtGreaterThanPrevPrincipalOwedCondition,$E340&gt;$F340,
_xlpm.IsPrincipalZeroCondition,ROUND($F340,2) = 0,
_xlpm.IsPrincipalRemainingBlankCondition,$F340="",
_xlpm.IsPeriodBlankCondition,ISBLANK($A341),
_xlpm.Calculation,IF(_xlpm.IsPeriodBlankCondition,"",IF(_xlpm.IsPrincipalRemainingBlankCondition,"",IF(_xlpm.IsPrincipalZeroCondition,"",IF(_xlpm.StartingBalanceGreaterThanPrincipalOwedPlusPrepaymentCondition,$C341-$E341,0)))),
_xlpm.Calculation
)</f>
        <v>57986.078984182386</v>
      </c>
      <c r="G341" s="5">
        <f>_xlfn.LET(
_xlpm.PrincpalRemainingCalculation,$B$13,
_xlpm.IsPrincipalZeroCondition,ROUND($F340,2) = 0,
_xlpm.IsPrincipalRemainingBlankCondition,$F340="",
_xlpm.IsPeriodBlankCondition,ISBLANK($A341),
_xlpm.Calculation,IF(_xlpm.IsPeriodBlankCondition,"",IF(_xlpm.IsPrincipalRemainingBlankCondition,"",IF(_xlpm.IsPrincipalZeroCondition,"",_xlpm.PrincpalRemainingCalculation))),
_xlpm.Calculation
)</f>
        <v>500</v>
      </c>
      <c r="H341" s="5" t="str">
        <f>_xlfn.LET(
_xlpm.IsPrincipalRemainingLessThanOrEqualToPMICutoffAmtCondition,$F340&lt;=$B$2*(1-$B$15),
_xlpm.PMIMonthlyPayment,$B$19,
_xlpm.IsPrincipalZeroCondition,ROUND($F340,2) = 0,
_xlpm.IsPrincipalRemainingBlankCondition,$F340="",
_xlpm.IsPeriodBlankCondition,ISBLANK($A341),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41" s="5">
        <f>_xlfn.LET(
_xlpm.IfPMIOwedIsBlank,IF($H341 = "",0,$H341),
_xlpm.TotalMonthlyPaymentCalculation,$D341+$E341+$G341+_xlpm.IfPMIOwedIsBlank,
_xlpm.IsPrincipalZeroCondition,ROUND($F340,2) = 0,
_xlpm.IsPrincipalRemainingBlankCondition,$F340="",
_xlpm.IsPeriodBlankCondition,ISBLANK($A341),
_xlpm.Calculation,IF(_xlpm.IsPeriodBlankCondition,"",IF(_xlpm.IsPrincipalRemainingBlankCondition,"",IF(_xlpm.IsPrincipalZeroCondition,"",_xlpm.TotalMonthlyPaymentCalculation))),
_xlpm.Calculation
)</f>
        <v>2079.6288261598379</v>
      </c>
      <c r="L341" s="5"/>
    </row>
    <row r="342" spans="1:12" x14ac:dyDescent="0.3">
      <c r="A342">
        <v>317</v>
      </c>
      <c r="B342" s="53">
        <f t="shared" si="4"/>
        <v>53448</v>
      </c>
      <c r="C342" s="5">
        <f>_xlfn.LET(
_xlpm.StartingPrincipalBalance,$F341,
_xlpm.IsPrincipalRemainingZeroCondition,ROUND($F341,2)=0,
_xlpm.IsPrincipalRemainingBlankCondition,$F341="",
_xlpm.IsPeriodBlankCondition,ISBLANK($A342),
_xlpm.Calculation,IF(_xlpm.IsPeriodBlankCondition,"",IF(_xlpm.IsPrincipalRemainingBlankCondition,"",IF(_xlpm.IsPrincipalRemainingZeroCondition,"",_xlpm.StartingPrincipalBalance))),
_xlpm.Calculation
)</f>
        <v>57986.078984182386</v>
      </c>
      <c r="D342" s="5">
        <f>_xlfn.LET(
_xlpm.InterestCalculation,$F341*$B$9,
_xlpm.IsPrincipalRemainingZeroCondition,ROUND($F341,2)=0,
_xlpm.IsPrincipalRemainingBlankCondition,$F341="",
_xlpm.IsPeriodBlankCondition,ISBLANK($A342),
_xlpm.Calculation,IF(_xlpm.IsPeriodBlankCondition,"",IF(_xlpm.IsPrincipalRemainingBlankCondition,"",IF(_xlpm.IsPrincipalRemainingZeroCondition,"",_xlpm.InterestCalculation))),
_xlpm.Calculation
)</f>
        <v>483.21732486818655</v>
      </c>
      <c r="E342" s="5">
        <f>_xlfn.LET(
_xlpm.PrincipalOwedCalculation,$B$10-$D342,
_xlpm.IsPrincipalLessThenOrEqualToMonthlyPaymentCondition,$F341&lt;=$B$10,
_xlpm.IsPrincipalZeroCondition,ROUND($F341,2) = 0,
_xlpm.IsPrincipalRemainingBlankCondition,$F341="",
_xlpm.IsPeriodBlankCondition,ISBLANK($A342),
_xlpm.Calculation,IF(_xlpm.IsPeriodBlankCondition,"",IF(_xlpm.IsPrincipalRemainingBlankCondition,"",IF(_xlpm.IsPrincipalZeroCondition,"",IF(_xlpm.IsPrincipalLessThenOrEqualToMonthlyPaymentCondition,$F341,_xlpm.PrincipalOwedCalculation)))),
_xlpm.Calculation
)</f>
        <v>1096.4115012916513</v>
      </c>
      <c r="F342" s="5">
        <f>_xlfn.LET(
_xlpm.StartingBalanceGreaterThanPrincipalOwedPlusPrepaymentCondition,$C342&gt;=$E342,
_xlpm.IsPrincpalOwedPlusPrepaymentLessThanOrEqualToPrincipalRemainingCondition,ROUND($E342,2)&lt;=ROUND($F341,2),
_xlpm.IsCurrentPrincapalOwedAmtGreaterThanPrevPrincipalOwedCondition,$E341&gt;$F341,
_xlpm.IsPrincipalZeroCondition,ROUND($F341,2) = 0,
_xlpm.IsPrincipalRemainingBlankCondition,$F341="",
_xlpm.IsPeriodBlankCondition,ISBLANK($A342),
_xlpm.Calculation,IF(_xlpm.IsPeriodBlankCondition,"",IF(_xlpm.IsPrincipalRemainingBlankCondition,"",IF(_xlpm.IsPrincipalZeroCondition,"",IF(_xlpm.StartingBalanceGreaterThanPrincipalOwedPlusPrepaymentCondition,$C342-$E342,0)))),
_xlpm.Calculation
)</f>
        <v>56889.667482890734</v>
      </c>
      <c r="G342" s="5">
        <f>_xlfn.LET(
_xlpm.PrincpalRemainingCalculation,$B$13,
_xlpm.IsPrincipalZeroCondition,ROUND($F341,2) = 0,
_xlpm.IsPrincipalRemainingBlankCondition,$F341="",
_xlpm.IsPeriodBlankCondition,ISBLANK($A342),
_xlpm.Calculation,IF(_xlpm.IsPeriodBlankCondition,"",IF(_xlpm.IsPrincipalRemainingBlankCondition,"",IF(_xlpm.IsPrincipalZeroCondition,"",_xlpm.PrincpalRemainingCalculation))),
_xlpm.Calculation
)</f>
        <v>500</v>
      </c>
      <c r="H342" s="5" t="str">
        <f>_xlfn.LET(
_xlpm.IsPrincipalRemainingLessThanOrEqualToPMICutoffAmtCondition,$F341&lt;=$B$2*(1-$B$15),
_xlpm.PMIMonthlyPayment,$B$19,
_xlpm.IsPrincipalZeroCondition,ROUND($F341,2) = 0,
_xlpm.IsPrincipalRemainingBlankCondition,$F341="",
_xlpm.IsPeriodBlankCondition,ISBLANK($A342),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42" s="5">
        <f>_xlfn.LET(
_xlpm.IfPMIOwedIsBlank,IF($H342 = "",0,$H342),
_xlpm.TotalMonthlyPaymentCalculation,$D342+$E342+$G342+_xlpm.IfPMIOwedIsBlank,
_xlpm.IsPrincipalZeroCondition,ROUND($F341,2) = 0,
_xlpm.IsPrincipalRemainingBlankCondition,$F341="",
_xlpm.IsPeriodBlankCondition,ISBLANK($A342),
_xlpm.Calculation,IF(_xlpm.IsPeriodBlankCondition,"",IF(_xlpm.IsPrincipalRemainingBlankCondition,"",IF(_xlpm.IsPrincipalZeroCondition,"",_xlpm.TotalMonthlyPaymentCalculation))),
_xlpm.Calculation
)</f>
        <v>2079.6288261598379</v>
      </c>
      <c r="L342" s="5"/>
    </row>
    <row r="343" spans="1:12" x14ac:dyDescent="0.3">
      <c r="A343">
        <v>318</v>
      </c>
      <c r="B343" s="53">
        <f t="shared" si="4"/>
        <v>53479</v>
      </c>
      <c r="C343" s="5">
        <f>_xlfn.LET(
_xlpm.StartingPrincipalBalance,$F342,
_xlpm.IsPrincipalRemainingZeroCondition,ROUND($F342,2)=0,
_xlpm.IsPrincipalRemainingBlankCondition,$F342="",
_xlpm.IsPeriodBlankCondition,ISBLANK($A343),
_xlpm.Calculation,IF(_xlpm.IsPeriodBlankCondition,"",IF(_xlpm.IsPrincipalRemainingBlankCondition,"",IF(_xlpm.IsPrincipalRemainingZeroCondition,"",_xlpm.StartingPrincipalBalance))),
_xlpm.Calculation
)</f>
        <v>56889.667482890734</v>
      </c>
      <c r="D343" s="5">
        <f>_xlfn.LET(
_xlpm.InterestCalculation,$F342*$B$9,
_xlpm.IsPrincipalRemainingZeroCondition,ROUND($F342,2)=0,
_xlpm.IsPrincipalRemainingBlankCondition,$F342="",
_xlpm.IsPeriodBlankCondition,ISBLANK($A343),
_xlpm.Calculation,IF(_xlpm.IsPeriodBlankCondition,"",IF(_xlpm.IsPrincipalRemainingBlankCondition,"",IF(_xlpm.IsPrincipalRemainingZeroCondition,"",_xlpm.InterestCalculation))),
_xlpm.Calculation
)</f>
        <v>474.08056235742276</v>
      </c>
      <c r="E343" s="5">
        <f>_xlfn.LET(
_xlpm.PrincipalOwedCalculation,$B$10-$D343,
_xlpm.IsPrincipalLessThenOrEqualToMonthlyPaymentCondition,$F342&lt;=$B$10,
_xlpm.IsPrincipalZeroCondition,ROUND($F342,2) = 0,
_xlpm.IsPrincipalRemainingBlankCondition,$F342="",
_xlpm.IsPeriodBlankCondition,ISBLANK($A343),
_xlpm.Calculation,IF(_xlpm.IsPeriodBlankCondition,"",IF(_xlpm.IsPrincipalRemainingBlankCondition,"",IF(_xlpm.IsPrincipalZeroCondition,"",IF(_xlpm.IsPrincipalLessThenOrEqualToMonthlyPaymentCondition,$F342,_xlpm.PrincipalOwedCalculation)))),
_xlpm.Calculation
)</f>
        <v>1105.548263802415</v>
      </c>
      <c r="F343" s="5">
        <f>_xlfn.LET(
_xlpm.StartingBalanceGreaterThanPrincipalOwedPlusPrepaymentCondition,$C343&gt;=$E343,
_xlpm.IsPrincpalOwedPlusPrepaymentLessThanOrEqualToPrincipalRemainingCondition,ROUND($E343,2)&lt;=ROUND($F342,2),
_xlpm.IsCurrentPrincapalOwedAmtGreaterThanPrevPrincipalOwedCondition,$E342&gt;$F342,
_xlpm.IsPrincipalZeroCondition,ROUND($F342,2) = 0,
_xlpm.IsPrincipalRemainingBlankCondition,$F342="",
_xlpm.IsPeriodBlankCondition,ISBLANK($A343),
_xlpm.Calculation,IF(_xlpm.IsPeriodBlankCondition,"",IF(_xlpm.IsPrincipalRemainingBlankCondition,"",IF(_xlpm.IsPrincipalZeroCondition,"",IF(_xlpm.StartingBalanceGreaterThanPrincipalOwedPlusPrepaymentCondition,$C343-$E343,0)))),
_xlpm.Calculation
)</f>
        <v>55784.119219088316</v>
      </c>
      <c r="G343" s="5">
        <f>_xlfn.LET(
_xlpm.PrincpalRemainingCalculation,$B$13,
_xlpm.IsPrincipalZeroCondition,ROUND($F342,2) = 0,
_xlpm.IsPrincipalRemainingBlankCondition,$F342="",
_xlpm.IsPeriodBlankCondition,ISBLANK($A343),
_xlpm.Calculation,IF(_xlpm.IsPeriodBlankCondition,"",IF(_xlpm.IsPrincipalRemainingBlankCondition,"",IF(_xlpm.IsPrincipalZeroCondition,"",_xlpm.PrincpalRemainingCalculation))),
_xlpm.Calculation
)</f>
        <v>500</v>
      </c>
      <c r="H343" s="5" t="str">
        <f>_xlfn.LET(
_xlpm.IsPrincipalRemainingLessThanOrEqualToPMICutoffAmtCondition,$F342&lt;=$B$2*(1-$B$15),
_xlpm.PMIMonthlyPayment,$B$19,
_xlpm.IsPrincipalZeroCondition,ROUND($F342,2) = 0,
_xlpm.IsPrincipalRemainingBlankCondition,$F342="",
_xlpm.IsPeriodBlankCondition,ISBLANK($A343),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43" s="5">
        <f>_xlfn.LET(
_xlpm.IfPMIOwedIsBlank,IF($H343 = "",0,$H343),
_xlpm.TotalMonthlyPaymentCalculation,$D343+$E343+$G343+_xlpm.IfPMIOwedIsBlank,
_xlpm.IsPrincipalZeroCondition,ROUND($F342,2) = 0,
_xlpm.IsPrincipalRemainingBlankCondition,$F342="",
_xlpm.IsPeriodBlankCondition,ISBLANK($A343),
_xlpm.Calculation,IF(_xlpm.IsPeriodBlankCondition,"",IF(_xlpm.IsPrincipalRemainingBlankCondition,"",IF(_xlpm.IsPrincipalZeroCondition,"",_xlpm.TotalMonthlyPaymentCalculation))),
_xlpm.Calculation
)</f>
        <v>2079.6288261598379</v>
      </c>
      <c r="L343" s="5"/>
    </row>
    <row r="344" spans="1:12" x14ac:dyDescent="0.3">
      <c r="A344">
        <v>319</v>
      </c>
      <c r="B344" s="53">
        <f t="shared" si="4"/>
        <v>53509</v>
      </c>
      <c r="C344" s="5">
        <f>_xlfn.LET(
_xlpm.StartingPrincipalBalance,$F343,
_xlpm.IsPrincipalRemainingZeroCondition,ROUND($F343,2)=0,
_xlpm.IsPrincipalRemainingBlankCondition,$F343="",
_xlpm.IsPeriodBlankCondition,ISBLANK($A344),
_xlpm.Calculation,IF(_xlpm.IsPeriodBlankCondition,"",IF(_xlpm.IsPrincipalRemainingBlankCondition,"",IF(_xlpm.IsPrincipalRemainingZeroCondition,"",_xlpm.StartingPrincipalBalance))),
_xlpm.Calculation
)</f>
        <v>55784.119219088316</v>
      </c>
      <c r="D344" s="5">
        <f>_xlfn.LET(
_xlpm.InterestCalculation,$F343*$B$9,
_xlpm.IsPrincipalRemainingZeroCondition,ROUND($F343,2)=0,
_xlpm.IsPrincipalRemainingBlankCondition,$F343="",
_xlpm.IsPeriodBlankCondition,ISBLANK($A344),
_xlpm.Calculation,IF(_xlpm.IsPeriodBlankCondition,"",IF(_xlpm.IsPrincipalRemainingBlankCondition,"",IF(_xlpm.IsPrincipalRemainingZeroCondition,"",_xlpm.InterestCalculation))),
_xlpm.Calculation
)</f>
        <v>464.86766015906932</v>
      </c>
      <c r="E344" s="5">
        <f>_xlfn.LET(
_xlpm.PrincipalOwedCalculation,$B$10-$D344,
_xlpm.IsPrincipalLessThenOrEqualToMonthlyPaymentCondition,$F343&lt;=$B$10,
_xlpm.IsPrincipalZeroCondition,ROUND($F343,2) = 0,
_xlpm.IsPrincipalRemainingBlankCondition,$F343="",
_xlpm.IsPeriodBlankCondition,ISBLANK($A344),
_xlpm.Calculation,IF(_xlpm.IsPeriodBlankCondition,"",IF(_xlpm.IsPrincipalRemainingBlankCondition,"",IF(_xlpm.IsPrincipalZeroCondition,"",IF(_xlpm.IsPrincipalLessThenOrEqualToMonthlyPaymentCondition,$F343,_xlpm.PrincipalOwedCalculation)))),
_xlpm.Calculation
)</f>
        <v>1114.7611660007685</v>
      </c>
      <c r="F344" s="5">
        <f>_xlfn.LET(
_xlpm.StartingBalanceGreaterThanPrincipalOwedPlusPrepaymentCondition,$C344&gt;=$E344,
_xlpm.IsPrincpalOwedPlusPrepaymentLessThanOrEqualToPrincipalRemainingCondition,ROUND($E344,2)&lt;=ROUND($F343,2),
_xlpm.IsCurrentPrincapalOwedAmtGreaterThanPrevPrincipalOwedCondition,$E343&gt;$F343,
_xlpm.IsPrincipalZeroCondition,ROUND($F343,2) = 0,
_xlpm.IsPrincipalRemainingBlankCondition,$F343="",
_xlpm.IsPeriodBlankCondition,ISBLANK($A344),
_xlpm.Calculation,IF(_xlpm.IsPeriodBlankCondition,"",IF(_xlpm.IsPrincipalRemainingBlankCondition,"",IF(_xlpm.IsPrincipalZeroCondition,"",IF(_xlpm.StartingBalanceGreaterThanPrincipalOwedPlusPrepaymentCondition,$C344-$E344,0)))),
_xlpm.Calculation
)</f>
        <v>54669.358053087548</v>
      </c>
      <c r="G344" s="5">
        <f>_xlfn.LET(
_xlpm.PrincpalRemainingCalculation,$B$13,
_xlpm.IsPrincipalZeroCondition,ROUND($F343,2) = 0,
_xlpm.IsPrincipalRemainingBlankCondition,$F343="",
_xlpm.IsPeriodBlankCondition,ISBLANK($A344),
_xlpm.Calculation,IF(_xlpm.IsPeriodBlankCondition,"",IF(_xlpm.IsPrincipalRemainingBlankCondition,"",IF(_xlpm.IsPrincipalZeroCondition,"",_xlpm.PrincpalRemainingCalculation))),
_xlpm.Calculation
)</f>
        <v>500</v>
      </c>
      <c r="H344" s="5" t="str">
        <f>_xlfn.LET(
_xlpm.IsPrincipalRemainingLessThanOrEqualToPMICutoffAmtCondition,$F343&lt;=$B$2*(1-$B$15),
_xlpm.PMIMonthlyPayment,$B$19,
_xlpm.IsPrincipalZeroCondition,ROUND($F343,2) = 0,
_xlpm.IsPrincipalRemainingBlankCondition,$F343="",
_xlpm.IsPeriodBlankCondition,ISBLANK($A344),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44" s="5">
        <f>_xlfn.LET(
_xlpm.IfPMIOwedIsBlank,IF($H344 = "",0,$H344),
_xlpm.TotalMonthlyPaymentCalculation,$D344+$E344+$G344+_xlpm.IfPMIOwedIsBlank,
_xlpm.IsPrincipalZeroCondition,ROUND($F343,2) = 0,
_xlpm.IsPrincipalRemainingBlankCondition,$F343="",
_xlpm.IsPeriodBlankCondition,ISBLANK($A344),
_xlpm.Calculation,IF(_xlpm.IsPeriodBlankCondition,"",IF(_xlpm.IsPrincipalRemainingBlankCondition,"",IF(_xlpm.IsPrincipalZeroCondition,"",_xlpm.TotalMonthlyPaymentCalculation))),
_xlpm.Calculation
)</f>
        <v>2079.6288261598379</v>
      </c>
      <c r="L344" s="5"/>
    </row>
    <row r="345" spans="1:12" x14ac:dyDescent="0.3">
      <c r="A345">
        <v>320</v>
      </c>
      <c r="B345" s="53">
        <f t="shared" si="4"/>
        <v>53540</v>
      </c>
      <c r="C345" s="5">
        <f>_xlfn.LET(
_xlpm.StartingPrincipalBalance,$F344,
_xlpm.IsPrincipalRemainingZeroCondition,ROUND($F344,2)=0,
_xlpm.IsPrincipalRemainingBlankCondition,$F344="",
_xlpm.IsPeriodBlankCondition,ISBLANK($A345),
_xlpm.Calculation,IF(_xlpm.IsPeriodBlankCondition,"",IF(_xlpm.IsPrincipalRemainingBlankCondition,"",IF(_xlpm.IsPrincipalRemainingZeroCondition,"",_xlpm.StartingPrincipalBalance))),
_xlpm.Calculation
)</f>
        <v>54669.358053087548</v>
      </c>
      <c r="D345" s="5">
        <f>_xlfn.LET(
_xlpm.InterestCalculation,$F344*$B$9,
_xlpm.IsPrincipalRemainingZeroCondition,ROUND($F344,2)=0,
_xlpm.IsPrincipalRemainingBlankCondition,$F344="",
_xlpm.IsPeriodBlankCondition,ISBLANK($A345),
_xlpm.Calculation,IF(_xlpm.IsPeriodBlankCondition,"",IF(_xlpm.IsPrincipalRemainingBlankCondition,"",IF(_xlpm.IsPrincipalRemainingZeroCondition,"",_xlpm.InterestCalculation))),
_xlpm.Calculation
)</f>
        <v>455.57798377572954</v>
      </c>
      <c r="E345" s="5">
        <f>_xlfn.LET(
_xlpm.PrincipalOwedCalculation,$B$10-$D345,
_xlpm.IsPrincipalLessThenOrEqualToMonthlyPaymentCondition,$F344&lt;=$B$10,
_xlpm.IsPrincipalZeroCondition,ROUND($F344,2) = 0,
_xlpm.IsPrincipalRemainingBlankCondition,$F344="",
_xlpm.IsPeriodBlankCondition,ISBLANK($A345),
_xlpm.Calculation,IF(_xlpm.IsPeriodBlankCondition,"",IF(_xlpm.IsPrincipalRemainingBlankCondition,"",IF(_xlpm.IsPrincipalZeroCondition,"",IF(_xlpm.IsPrincipalLessThenOrEqualToMonthlyPaymentCondition,$F344,_xlpm.PrincipalOwedCalculation)))),
_xlpm.Calculation
)</f>
        <v>1124.0508423841084</v>
      </c>
      <c r="F345" s="5">
        <f>_xlfn.LET(
_xlpm.StartingBalanceGreaterThanPrincipalOwedPlusPrepaymentCondition,$C345&gt;=$E345,
_xlpm.IsPrincpalOwedPlusPrepaymentLessThanOrEqualToPrincipalRemainingCondition,ROUND($E345,2)&lt;=ROUND($F344,2),
_xlpm.IsCurrentPrincapalOwedAmtGreaterThanPrevPrincipalOwedCondition,$E344&gt;$F344,
_xlpm.IsPrincipalZeroCondition,ROUND($F344,2) = 0,
_xlpm.IsPrincipalRemainingBlankCondition,$F344="",
_xlpm.IsPeriodBlankCondition,ISBLANK($A345),
_xlpm.Calculation,IF(_xlpm.IsPeriodBlankCondition,"",IF(_xlpm.IsPrincipalRemainingBlankCondition,"",IF(_xlpm.IsPrincipalZeroCondition,"",IF(_xlpm.StartingBalanceGreaterThanPrincipalOwedPlusPrepaymentCondition,$C345-$E345,0)))),
_xlpm.Calculation
)</f>
        <v>53545.307210703439</v>
      </c>
      <c r="G345" s="5">
        <f>_xlfn.LET(
_xlpm.PrincpalRemainingCalculation,$B$13,
_xlpm.IsPrincipalZeroCondition,ROUND($F344,2) = 0,
_xlpm.IsPrincipalRemainingBlankCondition,$F344="",
_xlpm.IsPeriodBlankCondition,ISBLANK($A345),
_xlpm.Calculation,IF(_xlpm.IsPeriodBlankCondition,"",IF(_xlpm.IsPrincipalRemainingBlankCondition,"",IF(_xlpm.IsPrincipalZeroCondition,"",_xlpm.PrincpalRemainingCalculation))),
_xlpm.Calculation
)</f>
        <v>500</v>
      </c>
      <c r="H345" s="5" t="str">
        <f>_xlfn.LET(
_xlpm.IsPrincipalRemainingLessThanOrEqualToPMICutoffAmtCondition,$F344&lt;=$B$2*(1-$B$15),
_xlpm.PMIMonthlyPayment,$B$19,
_xlpm.IsPrincipalZeroCondition,ROUND($F344,2) = 0,
_xlpm.IsPrincipalRemainingBlankCondition,$F344="",
_xlpm.IsPeriodBlankCondition,ISBLANK($A345),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45" s="5">
        <f>_xlfn.LET(
_xlpm.IfPMIOwedIsBlank,IF($H345 = "",0,$H345),
_xlpm.TotalMonthlyPaymentCalculation,$D345+$E345+$G345+_xlpm.IfPMIOwedIsBlank,
_xlpm.IsPrincipalZeroCondition,ROUND($F344,2) = 0,
_xlpm.IsPrincipalRemainingBlankCondition,$F344="",
_xlpm.IsPeriodBlankCondition,ISBLANK($A345),
_xlpm.Calculation,IF(_xlpm.IsPeriodBlankCondition,"",IF(_xlpm.IsPrincipalRemainingBlankCondition,"",IF(_xlpm.IsPrincipalZeroCondition,"",_xlpm.TotalMonthlyPaymentCalculation))),
_xlpm.Calculation
)</f>
        <v>2079.6288261598379</v>
      </c>
      <c r="L345" s="5"/>
    </row>
    <row r="346" spans="1:12" x14ac:dyDescent="0.3">
      <c r="A346">
        <v>321</v>
      </c>
      <c r="B346" s="53">
        <f t="shared" si="4"/>
        <v>53571</v>
      </c>
      <c r="C346" s="5">
        <f>_xlfn.LET(
_xlpm.StartingPrincipalBalance,$F345,
_xlpm.IsPrincipalRemainingZeroCondition,ROUND($F345,2)=0,
_xlpm.IsPrincipalRemainingBlankCondition,$F345="",
_xlpm.IsPeriodBlankCondition,ISBLANK($A346),
_xlpm.Calculation,IF(_xlpm.IsPeriodBlankCondition,"",IF(_xlpm.IsPrincipalRemainingBlankCondition,"",IF(_xlpm.IsPrincipalRemainingZeroCondition,"",_xlpm.StartingPrincipalBalance))),
_xlpm.Calculation
)</f>
        <v>53545.307210703439</v>
      </c>
      <c r="D346" s="5">
        <f>_xlfn.LET(
_xlpm.InterestCalculation,$F345*$B$9,
_xlpm.IsPrincipalRemainingZeroCondition,ROUND($F345,2)=0,
_xlpm.IsPrincipalRemainingBlankCondition,$F345="",
_xlpm.IsPeriodBlankCondition,ISBLANK($A346),
_xlpm.Calculation,IF(_xlpm.IsPeriodBlankCondition,"",IF(_xlpm.IsPrincipalRemainingBlankCondition,"",IF(_xlpm.IsPrincipalRemainingZeroCondition,"",_xlpm.InterestCalculation))),
_xlpm.Calculation
)</f>
        <v>446.21089342252867</v>
      </c>
      <c r="E346" s="5">
        <f>_xlfn.LET(
_xlpm.PrincipalOwedCalculation,$B$10-$D346,
_xlpm.IsPrincipalLessThenOrEqualToMonthlyPaymentCondition,$F345&lt;=$B$10,
_xlpm.IsPrincipalZeroCondition,ROUND($F345,2) = 0,
_xlpm.IsPrincipalRemainingBlankCondition,$F345="",
_xlpm.IsPeriodBlankCondition,ISBLANK($A346),
_xlpm.Calculation,IF(_xlpm.IsPeriodBlankCondition,"",IF(_xlpm.IsPrincipalRemainingBlankCondition,"",IF(_xlpm.IsPrincipalZeroCondition,"",IF(_xlpm.IsPrincipalLessThenOrEqualToMonthlyPaymentCondition,$F345,_xlpm.PrincipalOwedCalculation)))),
_xlpm.Calculation
)</f>
        <v>1133.4179327373092</v>
      </c>
      <c r="F346" s="5">
        <f>_xlfn.LET(
_xlpm.StartingBalanceGreaterThanPrincipalOwedPlusPrepaymentCondition,$C346&gt;=$E346,
_xlpm.IsPrincpalOwedPlusPrepaymentLessThanOrEqualToPrincipalRemainingCondition,ROUND($E346,2)&lt;=ROUND($F345,2),
_xlpm.IsCurrentPrincapalOwedAmtGreaterThanPrevPrincipalOwedCondition,$E345&gt;$F345,
_xlpm.IsPrincipalZeroCondition,ROUND($F345,2) = 0,
_xlpm.IsPrincipalRemainingBlankCondition,$F345="",
_xlpm.IsPeriodBlankCondition,ISBLANK($A346),
_xlpm.Calculation,IF(_xlpm.IsPeriodBlankCondition,"",IF(_xlpm.IsPrincipalRemainingBlankCondition,"",IF(_xlpm.IsPrincipalZeroCondition,"",IF(_xlpm.StartingBalanceGreaterThanPrincipalOwedPlusPrepaymentCondition,$C346-$E346,0)))),
_xlpm.Calculation
)</f>
        <v>52411.889277966133</v>
      </c>
      <c r="G346" s="5">
        <f>_xlfn.LET(
_xlpm.PrincpalRemainingCalculation,$B$13,
_xlpm.IsPrincipalZeroCondition,ROUND($F345,2) = 0,
_xlpm.IsPrincipalRemainingBlankCondition,$F345="",
_xlpm.IsPeriodBlankCondition,ISBLANK($A346),
_xlpm.Calculation,IF(_xlpm.IsPeriodBlankCondition,"",IF(_xlpm.IsPrincipalRemainingBlankCondition,"",IF(_xlpm.IsPrincipalZeroCondition,"",_xlpm.PrincpalRemainingCalculation))),
_xlpm.Calculation
)</f>
        <v>500</v>
      </c>
      <c r="H346" s="5" t="str">
        <f>_xlfn.LET(
_xlpm.IsPrincipalRemainingLessThanOrEqualToPMICutoffAmtCondition,$F345&lt;=$B$2*(1-$B$15),
_xlpm.PMIMonthlyPayment,$B$19,
_xlpm.IsPrincipalZeroCondition,ROUND($F345,2) = 0,
_xlpm.IsPrincipalRemainingBlankCondition,$F345="",
_xlpm.IsPeriodBlankCondition,ISBLANK($A346),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46" s="5">
        <f>_xlfn.LET(
_xlpm.IfPMIOwedIsBlank,IF($H346 = "",0,$H346),
_xlpm.TotalMonthlyPaymentCalculation,$D346+$E346+$G346+_xlpm.IfPMIOwedIsBlank,
_xlpm.IsPrincipalZeroCondition,ROUND($F345,2) = 0,
_xlpm.IsPrincipalRemainingBlankCondition,$F345="",
_xlpm.IsPeriodBlankCondition,ISBLANK($A346),
_xlpm.Calculation,IF(_xlpm.IsPeriodBlankCondition,"",IF(_xlpm.IsPrincipalRemainingBlankCondition,"",IF(_xlpm.IsPrincipalZeroCondition,"",_xlpm.TotalMonthlyPaymentCalculation))),
_xlpm.Calculation
)</f>
        <v>2079.6288261598379</v>
      </c>
      <c r="L346" s="5"/>
    </row>
    <row r="347" spans="1:12" x14ac:dyDescent="0.3">
      <c r="A347">
        <v>322</v>
      </c>
      <c r="B347" s="53">
        <f t="shared" ref="B347:B410" si="5">IF(ISBLANK($A347),"",EDATE($B346,1))</f>
        <v>53601</v>
      </c>
      <c r="C347" s="5">
        <f>_xlfn.LET(
_xlpm.StartingPrincipalBalance,$F346,
_xlpm.IsPrincipalRemainingZeroCondition,ROUND($F346,2)=0,
_xlpm.IsPrincipalRemainingBlankCondition,$F346="",
_xlpm.IsPeriodBlankCondition,ISBLANK($A347),
_xlpm.Calculation,IF(_xlpm.IsPeriodBlankCondition,"",IF(_xlpm.IsPrincipalRemainingBlankCondition,"",IF(_xlpm.IsPrincipalRemainingZeroCondition,"",_xlpm.StartingPrincipalBalance))),
_xlpm.Calculation
)</f>
        <v>52411.889277966133</v>
      </c>
      <c r="D347" s="5">
        <f>_xlfn.LET(
_xlpm.InterestCalculation,$F346*$B$9,
_xlpm.IsPrincipalRemainingZeroCondition,ROUND($F346,2)=0,
_xlpm.IsPrincipalRemainingBlankCondition,$F346="",
_xlpm.IsPeriodBlankCondition,ISBLANK($A347),
_xlpm.Calculation,IF(_xlpm.IsPeriodBlankCondition,"",IF(_xlpm.IsPrincipalRemainingBlankCondition,"",IF(_xlpm.IsPrincipalRemainingZeroCondition,"",_xlpm.InterestCalculation))),
_xlpm.Calculation
)</f>
        <v>436.7657439830511</v>
      </c>
      <c r="E347" s="5">
        <f>_xlfn.LET(
_xlpm.PrincipalOwedCalculation,$B$10-$D347,
_xlpm.IsPrincipalLessThenOrEqualToMonthlyPaymentCondition,$F346&lt;=$B$10,
_xlpm.IsPrincipalZeroCondition,ROUND($F346,2) = 0,
_xlpm.IsPrincipalRemainingBlankCondition,$F346="",
_xlpm.IsPeriodBlankCondition,ISBLANK($A347),
_xlpm.Calculation,IF(_xlpm.IsPeriodBlankCondition,"",IF(_xlpm.IsPrincipalRemainingBlankCondition,"",IF(_xlpm.IsPrincipalZeroCondition,"",IF(_xlpm.IsPrincipalLessThenOrEqualToMonthlyPaymentCondition,$F346,_xlpm.PrincipalOwedCalculation)))),
_xlpm.Calculation
)</f>
        <v>1142.8630821767867</v>
      </c>
      <c r="F347" s="5">
        <f>_xlfn.LET(
_xlpm.StartingBalanceGreaterThanPrincipalOwedPlusPrepaymentCondition,$C347&gt;=$E347,
_xlpm.IsPrincpalOwedPlusPrepaymentLessThanOrEqualToPrincipalRemainingCondition,ROUND($E347,2)&lt;=ROUND($F346,2),
_xlpm.IsCurrentPrincapalOwedAmtGreaterThanPrevPrincipalOwedCondition,$E346&gt;$F346,
_xlpm.IsPrincipalZeroCondition,ROUND($F346,2) = 0,
_xlpm.IsPrincipalRemainingBlankCondition,$F346="",
_xlpm.IsPeriodBlankCondition,ISBLANK($A347),
_xlpm.Calculation,IF(_xlpm.IsPeriodBlankCondition,"",IF(_xlpm.IsPrincipalRemainingBlankCondition,"",IF(_xlpm.IsPrincipalZeroCondition,"",IF(_xlpm.StartingBalanceGreaterThanPrincipalOwedPlusPrepaymentCondition,$C347-$E347,0)))),
_xlpm.Calculation
)</f>
        <v>51269.026195789345</v>
      </c>
      <c r="G347" s="5">
        <f>_xlfn.LET(
_xlpm.PrincpalRemainingCalculation,$B$13,
_xlpm.IsPrincipalZeroCondition,ROUND($F346,2) = 0,
_xlpm.IsPrincipalRemainingBlankCondition,$F346="",
_xlpm.IsPeriodBlankCondition,ISBLANK($A347),
_xlpm.Calculation,IF(_xlpm.IsPeriodBlankCondition,"",IF(_xlpm.IsPrincipalRemainingBlankCondition,"",IF(_xlpm.IsPrincipalZeroCondition,"",_xlpm.PrincpalRemainingCalculation))),
_xlpm.Calculation
)</f>
        <v>500</v>
      </c>
      <c r="H347" s="5" t="str">
        <f>_xlfn.LET(
_xlpm.IsPrincipalRemainingLessThanOrEqualToPMICutoffAmtCondition,$F346&lt;=$B$2*(1-$B$15),
_xlpm.PMIMonthlyPayment,$B$19,
_xlpm.IsPrincipalZeroCondition,ROUND($F346,2) = 0,
_xlpm.IsPrincipalRemainingBlankCondition,$F346="",
_xlpm.IsPeriodBlankCondition,ISBLANK($A347),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47" s="5">
        <f>_xlfn.LET(
_xlpm.IfPMIOwedIsBlank,IF($H347 = "",0,$H347),
_xlpm.TotalMonthlyPaymentCalculation,$D347+$E347+$G347+_xlpm.IfPMIOwedIsBlank,
_xlpm.IsPrincipalZeroCondition,ROUND($F346,2) = 0,
_xlpm.IsPrincipalRemainingBlankCondition,$F346="",
_xlpm.IsPeriodBlankCondition,ISBLANK($A347),
_xlpm.Calculation,IF(_xlpm.IsPeriodBlankCondition,"",IF(_xlpm.IsPrincipalRemainingBlankCondition,"",IF(_xlpm.IsPrincipalZeroCondition,"",_xlpm.TotalMonthlyPaymentCalculation))),
_xlpm.Calculation
)</f>
        <v>2079.6288261598379</v>
      </c>
      <c r="L347" s="5"/>
    </row>
    <row r="348" spans="1:12" x14ac:dyDescent="0.3">
      <c r="A348">
        <v>323</v>
      </c>
      <c r="B348" s="53">
        <f t="shared" si="5"/>
        <v>53632</v>
      </c>
      <c r="C348" s="5">
        <f>_xlfn.LET(
_xlpm.StartingPrincipalBalance,$F347,
_xlpm.IsPrincipalRemainingZeroCondition,ROUND($F347,2)=0,
_xlpm.IsPrincipalRemainingBlankCondition,$F347="",
_xlpm.IsPeriodBlankCondition,ISBLANK($A348),
_xlpm.Calculation,IF(_xlpm.IsPeriodBlankCondition,"",IF(_xlpm.IsPrincipalRemainingBlankCondition,"",IF(_xlpm.IsPrincipalRemainingZeroCondition,"",_xlpm.StartingPrincipalBalance))),
_xlpm.Calculation
)</f>
        <v>51269.026195789345</v>
      </c>
      <c r="D348" s="5">
        <f>_xlfn.LET(
_xlpm.InterestCalculation,$F347*$B$9,
_xlpm.IsPrincipalRemainingZeroCondition,ROUND($F347,2)=0,
_xlpm.IsPrincipalRemainingBlankCondition,$F347="",
_xlpm.IsPeriodBlankCondition,ISBLANK($A348),
_xlpm.Calculation,IF(_xlpm.IsPeriodBlankCondition,"",IF(_xlpm.IsPrincipalRemainingBlankCondition,"",IF(_xlpm.IsPrincipalRemainingZeroCondition,"",_xlpm.InterestCalculation))),
_xlpm.Calculation
)</f>
        <v>427.24188496491121</v>
      </c>
      <c r="E348" s="5">
        <f>_xlfn.LET(
_xlpm.PrincipalOwedCalculation,$B$10-$D348,
_xlpm.IsPrincipalLessThenOrEqualToMonthlyPaymentCondition,$F347&lt;=$B$10,
_xlpm.IsPrincipalZeroCondition,ROUND($F347,2) = 0,
_xlpm.IsPrincipalRemainingBlankCondition,$F347="",
_xlpm.IsPeriodBlankCondition,ISBLANK($A348),
_xlpm.Calculation,IF(_xlpm.IsPeriodBlankCondition,"",IF(_xlpm.IsPrincipalRemainingBlankCondition,"",IF(_xlpm.IsPrincipalZeroCondition,"",IF(_xlpm.IsPrincipalLessThenOrEqualToMonthlyPaymentCondition,$F347,_xlpm.PrincipalOwedCalculation)))),
_xlpm.Calculation
)</f>
        <v>1152.3869411949267</v>
      </c>
      <c r="F348" s="5">
        <f>_xlfn.LET(
_xlpm.StartingBalanceGreaterThanPrincipalOwedPlusPrepaymentCondition,$C348&gt;=$E348,
_xlpm.IsPrincpalOwedPlusPrepaymentLessThanOrEqualToPrincipalRemainingCondition,ROUND($E348,2)&lt;=ROUND($F347,2),
_xlpm.IsCurrentPrincapalOwedAmtGreaterThanPrevPrincipalOwedCondition,$E347&gt;$F347,
_xlpm.IsPrincipalZeroCondition,ROUND($F347,2) = 0,
_xlpm.IsPrincipalRemainingBlankCondition,$F347="",
_xlpm.IsPeriodBlankCondition,ISBLANK($A348),
_xlpm.Calculation,IF(_xlpm.IsPeriodBlankCondition,"",IF(_xlpm.IsPrincipalRemainingBlankCondition,"",IF(_xlpm.IsPrincipalZeroCondition,"",IF(_xlpm.StartingBalanceGreaterThanPrincipalOwedPlusPrepaymentCondition,$C348-$E348,0)))),
_xlpm.Calculation
)</f>
        <v>50116.639254594418</v>
      </c>
      <c r="G348" s="5">
        <f>_xlfn.LET(
_xlpm.PrincpalRemainingCalculation,$B$13,
_xlpm.IsPrincipalZeroCondition,ROUND($F347,2) = 0,
_xlpm.IsPrincipalRemainingBlankCondition,$F347="",
_xlpm.IsPeriodBlankCondition,ISBLANK($A348),
_xlpm.Calculation,IF(_xlpm.IsPeriodBlankCondition,"",IF(_xlpm.IsPrincipalRemainingBlankCondition,"",IF(_xlpm.IsPrincipalZeroCondition,"",_xlpm.PrincpalRemainingCalculation))),
_xlpm.Calculation
)</f>
        <v>500</v>
      </c>
      <c r="H348" s="5" t="str">
        <f>_xlfn.LET(
_xlpm.IsPrincipalRemainingLessThanOrEqualToPMICutoffAmtCondition,$F347&lt;=$B$2*(1-$B$15),
_xlpm.PMIMonthlyPayment,$B$19,
_xlpm.IsPrincipalZeroCondition,ROUND($F347,2) = 0,
_xlpm.IsPrincipalRemainingBlankCondition,$F347="",
_xlpm.IsPeriodBlankCondition,ISBLANK($A348),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48" s="5">
        <f>_xlfn.LET(
_xlpm.IfPMIOwedIsBlank,IF($H348 = "",0,$H348),
_xlpm.TotalMonthlyPaymentCalculation,$D348+$E348+$G348+_xlpm.IfPMIOwedIsBlank,
_xlpm.IsPrincipalZeroCondition,ROUND($F347,2) = 0,
_xlpm.IsPrincipalRemainingBlankCondition,$F347="",
_xlpm.IsPeriodBlankCondition,ISBLANK($A348),
_xlpm.Calculation,IF(_xlpm.IsPeriodBlankCondition,"",IF(_xlpm.IsPrincipalRemainingBlankCondition,"",IF(_xlpm.IsPrincipalZeroCondition,"",_xlpm.TotalMonthlyPaymentCalculation))),
_xlpm.Calculation
)</f>
        <v>2079.6288261598379</v>
      </c>
      <c r="L348" s="5"/>
    </row>
    <row r="349" spans="1:12" x14ac:dyDescent="0.3">
      <c r="A349">
        <v>324</v>
      </c>
      <c r="B349" s="53">
        <f t="shared" si="5"/>
        <v>53662</v>
      </c>
      <c r="C349" s="5">
        <f>_xlfn.LET(
_xlpm.StartingPrincipalBalance,$F348,
_xlpm.IsPrincipalRemainingZeroCondition,ROUND($F348,2)=0,
_xlpm.IsPrincipalRemainingBlankCondition,$F348="",
_xlpm.IsPeriodBlankCondition,ISBLANK($A349),
_xlpm.Calculation,IF(_xlpm.IsPeriodBlankCondition,"",IF(_xlpm.IsPrincipalRemainingBlankCondition,"",IF(_xlpm.IsPrincipalRemainingZeroCondition,"",_xlpm.StartingPrincipalBalance))),
_xlpm.Calculation
)</f>
        <v>50116.639254594418</v>
      </c>
      <c r="D349" s="5">
        <f>_xlfn.LET(
_xlpm.InterestCalculation,$F348*$B$9,
_xlpm.IsPrincipalRemainingZeroCondition,ROUND($F348,2)=0,
_xlpm.IsPrincipalRemainingBlankCondition,$F348="",
_xlpm.IsPeriodBlankCondition,ISBLANK($A349),
_xlpm.Calculation,IF(_xlpm.IsPeriodBlankCondition,"",IF(_xlpm.IsPrincipalRemainingBlankCondition,"",IF(_xlpm.IsPrincipalRemainingZeroCondition,"",_xlpm.InterestCalculation))),
_xlpm.Calculation
)</f>
        <v>417.63866045495348</v>
      </c>
      <c r="E349" s="5">
        <f>_xlfn.LET(
_xlpm.PrincipalOwedCalculation,$B$10-$D349,
_xlpm.IsPrincipalLessThenOrEqualToMonthlyPaymentCondition,$F348&lt;=$B$10,
_xlpm.IsPrincipalZeroCondition,ROUND($F348,2) = 0,
_xlpm.IsPrincipalRemainingBlankCondition,$F348="",
_xlpm.IsPeriodBlankCondition,ISBLANK($A349),
_xlpm.Calculation,IF(_xlpm.IsPeriodBlankCondition,"",IF(_xlpm.IsPrincipalRemainingBlankCondition,"",IF(_xlpm.IsPrincipalZeroCondition,"",IF(_xlpm.IsPrincipalLessThenOrEqualToMonthlyPaymentCondition,$F348,_xlpm.PrincipalOwedCalculation)))),
_xlpm.Calculation
)</f>
        <v>1161.9901657048845</v>
      </c>
      <c r="F349" s="5">
        <f>_xlfn.LET(
_xlpm.StartingBalanceGreaterThanPrincipalOwedPlusPrepaymentCondition,$C349&gt;=$E349,
_xlpm.IsPrincpalOwedPlusPrepaymentLessThanOrEqualToPrincipalRemainingCondition,ROUND($E349,2)&lt;=ROUND($F348,2),
_xlpm.IsCurrentPrincapalOwedAmtGreaterThanPrevPrincipalOwedCondition,$E348&gt;$F348,
_xlpm.IsPrincipalZeroCondition,ROUND($F348,2) = 0,
_xlpm.IsPrincipalRemainingBlankCondition,$F348="",
_xlpm.IsPeriodBlankCondition,ISBLANK($A349),
_xlpm.Calculation,IF(_xlpm.IsPeriodBlankCondition,"",IF(_xlpm.IsPrincipalRemainingBlankCondition,"",IF(_xlpm.IsPrincipalZeroCondition,"",IF(_xlpm.StartingBalanceGreaterThanPrincipalOwedPlusPrepaymentCondition,$C349-$E349,0)))),
_xlpm.Calculation
)</f>
        <v>48954.649088889535</v>
      </c>
      <c r="G349" s="5">
        <f>_xlfn.LET(
_xlpm.PrincpalRemainingCalculation,$B$13,
_xlpm.IsPrincipalZeroCondition,ROUND($F348,2) = 0,
_xlpm.IsPrincipalRemainingBlankCondition,$F348="",
_xlpm.IsPeriodBlankCondition,ISBLANK($A349),
_xlpm.Calculation,IF(_xlpm.IsPeriodBlankCondition,"",IF(_xlpm.IsPrincipalRemainingBlankCondition,"",IF(_xlpm.IsPrincipalZeroCondition,"",_xlpm.PrincpalRemainingCalculation))),
_xlpm.Calculation
)</f>
        <v>500</v>
      </c>
      <c r="H349" s="5" t="str">
        <f>_xlfn.LET(
_xlpm.IsPrincipalRemainingLessThanOrEqualToPMICutoffAmtCondition,$F348&lt;=$B$2*(1-$B$15),
_xlpm.PMIMonthlyPayment,$B$19,
_xlpm.IsPrincipalZeroCondition,ROUND($F348,2) = 0,
_xlpm.IsPrincipalRemainingBlankCondition,$F348="",
_xlpm.IsPeriodBlankCondition,ISBLANK($A349),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49" s="5">
        <f>_xlfn.LET(
_xlpm.IfPMIOwedIsBlank,IF($H349 = "",0,$H349),
_xlpm.TotalMonthlyPaymentCalculation,$D349+$E349+$G349+_xlpm.IfPMIOwedIsBlank,
_xlpm.IsPrincipalZeroCondition,ROUND($F348,2) = 0,
_xlpm.IsPrincipalRemainingBlankCondition,$F348="",
_xlpm.IsPeriodBlankCondition,ISBLANK($A349),
_xlpm.Calculation,IF(_xlpm.IsPeriodBlankCondition,"",IF(_xlpm.IsPrincipalRemainingBlankCondition,"",IF(_xlpm.IsPrincipalZeroCondition,"",_xlpm.TotalMonthlyPaymentCalculation))),
_xlpm.Calculation
)</f>
        <v>2079.6288261598379</v>
      </c>
      <c r="L349" s="5"/>
    </row>
    <row r="350" spans="1:12" x14ac:dyDescent="0.3">
      <c r="A350">
        <v>325</v>
      </c>
      <c r="B350" s="53">
        <f t="shared" si="5"/>
        <v>53693</v>
      </c>
      <c r="C350" s="5">
        <f>_xlfn.LET(
_xlpm.StartingPrincipalBalance,$F349,
_xlpm.IsPrincipalRemainingZeroCondition,ROUND($F349,2)=0,
_xlpm.IsPrincipalRemainingBlankCondition,$F349="",
_xlpm.IsPeriodBlankCondition,ISBLANK($A350),
_xlpm.Calculation,IF(_xlpm.IsPeriodBlankCondition,"",IF(_xlpm.IsPrincipalRemainingBlankCondition,"",IF(_xlpm.IsPrincipalRemainingZeroCondition,"",_xlpm.StartingPrincipalBalance))),
_xlpm.Calculation
)</f>
        <v>48954.649088889535</v>
      </c>
      <c r="D350" s="5">
        <f>_xlfn.LET(
_xlpm.InterestCalculation,$F349*$B$9,
_xlpm.IsPrincipalRemainingZeroCondition,ROUND($F349,2)=0,
_xlpm.IsPrincipalRemainingBlankCondition,$F349="",
_xlpm.IsPeriodBlankCondition,ISBLANK($A350),
_xlpm.Calculation,IF(_xlpm.IsPeriodBlankCondition,"",IF(_xlpm.IsPrincipalRemainingBlankCondition,"",IF(_xlpm.IsPrincipalRemainingZeroCondition,"",_xlpm.InterestCalculation))),
_xlpm.Calculation
)</f>
        <v>407.95540907407945</v>
      </c>
      <c r="E350" s="5">
        <f>_xlfn.LET(
_xlpm.PrincipalOwedCalculation,$B$10-$D350,
_xlpm.IsPrincipalLessThenOrEqualToMonthlyPaymentCondition,$F349&lt;=$B$10,
_xlpm.IsPrincipalZeroCondition,ROUND($F349,2) = 0,
_xlpm.IsPrincipalRemainingBlankCondition,$F349="",
_xlpm.IsPeriodBlankCondition,ISBLANK($A350),
_xlpm.Calculation,IF(_xlpm.IsPeriodBlankCondition,"",IF(_xlpm.IsPrincipalRemainingBlankCondition,"",IF(_xlpm.IsPrincipalZeroCondition,"",IF(_xlpm.IsPrincipalLessThenOrEqualToMonthlyPaymentCondition,$F349,_xlpm.PrincipalOwedCalculation)))),
_xlpm.Calculation
)</f>
        <v>1171.6734170857585</v>
      </c>
      <c r="F350" s="5">
        <f>_xlfn.LET(
_xlpm.StartingBalanceGreaterThanPrincipalOwedPlusPrepaymentCondition,$C350&gt;=$E350,
_xlpm.IsPrincpalOwedPlusPrepaymentLessThanOrEqualToPrincipalRemainingCondition,ROUND($E350,2)&lt;=ROUND($F349,2),
_xlpm.IsCurrentPrincapalOwedAmtGreaterThanPrevPrincipalOwedCondition,$E349&gt;$F349,
_xlpm.IsPrincipalZeroCondition,ROUND($F349,2) = 0,
_xlpm.IsPrincipalRemainingBlankCondition,$F349="",
_xlpm.IsPeriodBlankCondition,ISBLANK($A350),
_xlpm.Calculation,IF(_xlpm.IsPeriodBlankCondition,"",IF(_xlpm.IsPrincipalRemainingBlankCondition,"",IF(_xlpm.IsPrincipalZeroCondition,"",IF(_xlpm.StartingBalanceGreaterThanPrincipalOwedPlusPrepaymentCondition,$C350-$E350,0)))),
_xlpm.Calculation
)</f>
        <v>47782.975671803775</v>
      </c>
      <c r="G350" s="5">
        <f>_xlfn.LET(
_xlpm.PrincpalRemainingCalculation,$B$13,
_xlpm.IsPrincipalZeroCondition,ROUND($F349,2) = 0,
_xlpm.IsPrincipalRemainingBlankCondition,$F349="",
_xlpm.IsPeriodBlankCondition,ISBLANK($A350),
_xlpm.Calculation,IF(_xlpm.IsPeriodBlankCondition,"",IF(_xlpm.IsPrincipalRemainingBlankCondition,"",IF(_xlpm.IsPrincipalZeroCondition,"",_xlpm.PrincpalRemainingCalculation))),
_xlpm.Calculation
)</f>
        <v>500</v>
      </c>
      <c r="H350" s="5" t="str">
        <f>_xlfn.LET(
_xlpm.IsPrincipalRemainingLessThanOrEqualToPMICutoffAmtCondition,$F349&lt;=$B$2*(1-$B$15),
_xlpm.PMIMonthlyPayment,$B$19,
_xlpm.IsPrincipalZeroCondition,ROUND($F349,2) = 0,
_xlpm.IsPrincipalRemainingBlankCondition,$F349="",
_xlpm.IsPeriodBlankCondition,ISBLANK($A350),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50" s="5">
        <f>_xlfn.LET(
_xlpm.IfPMIOwedIsBlank,IF($H350 = "",0,$H350),
_xlpm.TotalMonthlyPaymentCalculation,$D350+$E350+$G350+_xlpm.IfPMIOwedIsBlank,
_xlpm.IsPrincipalZeroCondition,ROUND($F349,2) = 0,
_xlpm.IsPrincipalRemainingBlankCondition,$F349="",
_xlpm.IsPeriodBlankCondition,ISBLANK($A350),
_xlpm.Calculation,IF(_xlpm.IsPeriodBlankCondition,"",IF(_xlpm.IsPrincipalRemainingBlankCondition,"",IF(_xlpm.IsPrincipalZeroCondition,"",_xlpm.TotalMonthlyPaymentCalculation))),
_xlpm.Calculation
)</f>
        <v>2079.6288261598379</v>
      </c>
      <c r="L350" s="5"/>
    </row>
    <row r="351" spans="1:12" x14ac:dyDescent="0.3">
      <c r="A351">
        <v>326</v>
      </c>
      <c r="B351" s="53">
        <f t="shared" si="5"/>
        <v>53724</v>
      </c>
      <c r="C351" s="5">
        <f>_xlfn.LET(
_xlpm.StartingPrincipalBalance,$F350,
_xlpm.IsPrincipalRemainingZeroCondition,ROUND($F350,2)=0,
_xlpm.IsPrincipalRemainingBlankCondition,$F350="",
_xlpm.IsPeriodBlankCondition,ISBLANK($A351),
_xlpm.Calculation,IF(_xlpm.IsPeriodBlankCondition,"",IF(_xlpm.IsPrincipalRemainingBlankCondition,"",IF(_xlpm.IsPrincipalRemainingZeroCondition,"",_xlpm.StartingPrincipalBalance))),
_xlpm.Calculation
)</f>
        <v>47782.975671803775</v>
      </c>
      <c r="D351" s="5">
        <f>_xlfn.LET(
_xlpm.InterestCalculation,$F350*$B$9,
_xlpm.IsPrincipalRemainingZeroCondition,ROUND($F350,2)=0,
_xlpm.IsPrincipalRemainingBlankCondition,$F350="",
_xlpm.IsPeriodBlankCondition,ISBLANK($A351),
_xlpm.Calculation,IF(_xlpm.IsPeriodBlankCondition,"",IF(_xlpm.IsPrincipalRemainingBlankCondition,"",IF(_xlpm.IsPrincipalRemainingZeroCondition,"",_xlpm.InterestCalculation))),
_xlpm.Calculation
)</f>
        <v>398.19146393169814</v>
      </c>
      <c r="E351" s="5">
        <f>_xlfn.LET(
_xlpm.PrincipalOwedCalculation,$B$10-$D351,
_xlpm.IsPrincipalLessThenOrEqualToMonthlyPaymentCondition,$F350&lt;=$B$10,
_xlpm.IsPrincipalZeroCondition,ROUND($F350,2) = 0,
_xlpm.IsPrincipalRemainingBlankCondition,$F350="",
_xlpm.IsPeriodBlankCondition,ISBLANK($A351),
_xlpm.Calculation,IF(_xlpm.IsPeriodBlankCondition,"",IF(_xlpm.IsPrincipalRemainingBlankCondition,"",IF(_xlpm.IsPrincipalZeroCondition,"",IF(_xlpm.IsPrincipalLessThenOrEqualToMonthlyPaymentCondition,$F350,_xlpm.PrincipalOwedCalculation)))),
_xlpm.Calculation
)</f>
        <v>1181.4373622281398</v>
      </c>
      <c r="F351" s="5">
        <f>_xlfn.LET(
_xlpm.StartingBalanceGreaterThanPrincipalOwedPlusPrepaymentCondition,$C351&gt;=$E351,
_xlpm.IsPrincpalOwedPlusPrepaymentLessThanOrEqualToPrincipalRemainingCondition,ROUND($E351,2)&lt;=ROUND($F350,2),
_xlpm.IsCurrentPrincapalOwedAmtGreaterThanPrevPrincipalOwedCondition,$E350&gt;$F350,
_xlpm.IsPrincipalZeroCondition,ROUND($F350,2) = 0,
_xlpm.IsPrincipalRemainingBlankCondition,$F350="",
_xlpm.IsPeriodBlankCondition,ISBLANK($A351),
_xlpm.Calculation,IF(_xlpm.IsPeriodBlankCondition,"",IF(_xlpm.IsPrincipalRemainingBlankCondition,"",IF(_xlpm.IsPrincipalZeroCondition,"",IF(_xlpm.StartingBalanceGreaterThanPrincipalOwedPlusPrepaymentCondition,$C351-$E351,0)))),
_xlpm.Calculation
)</f>
        <v>46601.538309575633</v>
      </c>
      <c r="G351" s="5">
        <f>_xlfn.LET(
_xlpm.PrincpalRemainingCalculation,$B$13,
_xlpm.IsPrincipalZeroCondition,ROUND($F350,2) = 0,
_xlpm.IsPrincipalRemainingBlankCondition,$F350="",
_xlpm.IsPeriodBlankCondition,ISBLANK($A351),
_xlpm.Calculation,IF(_xlpm.IsPeriodBlankCondition,"",IF(_xlpm.IsPrincipalRemainingBlankCondition,"",IF(_xlpm.IsPrincipalZeroCondition,"",_xlpm.PrincpalRemainingCalculation))),
_xlpm.Calculation
)</f>
        <v>500</v>
      </c>
      <c r="H351" s="5" t="str">
        <f>_xlfn.LET(
_xlpm.IsPrincipalRemainingLessThanOrEqualToPMICutoffAmtCondition,$F350&lt;=$B$2*(1-$B$15),
_xlpm.PMIMonthlyPayment,$B$19,
_xlpm.IsPrincipalZeroCondition,ROUND($F350,2) = 0,
_xlpm.IsPrincipalRemainingBlankCondition,$F350="",
_xlpm.IsPeriodBlankCondition,ISBLANK($A351),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51" s="5">
        <f>_xlfn.LET(
_xlpm.IfPMIOwedIsBlank,IF($H351 = "",0,$H351),
_xlpm.TotalMonthlyPaymentCalculation,$D351+$E351+$G351+_xlpm.IfPMIOwedIsBlank,
_xlpm.IsPrincipalZeroCondition,ROUND($F350,2) = 0,
_xlpm.IsPrincipalRemainingBlankCondition,$F350="",
_xlpm.IsPeriodBlankCondition,ISBLANK($A351),
_xlpm.Calculation,IF(_xlpm.IsPeriodBlankCondition,"",IF(_xlpm.IsPrincipalRemainingBlankCondition,"",IF(_xlpm.IsPrincipalZeroCondition,"",_xlpm.TotalMonthlyPaymentCalculation))),
_xlpm.Calculation
)</f>
        <v>2079.6288261598379</v>
      </c>
      <c r="L351" s="5"/>
    </row>
    <row r="352" spans="1:12" x14ac:dyDescent="0.3">
      <c r="A352">
        <v>327</v>
      </c>
      <c r="B352" s="53">
        <f t="shared" si="5"/>
        <v>53752</v>
      </c>
      <c r="C352" s="5">
        <f>_xlfn.LET(
_xlpm.StartingPrincipalBalance,$F351,
_xlpm.IsPrincipalRemainingZeroCondition,ROUND($F351,2)=0,
_xlpm.IsPrincipalRemainingBlankCondition,$F351="",
_xlpm.IsPeriodBlankCondition,ISBLANK($A352),
_xlpm.Calculation,IF(_xlpm.IsPeriodBlankCondition,"",IF(_xlpm.IsPrincipalRemainingBlankCondition,"",IF(_xlpm.IsPrincipalRemainingZeroCondition,"",_xlpm.StartingPrincipalBalance))),
_xlpm.Calculation
)</f>
        <v>46601.538309575633</v>
      </c>
      <c r="D352" s="5">
        <f>_xlfn.LET(
_xlpm.InterestCalculation,$F351*$B$9,
_xlpm.IsPrincipalRemainingZeroCondition,ROUND($F351,2)=0,
_xlpm.IsPrincipalRemainingBlankCondition,$F351="",
_xlpm.IsPeriodBlankCondition,ISBLANK($A352),
_xlpm.Calculation,IF(_xlpm.IsPeriodBlankCondition,"",IF(_xlpm.IsPrincipalRemainingBlankCondition,"",IF(_xlpm.IsPrincipalRemainingZeroCondition,"",_xlpm.InterestCalculation))),
_xlpm.Calculation
)</f>
        <v>388.34615257979692</v>
      </c>
      <c r="E352" s="5">
        <f>_xlfn.LET(
_xlpm.PrincipalOwedCalculation,$B$10-$D352,
_xlpm.IsPrincipalLessThenOrEqualToMonthlyPaymentCondition,$F351&lt;=$B$10,
_xlpm.IsPrincipalZeroCondition,ROUND($F351,2) = 0,
_xlpm.IsPrincipalRemainingBlankCondition,$F351="",
_xlpm.IsPeriodBlankCondition,ISBLANK($A352),
_xlpm.Calculation,IF(_xlpm.IsPeriodBlankCondition,"",IF(_xlpm.IsPrincipalRemainingBlankCondition,"",IF(_xlpm.IsPrincipalZeroCondition,"",IF(_xlpm.IsPrincipalLessThenOrEqualToMonthlyPaymentCondition,$F351,_xlpm.PrincipalOwedCalculation)))),
_xlpm.Calculation
)</f>
        <v>1191.2826735800409</v>
      </c>
      <c r="F352" s="5">
        <f>_xlfn.LET(
_xlpm.StartingBalanceGreaterThanPrincipalOwedPlusPrepaymentCondition,$C352&gt;=$E352,
_xlpm.IsPrincpalOwedPlusPrepaymentLessThanOrEqualToPrincipalRemainingCondition,ROUND($E352,2)&lt;=ROUND($F351,2),
_xlpm.IsCurrentPrincapalOwedAmtGreaterThanPrevPrincipalOwedCondition,$E351&gt;$F351,
_xlpm.IsPrincipalZeroCondition,ROUND($F351,2) = 0,
_xlpm.IsPrincipalRemainingBlankCondition,$F351="",
_xlpm.IsPeriodBlankCondition,ISBLANK($A352),
_xlpm.Calculation,IF(_xlpm.IsPeriodBlankCondition,"",IF(_xlpm.IsPrincipalRemainingBlankCondition,"",IF(_xlpm.IsPrincipalZeroCondition,"",IF(_xlpm.StartingBalanceGreaterThanPrincipalOwedPlusPrepaymentCondition,$C352-$E352,0)))),
_xlpm.Calculation
)</f>
        <v>45410.255635995592</v>
      </c>
      <c r="G352" s="5">
        <f>_xlfn.LET(
_xlpm.PrincpalRemainingCalculation,$B$13,
_xlpm.IsPrincipalZeroCondition,ROUND($F351,2) = 0,
_xlpm.IsPrincipalRemainingBlankCondition,$F351="",
_xlpm.IsPeriodBlankCondition,ISBLANK($A352),
_xlpm.Calculation,IF(_xlpm.IsPeriodBlankCondition,"",IF(_xlpm.IsPrincipalRemainingBlankCondition,"",IF(_xlpm.IsPrincipalZeroCondition,"",_xlpm.PrincpalRemainingCalculation))),
_xlpm.Calculation
)</f>
        <v>500</v>
      </c>
      <c r="H352" s="5" t="str">
        <f>_xlfn.LET(
_xlpm.IsPrincipalRemainingLessThanOrEqualToPMICutoffAmtCondition,$F351&lt;=$B$2*(1-$B$15),
_xlpm.PMIMonthlyPayment,$B$19,
_xlpm.IsPrincipalZeroCondition,ROUND($F351,2) = 0,
_xlpm.IsPrincipalRemainingBlankCondition,$F351="",
_xlpm.IsPeriodBlankCondition,ISBLANK($A352),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52" s="5">
        <f>_xlfn.LET(
_xlpm.IfPMIOwedIsBlank,IF($H352 = "",0,$H352),
_xlpm.TotalMonthlyPaymentCalculation,$D352+$E352+$G352+_xlpm.IfPMIOwedIsBlank,
_xlpm.IsPrincipalZeroCondition,ROUND($F351,2) = 0,
_xlpm.IsPrincipalRemainingBlankCondition,$F351="",
_xlpm.IsPeriodBlankCondition,ISBLANK($A352),
_xlpm.Calculation,IF(_xlpm.IsPeriodBlankCondition,"",IF(_xlpm.IsPrincipalRemainingBlankCondition,"",IF(_xlpm.IsPrincipalZeroCondition,"",_xlpm.TotalMonthlyPaymentCalculation))),
_xlpm.Calculation
)</f>
        <v>2079.6288261598379</v>
      </c>
      <c r="L352" s="5"/>
    </row>
    <row r="353" spans="1:12" x14ac:dyDescent="0.3">
      <c r="A353">
        <v>328</v>
      </c>
      <c r="B353" s="53">
        <f t="shared" si="5"/>
        <v>53783</v>
      </c>
      <c r="C353" s="5">
        <f>_xlfn.LET(
_xlpm.StartingPrincipalBalance,$F352,
_xlpm.IsPrincipalRemainingZeroCondition,ROUND($F352,2)=0,
_xlpm.IsPrincipalRemainingBlankCondition,$F352="",
_xlpm.IsPeriodBlankCondition,ISBLANK($A353),
_xlpm.Calculation,IF(_xlpm.IsPeriodBlankCondition,"",IF(_xlpm.IsPrincipalRemainingBlankCondition,"",IF(_xlpm.IsPrincipalRemainingZeroCondition,"",_xlpm.StartingPrincipalBalance))),
_xlpm.Calculation
)</f>
        <v>45410.255635995592</v>
      </c>
      <c r="D353" s="5">
        <f>_xlfn.LET(
_xlpm.InterestCalculation,$F352*$B$9,
_xlpm.IsPrincipalRemainingZeroCondition,ROUND($F352,2)=0,
_xlpm.IsPrincipalRemainingBlankCondition,$F352="",
_xlpm.IsPeriodBlankCondition,ISBLANK($A353),
_xlpm.Calculation,IF(_xlpm.IsPeriodBlankCondition,"",IF(_xlpm.IsPrincipalRemainingBlankCondition,"",IF(_xlpm.IsPrincipalRemainingZeroCondition,"",_xlpm.InterestCalculation))),
_xlpm.Calculation
)</f>
        <v>378.41879696662994</v>
      </c>
      <c r="E353" s="5">
        <f>_xlfn.LET(
_xlpm.PrincipalOwedCalculation,$B$10-$D353,
_xlpm.IsPrincipalLessThenOrEqualToMonthlyPaymentCondition,$F352&lt;=$B$10,
_xlpm.IsPrincipalZeroCondition,ROUND($F352,2) = 0,
_xlpm.IsPrincipalRemainingBlankCondition,$F352="",
_xlpm.IsPeriodBlankCondition,ISBLANK($A353),
_xlpm.Calculation,IF(_xlpm.IsPeriodBlankCondition,"",IF(_xlpm.IsPrincipalRemainingBlankCondition,"",IF(_xlpm.IsPrincipalZeroCondition,"",IF(_xlpm.IsPrincipalLessThenOrEqualToMonthlyPaymentCondition,$F352,_xlpm.PrincipalOwedCalculation)))),
_xlpm.Calculation
)</f>
        <v>1201.2100291932079</v>
      </c>
      <c r="F353" s="5">
        <f>_xlfn.LET(
_xlpm.StartingBalanceGreaterThanPrincipalOwedPlusPrepaymentCondition,$C353&gt;=$E353,
_xlpm.IsPrincpalOwedPlusPrepaymentLessThanOrEqualToPrincipalRemainingCondition,ROUND($E353,2)&lt;=ROUND($F352,2),
_xlpm.IsCurrentPrincapalOwedAmtGreaterThanPrevPrincipalOwedCondition,$E352&gt;$F352,
_xlpm.IsPrincipalZeroCondition,ROUND($F352,2) = 0,
_xlpm.IsPrincipalRemainingBlankCondition,$F352="",
_xlpm.IsPeriodBlankCondition,ISBLANK($A353),
_xlpm.Calculation,IF(_xlpm.IsPeriodBlankCondition,"",IF(_xlpm.IsPrincipalRemainingBlankCondition,"",IF(_xlpm.IsPrincipalZeroCondition,"",IF(_xlpm.StartingBalanceGreaterThanPrincipalOwedPlusPrepaymentCondition,$C353-$E353,0)))),
_xlpm.Calculation
)</f>
        <v>44209.045606802385</v>
      </c>
      <c r="G353" s="5">
        <f>_xlfn.LET(
_xlpm.PrincpalRemainingCalculation,$B$13,
_xlpm.IsPrincipalZeroCondition,ROUND($F352,2) = 0,
_xlpm.IsPrincipalRemainingBlankCondition,$F352="",
_xlpm.IsPeriodBlankCondition,ISBLANK($A353),
_xlpm.Calculation,IF(_xlpm.IsPeriodBlankCondition,"",IF(_xlpm.IsPrincipalRemainingBlankCondition,"",IF(_xlpm.IsPrincipalZeroCondition,"",_xlpm.PrincpalRemainingCalculation))),
_xlpm.Calculation
)</f>
        <v>500</v>
      </c>
      <c r="H353" s="5" t="str">
        <f>_xlfn.LET(
_xlpm.IsPrincipalRemainingLessThanOrEqualToPMICutoffAmtCondition,$F352&lt;=$B$2*(1-$B$15),
_xlpm.PMIMonthlyPayment,$B$19,
_xlpm.IsPrincipalZeroCondition,ROUND($F352,2) = 0,
_xlpm.IsPrincipalRemainingBlankCondition,$F352="",
_xlpm.IsPeriodBlankCondition,ISBLANK($A353),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53" s="5">
        <f>_xlfn.LET(
_xlpm.IfPMIOwedIsBlank,IF($H353 = "",0,$H353),
_xlpm.TotalMonthlyPaymentCalculation,$D353+$E353+$G353+_xlpm.IfPMIOwedIsBlank,
_xlpm.IsPrincipalZeroCondition,ROUND($F352,2) = 0,
_xlpm.IsPrincipalRemainingBlankCondition,$F352="",
_xlpm.IsPeriodBlankCondition,ISBLANK($A353),
_xlpm.Calculation,IF(_xlpm.IsPeriodBlankCondition,"",IF(_xlpm.IsPrincipalRemainingBlankCondition,"",IF(_xlpm.IsPrincipalZeroCondition,"",_xlpm.TotalMonthlyPaymentCalculation))),
_xlpm.Calculation
)</f>
        <v>2079.6288261598379</v>
      </c>
      <c r="L353" s="5"/>
    </row>
    <row r="354" spans="1:12" x14ac:dyDescent="0.3">
      <c r="A354">
        <v>329</v>
      </c>
      <c r="B354" s="53">
        <f t="shared" si="5"/>
        <v>53813</v>
      </c>
      <c r="C354" s="5">
        <f>_xlfn.LET(
_xlpm.StartingPrincipalBalance,$F353,
_xlpm.IsPrincipalRemainingZeroCondition,ROUND($F353,2)=0,
_xlpm.IsPrincipalRemainingBlankCondition,$F353="",
_xlpm.IsPeriodBlankCondition,ISBLANK($A354),
_xlpm.Calculation,IF(_xlpm.IsPeriodBlankCondition,"",IF(_xlpm.IsPrincipalRemainingBlankCondition,"",IF(_xlpm.IsPrincipalRemainingZeroCondition,"",_xlpm.StartingPrincipalBalance))),
_xlpm.Calculation
)</f>
        <v>44209.045606802385</v>
      </c>
      <c r="D354" s="5">
        <f>_xlfn.LET(
_xlpm.InterestCalculation,$F353*$B$9,
_xlpm.IsPrincipalRemainingZeroCondition,ROUND($F353,2)=0,
_xlpm.IsPrincipalRemainingBlankCondition,$F353="",
_xlpm.IsPeriodBlankCondition,ISBLANK($A354),
_xlpm.Calculation,IF(_xlpm.IsPeriodBlankCondition,"",IF(_xlpm.IsPrincipalRemainingBlankCondition,"",IF(_xlpm.IsPrincipalRemainingZeroCondition,"",_xlpm.InterestCalculation))),
_xlpm.Calculation
)</f>
        <v>368.4087133900199</v>
      </c>
      <c r="E354" s="5">
        <f>_xlfn.LET(
_xlpm.PrincipalOwedCalculation,$B$10-$D354,
_xlpm.IsPrincipalLessThenOrEqualToMonthlyPaymentCondition,$F353&lt;=$B$10,
_xlpm.IsPrincipalZeroCondition,ROUND($F353,2) = 0,
_xlpm.IsPrincipalRemainingBlankCondition,$F353="",
_xlpm.IsPeriodBlankCondition,ISBLANK($A354),
_xlpm.Calculation,IF(_xlpm.IsPeriodBlankCondition,"",IF(_xlpm.IsPrincipalRemainingBlankCondition,"",IF(_xlpm.IsPrincipalZeroCondition,"",IF(_xlpm.IsPrincipalLessThenOrEqualToMonthlyPaymentCondition,$F353,_xlpm.PrincipalOwedCalculation)))),
_xlpm.Calculation
)</f>
        <v>1211.2201127698181</v>
      </c>
      <c r="F354" s="5">
        <f>_xlfn.LET(
_xlpm.StartingBalanceGreaterThanPrincipalOwedPlusPrepaymentCondition,$C354&gt;=$E354,
_xlpm.IsPrincpalOwedPlusPrepaymentLessThanOrEqualToPrincipalRemainingCondition,ROUND($E354,2)&lt;=ROUND($F353,2),
_xlpm.IsCurrentPrincapalOwedAmtGreaterThanPrevPrincipalOwedCondition,$E353&gt;$F353,
_xlpm.IsPrincipalZeroCondition,ROUND($F353,2) = 0,
_xlpm.IsPrincipalRemainingBlankCondition,$F353="",
_xlpm.IsPeriodBlankCondition,ISBLANK($A354),
_xlpm.Calculation,IF(_xlpm.IsPeriodBlankCondition,"",IF(_xlpm.IsPrincipalRemainingBlankCondition,"",IF(_xlpm.IsPrincipalZeroCondition,"",IF(_xlpm.StartingBalanceGreaterThanPrincipalOwedPlusPrepaymentCondition,$C354-$E354,0)))),
_xlpm.Calculation
)</f>
        <v>42997.825494032564</v>
      </c>
      <c r="G354" s="5">
        <f>_xlfn.LET(
_xlpm.PrincpalRemainingCalculation,$B$13,
_xlpm.IsPrincipalZeroCondition,ROUND($F353,2) = 0,
_xlpm.IsPrincipalRemainingBlankCondition,$F353="",
_xlpm.IsPeriodBlankCondition,ISBLANK($A354),
_xlpm.Calculation,IF(_xlpm.IsPeriodBlankCondition,"",IF(_xlpm.IsPrincipalRemainingBlankCondition,"",IF(_xlpm.IsPrincipalZeroCondition,"",_xlpm.PrincpalRemainingCalculation))),
_xlpm.Calculation
)</f>
        <v>500</v>
      </c>
      <c r="H354" s="5" t="str">
        <f>_xlfn.LET(
_xlpm.IsPrincipalRemainingLessThanOrEqualToPMICutoffAmtCondition,$F353&lt;=$B$2*(1-$B$15),
_xlpm.PMIMonthlyPayment,$B$19,
_xlpm.IsPrincipalZeroCondition,ROUND($F353,2) = 0,
_xlpm.IsPrincipalRemainingBlankCondition,$F353="",
_xlpm.IsPeriodBlankCondition,ISBLANK($A354),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54" s="5">
        <f>_xlfn.LET(
_xlpm.IfPMIOwedIsBlank,IF($H354 = "",0,$H354),
_xlpm.TotalMonthlyPaymentCalculation,$D354+$E354+$G354+_xlpm.IfPMIOwedIsBlank,
_xlpm.IsPrincipalZeroCondition,ROUND($F353,2) = 0,
_xlpm.IsPrincipalRemainingBlankCondition,$F353="",
_xlpm.IsPeriodBlankCondition,ISBLANK($A354),
_xlpm.Calculation,IF(_xlpm.IsPeriodBlankCondition,"",IF(_xlpm.IsPrincipalRemainingBlankCondition,"",IF(_xlpm.IsPrincipalZeroCondition,"",_xlpm.TotalMonthlyPaymentCalculation))),
_xlpm.Calculation
)</f>
        <v>2079.6288261598379</v>
      </c>
      <c r="L354" s="5"/>
    </row>
    <row r="355" spans="1:12" x14ac:dyDescent="0.3">
      <c r="A355">
        <v>330</v>
      </c>
      <c r="B355" s="53">
        <f t="shared" si="5"/>
        <v>53844</v>
      </c>
      <c r="C355" s="5">
        <f>_xlfn.LET(
_xlpm.StartingPrincipalBalance,$F354,
_xlpm.IsPrincipalRemainingZeroCondition,ROUND($F354,2)=0,
_xlpm.IsPrincipalRemainingBlankCondition,$F354="",
_xlpm.IsPeriodBlankCondition,ISBLANK($A355),
_xlpm.Calculation,IF(_xlpm.IsPeriodBlankCondition,"",IF(_xlpm.IsPrincipalRemainingBlankCondition,"",IF(_xlpm.IsPrincipalRemainingZeroCondition,"",_xlpm.StartingPrincipalBalance))),
_xlpm.Calculation
)</f>
        <v>42997.825494032564</v>
      </c>
      <c r="D355" s="5">
        <f>_xlfn.LET(
_xlpm.InterestCalculation,$F354*$B$9,
_xlpm.IsPrincipalRemainingZeroCondition,ROUND($F354,2)=0,
_xlpm.IsPrincipalRemainingBlankCondition,$F354="",
_xlpm.IsPeriodBlankCondition,ISBLANK($A355),
_xlpm.Calculation,IF(_xlpm.IsPeriodBlankCondition,"",IF(_xlpm.IsPrincipalRemainingBlankCondition,"",IF(_xlpm.IsPrincipalRemainingZeroCondition,"",_xlpm.InterestCalculation))),
_xlpm.Calculation
)</f>
        <v>358.31521245027136</v>
      </c>
      <c r="E355" s="5">
        <f>_xlfn.LET(
_xlpm.PrincipalOwedCalculation,$B$10-$D355,
_xlpm.IsPrincipalLessThenOrEqualToMonthlyPaymentCondition,$F354&lt;=$B$10,
_xlpm.IsPrincipalZeroCondition,ROUND($F354,2) = 0,
_xlpm.IsPrincipalRemainingBlankCondition,$F354="",
_xlpm.IsPeriodBlankCondition,ISBLANK($A355),
_xlpm.Calculation,IF(_xlpm.IsPeriodBlankCondition,"",IF(_xlpm.IsPrincipalRemainingBlankCondition,"",IF(_xlpm.IsPrincipalZeroCondition,"",IF(_xlpm.IsPrincipalLessThenOrEqualToMonthlyPaymentCondition,$F354,_xlpm.PrincipalOwedCalculation)))),
_xlpm.Calculation
)</f>
        <v>1221.3136137095667</v>
      </c>
      <c r="F355" s="5">
        <f>_xlfn.LET(
_xlpm.StartingBalanceGreaterThanPrincipalOwedPlusPrepaymentCondition,$C355&gt;=$E355,
_xlpm.IsPrincpalOwedPlusPrepaymentLessThanOrEqualToPrincipalRemainingCondition,ROUND($E355,2)&lt;=ROUND($F354,2),
_xlpm.IsCurrentPrincapalOwedAmtGreaterThanPrevPrincipalOwedCondition,$E354&gt;$F354,
_xlpm.IsPrincipalZeroCondition,ROUND($F354,2) = 0,
_xlpm.IsPrincipalRemainingBlankCondition,$F354="",
_xlpm.IsPeriodBlankCondition,ISBLANK($A355),
_xlpm.Calculation,IF(_xlpm.IsPeriodBlankCondition,"",IF(_xlpm.IsPrincipalRemainingBlankCondition,"",IF(_xlpm.IsPrincipalZeroCondition,"",IF(_xlpm.StartingBalanceGreaterThanPrincipalOwedPlusPrepaymentCondition,$C355-$E355,0)))),
_xlpm.Calculation
)</f>
        <v>41776.511880323</v>
      </c>
      <c r="G355" s="5">
        <f>_xlfn.LET(
_xlpm.PrincpalRemainingCalculation,$B$13,
_xlpm.IsPrincipalZeroCondition,ROUND($F354,2) = 0,
_xlpm.IsPrincipalRemainingBlankCondition,$F354="",
_xlpm.IsPeriodBlankCondition,ISBLANK($A355),
_xlpm.Calculation,IF(_xlpm.IsPeriodBlankCondition,"",IF(_xlpm.IsPrincipalRemainingBlankCondition,"",IF(_xlpm.IsPrincipalZeroCondition,"",_xlpm.PrincpalRemainingCalculation))),
_xlpm.Calculation
)</f>
        <v>500</v>
      </c>
      <c r="H355" s="5" t="str">
        <f>_xlfn.LET(
_xlpm.IsPrincipalRemainingLessThanOrEqualToPMICutoffAmtCondition,$F354&lt;=$B$2*(1-$B$15),
_xlpm.PMIMonthlyPayment,$B$19,
_xlpm.IsPrincipalZeroCondition,ROUND($F354,2) = 0,
_xlpm.IsPrincipalRemainingBlankCondition,$F354="",
_xlpm.IsPeriodBlankCondition,ISBLANK($A355),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55" s="5">
        <f>_xlfn.LET(
_xlpm.IfPMIOwedIsBlank,IF($H355 = "",0,$H355),
_xlpm.TotalMonthlyPaymentCalculation,$D355+$E355+$G355+_xlpm.IfPMIOwedIsBlank,
_xlpm.IsPrincipalZeroCondition,ROUND($F354,2) = 0,
_xlpm.IsPrincipalRemainingBlankCondition,$F354="",
_xlpm.IsPeriodBlankCondition,ISBLANK($A355),
_xlpm.Calculation,IF(_xlpm.IsPeriodBlankCondition,"",IF(_xlpm.IsPrincipalRemainingBlankCondition,"",IF(_xlpm.IsPrincipalZeroCondition,"",_xlpm.TotalMonthlyPaymentCalculation))),
_xlpm.Calculation
)</f>
        <v>2079.6288261598379</v>
      </c>
      <c r="L355" s="5"/>
    </row>
    <row r="356" spans="1:12" x14ac:dyDescent="0.3">
      <c r="A356">
        <v>331</v>
      </c>
      <c r="B356" s="53">
        <f t="shared" si="5"/>
        <v>53874</v>
      </c>
      <c r="C356" s="5">
        <f>_xlfn.LET(
_xlpm.StartingPrincipalBalance,$F355,
_xlpm.IsPrincipalRemainingZeroCondition,ROUND($F355,2)=0,
_xlpm.IsPrincipalRemainingBlankCondition,$F355="",
_xlpm.IsPeriodBlankCondition,ISBLANK($A356),
_xlpm.Calculation,IF(_xlpm.IsPeriodBlankCondition,"",IF(_xlpm.IsPrincipalRemainingBlankCondition,"",IF(_xlpm.IsPrincipalRemainingZeroCondition,"",_xlpm.StartingPrincipalBalance))),
_xlpm.Calculation
)</f>
        <v>41776.511880323</v>
      </c>
      <c r="D356" s="5">
        <f>_xlfn.LET(
_xlpm.InterestCalculation,$F355*$B$9,
_xlpm.IsPrincipalRemainingZeroCondition,ROUND($F355,2)=0,
_xlpm.IsPrincipalRemainingBlankCondition,$F355="",
_xlpm.IsPeriodBlankCondition,ISBLANK($A356),
_xlpm.Calculation,IF(_xlpm.IsPeriodBlankCondition,"",IF(_xlpm.IsPrincipalRemainingBlankCondition,"",IF(_xlpm.IsPrincipalRemainingZeroCondition,"",_xlpm.InterestCalculation))),
_xlpm.Calculation
)</f>
        <v>348.13759900269167</v>
      </c>
      <c r="E356" s="5">
        <f>_xlfn.LET(
_xlpm.PrincipalOwedCalculation,$B$10-$D356,
_xlpm.IsPrincipalLessThenOrEqualToMonthlyPaymentCondition,$F355&lt;=$B$10,
_xlpm.IsPrincipalZeroCondition,ROUND($F355,2) = 0,
_xlpm.IsPrincipalRemainingBlankCondition,$F355="",
_xlpm.IsPeriodBlankCondition,ISBLANK($A356),
_xlpm.Calculation,IF(_xlpm.IsPeriodBlankCondition,"",IF(_xlpm.IsPrincipalRemainingBlankCondition,"",IF(_xlpm.IsPrincipalZeroCondition,"",IF(_xlpm.IsPrincipalLessThenOrEqualToMonthlyPaymentCondition,$F355,_xlpm.PrincipalOwedCalculation)))),
_xlpm.Calculation
)</f>
        <v>1231.4912271571461</v>
      </c>
      <c r="F356" s="5">
        <f>_xlfn.LET(
_xlpm.StartingBalanceGreaterThanPrincipalOwedPlusPrepaymentCondition,$C356&gt;=$E356,
_xlpm.IsPrincpalOwedPlusPrepaymentLessThanOrEqualToPrincipalRemainingCondition,ROUND($E356,2)&lt;=ROUND($F355,2),
_xlpm.IsCurrentPrincapalOwedAmtGreaterThanPrevPrincipalOwedCondition,$E355&gt;$F355,
_xlpm.IsPrincipalZeroCondition,ROUND($F355,2) = 0,
_xlpm.IsPrincipalRemainingBlankCondition,$F355="",
_xlpm.IsPeriodBlankCondition,ISBLANK($A356),
_xlpm.Calculation,IF(_xlpm.IsPeriodBlankCondition,"",IF(_xlpm.IsPrincipalRemainingBlankCondition,"",IF(_xlpm.IsPrincipalZeroCondition,"",IF(_xlpm.StartingBalanceGreaterThanPrincipalOwedPlusPrepaymentCondition,$C356-$E356,0)))),
_xlpm.Calculation
)</f>
        <v>40545.020653165855</v>
      </c>
      <c r="G356" s="5">
        <f>_xlfn.LET(
_xlpm.PrincpalRemainingCalculation,$B$13,
_xlpm.IsPrincipalZeroCondition,ROUND($F355,2) = 0,
_xlpm.IsPrincipalRemainingBlankCondition,$F355="",
_xlpm.IsPeriodBlankCondition,ISBLANK($A356),
_xlpm.Calculation,IF(_xlpm.IsPeriodBlankCondition,"",IF(_xlpm.IsPrincipalRemainingBlankCondition,"",IF(_xlpm.IsPrincipalZeroCondition,"",_xlpm.PrincpalRemainingCalculation))),
_xlpm.Calculation
)</f>
        <v>500</v>
      </c>
      <c r="H356" s="5" t="str">
        <f>_xlfn.LET(
_xlpm.IsPrincipalRemainingLessThanOrEqualToPMICutoffAmtCondition,$F355&lt;=$B$2*(1-$B$15),
_xlpm.PMIMonthlyPayment,$B$19,
_xlpm.IsPrincipalZeroCondition,ROUND($F355,2) = 0,
_xlpm.IsPrincipalRemainingBlankCondition,$F355="",
_xlpm.IsPeriodBlankCondition,ISBLANK($A356),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56" s="5">
        <f>_xlfn.LET(
_xlpm.IfPMIOwedIsBlank,IF($H356 = "",0,$H356),
_xlpm.TotalMonthlyPaymentCalculation,$D356+$E356+$G356+_xlpm.IfPMIOwedIsBlank,
_xlpm.IsPrincipalZeroCondition,ROUND($F355,2) = 0,
_xlpm.IsPrincipalRemainingBlankCondition,$F355="",
_xlpm.IsPeriodBlankCondition,ISBLANK($A356),
_xlpm.Calculation,IF(_xlpm.IsPeriodBlankCondition,"",IF(_xlpm.IsPrincipalRemainingBlankCondition,"",IF(_xlpm.IsPrincipalZeroCondition,"",_xlpm.TotalMonthlyPaymentCalculation))),
_xlpm.Calculation
)</f>
        <v>2079.6288261598379</v>
      </c>
      <c r="L356" s="5"/>
    </row>
    <row r="357" spans="1:12" x14ac:dyDescent="0.3">
      <c r="A357">
        <v>332</v>
      </c>
      <c r="B357" s="53">
        <f t="shared" si="5"/>
        <v>53905</v>
      </c>
      <c r="C357" s="5">
        <f>_xlfn.LET(
_xlpm.StartingPrincipalBalance,$F356,
_xlpm.IsPrincipalRemainingZeroCondition,ROUND($F356,2)=0,
_xlpm.IsPrincipalRemainingBlankCondition,$F356="",
_xlpm.IsPeriodBlankCondition,ISBLANK($A357),
_xlpm.Calculation,IF(_xlpm.IsPeriodBlankCondition,"",IF(_xlpm.IsPrincipalRemainingBlankCondition,"",IF(_xlpm.IsPrincipalRemainingZeroCondition,"",_xlpm.StartingPrincipalBalance))),
_xlpm.Calculation
)</f>
        <v>40545.020653165855</v>
      </c>
      <c r="D357" s="5">
        <f>_xlfn.LET(
_xlpm.InterestCalculation,$F356*$B$9,
_xlpm.IsPrincipalRemainingZeroCondition,ROUND($F356,2)=0,
_xlpm.IsPrincipalRemainingBlankCondition,$F356="",
_xlpm.IsPeriodBlankCondition,ISBLANK($A357),
_xlpm.Calculation,IF(_xlpm.IsPeriodBlankCondition,"",IF(_xlpm.IsPrincipalRemainingBlankCondition,"",IF(_xlpm.IsPrincipalRemainingZeroCondition,"",_xlpm.InterestCalculation))),
_xlpm.Calculation
)</f>
        <v>337.87517210971544</v>
      </c>
      <c r="E357" s="5">
        <f>_xlfn.LET(
_xlpm.PrincipalOwedCalculation,$B$10-$D357,
_xlpm.IsPrincipalLessThenOrEqualToMonthlyPaymentCondition,$F356&lt;=$B$10,
_xlpm.IsPrincipalZeroCondition,ROUND($F356,2) = 0,
_xlpm.IsPrincipalRemainingBlankCondition,$F356="",
_xlpm.IsPeriodBlankCondition,ISBLANK($A357),
_xlpm.Calculation,IF(_xlpm.IsPeriodBlankCondition,"",IF(_xlpm.IsPrincipalRemainingBlankCondition,"",IF(_xlpm.IsPrincipalZeroCondition,"",IF(_xlpm.IsPrincipalLessThenOrEqualToMonthlyPaymentCondition,$F356,_xlpm.PrincipalOwedCalculation)))),
_xlpm.Calculation
)</f>
        <v>1241.7536540501223</v>
      </c>
      <c r="F357" s="5">
        <f>_xlfn.LET(
_xlpm.StartingBalanceGreaterThanPrincipalOwedPlusPrepaymentCondition,$C357&gt;=$E357,
_xlpm.IsPrincpalOwedPlusPrepaymentLessThanOrEqualToPrincipalRemainingCondition,ROUND($E357,2)&lt;=ROUND($F356,2),
_xlpm.IsCurrentPrincapalOwedAmtGreaterThanPrevPrincipalOwedCondition,$E356&gt;$F356,
_xlpm.IsPrincipalZeroCondition,ROUND($F356,2) = 0,
_xlpm.IsPrincipalRemainingBlankCondition,$F356="",
_xlpm.IsPeriodBlankCondition,ISBLANK($A357),
_xlpm.Calculation,IF(_xlpm.IsPeriodBlankCondition,"",IF(_xlpm.IsPrincipalRemainingBlankCondition,"",IF(_xlpm.IsPrincipalZeroCondition,"",IF(_xlpm.StartingBalanceGreaterThanPrincipalOwedPlusPrepaymentCondition,$C357-$E357,0)))),
_xlpm.Calculation
)</f>
        <v>39303.266999115731</v>
      </c>
      <c r="G357" s="5">
        <f>_xlfn.LET(
_xlpm.PrincpalRemainingCalculation,$B$13,
_xlpm.IsPrincipalZeroCondition,ROUND($F356,2) = 0,
_xlpm.IsPrincipalRemainingBlankCondition,$F356="",
_xlpm.IsPeriodBlankCondition,ISBLANK($A357),
_xlpm.Calculation,IF(_xlpm.IsPeriodBlankCondition,"",IF(_xlpm.IsPrincipalRemainingBlankCondition,"",IF(_xlpm.IsPrincipalZeroCondition,"",_xlpm.PrincpalRemainingCalculation))),
_xlpm.Calculation
)</f>
        <v>500</v>
      </c>
      <c r="H357" s="5" t="str">
        <f>_xlfn.LET(
_xlpm.IsPrincipalRemainingLessThanOrEqualToPMICutoffAmtCondition,$F356&lt;=$B$2*(1-$B$15),
_xlpm.PMIMonthlyPayment,$B$19,
_xlpm.IsPrincipalZeroCondition,ROUND($F356,2) = 0,
_xlpm.IsPrincipalRemainingBlankCondition,$F356="",
_xlpm.IsPeriodBlankCondition,ISBLANK($A357),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57" s="5">
        <f>_xlfn.LET(
_xlpm.IfPMIOwedIsBlank,IF($H357 = "",0,$H357),
_xlpm.TotalMonthlyPaymentCalculation,$D357+$E357+$G357+_xlpm.IfPMIOwedIsBlank,
_xlpm.IsPrincipalZeroCondition,ROUND($F356,2) = 0,
_xlpm.IsPrincipalRemainingBlankCondition,$F356="",
_xlpm.IsPeriodBlankCondition,ISBLANK($A357),
_xlpm.Calculation,IF(_xlpm.IsPeriodBlankCondition,"",IF(_xlpm.IsPrincipalRemainingBlankCondition,"",IF(_xlpm.IsPrincipalZeroCondition,"",_xlpm.TotalMonthlyPaymentCalculation))),
_xlpm.Calculation
)</f>
        <v>2079.6288261598379</v>
      </c>
      <c r="L357" s="5"/>
    </row>
    <row r="358" spans="1:12" x14ac:dyDescent="0.3">
      <c r="A358">
        <v>333</v>
      </c>
      <c r="B358" s="53">
        <f t="shared" si="5"/>
        <v>53936</v>
      </c>
      <c r="C358" s="5">
        <f>_xlfn.LET(
_xlpm.StartingPrincipalBalance,$F357,
_xlpm.IsPrincipalRemainingZeroCondition,ROUND($F357,2)=0,
_xlpm.IsPrincipalRemainingBlankCondition,$F357="",
_xlpm.IsPeriodBlankCondition,ISBLANK($A358),
_xlpm.Calculation,IF(_xlpm.IsPeriodBlankCondition,"",IF(_xlpm.IsPrincipalRemainingBlankCondition,"",IF(_xlpm.IsPrincipalRemainingZeroCondition,"",_xlpm.StartingPrincipalBalance))),
_xlpm.Calculation
)</f>
        <v>39303.266999115731</v>
      </c>
      <c r="D358" s="5">
        <f>_xlfn.LET(
_xlpm.InterestCalculation,$F357*$B$9,
_xlpm.IsPrincipalRemainingZeroCondition,ROUND($F357,2)=0,
_xlpm.IsPrincipalRemainingBlankCondition,$F357="",
_xlpm.IsPeriodBlankCondition,ISBLANK($A358),
_xlpm.Calculation,IF(_xlpm.IsPeriodBlankCondition,"",IF(_xlpm.IsPrincipalRemainingBlankCondition,"",IF(_xlpm.IsPrincipalRemainingZeroCondition,"",_xlpm.InterestCalculation))),
_xlpm.Calculation
)</f>
        <v>327.52722499263109</v>
      </c>
      <c r="E358" s="5">
        <f>_xlfn.LET(
_xlpm.PrincipalOwedCalculation,$B$10-$D358,
_xlpm.IsPrincipalLessThenOrEqualToMonthlyPaymentCondition,$F357&lt;=$B$10,
_xlpm.IsPrincipalZeroCondition,ROUND($F357,2) = 0,
_xlpm.IsPrincipalRemainingBlankCondition,$F357="",
_xlpm.IsPeriodBlankCondition,ISBLANK($A358),
_xlpm.Calculation,IF(_xlpm.IsPeriodBlankCondition,"",IF(_xlpm.IsPrincipalRemainingBlankCondition,"",IF(_xlpm.IsPrincipalZeroCondition,"",IF(_xlpm.IsPrincipalLessThenOrEqualToMonthlyPaymentCondition,$F357,_xlpm.PrincipalOwedCalculation)))),
_xlpm.Calculation
)</f>
        <v>1252.1016011672068</v>
      </c>
      <c r="F358" s="5">
        <f>_xlfn.LET(
_xlpm.StartingBalanceGreaterThanPrincipalOwedPlusPrepaymentCondition,$C358&gt;=$E358,
_xlpm.IsPrincpalOwedPlusPrepaymentLessThanOrEqualToPrincipalRemainingCondition,ROUND($E358,2)&lt;=ROUND($F357,2),
_xlpm.IsCurrentPrincapalOwedAmtGreaterThanPrevPrincipalOwedCondition,$E357&gt;$F357,
_xlpm.IsPrincipalZeroCondition,ROUND($F357,2) = 0,
_xlpm.IsPrincipalRemainingBlankCondition,$F357="",
_xlpm.IsPeriodBlankCondition,ISBLANK($A358),
_xlpm.Calculation,IF(_xlpm.IsPeriodBlankCondition,"",IF(_xlpm.IsPrincipalRemainingBlankCondition,"",IF(_xlpm.IsPrincipalZeroCondition,"",IF(_xlpm.StartingBalanceGreaterThanPrincipalOwedPlusPrepaymentCondition,$C358-$E358,0)))),
_xlpm.Calculation
)</f>
        <v>38051.165397948527</v>
      </c>
      <c r="G358" s="5">
        <f>_xlfn.LET(
_xlpm.PrincpalRemainingCalculation,$B$13,
_xlpm.IsPrincipalZeroCondition,ROUND($F357,2) = 0,
_xlpm.IsPrincipalRemainingBlankCondition,$F357="",
_xlpm.IsPeriodBlankCondition,ISBLANK($A358),
_xlpm.Calculation,IF(_xlpm.IsPeriodBlankCondition,"",IF(_xlpm.IsPrincipalRemainingBlankCondition,"",IF(_xlpm.IsPrincipalZeroCondition,"",_xlpm.PrincpalRemainingCalculation))),
_xlpm.Calculation
)</f>
        <v>500</v>
      </c>
      <c r="H358" s="5" t="str">
        <f>_xlfn.LET(
_xlpm.IsPrincipalRemainingLessThanOrEqualToPMICutoffAmtCondition,$F357&lt;=$B$2*(1-$B$15),
_xlpm.PMIMonthlyPayment,$B$19,
_xlpm.IsPrincipalZeroCondition,ROUND($F357,2) = 0,
_xlpm.IsPrincipalRemainingBlankCondition,$F357="",
_xlpm.IsPeriodBlankCondition,ISBLANK($A358),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58" s="5">
        <f>_xlfn.LET(
_xlpm.IfPMIOwedIsBlank,IF($H358 = "",0,$H358),
_xlpm.TotalMonthlyPaymentCalculation,$D358+$E358+$G358+_xlpm.IfPMIOwedIsBlank,
_xlpm.IsPrincipalZeroCondition,ROUND($F357,2) = 0,
_xlpm.IsPrincipalRemainingBlankCondition,$F357="",
_xlpm.IsPeriodBlankCondition,ISBLANK($A358),
_xlpm.Calculation,IF(_xlpm.IsPeriodBlankCondition,"",IF(_xlpm.IsPrincipalRemainingBlankCondition,"",IF(_xlpm.IsPrincipalZeroCondition,"",_xlpm.TotalMonthlyPaymentCalculation))),
_xlpm.Calculation
)</f>
        <v>2079.6288261598379</v>
      </c>
      <c r="L358" s="5"/>
    </row>
    <row r="359" spans="1:12" x14ac:dyDescent="0.3">
      <c r="A359">
        <v>334</v>
      </c>
      <c r="B359" s="53">
        <f t="shared" si="5"/>
        <v>53966</v>
      </c>
      <c r="C359" s="5">
        <f>_xlfn.LET(
_xlpm.StartingPrincipalBalance,$F358,
_xlpm.IsPrincipalRemainingZeroCondition,ROUND($F358,2)=0,
_xlpm.IsPrincipalRemainingBlankCondition,$F358="",
_xlpm.IsPeriodBlankCondition,ISBLANK($A359),
_xlpm.Calculation,IF(_xlpm.IsPeriodBlankCondition,"",IF(_xlpm.IsPrincipalRemainingBlankCondition,"",IF(_xlpm.IsPrincipalRemainingZeroCondition,"",_xlpm.StartingPrincipalBalance))),
_xlpm.Calculation
)</f>
        <v>38051.165397948527</v>
      </c>
      <c r="D359" s="5">
        <f>_xlfn.LET(
_xlpm.InterestCalculation,$F358*$B$9,
_xlpm.IsPrincipalRemainingZeroCondition,ROUND($F358,2)=0,
_xlpm.IsPrincipalRemainingBlankCondition,$F358="",
_xlpm.IsPeriodBlankCondition,ISBLANK($A359),
_xlpm.Calculation,IF(_xlpm.IsPeriodBlankCondition,"",IF(_xlpm.IsPrincipalRemainingBlankCondition,"",IF(_xlpm.IsPrincipalRemainingZeroCondition,"",_xlpm.InterestCalculation))),
_xlpm.Calculation
)</f>
        <v>317.09304498290442</v>
      </c>
      <c r="E359" s="5">
        <f>_xlfn.LET(
_xlpm.PrincipalOwedCalculation,$B$10-$D359,
_xlpm.IsPrincipalLessThenOrEqualToMonthlyPaymentCondition,$F358&lt;=$B$10,
_xlpm.IsPrincipalZeroCondition,ROUND($F358,2) = 0,
_xlpm.IsPrincipalRemainingBlankCondition,$F358="",
_xlpm.IsPeriodBlankCondition,ISBLANK($A359),
_xlpm.Calculation,IF(_xlpm.IsPeriodBlankCondition,"",IF(_xlpm.IsPrincipalRemainingBlankCondition,"",IF(_xlpm.IsPrincipalZeroCondition,"",IF(_xlpm.IsPrincipalLessThenOrEqualToMonthlyPaymentCondition,$F358,_xlpm.PrincipalOwedCalculation)))),
_xlpm.Calculation
)</f>
        <v>1262.5357811769336</v>
      </c>
      <c r="F359" s="5">
        <f>_xlfn.LET(
_xlpm.StartingBalanceGreaterThanPrincipalOwedPlusPrepaymentCondition,$C359&gt;=$E359,
_xlpm.IsPrincpalOwedPlusPrepaymentLessThanOrEqualToPrincipalRemainingCondition,ROUND($E359,2)&lt;=ROUND($F358,2),
_xlpm.IsCurrentPrincapalOwedAmtGreaterThanPrevPrincipalOwedCondition,$E358&gt;$F358,
_xlpm.IsPrincipalZeroCondition,ROUND($F358,2) = 0,
_xlpm.IsPrincipalRemainingBlankCondition,$F358="",
_xlpm.IsPeriodBlankCondition,ISBLANK($A359),
_xlpm.Calculation,IF(_xlpm.IsPeriodBlankCondition,"",IF(_xlpm.IsPrincipalRemainingBlankCondition,"",IF(_xlpm.IsPrincipalZeroCondition,"",IF(_xlpm.StartingBalanceGreaterThanPrincipalOwedPlusPrepaymentCondition,$C359-$E359,0)))),
_xlpm.Calculation
)</f>
        <v>36788.629616771592</v>
      </c>
      <c r="G359" s="5">
        <f>_xlfn.LET(
_xlpm.PrincpalRemainingCalculation,$B$13,
_xlpm.IsPrincipalZeroCondition,ROUND($F358,2) = 0,
_xlpm.IsPrincipalRemainingBlankCondition,$F358="",
_xlpm.IsPeriodBlankCondition,ISBLANK($A359),
_xlpm.Calculation,IF(_xlpm.IsPeriodBlankCondition,"",IF(_xlpm.IsPrincipalRemainingBlankCondition,"",IF(_xlpm.IsPrincipalZeroCondition,"",_xlpm.PrincpalRemainingCalculation))),
_xlpm.Calculation
)</f>
        <v>500</v>
      </c>
      <c r="H359" s="5" t="str">
        <f>_xlfn.LET(
_xlpm.IsPrincipalRemainingLessThanOrEqualToPMICutoffAmtCondition,$F358&lt;=$B$2*(1-$B$15),
_xlpm.PMIMonthlyPayment,$B$19,
_xlpm.IsPrincipalZeroCondition,ROUND($F358,2) = 0,
_xlpm.IsPrincipalRemainingBlankCondition,$F358="",
_xlpm.IsPeriodBlankCondition,ISBLANK($A359),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59" s="5">
        <f>_xlfn.LET(
_xlpm.IfPMIOwedIsBlank,IF($H359 = "",0,$H359),
_xlpm.TotalMonthlyPaymentCalculation,$D359+$E359+$G359+_xlpm.IfPMIOwedIsBlank,
_xlpm.IsPrincipalZeroCondition,ROUND($F358,2) = 0,
_xlpm.IsPrincipalRemainingBlankCondition,$F358="",
_xlpm.IsPeriodBlankCondition,ISBLANK($A359),
_xlpm.Calculation,IF(_xlpm.IsPeriodBlankCondition,"",IF(_xlpm.IsPrincipalRemainingBlankCondition,"",IF(_xlpm.IsPrincipalZeroCondition,"",_xlpm.TotalMonthlyPaymentCalculation))),
_xlpm.Calculation
)</f>
        <v>2079.6288261598379</v>
      </c>
      <c r="L359" s="5"/>
    </row>
    <row r="360" spans="1:12" x14ac:dyDescent="0.3">
      <c r="A360">
        <v>335</v>
      </c>
      <c r="B360" s="53">
        <f t="shared" si="5"/>
        <v>53997</v>
      </c>
      <c r="C360" s="5">
        <f>_xlfn.LET(
_xlpm.StartingPrincipalBalance,$F359,
_xlpm.IsPrincipalRemainingZeroCondition,ROUND($F359,2)=0,
_xlpm.IsPrincipalRemainingBlankCondition,$F359="",
_xlpm.IsPeriodBlankCondition,ISBLANK($A360),
_xlpm.Calculation,IF(_xlpm.IsPeriodBlankCondition,"",IF(_xlpm.IsPrincipalRemainingBlankCondition,"",IF(_xlpm.IsPrincipalRemainingZeroCondition,"",_xlpm.StartingPrincipalBalance))),
_xlpm.Calculation
)</f>
        <v>36788.629616771592</v>
      </c>
      <c r="D360" s="5">
        <f>_xlfn.LET(
_xlpm.InterestCalculation,$F359*$B$9,
_xlpm.IsPrincipalRemainingZeroCondition,ROUND($F359,2)=0,
_xlpm.IsPrincipalRemainingBlankCondition,$F359="",
_xlpm.IsPeriodBlankCondition,ISBLANK($A360),
_xlpm.Calculation,IF(_xlpm.IsPeriodBlankCondition,"",IF(_xlpm.IsPrincipalRemainingBlankCondition,"",IF(_xlpm.IsPrincipalRemainingZeroCondition,"",_xlpm.InterestCalculation))),
_xlpm.Calculation
)</f>
        <v>306.57191347309657</v>
      </c>
      <c r="E360" s="5">
        <f>_xlfn.LET(
_xlpm.PrincipalOwedCalculation,$B$10-$D360,
_xlpm.IsPrincipalLessThenOrEqualToMonthlyPaymentCondition,$F359&lt;=$B$10,
_xlpm.IsPrincipalZeroCondition,ROUND($F359,2) = 0,
_xlpm.IsPrincipalRemainingBlankCondition,$F359="",
_xlpm.IsPeriodBlankCondition,ISBLANK($A360),
_xlpm.Calculation,IF(_xlpm.IsPeriodBlankCondition,"",IF(_xlpm.IsPrincipalRemainingBlankCondition,"",IF(_xlpm.IsPrincipalZeroCondition,"",IF(_xlpm.IsPrincipalLessThenOrEqualToMonthlyPaymentCondition,$F359,_xlpm.PrincipalOwedCalculation)))),
_xlpm.Calculation
)</f>
        <v>1273.0569126867413</v>
      </c>
      <c r="F360" s="5">
        <f>_xlfn.LET(
_xlpm.StartingBalanceGreaterThanPrincipalOwedPlusPrepaymentCondition,$C360&gt;=$E360,
_xlpm.IsPrincpalOwedPlusPrepaymentLessThanOrEqualToPrincipalRemainingCondition,ROUND($E360,2)&lt;=ROUND($F359,2),
_xlpm.IsCurrentPrincapalOwedAmtGreaterThanPrevPrincipalOwedCondition,$E359&gt;$F359,
_xlpm.IsPrincipalZeroCondition,ROUND($F359,2) = 0,
_xlpm.IsPrincipalRemainingBlankCondition,$F359="",
_xlpm.IsPeriodBlankCondition,ISBLANK($A360),
_xlpm.Calculation,IF(_xlpm.IsPeriodBlankCondition,"",IF(_xlpm.IsPrincipalRemainingBlankCondition,"",IF(_xlpm.IsPrincipalZeroCondition,"",IF(_xlpm.StartingBalanceGreaterThanPrincipalOwedPlusPrepaymentCondition,$C360-$E360,0)))),
_xlpm.Calculation
)</f>
        <v>35515.572704084851</v>
      </c>
      <c r="G360" s="5">
        <f>_xlfn.LET(
_xlpm.PrincpalRemainingCalculation,$B$13,
_xlpm.IsPrincipalZeroCondition,ROUND($F359,2) = 0,
_xlpm.IsPrincipalRemainingBlankCondition,$F359="",
_xlpm.IsPeriodBlankCondition,ISBLANK($A360),
_xlpm.Calculation,IF(_xlpm.IsPeriodBlankCondition,"",IF(_xlpm.IsPrincipalRemainingBlankCondition,"",IF(_xlpm.IsPrincipalZeroCondition,"",_xlpm.PrincpalRemainingCalculation))),
_xlpm.Calculation
)</f>
        <v>500</v>
      </c>
      <c r="H360" s="5" t="str">
        <f>_xlfn.LET(
_xlpm.IsPrincipalRemainingLessThanOrEqualToPMICutoffAmtCondition,$F359&lt;=$B$2*(1-$B$15),
_xlpm.PMIMonthlyPayment,$B$19,
_xlpm.IsPrincipalZeroCondition,ROUND($F359,2) = 0,
_xlpm.IsPrincipalRemainingBlankCondition,$F359="",
_xlpm.IsPeriodBlankCondition,ISBLANK($A360),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60" s="5">
        <f>_xlfn.LET(
_xlpm.IfPMIOwedIsBlank,IF($H360 = "",0,$H360),
_xlpm.TotalMonthlyPaymentCalculation,$D360+$E360+$G360+_xlpm.IfPMIOwedIsBlank,
_xlpm.IsPrincipalZeroCondition,ROUND($F359,2) = 0,
_xlpm.IsPrincipalRemainingBlankCondition,$F359="",
_xlpm.IsPeriodBlankCondition,ISBLANK($A360),
_xlpm.Calculation,IF(_xlpm.IsPeriodBlankCondition,"",IF(_xlpm.IsPrincipalRemainingBlankCondition,"",IF(_xlpm.IsPrincipalZeroCondition,"",_xlpm.TotalMonthlyPaymentCalculation))),
_xlpm.Calculation
)</f>
        <v>2079.6288261598379</v>
      </c>
      <c r="L360" s="5"/>
    </row>
    <row r="361" spans="1:12" x14ac:dyDescent="0.3">
      <c r="A361">
        <v>336</v>
      </c>
      <c r="B361" s="53">
        <f t="shared" si="5"/>
        <v>54027</v>
      </c>
      <c r="C361" s="5">
        <f>_xlfn.LET(
_xlpm.StartingPrincipalBalance,$F360,
_xlpm.IsPrincipalRemainingZeroCondition,ROUND($F360,2)=0,
_xlpm.IsPrincipalRemainingBlankCondition,$F360="",
_xlpm.IsPeriodBlankCondition,ISBLANK($A361),
_xlpm.Calculation,IF(_xlpm.IsPeriodBlankCondition,"",IF(_xlpm.IsPrincipalRemainingBlankCondition,"",IF(_xlpm.IsPrincipalRemainingZeroCondition,"",_xlpm.StartingPrincipalBalance))),
_xlpm.Calculation
)</f>
        <v>35515.572704084851</v>
      </c>
      <c r="D361" s="5">
        <f>_xlfn.LET(
_xlpm.InterestCalculation,$F360*$B$9,
_xlpm.IsPrincipalRemainingZeroCondition,ROUND($F360,2)=0,
_xlpm.IsPrincipalRemainingBlankCondition,$F360="",
_xlpm.IsPeriodBlankCondition,ISBLANK($A361),
_xlpm.Calculation,IF(_xlpm.IsPeriodBlankCondition,"",IF(_xlpm.IsPrincipalRemainingBlankCondition,"",IF(_xlpm.IsPrincipalRemainingZeroCondition,"",_xlpm.InterestCalculation))),
_xlpm.Calculation
)</f>
        <v>295.96310586737377</v>
      </c>
      <c r="E361" s="5">
        <f>_xlfn.LET(
_xlpm.PrincipalOwedCalculation,$B$10-$D361,
_xlpm.IsPrincipalLessThenOrEqualToMonthlyPaymentCondition,$F360&lt;=$B$10,
_xlpm.IsPrincipalZeroCondition,ROUND($F360,2) = 0,
_xlpm.IsPrincipalRemainingBlankCondition,$F360="",
_xlpm.IsPeriodBlankCondition,ISBLANK($A361),
_xlpm.Calculation,IF(_xlpm.IsPeriodBlankCondition,"",IF(_xlpm.IsPrincipalRemainingBlankCondition,"",IF(_xlpm.IsPrincipalZeroCondition,"",IF(_xlpm.IsPrincipalLessThenOrEqualToMonthlyPaymentCondition,$F360,_xlpm.PrincipalOwedCalculation)))),
_xlpm.Calculation
)</f>
        <v>1283.6657202924641</v>
      </c>
      <c r="F361" s="5">
        <f>_xlfn.LET(
_xlpm.StartingBalanceGreaterThanPrincipalOwedPlusPrepaymentCondition,$C361&gt;=$E361,
_xlpm.IsPrincpalOwedPlusPrepaymentLessThanOrEqualToPrincipalRemainingCondition,ROUND($E361,2)&lt;=ROUND($F360,2),
_xlpm.IsCurrentPrincapalOwedAmtGreaterThanPrevPrincipalOwedCondition,$E360&gt;$F360,
_xlpm.IsPrincipalZeroCondition,ROUND($F360,2) = 0,
_xlpm.IsPrincipalRemainingBlankCondition,$F360="",
_xlpm.IsPeriodBlankCondition,ISBLANK($A361),
_xlpm.Calculation,IF(_xlpm.IsPeriodBlankCondition,"",IF(_xlpm.IsPrincipalRemainingBlankCondition,"",IF(_xlpm.IsPrincipalZeroCondition,"",IF(_xlpm.StartingBalanceGreaterThanPrincipalOwedPlusPrepaymentCondition,$C361-$E361,0)))),
_xlpm.Calculation
)</f>
        <v>34231.906983792389</v>
      </c>
      <c r="G361" s="5">
        <f>_xlfn.LET(
_xlpm.PrincpalRemainingCalculation,$B$13,
_xlpm.IsPrincipalZeroCondition,ROUND($F360,2) = 0,
_xlpm.IsPrincipalRemainingBlankCondition,$F360="",
_xlpm.IsPeriodBlankCondition,ISBLANK($A361),
_xlpm.Calculation,IF(_xlpm.IsPeriodBlankCondition,"",IF(_xlpm.IsPrincipalRemainingBlankCondition,"",IF(_xlpm.IsPrincipalZeroCondition,"",_xlpm.PrincpalRemainingCalculation))),
_xlpm.Calculation
)</f>
        <v>500</v>
      </c>
      <c r="H361" s="5" t="str">
        <f>_xlfn.LET(
_xlpm.IsPrincipalRemainingLessThanOrEqualToPMICutoffAmtCondition,$F360&lt;=$B$2*(1-$B$15),
_xlpm.PMIMonthlyPayment,$B$19,
_xlpm.IsPrincipalZeroCondition,ROUND($F360,2) = 0,
_xlpm.IsPrincipalRemainingBlankCondition,$F360="",
_xlpm.IsPeriodBlankCondition,ISBLANK($A361),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61" s="5">
        <f>_xlfn.LET(
_xlpm.IfPMIOwedIsBlank,IF($H361 = "",0,$H361),
_xlpm.TotalMonthlyPaymentCalculation,$D361+$E361+$G361+_xlpm.IfPMIOwedIsBlank,
_xlpm.IsPrincipalZeroCondition,ROUND($F360,2) = 0,
_xlpm.IsPrincipalRemainingBlankCondition,$F360="",
_xlpm.IsPeriodBlankCondition,ISBLANK($A361),
_xlpm.Calculation,IF(_xlpm.IsPeriodBlankCondition,"",IF(_xlpm.IsPrincipalRemainingBlankCondition,"",IF(_xlpm.IsPrincipalZeroCondition,"",_xlpm.TotalMonthlyPaymentCalculation))),
_xlpm.Calculation
)</f>
        <v>2079.6288261598379</v>
      </c>
      <c r="L361" s="5"/>
    </row>
    <row r="362" spans="1:12" x14ac:dyDescent="0.3">
      <c r="A362">
        <v>337</v>
      </c>
      <c r="B362" s="53">
        <f t="shared" si="5"/>
        <v>54058</v>
      </c>
      <c r="C362" s="5">
        <f>_xlfn.LET(
_xlpm.StartingPrincipalBalance,$F361,
_xlpm.IsPrincipalRemainingZeroCondition,ROUND($F361,2)=0,
_xlpm.IsPrincipalRemainingBlankCondition,$F361="",
_xlpm.IsPeriodBlankCondition,ISBLANK($A362),
_xlpm.Calculation,IF(_xlpm.IsPeriodBlankCondition,"",IF(_xlpm.IsPrincipalRemainingBlankCondition,"",IF(_xlpm.IsPrincipalRemainingZeroCondition,"",_xlpm.StartingPrincipalBalance))),
_xlpm.Calculation
)</f>
        <v>34231.906983792389</v>
      </c>
      <c r="D362" s="5">
        <f>_xlfn.LET(
_xlpm.InterestCalculation,$F361*$B$9,
_xlpm.IsPrincipalRemainingZeroCondition,ROUND($F361,2)=0,
_xlpm.IsPrincipalRemainingBlankCondition,$F361="",
_xlpm.IsPeriodBlankCondition,ISBLANK($A362),
_xlpm.Calculation,IF(_xlpm.IsPeriodBlankCondition,"",IF(_xlpm.IsPrincipalRemainingBlankCondition,"",IF(_xlpm.IsPrincipalRemainingZeroCondition,"",_xlpm.InterestCalculation))),
_xlpm.Calculation
)</f>
        <v>285.26589153160324</v>
      </c>
      <c r="E362" s="5">
        <f>_xlfn.LET(
_xlpm.PrincipalOwedCalculation,$B$10-$D362,
_xlpm.IsPrincipalLessThenOrEqualToMonthlyPaymentCondition,$F361&lt;=$B$10,
_xlpm.IsPrincipalZeroCondition,ROUND($F361,2) = 0,
_xlpm.IsPrincipalRemainingBlankCondition,$F361="",
_xlpm.IsPeriodBlankCondition,ISBLANK($A362),
_xlpm.Calculation,IF(_xlpm.IsPeriodBlankCondition,"",IF(_xlpm.IsPrincipalRemainingBlankCondition,"",IF(_xlpm.IsPrincipalZeroCondition,"",IF(_xlpm.IsPrincipalLessThenOrEqualToMonthlyPaymentCondition,$F361,_xlpm.PrincipalOwedCalculation)))),
_xlpm.Calculation
)</f>
        <v>1294.3629346282346</v>
      </c>
      <c r="F362" s="5">
        <f>_xlfn.LET(
_xlpm.StartingBalanceGreaterThanPrincipalOwedPlusPrepaymentCondition,$C362&gt;=$E362,
_xlpm.IsPrincpalOwedPlusPrepaymentLessThanOrEqualToPrincipalRemainingCondition,ROUND($E362,2)&lt;=ROUND($F361,2),
_xlpm.IsCurrentPrincapalOwedAmtGreaterThanPrevPrincipalOwedCondition,$E361&gt;$F361,
_xlpm.IsPrincipalZeroCondition,ROUND($F361,2) = 0,
_xlpm.IsPrincipalRemainingBlankCondition,$F361="",
_xlpm.IsPeriodBlankCondition,ISBLANK($A362),
_xlpm.Calculation,IF(_xlpm.IsPeriodBlankCondition,"",IF(_xlpm.IsPrincipalRemainingBlankCondition,"",IF(_xlpm.IsPrincipalZeroCondition,"",IF(_xlpm.StartingBalanceGreaterThanPrincipalOwedPlusPrepaymentCondition,$C362-$E362,0)))),
_xlpm.Calculation
)</f>
        <v>32937.544049164157</v>
      </c>
      <c r="G362" s="5">
        <f>_xlfn.LET(
_xlpm.PrincpalRemainingCalculation,$B$13,
_xlpm.IsPrincipalZeroCondition,ROUND($F361,2) = 0,
_xlpm.IsPrincipalRemainingBlankCondition,$F361="",
_xlpm.IsPeriodBlankCondition,ISBLANK($A362),
_xlpm.Calculation,IF(_xlpm.IsPeriodBlankCondition,"",IF(_xlpm.IsPrincipalRemainingBlankCondition,"",IF(_xlpm.IsPrincipalZeroCondition,"",_xlpm.PrincpalRemainingCalculation))),
_xlpm.Calculation
)</f>
        <v>500</v>
      </c>
      <c r="H362" s="5" t="str">
        <f>_xlfn.LET(
_xlpm.IsPrincipalRemainingLessThanOrEqualToPMICutoffAmtCondition,$F361&lt;=$B$2*(1-$B$15),
_xlpm.PMIMonthlyPayment,$B$19,
_xlpm.IsPrincipalZeroCondition,ROUND($F361,2) = 0,
_xlpm.IsPrincipalRemainingBlankCondition,$F361="",
_xlpm.IsPeriodBlankCondition,ISBLANK($A362),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62" s="5">
        <f>_xlfn.LET(
_xlpm.IfPMIOwedIsBlank,IF($H362 = "",0,$H362),
_xlpm.TotalMonthlyPaymentCalculation,$D362+$E362+$G362+_xlpm.IfPMIOwedIsBlank,
_xlpm.IsPrincipalZeroCondition,ROUND($F361,2) = 0,
_xlpm.IsPrincipalRemainingBlankCondition,$F361="",
_xlpm.IsPeriodBlankCondition,ISBLANK($A362),
_xlpm.Calculation,IF(_xlpm.IsPeriodBlankCondition,"",IF(_xlpm.IsPrincipalRemainingBlankCondition,"",IF(_xlpm.IsPrincipalZeroCondition,"",_xlpm.TotalMonthlyPaymentCalculation))),
_xlpm.Calculation
)</f>
        <v>2079.6288261598379</v>
      </c>
      <c r="L362" s="5"/>
    </row>
    <row r="363" spans="1:12" x14ac:dyDescent="0.3">
      <c r="A363">
        <v>338</v>
      </c>
      <c r="B363" s="53">
        <f t="shared" si="5"/>
        <v>54089</v>
      </c>
      <c r="C363" s="5">
        <f>_xlfn.LET(
_xlpm.StartingPrincipalBalance,$F362,
_xlpm.IsPrincipalRemainingZeroCondition,ROUND($F362,2)=0,
_xlpm.IsPrincipalRemainingBlankCondition,$F362="",
_xlpm.IsPeriodBlankCondition,ISBLANK($A363),
_xlpm.Calculation,IF(_xlpm.IsPeriodBlankCondition,"",IF(_xlpm.IsPrincipalRemainingBlankCondition,"",IF(_xlpm.IsPrincipalRemainingZeroCondition,"",_xlpm.StartingPrincipalBalance))),
_xlpm.Calculation
)</f>
        <v>32937.544049164157</v>
      </c>
      <c r="D363" s="5">
        <f>_xlfn.LET(
_xlpm.InterestCalculation,$F362*$B$9,
_xlpm.IsPrincipalRemainingZeroCondition,ROUND($F362,2)=0,
_xlpm.IsPrincipalRemainingBlankCondition,$F362="",
_xlpm.IsPeriodBlankCondition,ISBLANK($A363),
_xlpm.Calculation,IF(_xlpm.IsPeriodBlankCondition,"",IF(_xlpm.IsPrincipalRemainingBlankCondition,"",IF(_xlpm.IsPrincipalRemainingZeroCondition,"",_xlpm.InterestCalculation))),
_xlpm.Calculation
)</f>
        <v>274.47953374303461</v>
      </c>
      <c r="E363" s="5">
        <f>_xlfn.LET(
_xlpm.PrincipalOwedCalculation,$B$10-$D363,
_xlpm.IsPrincipalLessThenOrEqualToMonthlyPaymentCondition,$F362&lt;=$B$10,
_xlpm.IsPrincipalZeroCondition,ROUND($F362,2) = 0,
_xlpm.IsPrincipalRemainingBlankCondition,$F362="",
_xlpm.IsPeriodBlankCondition,ISBLANK($A363),
_xlpm.Calculation,IF(_xlpm.IsPeriodBlankCondition,"",IF(_xlpm.IsPrincipalRemainingBlankCondition,"",IF(_xlpm.IsPrincipalZeroCondition,"",IF(_xlpm.IsPrincipalLessThenOrEqualToMonthlyPaymentCondition,$F362,_xlpm.PrincipalOwedCalculation)))),
_xlpm.Calculation
)</f>
        <v>1305.1492924168033</v>
      </c>
      <c r="F363" s="5">
        <f>_xlfn.LET(
_xlpm.StartingBalanceGreaterThanPrincipalOwedPlusPrepaymentCondition,$C363&gt;=$E363,
_xlpm.IsPrincpalOwedPlusPrepaymentLessThanOrEqualToPrincipalRemainingCondition,ROUND($E363,2)&lt;=ROUND($F362,2),
_xlpm.IsCurrentPrincapalOwedAmtGreaterThanPrevPrincipalOwedCondition,$E362&gt;$F362,
_xlpm.IsPrincipalZeroCondition,ROUND($F362,2) = 0,
_xlpm.IsPrincipalRemainingBlankCondition,$F362="",
_xlpm.IsPeriodBlankCondition,ISBLANK($A363),
_xlpm.Calculation,IF(_xlpm.IsPeriodBlankCondition,"",IF(_xlpm.IsPrincipalRemainingBlankCondition,"",IF(_xlpm.IsPrincipalZeroCondition,"",IF(_xlpm.StartingBalanceGreaterThanPrincipalOwedPlusPrepaymentCondition,$C363-$E363,0)))),
_xlpm.Calculation
)</f>
        <v>31632.394756747351</v>
      </c>
      <c r="G363" s="5">
        <f>_xlfn.LET(
_xlpm.PrincpalRemainingCalculation,$B$13,
_xlpm.IsPrincipalZeroCondition,ROUND($F362,2) = 0,
_xlpm.IsPrincipalRemainingBlankCondition,$F362="",
_xlpm.IsPeriodBlankCondition,ISBLANK($A363),
_xlpm.Calculation,IF(_xlpm.IsPeriodBlankCondition,"",IF(_xlpm.IsPrincipalRemainingBlankCondition,"",IF(_xlpm.IsPrincipalZeroCondition,"",_xlpm.PrincpalRemainingCalculation))),
_xlpm.Calculation
)</f>
        <v>500</v>
      </c>
      <c r="H363" s="5" t="str">
        <f>_xlfn.LET(
_xlpm.IsPrincipalRemainingLessThanOrEqualToPMICutoffAmtCondition,$F362&lt;=$B$2*(1-$B$15),
_xlpm.PMIMonthlyPayment,$B$19,
_xlpm.IsPrincipalZeroCondition,ROUND($F362,2) = 0,
_xlpm.IsPrincipalRemainingBlankCondition,$F362="",
_xlpm.IsPeriodBlankCondition,ISBLANK($A363),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63" s="5">
        <f>_xlfn.LET(
_xlpm.IfPMIOwedIsBlank,IF($H363 = "",0,$H363),
_xlpm.TotalMonthlyPaymentCalculation,$D363+$E363+$G363+_xlpm.IfPMIOwedIsBlank,
_xlpm.IsPrincipalZeroCondition,ROUND($F362,2) = 0,
_xlpm.IsPrincipalRemainingBlankCondition,$F362="",
_xlpm.IsPeriodBlankCondition,ISBLANK($A363),
_xlpm.Calculation,IF(_xlpm.IsPeriodBlankCondition,"",IF(_xlpm.IsPrincipalRemainingBlankCondition,"",IF(_xlpm.IsPrincipalZeroCondition,"",_xlpm.TotalMonthlyPaymentCalculation))),
_xlpm.Calculation
)</f>
        <v>2079.6288261598379</v>
      </c>
      <c r="L363" s="5"/>
    </row>
    <row r="364" spans="1:12" x14ac:dyDescent="0.3">
      <c r="A364">
        <v>339</v>
      </c>
      <c r="B364" s="53">
        <f t="shared" si="5"/>
        <v>54118</v>
      </c>
      <c r="C364" s="5">
        <f>_xlfn.LET(
_xlpm.StartingPrincipalBalance,$F363,
_xlpm.IsPrincipalRemainingZeroCondition,ROUND($F363,2)=0,
_xlpm.IsPrincipalRemainingBlankCondition,$F363="",
_xlpm.IsPeriodBlankCondition,ISBLANK($A364),
_xlpm.Calculation,IF(_xlpm.IsPeriodBlankCondition,"",IF(_xlpm.IsPrincipalRemainingBlankCondition,"",IF(_xlpm.IsPrincipalRemainingZeroCondition,"",_xlpm.StartingPrincipalBalance))),
_xlpm.Calculation
)</f>
        <v>31632.394756747351</v>
      </c>
      <c r="D364" s="5">
        <f>_xlfn.LET(
_xlpm.InterestCalculation,$F363*$B$9,
_xlpm.IsPrincipalRemainingZeroCondition,ROUND($F363,2)=0,
_xlpm.IsPrincipalRemainingBlankCondition,$F363="",
_xlpm.IsPeriodBlankCondition,ISBLANK($A364),
_xlpm.Calculation,IF(_xlpm.IsPeriodBlankCondition,"",IF(_xlpm.IsPrincipalRemainingBlankCondition,"",IF(_xlpm.IsPrincipalRemainingZeroCondition,"",_xlpm.InterestCalculation))),
_xlpm.Calculation
)</f>
        <v>263.60328963956124</v>
      </c>
      <c r="E364" s="5">
        <f>_xlfn.LET(
_xlpm.PrincipalOwedCalculation,$B$10-$D364,
_xlpm.IsPrincipalLessThenOrEqualToMonthlyPaymentCondition,$F363&lt;=$B$10,
_xlpm.IsPrincipalZeroCondition,ROUND($F363,2) = 0,
_xlpm.IsPrincipalRemainingBlankCondition,$F363="",
_xlpm.IsPeriodBlankCondition,ISBLANK($A364),
_xlpm.Calculation,IF(_xlpm.IsPeriodBlankCondition,"",IF(_xlpm.IsPrincipalRemainingBlankCondition,"",IF(_xlpm.IsPrincipalZeroCondition,"",IF(_xlpm.IsPrincipalLessThenOrEqualToMonthlyPaymentCondition,$F363,_xlpm.PrincipalOwedCalculation)))),
_xlpm.Calculation
)</f>
        <v>1316.0255365202765</v>
      </c>
      <c r="F364" s="5">
        <f>_xlfn.LET(
_xlpm.StartingBalanceGreaterThanPrincipalOwedPlusPrepaymentCondition,$C364&gt;=$E364,
_xlpm.IsPrincpalOwedPlusPrepaymentLessThanOrEqualToPrincipalRemainingCondition,ROUND($E364,2)&lt;=ROUND($F363,2),
_xlpm.IsCurrentPrincapalOwedAmtGreaterThanPrevPrincipalOwedCondition,$E363&gt;$F363,
_xlpm.IsPrincipalZeroCondition,ROUND($F363,2) = 0,
_xlpm.IsPrincipalRemainingBlankCondition,$F363="",
_xlpm.IsPeriodBlankCondition,ISBLANK($A364),
_xlpm.Calculation,IF(_xlpm.IsPeriodBlankCondition,"",IF(_xlpm.IsPrincipalRemainingBlankCondition,"",IF(_xlpm.IsPrincipalZeroCondition,"",IF(_xlpm.StartingBalanceGreaterThanPrincipalOwedPlusPrepaymentCondition,$C364-$E364,0)))),
_xlpm.Calculation
)</f>
        <v>30316.369220227076</v>
      </c>
      <c r="G364" s="5">
        <f>_xlfn.LET(
_xlpm.PrincpalRemainingCalculation,$B$13,
_xlpm.IsPrincipalZeroCondition,ROUND($F363,2) = 0,
_xlpm.IsPrincipalRemainingBlankCondition,$F363="",
_xlpm.IsPeriodBlankCondition,ISBLANK($A364),
_xlpm.Calculation,IF(_xlpm.IsPeriodBlankCondition,"",IF(_xlpm.IsPrincipalRemainingBlankCondition,"",IF(_xlpm.IsPrincipalZeroCondition,"",_xlpm.PrincpalRemainingCalculation))),
_xlpm.Calculation
)</f>
        <v>500</v>
      </c>
      <c r="H364" s="5" t="str">
        <f>_xlfn.LET(
_xlpm.IsPrincipalRemainingLessThanOrEqualToPMICutoffAmtCondition,$F363&lt;=$B$2*(1-$B$15),
_xlpm.PMIMonthlyPayment,$B$19,
_xlpm.IsPrincipalZeroCondition,ROUND($F363,2) = 0,
_xlpm.IsPrincipalRemainingBlankCondition,$F363="",
_xlpm.IsPeriodBlankCondition,ISBLANK($A364),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64" s="5">
        <f>_xlfn.LET(
_xlpm.IfPMIOwedIsBlank,IF($H364 = "",0,$H364),
_xlpm.TotalMonthlyPaymentCalculation,$D364+$E364+$G364+_xlpm.IfPMIOwedIsBlank,
_xlpm.IsPrincipalZeroCondition,ROUND($F363,2) = 0,
_xlpm.IsPrincipalRemainingBlankCondition,$F363="",
_xlpm.IsPeriodBlankCondition,ISBLANK($A364),
_xlpm.Calculation,IF(_xlpm.IsPeriodBlankCondition,"",IF(_xlpm.IsPrincipalRemainingBlankCondition,"",IF(_xlpm.IsPrincipalZeroCondition,"",_xlpm.TotalMonthlyPaymentCalculation))),
_xlpm.Calculation
)</f>
        <v>2079.6288261598379</v>
      </c>
      <c r="L364" s="5"/>
    </row>
    <row r="365" spans="1:12" x14ac:dyDescent="0.3">
      <c r="A365">
        <v>340</v>
      </c>
      <c r="B365" s="53">
        <f t="shared" si="5"/>
        <v>54149</v>
      </c>
      <c r="C365" s="5">
        <f>_xlfn.LET(
_xlpm.StartingPrincipalBalance,$F364,
_xlpm.IsPrincipalRemainingZeroCondition,ROUND($F364,2)=0,
_xlpm.IsPrincipalRemainingBlankCondition,$F364="",
_xlpm.IsPeriodBlankCondition,ISBLANK($A365),
_xlpm.Calculation,IF(_xlpm.IsPeriodBlankCondition,"",IF(_xlpm.IsPrincipalRemainingBlankCondition,"",IF(_xlpm.IsPrincipalRemainingZeroCondition,"",_xlpm.StartingPrincipalBalance))),
_xlpm.Calculation
)</f>
        <v>30316.369220227076</v>
      </c>
      <c r="D365" s="5">
        <f>_xlfn.LET(
_xlpm.InterestCalculation,$F364*$B$9,
_xlpm.IsPrincipalRemainingZeroCondition,ROUND($F364,2)=0,
_xlpm.IsPrincipalRemainingBlankCondition,$F364="",
_xlpm.IsPeriodBlankCondition,ISBLANK($A365),
_xlpm.Calculation,IF(_xlpm.IsPeriodBlankCondition,"",IF(_xlpm.IsPrincipalRemainingBlankCondition,"",IF(_xlpm.IsPrincipalRemainingZeroCondition,"",_xlpm.InterestCalculation))),
_xlpm.Calculation
)</f>
        <v>252.63641016855897</v>
      </c>
      <c r="E365" s="5">
        <f>_xlfn.LET(
_xlpm.PrincipalOwedCalculation,$B$10-$D365,
_xlpm.IsPrincipalLessThenOrEqualToMonthlyPaymentCondition,$F364&lt;=$B$10,
_xlpm.IsPrincipalZeroCondition,ROUND($F364,2) = 0,
_xlpm.IsPrincipalRemainingBlankCondition,$F364="",
_xlpm.IsPeriodBlankCondition,ISBLANK($A365),
_xlpm.Calculation,IF(_xlpm.IsPeriodBlankCondition,"",IF(_xlpm.IsPrincipalRemainingBlankCondition,"",IF(_xlpm.IsPrincipalZeroCondition,"",IF(_xlpm.IsPrincipalLessThenOrEqualToMonthlyPaymentCondition,$F364,_xlpm.PrincipalOwedCalculation)))),
_xlpm.Calculation
)</f>
        <v>1326.9924159912789</v>
      </c>
      <c r="F365" s="5">
        <f>_xlfn.LET(
_xlpm.StartingBalanceGreaterThanPrincipalOwedPlusPrepaymentCondition,$C365&gt;=$E365,
_xlpm.IsPrincpalOwedPlusPrepaymentLessThanOrEqualToPrincipalRemainingCondition,ROUND($E365,2)&lt;=ROUND($F364,2),
_xlpm.IsCurrentPrincapalOwedAmtGreaterThanPrevPrincipalOwedCondition,$E364&gt;$F364,
_xlpm.IsPrincipalZeroCondition,ROUND($F364,2) = 0,
_xlpm.IsPrincipalRemainingBlankCondition,$F364="",
_xlpm.IsPeriodBlankCondition,ISBLANK($A365),
_xlpm.Calculation,IF(_xlpm.IsPeriodBlankCondition,"",IF(_xlpm.IsPrincipalRemainingBlankCondition,"",IF(_xlpm.IsPrincipalZeroCondition,"",IF(_xlpm.StartingBalanceGreaterThanPrincipalOwedPlusPrepaymentCondition,$C365-$E365,0)))),
_xlpm.Calculation
)</f>
        <v>28989.376804235799</v>
      </c>
      <c r="G365" s="5">
        <f>_xlfn.LET(
_xlpm.PrincpalRemainingCalculation,$B$13,
_xlpm.IsPrincipalZeroCondition,ROUND($F364,2) = 0,
_xlpm.IsPrincipalRemainingBlankCondition,$F364="",
_xlpm.IsPeriodBlankCondition,ISBLANK($A365),
_xlpm.Calculation,IF(_xlpm.IsPeriodBlankCondition,"",IF(_xlpm.IsPrincipalRemainingBlankCondition,"",IF(_xlpm.IsPrincipalZeroCondition,"",_xlpm.PrincpalRemainingCalculation))),
_xlpm.Calculation
)</f>
        <v>500</v>
      </c>
      <c r="H365" s="5" t="str">
        <f>_xlfn.LET(
_xlpm.IsPrincipalRemainingLessThanOrEqualToPMICutoffAmtCondition,$F364&lt;=$B$2*(1-$B$15),
_xlpm.PMIMonthlyPayment,$B$19,
_xlpm.IsPrincipalZeroCondition,ROUND($F364,2) = 0,
_xlpm.IsPrincipalRemainingBlankCondition,$F364="",
_xlpm.IsPeriodBlankCondition,ISBLANK($A365),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65" s="5">
        <f>_xlfn.LET(
_xlpm.IfPMIOwedIsBlank,IF($H365 = "",0,$H365),
_xlpm.TotalMonthlyPaymentCalculation,$D365+$E365+$G365+_xlpm.IfPMIOwedIsBlank,
_xlpm.IsPrincipalZeroCondition,ROUND($F364,2) = 0,
_xlpm.IsPrincipalRemainingBlankCondition,$F364="",
_xlpm.IsPeriodBlankCondition,ISBLANK($A365),
_xlpm.Calculation,IF(_xlpm.IsPeriodBlankCondition,"",IF(_xlpm.IsPrincipalRemainingBlankCondition,"",IF(_xlpm.IsPrincipalZeroCondition,"",_xlpm.TotalMonthlyPaymentCalculation))),
_xlpm.Calculation
)</f>
        <v>2079.6288261598379</v>
      </c>
      <c r="L365" s="5"/>
    </row>
    <row r="366" spans="1:12" x14ac:dyDescent="0.3">
      <c r="A366">
        <v>341</v>
      </c>
      <c r="B366" s="53">
        <f t="shared" si="5"/>
        <v>54179</v>
      </c>
      <c r="C366" s="5">
        <f>_xlfn.LET(
_xlpm.StartingPrincipalBalance,$F365,
_xlpm.IsPrincipalRemainingZeroCondition,ROUND($F365,2)=0,
_xlpm.IsPrincipalRemainingBlankCondition,$F365="",
_xlpm.IsPeriodBlankCondition,ISBLANK($A366),
_xlpm.Calculation,IF(_xlpm.IsPeriodBlankCondition,"",IF(_xlpm.IsPrincipalRemainingBlankCondition,"",IF(_xlpm.IsPrincipalRemainingZeroCondition,"",_xlpm.StartingPrincipalBalance))),
_xlpm.Calculation
)</f>
        <v>28989.376804235799</v>
      </c>
      <c r="D366" s="5">
        <f>_xlfn.LET(
_xlpm.InterestCalculation,$F365*$B$9,
_xlpm.IsPrincipalRemainingZeroCondition,ROUND($F365,2)=0,
_xlpm.IsPrincipalRemainingBlankCondition,$F365="",
_xlpm.IsPeriodBlankCondition,ISBLANK($A366),
_xlpm.Calculation,IF(_xlpm.IsPeriodBlankCondition,"",IF(_xlpm.IsPrincipalRemainingBlankCondition,"",IF(_xlpm.IsPrincipalRemainingZeroCondition,"",_xlpm.InterestCalculation))),
_xlpm.Calculation
)</f>
        <v>241.57814003529833</v>
      </c>
      <c r="E366" s="5">
        <f>_xlfn.LET(
_xlpm.PrincipalOwedCalculation,$B$10-$D366,
_xlpm.IsPrincipalLessThenOrEqualToMonthlyPaymentCondition,$F365&lt;=$B$10,
_xlpm.IsPrincipalZeroCondition,ROUND($F365,2) = 0,
_xlpm.IsPrincipalRemainingBlankCondition,$F365="",
_xlpm.IsPeriodBlankCondition,ISBLANK($A366),
_xlpm.Calculation,IF(_xlpm.IsPeriodBlankCondition,"",IF(_xlpm.IsPrincipalRemainingBlankCondition,"",IF(_xlpm.IsPrincipalZeroCondition,"",IF(_xlpm.IsPrincipalLessThenOrEqualToMonthlyPaymentCondition,$F365,_xlpm.PrincipalOwedCalculation)))),
_xlpm.Calculation
)</f>
        <v>1338.0506861245397</v>
      </c>
      <c r="F366" s="5">
        <f>_xlfn.LET(
_xlpm.StartingBalanceGreaterThanPrincipalOwedPlusPrepaymentCondition,$C366&gt;=$E366,
_xlpm.IsPrincpalOwedPlusPrepaymentLessThanOrEqualToPrincipalRemainingCondition,ROUND($E366,2)&lt;=ROUND($F365,2),
_xlpm.IsCurrentPrincapalOwedAmtGreaterThanPrevPrincipalOwedCondition,$E365&gt;$F365,
_xlpm.IsPrincipalZeroCondition,ROUND($F365,2) = 0,
_xlpm.IsPrincipalRemainingBlankCondition,$F365="",
_xlpm.IsPeriodBlankCondition,ISBLANK($A366),
_xlpm.Calculation,IF(_xlpm.IsPeriodBlankCondition,"",IF(_xlpm.IsPrincipalRemainingBlankCondition,"",IF(_xlpm.IsPrincipalZeroCondition,"",IF(_xlpm.StartingBalanceGreaterThanPrincipalOwedPlusPrepaymentCondition,$C366-$E366,0)))),
_xlpm.Calculation
)</f>
        <v>27651.326118111258</v>
      </c>
      <c r="G366" s="5">
        <f>_xlfn.LET(
_xlpm.PrincpalRemainingCalculation,$B$13,
_xlpm.IsPrincipalZeroCondition,ROUND($F365,2) = 0,
_xlpm.IsPrincipalRemainingBlankCondition,$F365="",
_xlpm.IsPeriodBlankCondition,ISBLANK($A366),
_xlpm.Calculation,IF(_xlpm.IsPeriodBlankCondition,"",IF(_xlpm.IsPrincipalRemainingBlankCondition,"",IF(_xlpm.IsPrincipalZeroCondition,"",_xlpm.PrincpalRemainingCalculation))),
_xlpm.Calculation
)</f>
        <v>500</v>
      </c>
      <c r="H366" s="5" t="str">
        <f>_xlfn.LET(
_xlpm.IsPrincipalRemainingLessThanOrEqualToPMICutoffAmtCondition,$F365&lt;=$B$2*(1-$B$15),
_xlpm.PMIMonthlyPayment,$B$19,
_xlpm.IsPrincipalZeroCondition,ROUND($F365,2) = 0,
_xlpm.IsPrincipalRemainingBlankCondition,$F365="",
_xlpm.IsPeriodBlankCondition,ISBLANK($A366),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66" s="5">
        <f>_xlfn.LET(
_xlpm.IfPMIOwedIsBlank,IF($H366 = "",0,$H366),
_xlpm.TotalMonthlyPaymentCalculation,$D366+$E366+$G366+_xlpm.IfPMIOwedIsBlank,
_xlpm.IsPrincipalZeroCondition,ROUND($F365,2) = 0,
_xlpm.IsPrincipalRemainingBlankCondition,$F365="",
_xlpm.IsPeriodBlankCondition,ISBLANK($A366),
_xlpm.Calculation,IF(_xlpm.IsPeriodBlankCondition,"",IF(_xlpm.IsPrincipalRemainingBlankCondition,"",IF(_xlpm.IsPrincipalZeroCondition,"",_xlpm.TotalMonthlyPaymentCalculation))),
_xlpm.Calculation
)</f>
        <v>2079.6288261598379</v>
      </c>
      <c r="L366" s="5"/>
    </row>
    <row r="367" spans="1:12" x14ac:dyDescent="0.3">
      <c r="A367">
        <v>342</v>
      </c>
      <c r="B367" s="53">
        <f t="shared" si="5"/>
        <v>54210</v>
      </c>
      <c r="C367" s="5">
        <f>_xlfn.LET(
_xlpm.StartingPrincipalBalance,$F366,
_xlpm.IsPrincipalRemainingZeroCondition,ROUND($F366,2)=0,
_xlpm.IsPrincipalRemainingBlankCondition,$F366="",
_xlpm.IsPeriodBlankCondition,ISBLANK($A367),
_xlpm.Calculation,IF(_xlpm.IsPeriodBlankCondition,"",IF(_xlpm.IsPrincipalRemainingBlankCondition,"",IF(_xlpm.IsPrincipalRemainingZeroCondition,"",_xlpm.StartingPrincipalBalance))),
_xlpm.Calculation
)</f>
        <v>27651.326118111258</v>
      </c>
      <c r="D367" s="5">
        <f>_xlfn.LET(
_xlpm.InterestCalculation,$F366*$B$9,
_xlpm.IsPrincipalRemainingZeroCondition,ROUND($F366,2)=0,
_xlpm.IsPrincipalRemainingBlankCondition,$F366="",
_xlpm.IsPeriodBlankCondition,ISBLANK($A367),
_xlpm.Calculation,IF(_xlpm.IsPeriodBlankCondition,"",IF(_xlpm.IsPrincipalRemainingBlankCondition,"",IF(_xlpm.IsPrincipalRemainingZeroCondition,"",_xlpm.InterestCalculation))),
_xlpm.Calculation
)</f>
        <v>230.42771765092715</v>
      </c>
      <c r="E367" s="5">
        <f>_xlfn.LET(
_xlpm.PrincipalOwedCalculation,$B$10-$D367,
_xlpm.IsPrincipalLessThenOrEqualToMonthlyPaymentCondition,$F366&lt;=$B$10,
_xlpm.IsPrincipalZeroCondition,ROUND($F366,2) = 0,
_xlpm.IsPrincipalRemainingBlankCondition,$F366="",
_xlpm.IsPeriodBlankCondition,ISBLANK($A367),
_xlpm.Calculation,IF(_xlpm.IsPeriodBlankCondition,"",IF(_xlpm.IsPrincipalRemainingBlankCondition,"",IF(_xlpm.IsPrincipalZeroCondition,"",IF(_xlpm.IsPrincipalLessThenOrEqualToMonthlyPaymentCondition,$F366,_xlpm.PrincipalOwedCalculation)))),
_xlpm.Calculation
)</f>
        <v>1349.2011085089107</v>
      </c>
      <c r="F367" s="5">
        <f>_xlfn.LET(
_xlpm.StartingBalanceGreaterThanPrincipalOwedPlusPrepaymentCondition,$C367&gt;=$E367,
_xlpm.IsPrincpalOwedPlusPrepaymentLessThanOrEqualToPrincipalRemainingCondition,ROUND($E367,2)&lt;=ROUND($F366,2),
_xlpm.IsCurrentPrincapalOwedAmtGreaterThanPrevPrincipalOwedCondition,$E366&gt;$F366,
_xlpm.IsPrincipalZeroCondition,ROUND($F366,2) = 0,
_xlpm.IsPrincipalRemainingBlankCondition,$F366="",
_xlpm.IsPeriodBlankCondition,ISBLANK($A367),
_xlpm.Calculation,IF(_xlpm.IsPeriodBlankCondition,"",IF(_xlpm.IsPrincipalRemainingBlankCondition,"",IF(_xlpm.IsPrincipalZeroCondition,"",IF(_xlpm.StartingBalanceGreaterThanPrincipalOwedPlusPrepaymentCondition,$C367-$E367,0)))),
_xlpm.Calculation
)</f>
        <v>26302.125009602347</v>
      </c>
      <c r="G367" s="5">
        <f>_xlfn.LET(
_xlpm.PrincpalRemainingCalculation,$B$13,
_xlpm.IsPrincipalZeroCondition,ROUND($F366,2) = 0,
_xlpm.IsPrincipalRemainingBlankCondition,$F366="",
_xlpm.IsPeriodBlankCondition,ISBLANK($A367),
_xlpm.Calculation,IF(_xlpm.IsPeriodBlankCondition,"",IF(_xlpm.IsPrincipalRemainingBlankCondition,"",IF(_xlpm.IsPrincipalZeroCondition,"",_xlpm.PrincpalRemainingCalculation))),
_xlpm.Calculation
)</f>
        <v>500</v>
      </c>
      <c r="H367" s="5" t="str">
        <f>_xlfn.LET(
_xlpm.IsPrincipalRemainingLessThanOrEqualToPMICutoffAmtCondition,$F366&lt;=$B$2*(1-$B$15),
_xlpm.PMIMonthlyPayment,$B$19,
_xlpm.IsPrincipalZeroCondition,ROUND($F366,2) = 0,
_xlpm.IsPrincipalRemainingBlankCondition,$F366="",
_xlpm.IsPeriodBlankCondition,ISBLANK($A367),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67" s="5">
        <f>_xlfn.LET(
_xlpm.IfPMIOwedIsBlank,IF($H367 = "",0,$H367),
_xlpm.TotalMonthlyPaymentCalculation,$D367+$E367+$G367+_xlpm.IfPMIOwedIsBlank,
_xlpm.IsPrincipalZeroCondition,ROUND($F366,2) = 0,
_xlpm.IsPrincipalRemainingBlankCondition,$F366="",
_xlpm.IsPeriodBlankCondition,ISBLANK($A367),
_xlpm.Calculation,IF(_xlpm.IsPeriodBlankCondition,"",IF(_xlpm.IsPrincipalRemainingBlankCondition,"",IF(_xlpm.IsPrincipalZeroCondition,"",_xlpm.TotalMonthlyPaymentCalculation))),
_xlpm.Calculation
)</f>
        <v>2079.6288261598379</v>
      </c>
      <c r="L367" s="5"/>
    </row>
    <row r="368" spans="1:12" x14ac:dyDescent="0.3">
      <c r="A368">
        <v>343</v>
      </c>
      <c r="B368" s="53">
        <f t="shared" si="5"/>
        <v>54240</v>
      </c>
      <c r="C368" s="5">
        <f>_xlfn.LET(
_xlpm.StartingPrincipalBalance,$F367,
_xlpm.IsPrincipalRemainingZeroCondition,ROUND($F367,2)=0,
_xlpm.IsPrincipalRemainingBlankCondition,$F367="",
_xlpm.IsPeriodBlankCondition,ISBLANK($A368),
_xlpm.Calculation,IF(_xlpm.IsPeriodBlankCondition,"",IF(_xlpm.IsPrincipalRemainingBlankCondition,"",IF(_xlpm.IsPrincipalRemainingZeroCondition,"",_xlpm.StartingPrincipalBalance))),
_xlpm.Calculation
)</f>
        <v>26302.125009602347</v>
      </c>
      <c r="D368" s="5">
        <f>_xlfn.LET(
_xlpm.InterestCalculation,$F367*$B$9,
_xlpm.IsPrincipalRemainingZeroCondition,ROUND($F367,2)=0,
_xlpm.IsPrincipalRemainingBlankCondition,$F367="",
_xlpm.IsPeriodBlankCondition,ISBLANK($A368),
_xlpm.Calculation,IF(_xlpm.IsPeriodBlankCondition,"",IF(_xlpm.IsPrincipalRemainingBlankCondition,"",IF(_xlpm.IsPrincipalRemainingZeroCondition,"",_xlpm.InterestCalculation))),
_xlpm.Calculation
)</f>
        <v>219.18437508001955</v>
      </c>
      <c r="E368" s="5">
        <f>_xlfn.LET(
_xlpm.PrincipalOwedCalculation,$B$10-$D368,
_xlpm.IsPrincipalLessThenOrEqualToMonthlyPaymentCondition,$F367&lt;=$B$10,
_xlpm.IsPrincipalZeroCondition,ROUND($F367,2) = 0,
_xlpm.IsPrincipalRemainingBlankCondition,$F367="",
_xlpm.IsPeriodBlankCondition,ISBLANK($A368),
_xlpm.Calculation,IF(_xlpm.IsPeriodBlankCondition,"",IF(_xlpm.IsPrincipalRemainingBlankCondition,"",IF(_xlpm.IsPrincipalZeroCondition,"",IF(_xlpm.IsPrincipalLessThenOrEqualToMonthlyPaymentCondition,$F367,_xlpm.PrincipalOwedCalculation)))),
_xlpm.Calculation
)</f>
        <v>1360.4444510798185</v>
      </c>
      <c r="F368" s="5">
        <f>_xlfn.LET(
_xlpm.StartingBalanceGreaterThanPrincipalOwedPlusPrepaymentCondition,$C368&gt;=$E368,
_xlpm.IsPrincpalOwedPlusPrepaymentLessThanOrEqualToPrincipalRemainingCondition,ROUND($E368,2)&lt;=ROUND($F367,2),
_xlpm.IsCurrentPrincapalOwedAmtGreaterThanPrevPrincipalOwedCondition,$E367&gt;$F367,
_xlpm.IsPrincipalZeroCondition,ROUND($F367,2) = 0,
_xlpm.IsPrincipalRemainingBlankCondition,$F367="",
_xlpm.IsPeriodBlankCondition,ISBLANK($A368),
_xlpm.Calculation,IF(_xlpm.IsPeriodBlankCondition,"",IF(_xlpm.IsPrincipalRemainingBlankCondition,"",IF(_xlpm.IsPrincipalZeroCondition,"",IF(_xlpm.StartingBalanceGreaterThanPrincipalOwedPlusPrepaymentCondition,$C368-$E368,0)))),
_xlpm.Calculation
)</f>
        <v>24941.68055852253</v>
      </c>
      <c r="G368" s="5">
        <f>_xlfn.LET(
_xlpm.PrincpalRemainingCalculation,$B$13,
_xlpm.IsPrincipalZeroCondition,ROUND($F367,2) = 0,
_xlpm.IsPrincipalRemainingBlankCondition,$F367="",
_xlpm.IsPeriodBlankCondition,ISBLANK($A368),
_xlpm.Calculation,IF(_xlpm.IsPeriodBlankCondition,"",IF(_xlpm.IsPrincipalRemainingBlankCondition,"",IF(_xlpm.IsPrincipalZeroCondition,"",_xlpm.PrincpalRemainingCalculation))),
_xlpm.Calculation
)</f>
        <v>500</v>
      </c>
      <c r="H368" s="5" t="str">
        <f>_xlfn.LET(
_xlpm.IsPrincipalRemainingLessThanOrEqualToPMICutoffAmtCondition,$F367&lt;=$B$2*(1-$B$15),
_xlpm.PMIMonthlyPayment,$B$19,
_xlpm.IsPrincipalZeroCondition,ROUND($F367,2) = 0,
_xlpm.IsPrincipalRemainingBlankCondition,$F367="",
_xlpm.IsPeriodBlankCondition,ISBLANK($A368),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68" s="5">
        <f>_xlfn.LET(
_xlpm.IfPMIOwedIsBlank,IF($H368 = "",0,$H368),
_xlpm.TotalMonthlyPaymentCalculation,$D368+$E368+$G368+_xlpm.IfPMIOwedIsBlank,
_xlpm.IsPrincipalZeroCondition,ROUND($F367,2) = 0,
_xlpm.IsPrincipalRemainingBlankCondition,$F367="",
_xlpm.IsPeriodBlankCondition,ISBLANK($A368),
_xlpm.Calculation,IF(_xlpm.IsPeriodBlankCondition,"",IF(_xlpm.IsPrincipalRemainingBlankCondition,"",IF(_xlpm.IsPrincipalZeroCondition,"",_xlpm.TotalMonthlyPaymentCalculation))),
_xlpm.Calculation
)</f>
        <v>2079.6288261598379</v>
      </c>
      <c r="L368" s="5"/>
    </row>
    <row r="369" spans="1:12" x14ac:dyDescent="0.3">
      <c r="A369">
        <v>344</v>
      </c>
      <c r="B369" s="53">
        <f t="shared" si="5"/>
        <v>54271</v>
      </c>
      <c r="C369" s="5">
        <f>_xlfn.LET(
_xlpm.StartingPrincipalBalance,$F368,
_xlpm.IsPrincipalRemainingZeroCondition,ROUND($F368,2)=0,
_xlpm.IsPrincipalRemainingBlankCondition,$F368="",
_xlpm.IsPeriodBlankCondition,ISBLANK($A369),
_xlpm.Calculation,IF(_xlpm.IsPeriodBlankCondition,"",IF(_xlpm.IsPrincipalRemainingBlankCondition,"",IF(_xlpm.IsPrincipalRemainingZeroCondition,"",_xlpm.StartingPrincipalBalance))),
_xlpm.Calculation
)</f>
        <v>24941.68055852253</v>
      </c>
      <c r="D369" s="5">
        <f>_xlfn.LET(
_xlpm.InterestCalculation,$F368*$B$9,
_xlpm.IsPrincipalRemainingZeroCondition,ROUND($F368,2)=0,
_xlpm.IsPrincipalRemainingBlankCondition,$F368="",
_xlpm.IsPeriodBlankCondition,ISBLANK($A369),
_xlpm.Calculation,IF(_xlpm.IsPeriodBlankCondition,"",IF(_xlpm.IsPrincipalRemainingBlankCondition,"",IF(_xlpm.IsPrincipalRemainingZeroCondition,"",_xlpm.InterestCalculation))),
_xlpm.Calculation
)</f>
        <v>207.84733798768775</v>
      </c>
      <c r="E369" s="5">
        <f>_xlfn.LET(
_xlpm.PrincipalOwedCalculation,$B$10-$D369,
_xlpm.IsPrincipalLessThenOrEqualToMonthlyPaymentCondition,$F368&lt;=$B$10,
_xlpm.IsPrincipalZeroCondition,ROUND($F368,2) = 0,
_xlpm.IsPrincipalRemainingBlankCondition,$F368="",
_xlpm.IsPeriodBlankCondition,ISBLANK($A369),
_xlpm.Calculation,IF(_xlpm.IsPeriodBlankCondition,"",IF(_xlpm.IsPrincipalRemainingBlankCondition,"",IF(_xlpm.IsPrincipalZeroCondition,"",IF(_xlpm.IsPrincipalLessThenOrEqualToMonthlyPaymentCondition,$F368,_xlpm.PrincipalOwedCalculation)))),
_xlpm.Calculation
)</f>
        <v>1371.7814881721501</v>
      </c>
      <c r="F369" s="5">
        <f>_xlfn.LET(
_xlpm.StartingBalanceGreaterThanPrincipalOwedPlusPrepaymentCondition,$C369&gt;=$E369,
_xlpm.IsPrincpalOwedPlusPrepaymentLessThanOrEqualToPrincipalRemainingCondition,ROUND($E369,2)&lt;=ROUND($F368,2),
_xlpm.IsCurrentPrincapalOwedAmtGreaterThanPrevPrincipalOwedCondition,$E368&gt;$F368,
_xlpm.IsPrincipalZeroCondition,ROUND($F368,2) = 0,
_xlpm.IsPrincipalRemainingBlankCondition,$F368="",
_xlpm.IsPeriodBlankCondition,ISBLANK($A369),
_xlpm.Calculation,IF(_xlpm.IsPeriodBlankCondition,"",IF(_xlpm.IsPrincipalRemainingBlankCondition,"",IF(_xlpm.IsPrincipalZeroCondition,"",IF(_xlpm.StartingBalanceGreaterThanPrincipalOwedPlusPrepaymentCondition,$C369-$E369,0)))),
_xlpm.Calculation
)</f>
        <v>23569.89907035038</v>
      </c>
      <c r="G369" s="5">
        <f>_xlfn.LET(
_xlpm.PrincpalRemainingCalculation,$B$13,
_xlpm.IsPrincipalZeroCondition,ROUND($F368,2) = 0,
_xlpm.IsPrincipalRemainingBlankCondition,$F368="",
_xlpm.IsPeriodBlankCondition,ISBLANK($A369),
_xlpm.Calculation,IF(_xlpm.IsPeriodBlankCondition,"",IF(_xlpm.IsPrincipalRemainingBlankCondition,"",IF(_xlpm.IsPrincipalZeroCondition,"",_xlpm.PrincpalRemainingCalculation))),
_xlpm.Calculation
)</f>
        <v>500</v>
      </c>
      <c r="H369" s="5" t="str">
        <f>_xlfn.LET(
_xlpm.IsPrincipalRemainingLessThanOrEqualToPMICutoffAmtCondition,$F368&lt;=$B$2*(1-$B$15),
_xlpm.PMIMonthlyPayment,$B$19,
_xlpm.IsPrincipalZeroCondition,ROUND($F368,2) = 0,
_xlpm.IsPrincipalRemainingBlankCondition,$F368="",
_xlpm.IsPeriodBlankCondition,ISBLANK($A369),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69" s="5">
        <f>_xlfn.LET(
_xlpm.IfPMIOwedIsBlank,IF($H369 = "",0,$H369),
_xlpm.TotalMonthlyPaymentCalculation,$D369+$E369+$G369+_xlpm.IfPMIOwedIsBlank,
_xlpm.IsPrincipalZeroCondition,ROUND($F368,2) = 0,
_xlpm.IsPrincipalRemainingBlankCondition,$F368="",
_xlpm.IsPeriodBlankCondition,ISBLANK($A369),
_xlpm.Calculation,IF(_xlpm.IsPeriodBlankCondition,"",IF(_xlpm.IsPrincipalRemainingBlankCondition,"",IF(_xlpm.IsPrincipalZeroCondition,"",_xlpm.TotalMonthlyPaymentCalculation))),
_xlpm.Calculation
)</f>
        <v>2079.6288261598379</v>
      </c>
      <c r="L369" s="5"/>
    </row>
    <row r="370" spans="1:12" x14ac:dyDescent="0.3">
      <c r="A370">
        <v>345</v>
      </c>
      <c r="B370" s="53">
        <f t="shared" si="5"/>
        <v>54302</v>
      </c>
      <c r="C370" s="5">
        <f>_xlfn.LET(
_xlpm.StartingPrincipalBalance,$F369,
_xlpm.IsPrincipalRemainingZeroCondition,ROUND($F369,2)=0,
_xlpm.IsPrincipalRemainingBlankCondition,$F369="",
_xlpm.IsPeriodBlankCondition,ISBLANK($A370),
_xlpm.Calculation,IF(_xlpm.IsPeriodBlankCondition,"",IF(_xlpm.IsPrincipalRemainingBlankCondition,"",IF(_xlpm.IsPrincipalRemainingZeroCondition,"",_xlpm.StartingPrincipalBalance))),
_xlpm.Calculation
)</f>
        <v>23569.89907035038</v>
      </c>
      <c r="D370" s="5">
        <f>_xlfn.LET(
_xlpm.InterestCalculation,$F369*$B$9,
_xlpm.IsPrincipalRemainingZeroCondition,ROUND($F369,2)=0,
_xlpm.IsPrincipalRemainingBlankCondition,$F369="",
_xlpm.IsPeriodBlankCondition,ISBLANK($A370),
_xlpm.Calculation,IF(_xlpm.IsPeriodBlankCondition,"",IF(_xlpm.IsPrincipalRemainingBlankCondition,"",IF(_xlpm.IsPrincipalRemainingZeroCondition,"",_xlpm.InterestCalculation))),
_xlpm.Calculation
)</f>
        <v>196.41582558625316</v>
      </c>
      <c r="E370" s="5">
        <f>_xlfn.LET(
_xlpm.PrincipalOwedCalculation,$B$10-$D370,
_xlpm.IsPrincipalLessThenOrEqualToMonthlyPaymentCondition,$F369&lt;=$B$10,
_xlpm.IsPrincipalZeroCondition,ROUND($F369,2) = 0,
_xlpm.IsPrincipalRemainingBlankCondition,$F369="",
_xlpm.IsPeriodBlankCondition,ISBLANK($A370),
_xlpm.Calculation,IF(_xlpm.IsPeriodBlankCondition,"",IF(_xlpm.IsPrincipalRemainingBlankCondition,"",IF(_xlpm.IsPrincipalZeroCondition,"",IF(_xlpm.IsPrincipalLessThenOrEqualToMonthlyPaymentCondition,$F369,_xlpm.PrincipalOwedCalculation)))),
_xlpm.Calculation
)</f>
        <v>1383.2130005735848</v>
      </c>
      <c r="F370" s="5">
        <f>_xlfn.LET(
_xlpm.StartingBalanceGreaterThanPrincipalOwedPlusPrepaymentCondition,$C370&gt;=$E370,
_xlpm.IsPrincpalOwedPlusPrepaymentLessThanOrEqualToPrincipalRemainingCondition,ROUND($E370,2)&lt;=ROUND($F369,2),
_xlpm.IsCurrentPrincapalOwedAmtGreaterThanPrevPrincipalOwedCondition,$E369&gt;$F369,
_xlpm.IsPrincipalZeroCondition,ROUND($F369,2) = 0,
_xlpm.IsPrincipalRemainingBlankCondition,$F369="",
_xlpm.IsPeriodBlankCondition,ISBLANK($A370),
_xlpm.Calculation,IF(_xlpm.IsPeriodBlankCondition,"",IF(_xlpm.IsPrincipalRemainingBlankCondition,"",IF(_xlpm.IsPrincipalZeroCondition,"",IF(_xlpm.StartingBalanceGreaterThanPrincipalOwedPlusPrepaymentCondition,$C370-$E370,0)))),
_xlpm.Calculation
)</f>
        <v>22186.686069776795</v>
      </c>
      <c r="G370" s="5">
        <f>_xlfn.LET(
_xlpm.PrincpalRemainingCalculation,$B$13,
_xlpm.IsPrincipalZeroCondition,ROUND($F369,2) = 0,
_xlpm.IsPrincipalRemainingBlankCondition,$F369="",
_xlpm.IsPeriodBlankCondition,ISBLANK($A370),
_xlpm.Calculation,IF(_xlpm.IsPeriodBlankCondition,"",IF(_xlpm.IsPrincipalRemainingBlankCondition,"",IF(_xlpm.IsPrincipalZeroCondition,"",_xlpm.PrincpalRemainingCalculation))),
_xlpm.Calculation
)</f>
        <v>500</v>
      </c>
      <c r="H370" s="5" t="str">
        <f>_xlfn.LET(
_xlpm.IsPrincipalRemainingLessThanOrEqualToPMICutoffAmtCondition,$F369&lt;=$B$2*(1-$B$15),
_xlpm.PMIMonthlyPayment,$B$19,
_xlpm.IsPrincipalZeroCondition,ROUND($F369,2) = 0,
_xlpm.IsPrincipalRemainingBlankCondition,$F369="",
_xlpm.IsPeriodBlankCondition,ISBLANK($A370),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70" s="5">
        <f>_xlfn.LET(
_xlpm.IfPMIOwedIsBlank,IF($H370 = "",0,$H370),
_xlpm.TotalMonthlyPaymentCalculation,$D370+$E370+$G370+_xlpm.IfPMIOwedIsBlank,
_xlpm.IsPrincipalZeroCondition,ROUND($F369,2) = 0,
_xlpm.IsPrincipalRemainingBlankCondition,$F369="",
_xlpm.IsPeriodBlankCondition,ISBLANK($A370),
_xlpm.Calculation,IF(_xlpm.IsPeriodBlankCondition,"",IF(_xlpm.IsPrincipalRemainingBlankCondition,"",IF(_xlpm.IsPrincipalZeroCondition,"",_xlpm.TotalMonthlyPaymentCalculation))),
_xlpm.Calculation
)</f>
        <v>2079.6288261598379</v>
      </c>
      <c r="L370" s="5"/>
    </row>
    <row r="371" spans="1:12" x14ac:dyDescent="0.3">
      <c r="A371">
        <v>346</v>
      </c>
      <c r="B371" s="53">
        <f t="shared" si="5"/>
        <v>54332</v>
      </c>
      <c r="C371" s="5">
        <f>_xlfn.LET(
_xlpm.StartingPrincipalBalance,$F370,
_xlpm.IsPrincipalRemainingZeroCondition,ROUND($F370,2)=0,
_xlpm.IsPrincipalRemainingBlankCondition,$F370="",
_xlpm.IsPeriodBlankCondition,ISBLANK($A371),
_xlpm.Calculation,IF(_xlpm.IsPeriodBlankCondition,"",IF(_xlpm.IsPrincipalRemainingBlankCondition,"",IF(_xlpm.IsPrincipalRemainingZeroCondition,"",_xlpm.StartingPrincipalBalance))),
_xlpm.Calculation
)</f>
        <v>22186.686069776795</v>
      </c>
      <c r="D371" s="5">
        <f>_xlfn.LET(
_xlpm.InterestCalculation,$F370*$B$9,
_xlpm.IsPrincipalRemainingZeroCondition,ROUND($F370,2)=0,
_xlpm.IsPrincipalRemainingBlankCondition,$F370="",
_xlpm.IsPeriodBlankCondition,ISBLANK($A371),
_xlpm.Calculation,IF(_xlpm.IsPeriodBlankCondition,"",IF(_xlpm.IsPrincipalRemainingBlankCondition,"",IF(_xlpm.IsPrincipalRemainingZeroCondition,"",_xlpm.InterestCalculation))),
_xlpm.Calculation
)</f>
        <v>184.8890505814733</v>
      </c>
      <c r="E371" s="5">
        <f>_xlfn.LET(
_xlpm.PrincipalOwedCalculation,$B$10-$D371,
_xlpm.IsPrincipalLessThenOrEqualToMonthlyPaymentCondition,$F370&lt;=$B$10,
_xlpm.IsPrincipalZeroCondition,ROUND($F370,2) = 0,
_xlpm.IsPrincipalRemainingBlankCondition,$F370="",
_xlpm.IsPeriodBlankCondition,ISBLANK($A371),
_xlpm.Calculation,IF(_xlpm.IsPeriodBlankCondition,"",IF(_xlpm.IsPrincipalRemainingBlankCondition,"",IF(_xlpm.IsPrincipalZeroCondition,"",IF(_xlpm.IsPrincipalLessThenOrEqualToMonthlyPaymentCondition,$F370,_xlpm.PrincipalOwedCalculation)))),
_xlpm.Calculation
)</f>
        <v>1394.7397755783645</v>
      </c>
      <c r="F371" s="5">
        <f>_xlfn.LET(
_xlpm.StartingBalanceGreaterThanPrincipalOwedPlusPrepaymentCondition,$C371&gt;=$E371,
_xlpm.IsPrincpalOwedPlusPrepaymentLessThanOrEqualToPrincipalRemainingCondition,ROUND($E371,2)&lt;=ROUND($F370,2),
_xlpm.IsCurrentPrincapalOwedAmtGreaterThanPrevPrincipalOwedCondition,$E370&gt;$F370,
_xlpm.IsPrincipalZeroCondition,ROUND($F370,2) = 0,
_xlpm.IsPrincipalRemainingBlankCondition,$F370="",
_xlpm.IsPeriodBlankCondition,ISBLANK($A371),
_xlpm.Calculation,IF(_xlpm.IsPeriodBlankCondition,"",IF(_xlpm.IsPrincipalRemainingBlankCondition,"",IF(_xlpm.IsPrincipalZeroCondition,"",IF(_xlpm.StartingBalanceGreaterThanPrincipalOwedPlusPrepaymentCondition,$C371-$E371,0)))),
_xlpm.Calculation
)</f>
        <v>20791.946294198431</v>
      </c>
      <c r="G371" s="5">
        <f>_xlfn.LET(
_xlpm.PrincpalRemainingCalculation,$B$13,
_xlpm.IsPrincipalZeroCondition,ROUND($F370,2) = 0,
_xlpm.IsPrincipalRemainingBlankCondition,$F370="",
_xlpm.IsPeriodBlankCondition,ISBLANK($A371),
_xlpm.Calculation,IF(_xlpm.IsPeriodBlankCondition,"",IF(_xlpm.IsPrincipalRemainingBlankCondition,"",IF(_xlpm.IsPrincipalZeroCondition,"",_xlpm.PrincpalRemainingCalculation))),
_xlpm.Calculation
)</f>
        <v>500</v>
      </c>
      <c r="H371" s="5" t="str">
        <f>_xlfn.LET(
_xlpm.IsPrincipalRemainingLessThanOrEqualToPMICutoffAmtCondition,$F370&lt;=$B$2*(1-$B$15),
_xlpm.PMIMonthlyPayment,$B$19,
_xlpm.IsPrincipalZeroCondition,ROUND($F370,2) = 0,
_xlpm.IsPrincipalRemainingBlankCondition,$F370="",
_xlpm.IsPeriodBlankCondition,ISBLANK($A371),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71" s="5">
        <f>_xlfn.LET(
_xlpm.IfPMIOwedIsBlank,IF($H371 = "",0,$H371),
_xlpm.TotalMonthlyPaymentCalculation,$D371+$E371+$G371+_xlpm.IfPMIOwedIsBlank,
_xlpm.IsPrincipalZeroCondition,ROUND($F370,2) = 0,
_xlpm.IsPrincipalRemainingBlankCondition,$F370="",
_xlpm.IsPeriodBlankCondition,ISBLANK($A371),
_xlpm.Calculation,IF(_xlpm.IsPeriodBlankCondition,"",IF(_xlpm.IsPrincipalRemainingBlankCondition,"",IF(_xlpm.IsPrincipalZeroCondition,"",_xlpm.TotalMonthlyPaymentCalculation))),
_xlpm.Calculation
)</f>
        <v>2079.6288261598379</v>
      </c>
      <c r="L371" s="5"/>
    </row>
    <row r="372" spans="1:12" x14ac:dyDescent="0.3">
      <c r="A372">
        <v>347</v>
      </c>
      <c r="B372" s="53">
        <f t="shared" si="5"/>
        <v>54363</v>
      </c>
      <c r="C372" s="5">
        <f>_xlfn.LET(
_xlpm.StartingPrincipalBalance,$F371,
_xlpm.IsPrincipalRemainingZeroCondition,ROUND($F371,2)=0,
_xlpm.IsPrincipalRemainingBlankCondition,$F371="",
_xlpm.IsPeriodBlankCondition,ISBLANK($A372),
_xlpm.Calculation,IF(_xlpm.IsPeriodBlankCondition,"",IF(_xlpm.IsPrincipalRemainingBlankCondition,"",IF(_xlpm.IsPrincipalRemainingZeroCondition,"",_xlpm.StartingPrincipalBalance))),
_xlpm.Calculation
)</f>
        <v>20791.946294198431</v>
      </c>
      <c r="D372" s="5">
        <f>_xlfn.LET(
_xlpm.InterestCalculation,$F371*$B$9,
_xlpm.IsPrincipalRemainingZeroCondition,ROUND($F371,2)=0,
_xlpm.IsPrincipalRemainingBlankCondition,$F371="",
_xlpm.IsPeriodBlankCondition,ISBLANK($A372),
_xlpm.Calculation,IF(_xlpm.IsPeriodBlankCondition,"",IF(_xlpm.IsPrincipalRemainingBlankCondition,"",IF(_xlpm.IsPrincipalRemainingZeroCondition,"",_xlpm.InterestCalculation))),
_xlpm.Calculation
)</f>
        <v>173.26621911832027</v>
      </c>
      <c r="E372" s="5">
        <f>_xlfn.LET(
_xlpm.PrincipalOwedCalculation,$B$10-$D372,
_xlpm.IsPrincipalLessThenOrEqualToMonthlyPaymentCondition,$F371&lt;=$B$10,
_xlpm.IsPrincipalZeroCondition,ROUND($F371,2) = 0,
_xlpm.IsPrincipalRemainingBlankCondition,$F371="",
_xlpm.IsPeriodBlankCondition,ISBLANK($A372),
_xlpm.Calculation,IF(_xlpm.IsPeriodBlankCondition,"",IF(_xlpm.IsPrincipalRemainingBlankCondition,"",IF(_xlpm.IsPrincipalZeroCondition,"",IF(_xlpm.IsPrincipalLessThenOrEqualToMonthlyPaymentCondition,$F371,_xlpm.PrincipalOwedCalculation)))),
_xlpm.Calculation
)</f>
        <v>1406.3626070415175</v>
      </c>
      <c r="F372" s="5">
        <f>_xlfn.LET(
_xlpm.StartingBalanceGreaterThanPrincipalOwedPlusPrepaymentCondition,$C372&gt;=$E372,
_xlpm.IsPrincpalOwedPlusPrepaymentLessThanOrEqualToPrincipalRemainingCondition,ROUND($E372,2)&lt;=ROUND($F371,2),
_xlpm.IsCurrentPrincapalOwedAmtGreaterThanPrevPrincipalOwedCondition,$E371&gt;$F371,
_xlpm.IsPrincipalZeroCondition,ROUND($F371,2) = 0,
_xlpm.IsPrincipalRemainingBlankCondition,$F371="",
_xlpm.IsPeriodBlankCondition,ISBLANK($A372),
_xlpm.Calculation,IF(_xlpm.IsPeriodBlankCondition,"",IF(_xlpm.IsPrincipalRemainingBlankCondition,"",IF(_xlpm.IsPrincipalZeroCondition,"",IF(_xlpm.StartingBalanceGreaterThanPrincipalOwedPlusPrepaymentCondition,$C372-$E372,0)))),
_xlpm.Calculation
)</f>
        <v>19385.583687156912</v>
      </c>
      <c r="G372" s="5">
        <f>_xlfn.LET(
_xlpm.PrincpalRemainingCalculation,$B$13,
_xlpm.IsPrincipalZeroCondition,ROUND($F371,2) = 0,
_xlpm.IsPrincipalRemainingBlankCondition,$F371="",
_xlpm.IsPeriodBlankCondition,ISBLANK($A372),
_xlpm.Calculation,IF(_xlpm.IsPeriodBlankCondition,"",IF(_xlpm.IsPrincipalRemainingBlankCondition,"",IF(_xlpm.IsPrincipalZeroCondition,"",_xlpm.PrincpalRemainingCalculation))),
_xlpm.Calculation
)</f>
        <v>500</v>
      </c>
      <c r="H372" s="5" t="str">
        <f>_xlfn.LET(
_xlpm.IsPrincipalRemainingLessThanOrEqualToPMICutoffAmtCondition,$F371&lt;=$B$2*(1-$B$15),
_xlpm.PMIMonthlyPayment,$B$19,
_xlpm.IsPrincipalZeroCondition,ROUND($F371,2) = 0,
_xlpm.IsPrincipalRemainingBlankCondition,$F371="",
_xlpm.IsPeriodBlankCondition,ISBLANK($A372),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72" s="5">
        <f>_xlfn.LET(
_xlpm.IfPMIOwedIsBlank,IF($H372 = "",0,$H372),
_xlpm.TotalMonthlyPaymentCalculation,$D372+$E372+$G372+_xlpm.IfPMIOwedIsBlank,
_xlpm.IsPrincipalZeroCondition,ROUND($F371,2) = 0,
_xlpm.IsPrincipalRemainingBlankCondition,$F371="",
_xlpm.IsPeriodBlankCondition,ISBLANK($A372),
_xlpm.Calculation,IF(_xlpm.IsPeriodBlankCondition,"",IF(_xlpm.IsPrincipalRemainingBlankCondition,"",IF(_xlpm.IsPrincipalZeroCondition,"",_xlpm.TotalMonthlyPaymentCalculation))),
_xlpm.Calculation
)</f>
        <v>2079.6288261598379</v>
      </c>
      <c r="L372" s="5"/>
    </row>
    <row r="373" spans="1:12" x14ac:dyDescent="0.3">
      <c r="A373">
        <v>348</v>
      </c>
      <c r="B373" s="53">
        <f t="shared" si="5"/>
        <v>54393</v>
      </c>
      <c r="C373" s="5">
        <f>_xlfn.LET(
_xlpm.StartingPrincipalBalance,$F372,
_xlpm.IsPrincipalRemainingZeroCondition,ROUND($F372,2)=0,
_xlpm.IsPrincipalRemainingBlankCondition,$F372="",
_xlpm.IsPeriodBlankCondition,ISBLANK($A373),
_xlpm.Calculation,IF(_xlpm.IsPeriodBlankCondition,"",IF(_xlpm.IsPrincipalRemainingBlankCondition,"",IF(_xlpm.IsPrincipalRemainingZeroCondition,"",_xlpm.StartingPrincipalBalance))),
_xlpm.Calculation
)</f>
        <v>19385.583687156912</v>
      </c>
      <c r="D373" s="5">
        <f>_xlfn.LET(
_xlpm.InterestCalculation,$F372*$B$9,
_xlpm.IsPrincipalRemainingZeroCondition,ROUND($F372,2)=0,
_xlpm.IsPrincipalRemainingBlankCondition,$F372="",
_xlpm.IsPeriodBlankCondition,ISBLANK($A373),
_xlpm.Calculation,IF(_xlpm.IsPeriodBlankCondition,"",IF(_xlpm.IsPrincipalRemainingBlankCondition,"",IF(_xlpm.IsPrincipalRemainingZeroCondition,"",_xlpm.InterestCalculation))),
_xlpm.Calculation
)</f>
        <v>161.54653072630759</v>
      </c>
      <c r="E373" s="5">
        <f>_xlfn.LET(
_xlpm.PrincipalOwedCalculation,$B$10-$D373,
_xlpm.IsPrincipalLessThenOrEqualToMonthlyPaymentCondition,$F372&lt;=$B$10,
_xlpm.IsPrincipalZeroCondition,ROUND($F372,2) = 0,
_xlpm.IsPrincipalRemainingBlankCondition,$F372="",
_xlpm.IsPeriodBlankCondition,ISBLANK($A373),
_xlpm.Calculation,IF(_xlpm.IsPeriodBlankCondition,"",IF(_xlpm.IsPrincipalRemainingBlankCondition,"",IF(_xlpm.IsPrincipalZeroCondition,"",IF(_xlpm.IsPrincipalLessThenOrEqualToMonthlyPaymentCondition,$F372,_xlpm.PrincipalOwedCalculation)))),
_xlpm.Calculation
)</f>
        <v>1418.0822954335304</v>
      </c>
      <c r="F373" s="5">
        <f>_xlfn.LET(
_xlpm.StartingBalanceGreaterThanPrincipalOwedPlusPrepaymentCondition,$C373&gt;=$E373,
_xlpm.IsPrincpalOwedPlusPrepaymentLessThanOrEqualToPrincipalRemainingCondition,ROUND($E373,2)&lt;=ROUND($F372,2),
_xlpm.IsCurrentPrincapalOwedAmtGreaterThanPrevPrincipalOwedCondition,$E372&gt;$F372,
_xlpm.IsPrincipalZeroCondition,ROUND($F372,2) = 0,
_xlpm.IsPrincipalRemainingBlankCondition,$F372="",
_xlpm.IsPeriodBlankCondition,ISBLANK($A373),
_xlpm.Calculation,IF(_xlpm.IsPeriodBlankCondition,"",IF(_xlpm.IsPrincipalRemainingBlankCondition,"",IF(_xlpm.IsPrincipalZeroCondition,"",IF(_xlpm.StartingBalanceGreaterThanPrincipalOwedPlusPrepaymentCondition,$C373-$E373,0)))),
_xlpm.Calculation
)</f>
        <v>17967.501391723381</v>
      </c>
      <c r="G373" s="5">
        <f>_xlfn.LET(
_xlpm.PrincpalRemainingCalculation,$B$13,
_xlpm.IsPrincipalZeroCondition,ROUND($F372,2) = 0,
_xlpm.IsPrincipalRemainingBlankCondition,$F372="",
_xlpm.IsPeriodBlankCondition,ISBLANK($A373),
_xlpm.Calculation,IF(_xlpm.IsPeriodBlankCondition,"",IF(_xlpm.IsPrincipalRemainingBlankCondition,"",IF(_xlpm.IsPrincipalZeroCondition,"",_xlpm.PrincpalRemainingCalculation))),
_xlpm.Calculation
)</f>
        <v>500</v>
      </c>
      <c r="H373" s="5" t="str">
        <f>_xlfn.LET(
_xlpm.IsPrincipalRemainingLessThanOrEqualToPMICutoffAmtCondition,$F372&lt;=$B$2*(1-$B$15),
_xlpm.PMIMonthlyPayment,$B$19,
_xlpm.IsPrincipalZeroCondition,ROUND($F372,2) = 0,
_xlpm.IsPrincipalRemainingBlankCondition,$F372="",
_xlpm.IsPeriodBlankCondition,ISBLANK($A373),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73" s="5">
        <f>_xlfn.LET(
_xlpm.IfPMIOwedIsBlank,IF($H373 = "",0,$H373),
_xlpm.TotalMonthlyPaymentCalculation,$D373+$E373+$G373+_xlpm.IfPMIOwedIsBlank,
_xlpm.IsPrincipalZeroCondition,ROUND($F372,2) = 0,
_xlpm.IsPrincipalRemainingBlankCondition,$F372="",
_xlpm.IsPeriodBlankCondition,ISBLANK($A373),
_xlpm.Calculation,IF(_xlpm.IsPeriodBlankCondition,"",IF(_xlpm.IsPrincipalRemainingBlankCondition,"",IF(_xlpm.IsPrincipalZeroCondition,"",_xlpm.TotalMonthlyPaymentCalculation))),
_xlpm.Calculation
)</f>
        <v>2079.6288261598379</v>
      </c>
      <c r="L373" s="5"/>
    </row>
    <row r="374" spans="1:12" x14ac:dyDescent="0.3">
      <c r="A374">
        <v>349</v>
      </c>
      <c r="B374" s="53">
        <f t="shared" si="5"/>
        <v>54424</v>
      </c>
      <c r="C374" s="5">
        <f>_xlfn.LET(
_xlpm.StartingPrincipalBalance,$F373,
_xlpm.IsPrincipalRemainingZeroCondition,ROUND($F373,2)=0,
_xlpm.IsPrincipalRemainingBlankCondition,$F373="",
_xlpm.IsPeriodBlankCondition,ISBLANK($A374),
_xlpm.Calculation,IF(_xlpm.IsPeriodBlankCondition,"",IF(_xlpm.IsPrincipalRemainingBlankCondition,"",IF(_xlpm.IsPrincipalRemainingZeroCondition,"",_xlpm.StartingPrincipalBalance))),
_xlpm.Calculation
)</f>
        <v>17967.501391723381</v>
      </c>
      <c r="D374" s="5">
        <f>_xlfn.LET(
_xlpm.InterestCalculation,$F373*$B$9,
_xlpm.IsPrincipalRemainingZeroCondition,ROUND($F373,2)=0,
_xlpm.IsPrincipalRemainingBlankCondition,$F373="",
_xlpm.IsPeriodBlankCondition,ISBLANK($A374),
_xlpm.Calculation,IF(_xlpm.IsPeriodBlankCondition,"",IF(_xlpm.IsPrincipalRemainingBlankCondition,"",IF(_xlpm.IsPrincipalRemainingZeroCondition,"",_xlpm.InterestCalculation))),
_xlpm.Calculation
)</f>
        <v>149.72917826436151</v>
      </c>
      <c r="E374" s="5">
        <f>_xlfn.LET(
_xlpm.PrincipalOwedCalculation,$B$10-$D374,
_xlpm.IsPrincipalLessThenOrEqualToMonthlyPaymentCondition,$F373&lt;=$B$10,
_xlpm.IsPrincipalZeroCondition,ROUND($F373,2) = 0,
_xlpm.IsPrincipalRemainingBlankCondition,$F373="",
_xlpm.IsPeriodBlankCondition,ISBLANK($A374),
_xlpm.Calculation,IF(_xlpm.IsPeriodBlankCondition,"",IF(_xlpm.IsPrincipalRemainingBlankCondition,"",IF(_xlpm.IsPrincipalZeroCondition,"",IF(_xlpm.IsPrincipalLessThenOrEqualToMonthlyPaymentCondition,$F373,_xlpm.PrincipalOwedCalculation)))),
_xlpm.Calculation
)</f>
        <v>1429.8996478954764</v>
      </c>
      <c r="F374" s="5">
        <f>_xlfn.LET(
_xlpm.StartingBalanceGreaterThanPrincipalOwedPlusPrepaymentCondition,$C374&gt;=$E374,
_xlpm.IsPrincpalOwedPlusPrepaymentLessThanOrEqualToPrincipalRemainingCondition,ROUND($E374,2)&lt;=ROUND($F373,2),
_xlpm.IsCurrentPrincapalOwedAmtGreaterThanPrevPrincipalOwedCondition,$E373&gt;$F373,
_xlpm.IsPrincipalZeroCondition,ROUND($F373,2) = 0,
_xlpm.IsPrincipalRemainingBlankCondition,$F373="",
_xlpm.IsPeriodBlankCondition,ISBLANK($A374),
_xlpm.Calculation,IF(_xlpm.IsPeriodBlankCondition,"",IF(_xlpm.IsPrincipalRemainingBlankCondition,"",IF(_xlpm.IsPrincipalZeroCondition,"",IF(_xlpm.StartingBalanceGreaterThanPrincipalOwedPlusPrepaymentCondition,$C374-$E374,0)))),
_xlpm.Calculation
)</f>
        <v>16537.601743827905</v>
      </c>
      <c r="G374" s="5">
        <f>_xlfn.LET(
_xlpm.PrincpalRemainingCalculation,$B$13,
_xlpm.IsPrincipalZeroCondition,ROUND($F373,2) = 0,
_xlpm.IsPrincipalRemainingBlankCondition,$F373="",
_xlpm.IsPeriodBlankCondition,ISBLANK($A374),
_xlpm.Calculation,IF(_xlpm.IsPeriodBlankCondition,"",IF(_xlpm.IsPrincipalRemainingBlankCondition,"",IF(_xlpm.IsPrincipalZeroCondition,"",_xlpm.PrincpalRemainingCalculation))),
_xlpm.Calculation
)</f>
        <v>500</v>
      </c>
      <c r="H374" s="5" t="str">
        <f>_xlfn.LET(
_xlpm.IsPrincipalRemainingLessThanOrEqualToPMICutoffAmtCondition,$F373&lt;=$B$2*(1-$B$15),
_xlpm.PMIMonthlyPayment,$B$19,
_xlpm.IsPrincipalZeroCondition,ROUND($F373,2) = 0,
_xlpm.IsPrincipalRemainingBlankCondition,$F373="",
_xlpm.IsPeriodBlankCondition,ISBLANK($A374),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74" s="5">
        <f>_xlfn.LET(
_xlpm.IfPMIOwedIsBlank,IF($H374 = "",0,$H374),
_xlpm.TotalMonthlyPaymentCalculation,$D374+$E374+$G374+_xlpm.IfPMIOwedIsBlank,
_xlpm.IsPrincipalZeroCondition,ROUND($F373,2) = 0,
_xlpm.IsPrincipalRemainingBlankCondition,$F373="",
_xlpm.IsPeriodBlankCondition,ISBLANK($A374),
_xlpm.Calculation,IF(_xlpm.IsPeriodBlankCondition,"",IF(_xlpm.IsPrincipalRemainingBlankCondition,"",IF(_xlpm.IsPrincipalZeroCondition,"",_xlpm.TotalMonthlyPaymentCalculation))),
_xlpm.Calculation
)</f>
        <v>2079.6288261598379</v>
      </c>
      <c r="L374" s="5"/>
    </row>
    <row r="375" spans="1:12" x14ac:dyDescent="0.3">
      <c r="A375">
        <v>350</v>
      </c>
      <c r="B375" s="53">
        <f t="shared" si="5"/>
        <v>54455</v>
      </c>
      <c r="C375" s="5">
        <f>_xlfn.LET(
_xlpm.StartingPrincipalBalance,$F374,
_xlpm.IsPrincipalRemainingZeroCondition,ROUND($F374,2)=0,
_xlpm.IsPrincipalRemainingBlankCondition,$F374="",
_xlpm.IsPeriodBlankCondition,ISBLANK($A375),
_xlpm.Calculation,IF(_xlpm.IsPeriodBlankCondition,"",IF(_xlpm.IsPrincipalRemainingBlankCondition,"",IF(_xlpm.IsPrincipalRemainingZeroCondition,"",_xlpm.StartingPrincipalBalance))),
_xlpm.Calculation
)</f>
        <v>16537.601743827905</v>
      </c>
      <c r="D375" s="5">
        <f>_xlfn.LET(
_xlpm.InterestCalculation,$F374*$B$9,
_xlpm.IsPrincipalRemainingZeroCondition,ROUND($F374,2)=0,
_xlpm.IsPrincipalRemainingBlankCondition,$F374="",
_xlpm.IsPeriodBlankCondition,ISBLANK($A375),
_xlpm.Calculation,IF(_xlpm.IsPeriodBlankCondition,"",IF(_xlpm.IsPrincipalRemainingBlankCondition,"",IF(_xlpm.IsPrincipalRemainingZeroCondition,"",_xlpm.InterestCalculation))),
_xlpm.Calculation
)</f>
        <v>137.81334786523254</v>
      </c>
      <c r="E375" s="5">
        <f>_xlfn.LET(
_xlpm.PrincipalOwedCalculation,$B$10-$D375,
_xlpm.IsPrincipalLessThenOrEqualToMonthlyPaymentCondition,$F374&lt;=$B$10,
_xlpm.IsPrincipalZeroCondition,ROUND($F374,2) = 0,
_xlpm.IsPrincipalRemainingBlankCondition,$F374="",
_xlpm.IsPeriodBlankCondition,ISBLANK($A375),
_xlpm.Calculation,IF(_xlpm.IsPeriodBlankCondition,"",IF(_xlpm.IsPrincipalRemainingBlankCondition,"",IF(_xlpm.IsPrincipalZeroCondition,"",IF(_xlpm.IsPrincipalLessThenOrEqualToMonthlyPaymentCondition,$F374,_xlpm.PrincipalOwedCalculation)))),
_xlpm.Calculation
)</f>
        <v>1441.8154782946053</v>
      </c>
      <c r="F375" s="5">
        <f>_xlfn.LET(
_xlpm.StartingBalanceGreaterThanPrincipalOwedPlusPrepaymentCondition,$C375&gt;=$E375,
_xlpm.IsPrincpalOwedPlusPrepaymentLessThanOrEqualToPrincipalRemainingCondition,ROUND($E375,2)&lt;=ROUND($F374,2),
_xlpm.IsCurrentPrincapalOwedAmtGreaterThanPrevPrincipalOwedCondition,$E374&gt;$F374,
_xlpm.IsPrincipalZeroCondition,ROUND($F374,2) = 0,
_xlpm.IsPrincipalRemainingBlankCondition,$F374="",
_xlpm.IsPeriodBlankCondition,ISBLANK($A375),
_xlpm.Calculation,IF(_xlpm.IsPeriodBlankCondition,"",IF(_xlpm.IsPrincipalRemainingBlankCondition,"",IF(_xlpm.IsPrincipalZeroCondition,"",IF(_xlpm.StartingBalanceGreaterThanPrincipalOwedPlusPrepaymentCondition,$C375-$E375,0)))),
_xlpm.Calculation
)</f>
        <v>15095.786265533299</v>
      </c>
      <c r="G375" s="5">
        <f>_xlfn.LET(
_xlpm.PrincpalRemainingCalculation,$B$13,
_xlpm.IsPrincipalZeroCondition,ROUND($F374,2) = 0,
_xlpm.IsPrincipalRemainingBlankCondition,$F374="",
_xlpm.IsPeriodBlankCondition,ISBLANK($A375),
_xlpm.Calculation,IF(_xlpm.IsPeriodBlankCondition,"",IF(_xlpm.IsPrincipalRemainingBlankCondition,"",IF(_xlpm.IsPrincipalZeroCondition,"",_xlpm.PrincpalRemainingCalculation))),
_xlpm.Calculation
)</f>
        <v>500</v>
      </c>
      <c r="H375" s="5" t="str">
        <f>_xlfn.LET(
_xlpm.IsPrincipalRemainingLessThanOrEqualToPMICutoffAmtCondition,$F374&lt;=$B$2*(1-$B$15),
_xlpm.PMIMonthlyPayment,$B$19,
_xlpm.IsPrincipalZeroCondition,ROUND($F374,2) = 0,
_xlpm.IsPrincipalRemainingBlankCondition,$F374="",
_xlpm.IsPeriodBlankCondition,ISBLANK($A375),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75" s="5">
        <f>_xlfn.LET(
_xlpm.IfPMIOwedIsBlank,IF($H375 = "",0,$H375),
_xlpm.TotalMonthlyPaymentCalculation,$D375+$E375+$G375+_xlpm.IfPMIOwedIsBlank,
_xlpm.IsPrincipalZeroCondition,ROUND($F374,2) = 0,
_xlpm.IsPrincipalRemainingBlankCondition,$F374="",
_xlpm.IsPeriodBlankCondition,ISBLANK($A375),
_xlpm.Calculation,IF(_xlpm.IsPeriodBlankCondition,"",IF(_xlpm.IsPrincipalRemainingBlankCondition,"",IF(_xlpm.IsPrincipalZeroCondition,"",_xlpm.TotalMonthlyPaymentCalculation))),
_xlpm.Calculation
)</f>
        <v>2079.6288261598379</v>
      </c>
      <c r="L375" s="5"/>
    </row>
    <row r="376" spans="1:12" x14ac:dyDescent="0.3">
      <c r="A376">
        <v>351</v>
      </c>
      <c r="B376" s="53">
        <f t="shared" si="5"/>
        <v>54483</v>
      </c>
      <c r="C376" s="5">
        <f>_xlfn.LET(
_xlpm.StartingPrincipalBalance,$F375,
_xlpm.IsPrincipalRemainingZeroCondition,ROUND($F375,2)=0,
_xlpm.IsPrincipalRemainingBlankCondition,$F375="",
_xlpm.IsPeriodBlankCondition,ISBLANK($A376),
_xlpm.Calculation,IF(_xlpm.IsPeriodBlankCondition,"",IF(_xlpm.IsPrincipalRemainingBlankCondition,"",IF(_xlpm.IsPrincipalRemainingZeroCondition,"",_xlpm.StartingPrincipalBalance))),
_xlpm.Calculation
)</f>
        <v>15095.786265533299</v>
      </c>
      <c r="D376" s="5">
        <f>_xlfn.LET(
_xlpm.InterestCalculation,$F375*$B$9,
_xlpm.IsPrincipalRemainingZeroCondition,ROUND($F375,2)=0,
_xlpm.IsPrincipalRemainingBlankCondition,$F375="",
_xlpm.IsPeriodBlankCondition,ISBLANK($A376),
_xlpm.Calculation,IF(_xlpm.IsPeriodBlankCondition,"",IF(_xlpm.IsPrincipalRemainingBlankCondition,"",IF(_xlpm.IsPrincipalRemainingZeroCondition,"",_xlpm.InterestCalculation))),
_xlpm.Calculation
)</f>
        <v>125.79821887944416</v>
      </c>
      <c r="E376" s="5">
        <f>_xlfn.LET(
_xlpm.PrincipalOwedCalculation,$B$10-$D376,
_xlpm.IsPrincipalLessThenOrEqualToMonthlyPaymentCondition,$F375&lt;=$B$10,
_xlpm.IsPrincipalZeroCondition,ROUND($F375,2) = 0,
_xlpm.IsPrincipalRemainingBlankCondition,$F375="",
_xlpm.IsPeriodBlankCondition,ISBLANK($A376),
_xlpm.Calculation,IF(_xlpm.IsPeriodBlankCondition,"",IF(_xlpm.IsPrincipalRemainingBlankCondition,"",IF(_xlpm.IsPrincipalZeroCondition,"",IF(_xlpm.IsPrincipalLessThenOrEqualToMonthlyPaymentCondition,$F375,_xlpm.PrincipalOwedCalculation)))),
_xlpm.Calculation
)</f>
        <v>1453.8306072803937</v>
      </c>
      <c r="F376" s="5">
        <f>_xlfn.LET(
_xlpm.StartingBalanceGreaterThanPrincipalOwedPlusPrepaymentCondition,$C376&gt;=$E376,
_xlpm.IsPrincpalOwedPlusPrepaymentLessThanOrEqualToPrincipalRemainingCondition,ROUND($E376,2)&lt;=ROUND($F375,2),
_xlpm.IsCurrentPrincapalOwedAmtGreaterThanPrevPrincipalOwedCondition,$E375&gt;$F375,
_xlpm.IsPrincipalZeroCondition,ROUND($F375,2) = 0,
_xlpm.IsPrincipalRemainingBlankCondition,$F375="",
_xlpm.IsPeriodBlankCondition,ISBLANK($A376),
_xlpm.Calculation,IF(_xlpm.IsPeriodBlankCondition,"",IF(_xlpm.IsPrincipalRemainingBlankCondition,"",IF(_xlpm.IsPrincipalZeroCondition,"",IF(_xlpm.StartingBalanceGreaterThanPrincipalOwedPlusPrepaymentCondition,$C376-$E376,0)))),
_xlpm.Calculation
)</f>
        <v>13641.955658252906</v>
      </c>
      <c r="G376" s="5">
        <f>_xlfn.LET(
_xlpm.PrincpalRemainingCalculation,$B$13,
_xlpm.IsPrincipalZeroCondition,ROUND($F375,2) = 0,
_xlpm.IsPrincipalRemainingBlankCondition,$F375="",
_xlpm.IsPeriodBlankCondition,ISBLANK($A376),
_xlpm.Calculation,IF(_xlpm.IsPeriodBlankCondition,"",IF(_xlpm.IsPrincipalRemainingBlankCondition,"",IF(_xlpm.IsPrincipalZeroCondition,"",_xlpm.PrincpalRemainingCalculation))),
_xlpm.Calculation
)</f>
        <v>500</v>
      </c>
      <c r="H376" s="5" t="str">
        <f>_xlfn.LET(
_xlpm.IsPrincipalRemainingLessThanOrEqualToPMICutoffAmtCondition,$F375&lt;=$B$2*(1-$B$15),
_xlpm.PMIMonthlyPayment,$B$19,
_xlpm.IsPrincipalZeroCondition,ROUND($F375,2) = 0,
_xlpm.IsPrincipalRemainingBlankCondition,$F375="",
_xlpm.IsPeriodBlankCondition,ISBLANK($A376),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76" s="5">
        <f>_xlfn.LET(
_xlpm.IfPMIOwedIsBlank,IF($H376 = "",0,$H376),
_xlpm.TotalMonthlyPaymentCalculation,$D376+$E376+$G376+_xlpm.IfPMIOwedIsBlank,
_xlpm.IsPrincipalZeroCondition,ROUND($F375,2) = 0,
_xlpm.IsPrincipalRemainingBlankCondition,$F375="",
_xlpm.IsPeriodBlankCondition,ISBLANK($A376),
_xlpm.Calculation,IF(_xlpm.IsPeriodBlankCondition,"",IF(_xlpm.IsPrincipalRemainingBlankCondition,"",IF(_xlpm.IsPrincipalZeroCondition,"",_xlpm.TotalMonthlyPaymentCalculation))),
_xlpm.Calculation
)</f>
        <v>2079.6288261598379</v>
      </c>
      <c r="L376" s="5"/>
    </row>
    <row r="377" spans="1:12" x14ac:dyDescent="0.3">
      <c r="A377">
        <v>352</v>
      </c>
      <c r="B377" s="53">
        <f t="shared" si="5"/>
        <v>54514</v>
      </c>
      <c r="C377" s="5">
        <f>_xlfn.LET(
_xlpm.StartingPrincipalBalance,$F376,
_xlpm.IsPrincipalRemainingZeroCondition,ROUND($F376,2)=0,
_xlpm.IsPrincipalRemainingBlankCondition,$F376="",
_xlpm.IsPeriodBlankCondition,ISBLANK($A377),
_xlpm.Calculation,IF(_xlpm.IsPeriodBlankCondition,"",IF(_xlpm.IsPrincipalRemainingBlankCondition,"",IF(_xlpm.IsPrincipalRemainingZeroCondition,"",_xlpm.StartingPrincipalBalance))),
_xlpm.Calculation
)</f>
        <v>13641.955658252906</v>
      </c>
      <c r="D377" s="5">
        <f>_xlfn.LET(
_xlpm.InterestCalculation,$F376*$B$9,
_xlpm.IsPrincipalRemainingZeroCondition,ROUND($F376,2)=0,
_xlpm.IsPrincipalRemainingBlankCondition,$F376="",
_xlpm.IsPeriodBlankCondition,ISBLANK($A377),
_xlpm.Calculation,IF(_xlpm.IsPeriodBlankCondition,"",IF(_xlpm.IsPrincipalRemainingBlankCondition,"",IF(_xlpm.IsPrincipalRemainingZeroCondition,"",_xlpm.InterestCalculation))),
_xlpm.Calculation
)</f>
        <v>113.68296381877421</v>
      </c>
      <c r="E377" s="5">
        <f>_xlfn.LET(
_xlpm.PrincipalOwedCalculation,$B$10-$D377,
_xlpm.IsPrincipalLessThenOrEqualToMonthlyPaymentCondition,$F376&lt;=$B$10,
_xlpm.IsPrincipalZeroCondition,ROUND($F376,2) = 0,
_xlpm.IsPrincipalRemainingBlankCondition,$F376="",
_xlpm.IsPeriodBlankCondition,ISBLANK($A377),
_xlpm.Calculation,IF(_xlpm.IsPeriodBlankCondition,"",IF(_xlpm.IsPrincipalRemainingBlankCondition,"",IF(_xlpm.IsPrincipalZeroCondition,"",IF(_xlpm.IsPrincipalLessThenOrEqualToMonthlyPaymentCondition,$F376,_xlpm.PrincipalOwedCalculation)))),
_xlpm.Calculation
)</f>
        <v>1465.9458623410637</v>
      </c>
      <c r="F377" s="5">
        <f>_xlfn.LET(
_xlpm.StartingBalanceGreaterThanPrincipalOwedPlusPrepaymentCondition,$C377&gt;=$E377,
_xlpm.IsPrincpalOwedPlusPrepaymentLessThanOrEqualToPrincipalRemainingCondition,ROUND($E377,2)&lt;=ROUND($F376,2),
_xlpm.IsCurrentPrincapalOwedAmtGreaterThanPrevPrincipalOwedCondition,$E376&gt;$F376,
_xlpm.IsPrincipalZeroCondition,ROUND($F376,2) = 0,
_xlpm.IsPrincipalRemainingBlankCondition,$F376="",
_xlpm.IsPeriodBlankCondition,ISBLANK($A377),
_xlpm.Calculation,IF(_xlpm.IsPeriodBlankCondition,"",IF(_xlpm.IsPrincipalRemainingBlankCondition,"",IF(_xlpm.IsPrincipalZeroCondition,"",IF(_xlpm.StartingBalanceGreaterThanPrincipalOwedPlusPrepaymentCondition,$C377-$E377,0)))),
_xlpm.Calculation
)</f>
        <v>12176.009795911843</v>
      </c>
      <c r="G377" s="5">
        <f>_xlfn.LET(
_xlpm.PrincpalRemainingCalculation,$B$13,
_xlpm.IsPrincipalZeroCondition,ROUND($F376,2) = 0,
_xlpm.IsPrincipalRemainingBlankCondition,$F376="",
_xlpm.IsPeriodBlankCondition,ISBLANK($A377),
_xlpm.Calculation,IF(_xlpm.IsPeriodBlankCondition,"",IF(_xlpm.IsPrincipalRemainingBlankCondition,"",IF(_xlpm.IsPrincipalZeroCondition,"",_xlpm.PrincpalRemainingCalculation))),
_xlpm.Calculation
)</f>
        <v>500</v>
      </c>
      <c r="H377" s="5" t="str">
        <f>_xlfn.LET(
_xlpm.IsPrincipalRemainingLessThanOrEqualToPMICutoffAmtCondition,$F376&lt;=$B$2*(1-$B$15),
_xlpm.PMIMonthlyPayment,$B$19,
_xlpm.IsPrincipalZeroCondition,ROUND($F376,2) = 0,
_xlpm.IsPrincipalRemainingBlankCondition,$F376="",
_xlpm.IsPeriodBlankCondition,ISBLANK($A377),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77" s="5">
        <f>_xlfn.LET(
_xlpm.IfPMIOwedIsBlank,IF($H377 = "",0,$H377),
_xlpm.TotalMonthlyPaymentCalculation,$D377+$E377+$G377+_xlpm.IfPMIOwedIsBlank,
_xlpm.IsPrincipalZeroCondition,ROUND($F376,2) = 0,
_xlpm.IsPrincipalRemainingBlankCondition,$F376="",
_xlpm.IsPeriodBlankCondition,ISBLANK($A377),
_xlpm.Calculation,IF(_xlpm.IsPeriodBlankCondition,"",IF(_xlpm.IsPrincipalRemainingBlankCondition,"",IF(_xlpm.IsPrincipalZeroCondition,"",_xlpm.TotalMonthlyPaymentCalculation))),
_xlpm.Calculation
)</f>
        <v>2079.6288261598379</v>
      </c>
      <c r="L377" s="5"/>
    </row>
    <row r="378" spans="1:12" x14ac:dyDescent="0.3">
      <c r="A378">
        <v>353</v>
      </c>
      <c r="B378" s="53">
        <f t="shared" si="5"/>
        <v>54544</v>
      </c>
      <c r="C378" s="5">
        <f>_xlfn.LET(
_xlpm.StartingPrincipalBalance,$F377,
_xlpm.IsPrincipalRemainingZeroCondition,ROUND($F377,2)=0,
_xlpm.IsPrincipalRemainingBlankCondition,$F377="",
_xlpm.IsPeriodBlankCondition,ISBLANK($A378),
_xlpm.Calculation,IF(_xlpm.IsPeriodBlankCondition,"",IF(_xlpm.IsPrincipalRemainingBlankCondition,"",IF(_xlpm.IsPrincipalRemainingZeroCondition,"",_xlpm.StartingPrincipalBalance))),
_xlpm.Calculation
)</f>
        <v>12176.009795911843</v>
      </c>
      <c r="D378" s="5">
        <f>_xlfn.LET(
_xlpm.InterestCalculation,$F377*$B$9,
_xlpm.IsPrincipalRemainingZeroCondition,ROUND($F377,2)=0,
_xlpm.IsPrincipalRemainingBlankCondition,$F377="",
_xlpm.IsPeriodBlankCondition,ISBLANK($A378),
_xlpm.Calculation,IF(_xlpm.IsPeriodBlankCondition,"",IF(_xlpm.IsPrincipalRemainingBlankCondition,"",IF(_xlpm.IsPrincipalRemainingZeroCondition,"",_xlpm.InterestCalculation))),
_xlpm.Calculation
)</f>
        <v>101.46674829926536</v>
      </c>
      <c r="E378" s="5">
        <f>_xlfn.LET(
_xlpm.PrincipalOwedCalculation,$B$10-$D378,
_xlpm.IsPrincipalLessThenOrEqualToMonthlyPaymentCondition,$F377&lt;=$B$10,
_xlpm.IsPrincipalZeroCondition,ROUND($F377,2) = 0,
_xlpm.IsPrincipalRemainingBlankCondition,$F377="",
_xlpm.IsPeriodBlankCondition,ISBLANK($A378),
_xlpm.Calculation,IF(_xlpm.IsPeriodBlankCondition,"",IF(_xlpm.IsPrincipalRemainingBlankCondition,"",IF(_xlpm.IsPrincipalZeroCondition,"",IF(_xlpm.IsPrincipalLessThenOrEqualToMonthlyPaymentCondition,$F377,_xlpm.PrincipalOwedCalculation)))),
_xlpm.Calculation
)</f>
        <v>1478.1620778605725</v>
      </c>
      <c r="F378" s="5">
        <f>_xlfn.LET(
_xlpm.StartingBalanceGreaterThanPrincipalOwedPlusPrepaymentCondition,$C378&gt;=$E378,
_xlpm.IsPrincpalOwedPlusPrepaymentLessThanOrEqualToPrincipalRemainingCondition,ROUND($E378,2)&lt;=ROUND($F377,2),
_xlpm.IsCurrentPrincapalOwedAmtGreaterThanPrevPrincipalOwedCondition,$E377&gt;$F377,
_xlpm.IsPrincipalZeroCondition,ROUND($F377,2) = 0,
_xlpm.IsPrincipalRemainingBlankCondition,$F377="",
_xlpm.IsPeriodBlankCondition,ISBLANK($A378),
_xlpm.Calculation,IF(_xlpm.IsPeriodBlankCondition,"",IF(_xlpm.IsPrincipalRemainingBlankCondition,"",IF(_xlpm.IsPrincipalZeroCondition,"",IF(_xlpm.StartingBalanceGreaterThanPrincipalOwedPlusPrepaymentCondition,$C378-$E378,0)))),
_xlpm.Calculation
)</f>
        <v>10697.847718051271</v>
      </c>
      <c r="G378" s="5">
        <f>_xlfn.LET(
_xlpm.PrincpalRemainingCalculation,$B$13,
_xlpm.IsPrincipalZeroCondition,ROUND($F377,2) = 0,
_xlpm.IsPrincipalRemainingBlankCondition,$F377="",
_xlpm.IsPeriodBlankCondition,ISBLANK($A378),
_xlpm.Calculation,IF(_xlpm.IsPeriodBlankCondition,"",IF(_xlpm.IsPrincipalRemainingBlankCondition,"",IF(_xlpm.IsPrincipalZeroCondition,"",_xlpm.PrincpalRemainingCalculation))),
_xlpm.Calculation
)</f>
        <v>500</v>
      </c>
      <c r="H378" s="5" t="str">
        <f>_xlfn.LET(
_xlpm.IsPrincipalRemainingLessThanOrEqualToPMICutoffAmtCondition,$F377&lt;=$B$2*(1-$B$15),
_xlpm.PMIMonthlyPayment,$B$19,
_xlpm.IsPrincipalZeroCondition,ROUND($F377,2) = 0,
_xlpm.IsPrincipalRemainingBlankCondition,$F377="",
_xlpm.IsPeriodBlankCondition,ISBLANK($A378),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78" s="5">
        <f>_xlfn.LET(
_xlpm.IfPMIOwedIsBlank,IF($H378 = "",0,$H378),
_xlpm.TotalMonthlyPaymentCalculation,$D378+$E378+$G378+_xlpm.IfPMIOwedIsBlank,
_xlpm.IsPrincipalZeroCondition,ROUND($F377,2) = 0,
_xlpm.IsPrincipalRemainingBlankCondition,$F377="",
_xlpm.IsPeriodBlankCondition,ISBLANK($A378),
_xlpm.Calculation,IF(_xlpm.IsPeriodBlankCondition,"",IF(_xlpm.IsPrincipalRemainingBlankCondition,"",IF(_xlpm.IsPrincipalZeroCondition,"",_xlpm.TotalMonthlyPaymentCalculation))),
_xlpm.Calculation
)</f>
        <v>2079.6288261598379</v>
      </c>
      <c r="L378" s="5"/>
    </row>
    <row r="379" spans="1:12" x14ac:dyDescent="0.3">
      <c r="A379">
        <v>354</v>
      </c>
      <c r="B379" s="53">
        <f t="shared" si="5"/>
        <v>54575</v>
      </c>
      <c r="C379" s="5">
        <f>_xlfn.LET(
_xlpm.StartingPrincipalBalance,$F378,
_xlpm.IsPrincipalRemainingZeroCondition,ROUND($F378,2)=0,
_xlpm.IsPrincipalRemainingBlankCondition,$F378="",
_xlpm.IsPeriodBlankCondition,ISBLANK($A379),
_xlpm.Calculation,IF(_xlpm.IsPeriodBlankCondition,"",IF(_xlpm.IsPrincipalRemainingBlankCondition,"",IF(_xlpm.IsPrincipalRemainingZeroCondition,"",_xlpm.StartingPrincipalBalance))),
_xlpm.Calculation
)</f>
        <v>10697.847718051271</v>
      </c>
      <c r="D379" s="5">
        <f>_xlfn.LET(
_xlpm.InterestCalculation,$F378*$B$9,
_xlpm.IsPrincipalRemainingZeroCondition,ROUND($F378,2)=0,
_xlpm.IsPrincipalRemainingBlankCondition,$F378="",
_xlpm.IsPeriodBlankCondition,ISBLANK($A379),
_xlpm.Calculation,IF(_xlpm.IsPeriodBlankCondition,"",IF(_xlpm.IsPrincipalRemainingBlankCondition,"",IF(_xlpm.IsPrincipalRemainingZeroCondition,"",_xlpm.InterestCalculation))),
_xlpm.Calculation
)</f>
        <v>89.148730983760586</v>
      </c>
      <c r="E379" s="5">
        <f>_xlfn.LET(
_xlpm.PrincipalOwedCalculation,$B$10-$D379,
_xlpm.IsPrincipalLessThenOrEqualToMonthlyPaymentCondition,$F378&lt;=$B$10,
_xlpm.IsPrincipalZeroCondition,ROUND($F378,2) = 0,
_xlpm.IsPrincipalRemainingBlankCondition,$F378="",
_xlpm.IsPeriodBlankCondition,ISBLANK($A379),
_xlpm.Calculation,IF(_xlpm.IsPeriodBlankCondition,"",IF(_xlpm.IsPrincipalRemainingBlankCondition,"",IF(_xlpm.IsPrincipalZeroCondition,"",IF(_xlpm.IsPrincipalLessThenOrEqualToMonthlyPaymentCondition,$F378,_xlpm.PrincipalOwedCalculation)))),
_xlpm.Calculation
)</f>
        <v>1490.4800951760774</v>
      </c>
      <c r="F379" s="5">
        <f>_xlfn.LET(
_xlpm.StartingBalanceGreaterThanPrincipalOwedPlusPrepaymentCondition,$C379&gt;=$E379,
_xlpm.IsPrincpalOwedPlusPrepaymentLessThanOrEqualToPrincipalRemainingCondition,ROUND($E379,2)&lt;=ROUND($F378,2),
_xlpm.IsCurrentPrincapalOwedAmtGreaterThanPrevPrincipalOwedCondition,$E378&gt;$F378,
_xlpm.IsPrincipalZeroCondition,ROUND($F378,2) = 0,
_xlpm.IsPrincipalRemainingBlankCondition,$F378="",
_xlpm.IsPeriodBlankCondition,ISBLANK($A379),
_xlpm.Calculation,IF(_xlpm.IsPeriodBlankCondition,"",IF(_xlpm.IsPrincipalRemainingBlankCondition,"",IF(_xlpm.IsPrincipalZeroCondition,"",IF(_xlpm.StartingBalanceGreaterThanPrincipalOwedPlusPrepaymentCondition,$C379-$E379,0)))),
_xlpm.Calculation
)</f>
        <v>9207.3676228751938</v>
      </c>
      <c r="G379" s="5">
        <f>_xlfn.LET(
_xlpm.PrincpalRemainingCalculation,$B$13,
_xlpm.IsPrincipalZeroCondition,ROUND($F378,2) = 0,
_xlpm.IsPrincipalRemainingBlankCondition,$F378="",
_xlpm.IsPeriodBlankCondition,ISBLANK($A379),
_xlpm.Calculation,IF(_xlpm.IsPeriodBlankCondition,"",IF(_xlpm.IsPrincipalRemainingBlankCondition,"",IF(_xlpm.IsPrincipalZeroCondition,"",_xlpm.PrincpalRemainingCalculation))),
_xlpm.Calculation
)</f>
        <v>500</v>
      </c>
      <c r="H379" s="5" t="str">
        <f>_xlfn.LET(
_xlpm.IsPrincipalRemainingLessThanOrEqualToPMICutoffAmtCondition,$F378&lt;=$B$2*(1-$B$15),
_xlpm.PMIMonthlyPayment,$B$19,
_xlpm.IsPrincipalZeroCondition,ROUND($F378,2) = 0,
_xlpm.IsPrincipalRemainingBlankCondition,$F378="",
_xlpm.IsPeriodBlankCondition,ISBLANK($A379),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79" s="5">
        <f>_xlfn.LET(
_xlpm.IfPMIOwedIsBlank,IF($H379 = "",0,$H379),
_xlpm.TotalMonthlyPaymentCalculation,$D379+$E379+$G379+_xlpm.IfPMIOwedIsBlank,
_xlpm.IsPrincipalZeroCondition,ROUND($F378,2) = 0,
_xlpm.IsPrincipalRemainingBlankCondition,$F378="",
_xlpm.IsPeriodBlankCondition,ISBLANK($A379),
_xlpm.Calculation,IF(_xlpm.IsPeriodBlankCondition,"",IF(_xlpm.IsPrincipalRemainingBlankCondition,"",IF(_xlpm.IsPrincipalZeroCondition,"",_xlpm.TotalMonthlyPaymentCalculation))),
_xlpm.Calculation
)</f>
        <v>2079.6288261598379</v>
      </c>
      <c r="L379" s="5"/>
    </row>
    <row r="380" spans="1:12" x14ac:dyDescent="0.3">
      <c r="A380">
        <v>355</v>
      </c>
      <c r="B380" s="53">
        <f t="shared" si="5"/>
        <v>54605</v>
      </c>
      <c r="C380" s="5">
        <f>_xlfn.LET(
_xlpm.StartingPrincipalBalance,$F379,
_xlpm.IsPrincipalRemainingZeroCondition,ROUND($F379,2)=0,
_xlpm.IsPrincipalRemainingBlankCondition,$F379="",
_xlpm.IsPeriodBlankCondition,ISBLANK($A380),
_xlpm.Calculation,IF(_xlpm.IsPeriodBlankCondition,"",IF(_xlpm.IsPrincipalRemainingBlankCondition,"",IF(_xlpm.IsPrincipalRemainingZeroCondition,"",_xlpm.StartingPrincipalBalance))),
_xlpm.Calculation
)</f>
        <v>9207.3676228751938</v>
      </c>
      <c r="D380" s="5">
        <f>_xlfn.LET(
_xlpm.InterestCalculation,$F379*$B$9,
_xlpm.IsPrincipalRemainingZeroCondition,ROUND($F379,2)=0,
_xlpm.IsPrincipalRemainingBlankCondition,$F379="",
_xlpm.IsPeriodBlankCondition,ISBLANK($A380),
_xlpm.Calculation,IF(_xlpm.IsPeriodBlankCondition,"",IF(_xlpm.IsPrincipalRemainingBlankCondition,"",IF(_xlpm.IsPrincipalRemainingZeroCondition,"",_xlpm.InterestCalculation))),
_xlpm.Calculation
)</f>
        <v>76.728063523959946</v>
      </c>
      <c r="E380" s="5">
        <f>_xlfn.LET(
_xlpm.PrincipalOwedCalculation,$B$10-$D380,
_xlpm.IsPrincipalLessThenOrEqualToMonthlyPaymentCondition,$F379&lt;=$B$10,
_xlpm.IsPrincipalZeroCondition,ROUND($F379,2) = 0,
_xlpm.IsPrincipalRemainingBlankCondition,$F379="",
_xlpm.IsPeriodBlankCondition,ISBLANK($A380),
_xlpm.Calculation,IF(_xlpm.IsPeriodBlankCondition,"",IF(_xlpm.IsPrincipalRemainingBlankCondition,"",IF(_xlpm.IsPrincipalZeroCondition,"",IF(_xlpm.IsPrincipalLessThenOrEqualToMonthlyPaymentCondition,$F379,_xlpm.PrincipalOwedCalculation)))),
_xlpm.Calculation
)</f>
        <v>1502.900762635878</v>
      </c>
      <c r="F380" s="5">
        <f>_xlfn.LET(
_xlpm.StartingBalanceGreaterThanPrincipalOwedPlusPrepaymentCondition,$C380&gt;=$E380,
_xlpm.IsPrincpalOwedPlusPrepaymentLessThanOrEqualToPrincipalRemainingCondition,ROUND($E380,2)&lt;=ROUND($F379,2),
_xlpm.IsCurrentPrincapalOwedAmtGreaterThanPrevPrincipalOwedCondition,$E379&gt;$F379,
_xlpm.IsPrincipalZeroCondition,ROUND($F379,2) = 0,
_xlpm.IsPrincipalRemainingBlankCondition,$F379="",
_xlpm.IsPeriodBlankCondition,ISBLANK($A380),
_xlpm.Calculation,IF(_xlpm.IsPeriodBlankCondition,"",IF(_xlpm.IsPrincipalRemainingBlankCondition,"",IF(_xlpm.IsPrincipalZeroCondition,"",IF(_xlpm.StartingBalanceGreaterThanPrincipalOwedPlusPrepaymentCondition,$C380-$E380,0)))),
_xlpm.Calculation
)</f>
        <v>7704.4668602393158</v>
      </c>
      <c r="G380" s="5">
        <f>_xlfn.LET(
_xlpm.PrincpalRemainingCalculation,$B$13,
_xlpm.IsPrincipalZeroCondition,ROUND($F379,2) = 0,
_xlpm.IsPrincipalRemainingBlankCondition,$F379="",
_xlpm.IsPeriodBlankCondition,ISBLANK($A380),
_xlpm.Calculation,IF(_xlpm.IsPeriodBlankCondition,"",IF(_xlpm.IsPrincipalRemainingBlankCondition,"",IF(_xlpm.IsPrincipalZeroCondition,"",_xlpm.PrincpalRemainingCalculation))),
_xlpm.Calculation
)</f>
        <v>500</v>
      </c>
      <c r="H380" s="5" t="str">
        <f>_xlfn.LET(
_xlpm.IsPrincipalRemainingLessThanOrEqualToPMICutoffAmtCondition,$F379&lt;=$B$2*(1-$B$15),
_xlpm.PMIMonthlyPayment,$B$19,
_xlpm.IsPrincipalZeroCondition,ROUND($F379,2) = 0,
_xlpm.IsPrincipalRemainingBlankCondition,$F379="",
_xlpm.IsPeriodBlankCondition,ISBLANK($A380),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80" s="5">
        <f>_xlfn.LET(
_xlpm.IfPMIOwedIsBlank,IF($H380 = "",0,$H380),
_xlpm.TotalMonthlyPaymentCalculation,$D380+$E380+$G380+_xlpm.IfPMIOwedIsBlank,
_xlpm.IsPrincipalZeroCondition,ROUND($F379,2) = 0,
_xlpm.IsPrincipalRemainingBlankCondition,$F379="",
_xlpm.IsPeriodBlankCondition,ISBLANK($A380),
_xlpm.Calculation,IF(_xlpm.IsPeriodBlankCondition,"",IF(_xlpm.IsPrincipalRemainingBlankCondition,"",IF(_xlpm.IsPrincipalZeroCondition,"",_xlpm.TotalMonthlyPaymentCalculation))),
_xlpm.Calculation
)</f>
        <v>2079.6288261598379</v>
      </c>
      <c r="L380" s="5"/>
    </row>
    <row r="381" spans="1:12" x14ac:dyDescent="0.3">
      <c r="A381">
        <v>356</v>
      </c>
      <c r="B381" s="53">
        <f t="shared" si="5"/>
        <v>54636</v>
      </c>
      <c r="C381" s="5">
        <f>_xlfn.LET(
_xlpm.StartingPrincipalBalance,$F380,
_xlpm.IsPrincipalRemainingZeroCondition,ROUND($F380,2)=0,
_xlpm.IsPrincipalRemainingBlankCondition,$F380="",
_xlpm.IsPeriodBlankCondition,ISBLANK($A381),
_xlpm.Calculation,IF(_xlpm.IsPeriodBlankCondition,"",IF(_xlpm.IsPrincipalRemainingBlankCondition,"",IF(_xlpm.IsPrincipalRemainingZeroCondition,"",_xlpm.StartingPrincipalBalance))),
_xlpm.Calculation
)</f>
        <v>7704.4668602393158</v>
      </c>
      <c r="D381" s="5">
        <f>_xlfn.LET(
_xlpm.InterestCalculation,$F380*$B$9,
_xlpm.IsPrincipalRemainingZeroCondition,ROUND($F380,2)=0,
_xlpm.IsPrincipalRemainingBlankCondition,$F380="",
_xlpm.IsPeriodBlankCondition,ISBLANK($A381),
_xlpm.Calculation,IF(_xlpm.IsPeriodBlankCondition,"",IF(_xlpm.IsPrincipalRemainingBlankCondition,"",IF(_xlpm.IsPrincipalRemainingZeroCondition,"",_xlpm.InterestCalculation))),
_xlpm.Calculation
)</f>
        <v>64.203890501994294</v>
      </c>
      <c r="E381" s="5">
        <f>_xlfn.LET(
_xlpm.PrincipalOwedCalculation,$B$10-$D381,
_xlpm.IsPrincipalLessThenOrEqualToMonthlyPaymentCondition,$F380&lt;=$B$10,
_xlpm.IsPrincipalZeroCondition,ROUND($F380,2) = 0,
_xlpm.IsPrincipalRemainingBlankCondition,$F380="",
_xlpm.IsPeriodBlankCondition,ISBLANK($A381),
_xlpm.Calculation,IF(_xlpm.IsPeriodBlankCondition,"",IF(_xlpm.IsPrincipalRemainingBlankCondition,"",IF(_xlpm.IsPrincipalZeroCondition,"",IF(_xlpm.IsPrincipalLessThenOrEqualToMonthlyPaymentCondition,$F380,_xlpm.PrincipalOwedCalculation)))),
_xlpm.Calculation
)</f>
        <v>1515.4249356578437</v>
      </c>
      <c r="F381" s="5">
        <f>_xlfn.LET(
_xlpm.StartingBalanceGreaterThanPrincipalOwedPlusPrepaymentCondition,$C381&gt;=$E381,
_xlpm.IsPrincpalOwedPlusPrepaymentLessThanOrEqualToPrincipalRemainingCondition,ROUND($E381,2)&lt;=ROUND($F380,2),
_xlpm.IsCurrentPrincapalOwedAmtGreaterThanPrevPrincipalOwedCondition,$E380&gt;$F380,
_xlpm.IsPrincipalZeroCondition,ROUND($F380,2) = 0,
_xlpm.IsPrincipalRemainingBlankCondition,$F380="",
_xlpm.IsPeriodBlankCondition,ISBLANK($A381),
_xlpm.Calculation,IF(_xlpm.IsPeriodBlankCondition,"",IF(_xlpm.IsPrincipalRemainingBlankCondition,"",IF(_xlpm.IsPrincipalZeroCondition,"",IF(_xlpm.StartingBalanceGreaterThanPrincipalOwedPlusPrepaymentCondition,$C381-$E381,0)))),
_xlpm.Calculation
)</f>
        <v>6189.0419245814719</v>
      </c>
      <c r="G381" s="5">
        <f>_xlfn.LET(
_xlpm.PrincpalRemainingCalculation,$B$13,
_xlpm.IsPrincipalZeroCondition,ROUND($F380,2) = 0,
_xlpm.IsPrincipalRemainingBlankCondition,$F380="",
_xlpm.IsPeriodBlankCondition,ISBLANK($A381),
_xlpm.Calculation,IF(_xlpm.IsPeriodBlankCondition,"",IF(_xlpm.IsPrincipalRemainingBlankCondition,"",IF(_xlpm.IsPrincipalZeroCondition,"",_xlpm.PrincpalRemainingCalculation))),
_xlpm.Calculation
)</f>
        <v>500</v>
      </c>
      <c r="H381" s="5" t="str">
        <f>_xlfn.LET(
_xlpm.IsPrincipalRemainingLessThanOrEqualToPMICutoffAmtCondition,$F380&lt;=$B$2*(1-$B$15),
_xlpm.PMIMonthlyPayment,$B$19,
_xlpm.IsPrincipalZeroCondition,ROUND($F380,2) = 0,
_xlpm.IsPrincipalRemainingBlankCondition,$F380="",
_xlpm.IsPeriodBlankCondition,ISBLANK($A381),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81" s="5">
        <f>_xlfn.LET(
_xlpm.IfPMIOwedIsBlank,IF($H381 = "",0,$H381),
_xlpm.TotalMonthlyPaymentCalculation,$D381+$E381+$G381+_xlpm.IfPMIOwedIsBlank,
_xlpm.IsPrincipalZeroCondition,ROUND($F380,2) = 0,
_xlpm.IsPrincipalRemainingBlankCondition,$F380="",
_xlpm.IsPeriodBlankCondition,ISBLANK($A381),
_xlpm.Calculation,IF(_xlpm.IsPeriodBlankCondition,"",IF(_xlpm.IsPrincipalRemainingBlankCondition,"",IF(_xlpm.IsPrincipalZeroCondition,"",_xlpm.TotalMonthlyPaymentCalculation))),
_xlpm.Calculation
)</f>
        <v>2079.6288261598379</v>
      </c>
      <c r="J381" s="5"/>
      <c r="K381" s="5"/>
      <c r="L381" s="5"/>
    </row>
    <row r="382" spans="1:12" x14ac:dyDescent="0.3">
      <c r="A382">
        <v>357</v>
      </c>
      <c r="B382" s="53">
        <f t="shared" si="5"/>
        <v>54667</v>
      </c>
      <c r="C382" s="5">
        <f>_xlfn.LET(
_xlpm.StartingPrincipalBalance,$F381,
_xlpm.IsPrincipalRemainingZeroCondition,ROUND($F381,2)=0,
_xlpm.IsPrincipalRemainingBlankCondition,$F381="",
_xlpm.IsPeriodBlankCondition,ISBLANK($A382),
_xlpm.Calculation,IF(_xlpm.IsPeriodBlankCondition,"",IF(_xlpm.IsPrincipalRemainingBlankCondition,"",IF(_xlpm.IsPrincipalRemainingZeroCondition,"",_xlpm.StartingPrincipalBalance))),
_xlpm.Calculation
)</f>
        <v>6189.0419245814719</v>
      </c>
      <c r="D382" s="5">
        <f>_xlfn.LET(
_xlpm.InterestCalculation,$F381*$B$9,
_xlpm.IsPrincipalRemainingZeroCondition,ROUND($F381,2)=0,
_xlpm.IsPrincipalRemainingBlankCondition,$F381="",
_xlpm.IsPeriodBlankCondition,ISBLANK($A382),
_xlpm.Calculation,IF(_xlpm.IsPeriodBlankCondition,"",IF(_xlpm.IsPrincipalRemainingBlankCondition,"",IF(_xlpm.IsPrincipalRemainingZeroCondition,"",_xlpm.InterestCalculation))),
_xlpm.Calculation
)</f>
        <v>51.575349371512267</v>
      </c>
      <c r="E382" s="5">
        <f>_xlfn.LET(
_xlpm.PrincipalOwedCalculation,$B$10-$D382,
_xlpm.IsPrincipalLessThenOrEqualToMonthlyPaymentCondition,$F381&lt;=$B$10,
_xlpm.IsPrincipalZeroCondition,ROUND($F381,2) = 0,
_xlpm.IsPrincipalRemainingBlankCondition,$F381="",
_xlpm.IsPeriodBlankCondition,ISBLANK($A382),
_xlpm.Calculation,IF(_xlpm.IsPeriodBlankCondition,"",IF(_xlpm.IsPrincipalRemainingBlankCondition,"",IF(_xlpm.IsPrincipalZeroCondition,"",IF(_xlpm.IsPrincipalLessThenOrEqualToMonthlyPaymentCondition,$F381,_xlpm.PrincipalOwedCalculation)))),
_xlpm.Calculation
)</f>
        <v>1528.0534767883257</v>
      </c>
      <c r="F382" s="5">
        <f>_xlfn.LET(
_xlpm.StartingBalanceGreaterThanPrincipalOwedPlusPrepaymentCondition,$C382&gt;=$E382,
_xlpm.IsPrincpalOwedPlusPrepaymentLessThanOrEqualToPrincipalRemainingCondition,ROUND($E382,2)&lt;=ROUND($F381,2),
_xlpm.IsCurrentPrincapalOwedAmtGreaterThanPrevPrincipalOwedCondition,$E381&gt;$F381,
_xlpm.IsPrincipalZeroCondition,ROUND($F381,2) = 0,
_xlpm.IsPrincipalRemainingBlankCondition,$F381="",
_xlpm.IsPeriodBlankCondition,ISBLANK($A382),
_xlpm.Calculation,IF(_xlpm.IsPeriodBlankCondition,"",IF(_xlpm.IsPrincipalRemainingBlankCondition,"",IF(_xlpm.IsPrincipalZeroCondition,"",IF(_xlpm.StartingBalanceGreaterThanPrincipalOwedPlusPrepaymentCondition,$C382-$E382,0)))),
_xlpm.Calculation
)</f>
        <v>4660.9884477931464</v>
      </c>
      <c r="G382" s="5">
        <f>_xlfn.LET(
_xlpm.PrincpalRemainingCalculation,$B$13,
_xlpm.IsPrincipalZeroCondition,ROUND($F381,2) = 0,
_xlpm.IsPrincipalRemainingBlankCondition,$F381="",
_xlpm.IsPeriodBlankCondition,ISBLANK($A382),
_xlpm.Calculation,IF(_xlpm.IsPeriodBlankCondition,"",IF(_xlpm.IsPrincipalRemainingBlankCondition,"",IF(_xlpm.IsPrincipalZeroCondition,"",_xlpm.PrincpalRemainingCalculation))),
_xlpm.Calculation
)</f>
        <v>500</v>
      </c>
      <c r="H382" s="5" t="str">
        <f>_xlfn.LET(
_xlpm.IsPrincipalRemainingLessThanOrEqualToPMICutoffAmtCondition,$F381&lt;=$B$2*(1-$B$15),
_xlpm.PMIMonthlyPayment,$B$19,
_xlpm.IsPrincipalZeroCondition,ROUND($F381,2) = 0,
_xlpm.IsPrincipalRemainingBlankCondition,$F381="",
_xlpm.IsPeriodBlankCondition,ISBLANK($A382),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82" s="5">
        <f>_xlfn.LET(
_xlpm.IfPMIOwedIsBlank,IF($H382 = "",0,$H382),
_xlpm.TotalMonthlyPaymentCalculation,$D382+$E382+$G382+_xlpm.IfPMIOwedIsBlank,
_xlpm.IsPrincipalZeroCondition,ROUND($F381,2) = 0,
_xlpm.IsPrincipalRemainingBlankCondition,$F381="",
_xlpm.IsPeriodBlankCondition,ISBLANK($A382),
_xlpm.Calculation,IF(_xlpm.IsPeriodBlankCondition,"",IF(_xlpm.IsPrincipalRemainingBlankCondition,"",IF(_xlpm.IsPrincipalZeroCondition,"",_xlpm.TotalMonthlyPaymentCalculation))),
_xlpm.Calculation
)</f>
        <v>2079.6288261598379</v>
      </c>
      <c r="J382" s="5"/>
      <c r="K382" s="5"/>
      <c r="L382" s="5"/>
    </row>
    <row r="383" spans="1:12" x14ac:dyDescent="0.3">
      <c r="A383">
        <v>358</v>
      </c>
      <c r="B383" s="53">
        <f t="shared" si="5"/>
        <v>54697</v>
      </c>
      <c r="C383" s="5">
        <f>_xlfn.LET(
_xlpm.StartingPrincipalBalance,$F382,
_xlpm.IsPrincipalRemainingZeroCondition,ROUND($F382,2)=0,
_xlpm.IsPrincipalRemainingBlankCondition,$F382="",
_xlpm.IsPeriodBlankCondition,ISBLANK($A383),
_xlpm.Calculation,IF(_xlpm.IsPeriodBlankCondition,"",IF(_xlpm.IsPrincipalRemainingBlankCondition,"",IF(_xlpm.IsPrincipalRemainingZeroCondition,"",_xlpm.StartingPrincipalBalance))),
_xlpm.Calculation
)</f>
        <v>4660.9884477931464</v>
      </c>
      <c r="D383" s="5">
        <f>_xlfn.LET(
_xlpm.InterestCalculation,$F382*$B$9,
_xlpm.IsPrincipalRemainingZeroCondition,ROUND($F382,2)=0,
_xlpm.IsPrincipalRemainingBlankCondition,$F382="",
_xlpm.IsPeriodBlankCondition,ISBLANK($A383),
_xlpm.Calculation,IF(_xlpm.IsPeriodBlankCondition,"",IF(_xlpm.IsPrincipalRemainingBlankCondition,"",IF(_xlpm.IsPrincipalRemainingZeroCondition,"",_xlpm.InterestCalculation))),
_xlpm.Calculation
)</f>
        <v>38.841570398276218</v>
      </c>
      <c r="E383" s="5">
        <f>_xlfn.LET(
_xlpm.PrincipalOwedCalculation,$B$10-$D383,
_xlpm.IsPrincipalLessThenOrEqualToMonthlyPaymentCondition,$F382&lt;=$B$10,
_xlpm.IsPrincipalZeroCondition,ROUND($F382,2) = 0,
_xlpm.IsPrincipalRemainingBlankCondition,$F382="",
_xlpm.IsPeriodBlankCondition,ISBLANK($A383),
_xlpm.Calculation,IF(_xlpm.IsPeriodBlankCondition,"",IF(_xlpm.IsPrincipalRemainingBlankCondition,"",IF(_xlpm.IsPrincipalZeroCondition,"",IF(_xlpm.IsPrincipalLessThenOrEqualToMonthlyPaymentCondition,$F382,_xlpm.PrincipalOwedCalculation)))),
_xlpm.Calculation
)</f>
        <v>1540.7872557615617</v>
      </c>
      <c r="F383" s="5">
        <f>_xlfn.LET(
_xlpm.StartingBalanceGreaterThanPrincipalOwedPlusPrepaymentCondition,$C383&gt;=$E383,
_xlpm.IsPrincpalOwedPlusPrepaymentLessThanOrEqualToPrincipalRemainingCondition,ROUND($E383,2)&lt;=ROUND($F382,2),
_xlpm.IsCurrentPrincapalOwedAmtGreaterThanPrevPrincipalOwedCondition,$E382&gt;$F382,
_xlpm.IsPrincipalZeroCondition,ROUND($F382,2) = 0,
_xlpm.IsPrincipalRemainingBlankCondition,$F382="",
_xlpm.IsPeriodBlankCondition,ISBLANK($A383),
_xlpm.Calculation,IF(_xlpm.IsPeriodBlankCondition,"",IF(_xlpm.IsPrincipalRemainingBlankCondition,"",IF(_xlpm.IsPrincipalZeroCondition,"",IF(_xlpm.StartingBalanceGreaterThanPrincipalOwedPlusPrepaymentCondition,$C383-$E383,0)))),
_xlpm.Calculation
)</f>
        <v>3120.2011920315845</v>
      </c>
      <c r="G383" s="5">
        <f>_xlfn.LET(
_xlpm.PrincpalRemainingCalculation,$B$13,
_xlpm.IsPrincipalZeroCondition,ROUND($F382,2) = 0,
_xlpm.IsPrincipalRemainingBlankCondition,$F382="",
_xlpm.IsPeriodBlankCondition,ISBLANK($A383),
_xlpm.Calculation,IF(_xlpm.IsPeriodBlankCondition,"",IF(_xlpm.IsPrincipalRemainingBlankCondition,"",IF(_xlpm.IsPrincipalZeroCondition,"",_xlpm.PrincpalRemainingCalculation))),
_xlpm.Calculation
)</f>
        <v>500</v>
      </c>
      <c r="H383" s="5" t="str">
        <f>_xlfn.LET(
_xlpm.IsPrincipalRemainingLessThanOrEqualToPMICutoffAmtCondition,$F382&lt;=$B$2*(1-$B$15),
_xlpm.PMIMonthlyPayment,$B$19,
_xlpm.IsPrincipalZeroCondition,ROUND($F382,2) = 0,
_xlpm.IsPrincipalRemainingBlankCondition,$F382="",
_xlpm.IsPeriodBlankCondition,ISBLANK($A383),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83" s="5">
        <f>_xlfn.LET(
_xlpm.IfPMIOwedIsBlank,IF($H383 = "",0,$H383),
_xlpm.TotalMonthlyPaymentCalculation,$D383+$E383+$G383+_xlpm.IfPMIOwedIsBlank,
_xlpm.IsPrincipalZeroCondition,ROUND($F382,2) = 0,
_xlpm.IsPrincipalRemainingBlankCondition,$F382="",
_xlpm.IsPeriodBlankCondition,ISBLANK($A383),
_xlpm.Calculation,IF(_xlpm.IsPeriodBlankCondition,"",IF(_xlpm.IsPrincipalRemainingBlankCondition,"",IF(_xlpm.IsPrincipalZeroCondition,"",_xlpm.TotalMonthlyPaymentCalculation))),
_xlpm.Calculation
)</f>
        <v>2079.6288261598379</v>
      </c>
      <c r="J383" s="5"/>
      <c r="K383" s="5"/>
      <c r="L383" s="5"/>
    </row>
    <row r="384" spans="1:12" x14ac:dyDescent="0.3">
      <c r="A384">
        <v>359</v>
      </c>
      <c r="B384" s="53">
        <f t="shared" si="5"/>
        <v>54728</v>
      </c>
      <c r="C384" s="5">
        <f>_xlfn.LET(
_xlpm.StartingPrincipalBalance,$F383,
_xlpm.IsPrincipalRemainingZeroCondition,ROUND($F383,2)=0,
_xlpm.IsPrincipalRemainingBlankCondition,$F383="",
_xlpm.IsPeriodBlankCondition,ISBLANK($A384),
_xlpm.Calculation,IF(_xlpm.IsPeriodBlankCondition,"",IF(_xlpm.IsPrincipalRemainingBlankCondition,"",IF(_xlpm.IsPrincipalRemainingZeroCondition,"",_xlpm.StartingPrincipalBalance))),
_xlpm.Calculation
)</f>
        <v>3120.2011920315845</v>
      </c>
      <c r="D384" s="5">
        <f>_xlfn.LET(
_xlpm.InterestCalculation,$F383*$B$9,
_xlpm.IsPrincipalRemainingZeroCondition,ROUND($F383,2)=0,
_xlpm.IsPrincipalRemainingBlankCondition,$F383="",
_xlpm.IsPeriodBlankCondition,ISBLANK($A384),
_xlpm.Calculation,IF(_xlpm.IsPeriodBlankCondition,"",IF(_xlpm.IsPrincipalRemainingBlankCondition,"",IF(_xlpm.IsPrincipalRemainingZeroCondition,"",_xlpm.InterestCalculation))),
_xlpm.Calculation
)</f>
        <v>26.001676600263202</v>
      </c>
      <c r="E384" s="5">
        <f>_xlfn.LET(
_xlpm.PrincipalOwedCalculation,$B$10-$D384,
_xlpm.IsPrincipalLessThenOrEqualToMonthlyPaymentCondition,$F383&lt;=$B$10,
_xlpm.IsPrincipalZeroCondition,ROUND($F383,2) = 0,
_xlpm.IsPrincipalRemainingBlankCondition,$F383="",
_xlpm.IsPeriodBlankCondition,ISBLANK($A384),
_xlpm.Calculation,IF(_xlpm.IsPeriodBlankCondition,"",IF(_xlpm.IsPrincipalRemainingBlankCondition,"",IF(_xlpm.IsPrincipalZeroCondition,"",IF(_xlpm.IsPrincipalLessThenOrEqualToMonthlyPaymentCondition,$F383,_xlpm.PrincipalOwedCalculation)))),
_xlpm.Calculation
)</f>
        <v>1553.6271495595747</v>
      </c>
      <c r="F384" s="5">
        <f>_xlfn.LET(
_xlpm.StartingBalanceGreaterThanPrincipalOwedPlusPrepaymentCondition,$C384&gt;=$E384,
_xlpm.IsPrincpalOwedPlusPrepaymentLessThanOrEqualToPrincipalRemainingCondition,ROUND($E384,2)&lt;=ROUND($F383,2),
_xlpm.IsCurrentPrincapalOwedAmtGreaterThanPrevPrincipalOwedCondition,$E383&gt;$F383,
_xlpm.IsPrincipalZeroCondition,ROUND($F383,2) = 0,
_xlpm.IsPrincipalRemainingBlankCondition,$F383="",
_xlpm.IsPeriodBlankCondition,ISBLANK($A384),
_xlpm.Calculation,IF(_xlpm.IsPeriodBlankCondition,"",IF(_xlpm.IsPrincipalRemainingBlankCondition,"",IF(_xlpm.IsPrincipalZeroCondition,"",IF(_xlpm.StartingBalanceGreaterThanPrincipalOwedPlusPrepaymentCondition,$C384-$E384,0)))),
_xlpm.Calculation
)</f>
        <v>1566.5740424720098</v>
      </c>
      <c r="G384" s="5">
        <f>_xlfn.LET(
_xlpm.PrincpalRemainingCalculation,$B$13,
_xlpm.IsPrincipalZeroCondition,ROUND($F383,2) = 0,
_xlpm.IsPrincipalRemainingBlankCondition,$F383="",
_xlpm.IsPeriodBlankCondition,ISBLANK($A384),
_xlpm.Calculation,IF(_xlpm.IsPeriodBlankCondition,"",IF(_xlpm.IsPrincipalRemainingBlankCondition,"",IF(_xlpm.IsPrincipalZeroCondition,"",_xlpm.PrincpalRemainingCalculation))),
_xlpm.Calculation
)</f>
        <v>500</v>
      </c>
      <c r="H384" s="5" t="str">
        <f>_xlfn.LET(
_xlpm.IsPrincipalRemainingLessThanOrEqualToPMICutoffAmtCondition,$F383&lt;=$B$2*(1-$B$15),
_xlpm.PMIMonthlyPayment,$B$19,
_xlpm.IsPrincipalZeroCondition,ROUND($F383,2) = 0,
_xlpm.IsPrincipalRemainingBlankCondition,$F383="",
_xlpm.IsPeriodBlankCondition,ISBLANK($A384),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84" s="5">
        <f>_xlfn.LET(
_xlpm.IfPMIOwedIsBlank,IF($H384 = "",0,$H384),
_xlpm.TotalMonthlyPaymentCalculation,$D384+$E384+$G384+_xlpm.IfPMIOwedIsBlank,
_xlpm.IsPrincipalZeroCondition,ROUND($F383,2) = 0,
_xlpm.IsPrincipalRemainingBlankCondition,$F383="",
_xlpm.IsPeriodBlankCondition,ISBLANK($A384),
_xlpm.Calculation,IF(_xlpm.IsPeriodBlankCondition,"",IF(_xlpm.IsPrincipalRemainingBlankCondition,"",IF(_xlpm.IsPrincipalZeroCondition,"",_xlpm.TotalMonthlyPaymentCalculation))),
_xlpm.Calculation
)</f>
        <v>2079.6288261598379</v>
      </c>
      <c r="J384" s="5"/>
      <c r="K384" s="5"/>
      <c r="L384" s="5"/>
    </row>
    <row r="385" spans="1:12" x14ac:dyDescent="0.3">
      <c r="A385">
        <v>360</v>
      </c>
      <c r="B385" s="53">
        <f t="shared" si="5"/>
        <v>54758</v>
      </c>
      <c r="C385" s="5">
        <f>_xlfn.LET(
_xlpm.StartingPrincipalBalance,$F384,
_xlpm.IsPrincipalRemainingZeroCondition,ROUND($F384,2)=0,
_xlpm.IsPrincipalRemainingBlankCondition,$F384="",
_xlpm.IsPeriodBlankCondition,ISBLANK($A385),
_xlpm.Calculation,IF(_xlpm.IsPeriodBlankCondition,"",IF(_xlpm.IsPrincipalRemainingBlankCondition,"",IF(_xlpm.IsPrincipalRemainingZeroCondition,"",_xlpm.StartingPrincipalBalance))),
_xlpm.Calculation
)</f>
        <v>1566.5740424720098</v>
      </c>
      <c r="D385" s="5">
        <f>_xlfn.LET(
_xlpm.InterestCalculation,$F384*$B$9,
_xlpm.IsPrincipalRemainingZeroCondition,ROUND($F384,2)=0,
_xlpm.IsPrincipalRemainingBlankCondition,$F384="",
_xlpm.IsPeriodBlankCondition,ISBLANK($A385),
_xlpm.Calculation,IF(_xlpm.IsPeriodBlankCondition,"",IF(_xlpm.IsPrincipalRemainingBlankCondition,"",IF(_xlpm.IsPrincipalRemainingZeroCondition,"",_xlpm.InterestCalculation))),
_xlpm.Calculation
)</f>
        <v>13.054783687266747</v>
      </c>
      <c r="E385" s="5">
        <f>_xlfn.LET(
_xlpm.PrincipalOwedCalculation,$B$10-$D385,
_xlpm.IsPrincipalLessThenOrEqualToMonthlyPaymentCondition,$F384&lt;=$B$10,
_xlpm.IsPrincipalZeroCondition,ROUND($F384,2) = 0,
_xlpm.IsPrincipalRemainingBlankCondition,$F384="",
_xlpm.IsPeriodBlankCondition,ISBLANK($A385),
_xlpm.Calculation,IF(_xlpm.IsPeriodBlankCondition,"",IF(_xlpm.IsPrincipalRemainingBlankCondition,"",IF(_xlpm.IsPrincipalZeroCondition,"",IF(_xlpm.IsPrincipalLessThenOrEqualToMonthlyPaymentCondition,$F384,_xlpm.PrincipalOwedCalculation)))),
_xlpm.Calculation
)</f>
        <v>1566.5740424720098</v>
      </c>
      <c r="F385" s="5">
        <f>_xlfn.LET(
_xlpm.StartingBalanceGreaterThanPrincipalOwedPlusPrepaymentCondition,$C385&gt;=$E385,
_xlpm.IsPrincpalOwedPlusPrepaymentLessThanOrEqualToPrincipalRemainingCondition,ROUND($E385,2)&lt;=ROUND($F384,2),
_xlpm.IsCurrentPrincapalOwedAmtGreaterThanPrevPrincipalOwedCondition,$E384&gt;$F384,
_xlpm.IsPrincipalZeroCondition,ROUND($F384,2) = 0,
_xlpm.IsPrincipalRemainingBlankCondition,$F384="",
_xlpm.IsPeriodBlankCondition,ISBLANK($A385),
_xlpm.Calculation,IF(_xlpm.IsPeriodBlankCondition,"",IF(_xlpm.IsPrincipalRemainingBlankCondition,"",IF(_xlpm.IsPrincipalZeroCondition,"",IF(_xlpm.StartingBalanceGreaterThanPrincipalOwedPlusPrepaymentCondition,$C385-$E385,0)))),
_xlpm.Calculation
)</f>
        <v>0</v>
      </c>
      <c r="G385" s="5">
        <f>_xlfn.LET(
_xlpm.PrincpalRemainingCalculation,$B$13,
_xlpm.IsPrincipalZeroCondition,ROUND($F384,2) = 0,
_xlpm.IsPrincipalRemainingBlankCondition,$F384="",
_xlpm.IsPeriodBlankCondition,ISBLANK($A385),
_xlpm.Calculation,IF(_xlpm.IsPeriodBlankCondition,"",IF(_xlpm.IsPrincipalRemainingBlankCondition,"",IF(_xlpm.IsPrincipalZeroCondition,"",_xlpm.PrincpalRemainingCalculation))),
_xlpm.Calculation
)</f>
        <v>500</v>
      </c>
      <c r="H385" s="5" t="str">
        <f>_xlfn.LET(
_xlpm.IsPrincipalRemainingLessThanOrEqualToPMICutoffAmtCondition,$F384&lt;=$B$2*(1-$B$15),
_xlpm.PMIMonthlyPayment,$B$19,
_xlpm.IsPrincipalZeroCondition,ROUND($F384,2) = 0,
_xlpm.IsPrincipalRemainingBlankCondition,$F384="",
_xlpm.IsPeriodBlankCondition,ISBLANK($A385),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85" s="5">
        <f>_xlfn.LET(
_xlpm.IfPMIOwedIsBlank,IF($H385 = "",0,$H385),
_xlpm.TotalMonthlyPaymentCalculation,$D385+$E385+$G385+_xlpm.IfPMIOwedIsBlank,
_xlpm.IsPrincipalZeroCondition,ROUND($F384,2) = 0,
_xlpm.IsPrincipalRemainingBlankCondition,$F384="",
_xlpm.IsPeriodBlankCondition,ISBLANK($A385),
_xlpm.Calculation,IF(_xlpm.IsPeriodBlankCondition,"",IF(_xlpm.IsPrincipalRemainingBlankCondition,"",IF(_xlpm.IsPrincipalZeroCondition,"",_xlpm.TotalMonthlyPaymentCalculation))),
_xlpm.Calculation
)</f>
        <v>2079.6288261592763</v>
      </c>
      <c r="J385" s="5"/>
      <c r="K385" s="5"/>
      <c r="L385" s="5"/>
    </row>
    <row r="386" spans="1:12" x14ac:dyDescent="0.3">
      <c r="B386" s="53" t="str">
        <f t="shared" si="5"/>
        <v/>
      </c>
      <c r="C386" s="5" t="str">
        <f>_xlfn.LET(
_xlpm.StartingPrincipalBalance,$F385,
_xlpm.IsPrincipalRemainingZeroCondition,ROUND($F385,2)=0,
_xlpm.IsPrincipalRemainingBlankCondition,$F385="",
_xlpm.IsPeriodBlankCondition,ISBLANK($A386),
_xlpm.Calculation,IF(_xlpm.IsPeriodBlankCondition,"",IF(_xlpm.IsPrincipalRemainingBlankCondition,"",IF(_xlpm.IsPrincipalRemainingZeroCondition,"",_xlpm.StartingPrincipalBalance))),
_xlpm.Calculation
)</f>
        <v/>
      </c>
      <c r="D386" s="5" t="str">
        <f>_xlfn.LET(
_xlpm.InterestCalculation,$F385*$B$9,
_xlpm.IsPrincipalRemainingZeroCondition,ROUND($F385,2)=0,
_xlpm.IsPrincipalRemainingBlankCondition,$F385="",
_xlpm.IsPeriodBlankCondition,ISBLANK($A386),
_xlpm.Calculation,IF(_xlpm.IsPeriodBlankCondition,"",IF(_xlpm.IsPrincipalRemainingBlankCondition,"",IF(_xlpm.IsPrincipalRemainingZeroCondition,"",_xlpm.InterestCalculation))),
_xlpm.Calculation
)</f>
        <v/>
      </c>
      <c r="E386" s="5" t="str">
        <f>_xlfn.LET(
_xlpm.PrincipalOwedCalculation,$B$10-$D386,
_xlpm.IsPrincipalLessThenOrEqualToMonthlyPaymentCondition,$F385&lt;=$B$10,
_xlpm.IsPrincipalZeroCondition,ROUND($F385,2) = 0,
_xlpm.IsPrincipalRemainingBlankCondition,$F385="",
_xlpm.IsPeriodBlankCondition,ISBLANK($A386),
_xlpm.Calculation,IF(_xlpm.IsPeriodBlankCondition,"",IF(_xlpm.IsPrincipalRemainingBlankCondition,"",IF(_xlpm.IsPrincipalZeroCondition,"",IF(_xlpm.IsPrincipalLessThenOrEqualToMonthlyPaymentCondition,$F385,_xlpm.PrincipalOwedCalculation)))),
_xlpm.Calculation
)</f>
        <v/>
      </c>
      <c r="F386" s="5" t="str">
        <f>_xlfn.LET(
_xlpm.StartingBalanceGreaterThanPrincipalOwedPlusPrepaymentCondition,$C386&gt;=$E386,
_xlpm.IsPrincpalOwedPlusPrepaymentLessThanOrEqualToPrincipalRemainingCondition,ROUND($E386,2)&lt;=ROUND($F385,2),
_xlpm.IsCurrentPrincapalOwedAmtGreaterThanPrevPrincipalOwedCondition,$E385&gt;$F385,
_xlpm.IsPrincipalZeroCondition,ROUND($F385,2) = 0,
_xlpm.IsPrincipalRemainingBlankCondition,$F385="",
_xlpm.IsPeriodBlankCondition,ISBLANK($A386),
_xlpm.Calculation,IF(_xlpm.IsPeriodBlankCondition,"",IF(_xlpm.IsPrincipalRemainingBlankCondition,"",IF(_xlpm.IsPrincipalZeroCondition,"",IF(_xlpm.StartingBalanceGreaterThanPrincipalOwedPlusPrepaymentCondition,$C386-$E386,0)))),
_xlpm.Calculation
)</f>
        <v/>
      </c>
      <c r="G386" s="5" t="str">
        <f>_xlfn.LET(
_xlpm.PrincpalRemainingCalculation,$B$13,
_xlpm.IsPrincipalZeroCondition,ROUND($F385,2) = 0,
_xlpm.IsPrincipalRemainingBlankCondition,$F385="",
_xlpm.IsPeriodBlankCondition,ISBLANK($A386),
_xlpm.Calculation,IF(_xlpm.IsPeriodBlankCondition,"",IF(_xlpm.IsPrincipalRemainingBlankCondition,"",IF(_xlpm.IsPrincipalZeroCondition,"",_xlpm.PrincpalRemainingCalculation))),
_xlpm.Calculation
)</f>
        <v/>
      </c>
      <c r="H386" s="5" t="str">
        <f>_xlfn.LET(
_xlpm.IsPrincipalRemainingLessThanOrEqualToPMICutoffAmtCondition,$F385&lt;=$B$2*(1-$B$15),
_xlpm.PMIMonthlyPayment,$B$19,
_xlpm.IsPrincipalZeroCondition,ROUND($F385,2) = 0,
_xlpm.IsPrincipalRemainingBlankCondition,$F385="",
_xlpm.IsPeriodBlankCondition,ISBLANK($A386),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86" s="5" t="str">
        <f>_xlfn.LET(
_xlpm.IfPMIOwedIsBlank,IF($H386 = "",0,$H386),
_xlpm.TotalMonthlyPaymentCalculation,$D386+$E386+$G386+_xlpm.IfPMIOwedIsBlank,
_xlpm.IsPrincipalZeroCondition,ROUND($F385,2) = 0,
_xlpm.IsPrincipalRemainingBlankCondition,$F385="",
_xlpm.IsPeriodBlankCondition,ISBLANK($A386),
_xlpm.Calculation,IF(_xlpm.IsPeriodBlankCondition,"",IF(_xlpm.IsPrincipalRemainingBlankCondition,"",IF(_xlpm.IsPrincipalZeroCondition,"",_xlpm.TotalMonthlyPaymentCalculation))),
_xlpm.Calculation
)</f>
        <v/>
      </c>
      <c r="K386" s="5"/>
      <c r="L386" s="5"/>
    </row>
    <row r="387" spans="1:12" x14ac:dyDescent="0.3">
      <c r="B387" s="53" t="str">
        <f t="shared" si="5"/>
        <v/>
      </c>
      <c r="C387" s="5" t="str">
        <f>_xlfn.LET(
_xlpm.StartingPrincipalBalance,$F386,
_xlpm.IsPrincipalRemainingZeroCondition,ROUND($F386,2)=0,
_xlpm.IsPrincipalRemainingBlankCondition,$F386="",
_xlpm.IsPeriodBlankCondition,ISBLANK($A387),
_xlpm.Calculation,IF(_xlpm.IsPeriodBlankCondition,"",IF(_xlpm.IsPrincipalRemainingBlankCondition,"",IF(_xlpm.IsPrincipalRemainingZeroCondition,"",_xlpm.StartingPrincipalBalance))),
_xlpm.Calculation
)</f>
        <v/>
      </c>
      <c r="D387" s="5" t="str">
        <f>_xlfn.LET(
_xlpm.InterestCalculation,$F386*$B$9,
_xlpm.IsPrincipalRemainingZeroCondition,ROUND($F386,2)=0,
_xlpm.IsPrincipalRemainingBlankCondition,$F386="",
_xlpm.IsPeriodBlankCondition,ISBLANK($A387),
_xlpm.Calculation,IF(_xlpm.IsPeriodBlankCondition,"",IF(_xlpm.IsPrincipalRemainingBlankCondition,"",IF(_xlpm.IsPrincipalRemainingZeroCondition,"",_xlpm.InterestCalculation))),
_xlpm.Calculation
)</f>
        <v/>
      </c>
      <c r="E387" s="5" t="str">
        <f>_xlfn.LET(
_xlpm.PrincipalOwedCalculation,$B$10-$D387,
_xlpm.IsPrincipalLessThenOrEqualToMonthlyPaymentCondition,$F386&lt;=$B$10,
_xlpm.IsPrincipalZeroCondition,ROUND($F386,2) = 0,
_xlpm.IsPrincipalRemainingBlankCondition,$F386="",
_xlpm.IsPeriodBlankCondition,ISBLANK($A387),
_xlpm.Calculation,IF(_xlpm.IsPeriodBlankCondition,"",IF(_xlpm.IsPrincipalRemainingBlankCondition,"",IF(_xlpm.IsPrincipalZeroCondition,"",IF(_xlpm.IsPrincipalLessThenOrEqualToMonthlyPaymentCondition,$F386,_xlpm.PrincipalOwedCalculation)))),
_xlpm.Calculation
)</f>
        <v/>
      </c>
      <c r="F387" s="5" t="str">
        <f>_xlfn.LET(
_xlpm.StartingBalanceGreaterThanPrincipalOwedPlusPrepaymentCondition,$C387&gt;=$E387,
_xlpm.IsPrincpalOwedPlusPrepaymentLessThanOrEqualToPrincipalRemainingCondition,ROUND($E387,2)&lt;=ROUND($F386,2),
_xlpm.IsCurrentPrincapalOwedAmtGreaterThanPrevPrincipalOwedCondition,$E386&gt;$F386,
_xlpm.IsPrincipalZeroCondition,ROUND($F386,2) = 0,
_xlpm.IsPrincipalRemainingBlankCondition,$F386="",
_xlpm.IsPeriodBlankCondition,ISBLANK($A387),
_xlpm.Calculation,IF(_xlpm.IsPeriodBlankCondition,"",IF(_xlpm.IsPrincipalRemainingBlankCondition,"",IF(_xlpm.IsPrincipalZeroCondition,"",IF(_xlpm.StartingBalanceGreaterThanPrincipalOwedPlusPrepaymentCondition,$C387-$E387,0)))),
_xlpm.Calculation
)</f>
        <v/>
      </c>
      <c r="G387" s="5" t="str">
        <f>_xlfn.LET(
_xlpm.PrincpalRemainingCalculation,$B$13,
_xlpm.IsPrincipalZeroCondition,ROUND($F386,2) = 0,
_xlpm.IsPrincipalRemainingBlankCondition,$F386="",
_xlpm.IsPeriodBlankCondition,ISBLANK($A387),
_xlpm.Calculation,IF(_xlpm.IsPeriodBlankCondition,"",IF(_xlpm.IsPrincipalRemainingBlankCondition,"",IF(_xlpm.IsPrincipalZeroCondition,"",_xlpm.PrincpalRemainingCalculation))),
_xlpm.Calculation
)</f>
        <v/>
      </c>
      <c r="H387" s="5" t="str">
        <f>_xlfn.LET(
_xlpm.IsPrincipalRemainingLessThanOrEqualToPMICutoffAmtCondition,$F386&lt;=$B$2*(1-$B$15),
_xlpm.PMIMonthlyPayment,$B$19,
_xlpm.IsPrincipalZeroCondition,ROUND($F386,2) = 0,
_xlpm.IsPrincipalRemainingBlankCondition,$F386="",
_xlpm.IsPeriodBlankCondition,ISBLANK($A387),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87" s="5" t="str">
        <f>_xlfn.LET(
_xlpm.IfPMIOwedIsBlank,IF($H387 = "",0,$H387),
_xlpm.TotalMonthlyPaymentCalculation,$D387+$E387+$G387+_xlpm.IfPMIOwedIsBlank,
_xlpm.IsPrincipalZeroCondition,ROUND($F386,2) = 0,
_xlpm.IsPrincipalRemainingBlankCondition,$F386="",
_xlpm.IsPeriodBlankCondition,ISBLANK($A387),
_xlpm.Calculation,IF(_xlpm.IsPeriodBlankCondition,"",IF(_xlpm.IsPrincipalRemainingBlankCondition,"",IF(_xlpm.IsPrincipalZeroCondition,"",_xlpm.TotalMonthlyPaymentCalculation))),
_xlpm.Calculation
)</f>
        <v/>
      </c>
      <c r="K387" s="30"/>
      <c r="L387" s="5"/>
    </row>
    <row r="388" spans="1:12" x14ac:dyDescent="0.3">
      <c r="B388" s="53" t="str">
        <f t="shared" si="5"/>
        <v/>
      </c>
      <c r="C388" s="5" t="str">
        <f>_xlfn.LET(
_xlpm.StartingPrincipalBalance,$F387,
_xlpm.IsPrincipalRemainingZeroCondition,ROUND($F387,2)=0,
_xlpm.IsPrincipalRemainingBlankCondition,$F387="",
_xlpm.IsPeriodBlankCondition,ISBLANK($A388),
_xlpm.Calculation,IF(_xlpm.IsPeriodBlankCondition,"",IF(_xlpm.IsPrincipalRemainingBlankCondition,"",IF(_xlpm.IsPrincipalRemainingZeroCondition,"",_xlpm.StartingPrincipalBalance))),
_xlpm.Calculation
)</f>
        <v/>
      </c>
      <c r="D388" s="5" t="str">
        <f>_xlfn.LET(
_xlpm.InterestCalculation,$F387*$B$9,
_xlpm.IsPrincipalRemainingZeroCondition,ROUND($F387,2)=0,
_xlpm.IsPrincipalRemainingBlankCondition,$F387="",
_xlpm.IsPeriodBlankCondition,ISBLANK($A388),
_xlpm.Calculation,IF(_xlpm.IsPeriodBlankCondition,"",IF(_xlpm.IsPrincipalRemainingBlankCondition,"",IF(_xlpm.IsPrincipalRemainingZeroCondition,"",_xlpm.InterestCalculation))),
_xlpm.Calculation
)</f>
        <v/>
      </c>
      <c r="E388" s="5" t="str">
        <f>_xlfn.LET(
_xlpm.PrincipalOwedCalculation,$B$10-$D388,
_xlpm.IsPrincipalLessThenOrEqualToMonthlyPaymentCondition,$F387&lt;=$B$10,
_xlpm.IsPrincipalZeroCondition,ROUND($F387,2) = 0,
_xlpm.IsPrincipalRemainingBlankCondition,$F387="",
_xlpm.IsPeriodBlankCondition,ISBLANK($A388),
_xlpm.Calculation,IF(_xlpm.IsPeriodBlankCondition,"",IF(_xlpm.IsPrincipalRemainingBlankCondition,"",IF(_xlpm.IsPrincipalZeroCondition,"",IF(_xlpm.IsPrincipalLessThenOrEqualToMonthlyPaymentCondition,$F387,_xlpm.PrincipalOwedCalculation)))),
_xlpm.Calculation
)</f>
        <v/>
      </c>
      <c r="F388" s="5" t="str">
        <f>_xlfn.LET(
_xlpm.StartingBalanceGreaterThanPrincipalOwedPlusPrepaymentCondition,$C388&gt;=$E388,
_xlpm.IsPrincpalOwedPlusPrepaymentLessThanOrEqualToPrincipalRemainingCondition,ROUND($E388,2)&lt;=ROUND($F387,2),
_xlpm.IsCurrentPrincapalOwedAmtGreaterThanPrevPrincipalOwedCondition,$E387&gt;$F387,
_xlpm.IsPrincipalZeroCondition,ROUND($F387,2) = 0,
_xlpm.IsPrincipalRemainingBlankCondition,$F387="",
_xlpm.IsPeriodBlankCondition,ISBLANK($A388),
_xlpm.Calculation,IF(_xlpm.IsPeriodBlankCondition,"",IF(_xlpm.IsPrincipalRemainingBlankCondition,"",IF(_xlpm.IsPrincipalZeroCondition,"",IF(_xlpm.StartingBalanceGreaterThanPrincipalOwedPlusPrepaymentCondition,$C388-$E388,0)))),
_xlpm.Calculation
)</f>
        <v/>
      </c>
      <c r="G388" s="5" t="str">
        <f>_xlfn.LET(
_xlpm.PrincpalRemainingCalculation,$B$13,
_xlpm.IsPrincipalZeroCondition,ROUND($F387,2) = 0,
_xlpm.IsPrincipalRemainingBlankCondition,$F387="",
_xlpm.IsPeriodBlankCondition,ISBLANK($A388),
_xlpm.Calculation,IF(_xlpm.IsPeriodBlankCondition,"",IF(_xlpm.IsPrincipalRemainingBlankCondition,"",IF(_xlpm.IsPrincipalZeroCondition,"",_xlpm.PrincpalRemainingCalculation))),
_xlpm.Calculation
)</f>
        <v/>
      </c>
      <c r="H388" s="5" t="str">
        <f>_xlfn.LET(
_xlpm.IsPrincipalRemainingLessThanOrEqualToPMICutoffAmtCondition,$F387&lt;=$B$2*(1-$B$15),
_xlpm.PMIMonthlyPayment,$B$19,
_xlpm.IsPrincipalZeroCondition,ROUND($F387,2) = 0,
_xlpm.IsPrincipalRemainingBlankCondition,$F387="",
_xlpm.IsPeriodBlankCondition,ISBLANK($A388),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88" s="5" t="str">
        <f>_xlfn.LET(
_xlpm.IfPMIOwedIsBlank,IF($H388 = "",0,$H388),
_xlpm.TotalMonthlyPaymentCalculation,$D388+$E388+$G388+_xlpm.IfPMIOwedIsBlank,
_xlpm.IsPrincipalZeroCondition,ROUND($F387,2) = 0,
_xlpm.IsPrincipalRemainingBlankCondition,$F387="",
_xlpm.IsPeriodBlankCondition,ISBLANK($A388),
_xlpm.Calculation,IF(_xlpm.IsPeriodBlankCondition,"",IF(_xlpm.IsPrincipalRemainingBlankCondition,"",IF(_xlpm.IsPrincipalZeroCondition,"",_xlpm.TotalMonthlyPaymentCalculation))),
_xlpm.Calculation
)</f>
        <v/>
      </c>
      <c r="L388" s="5"/>
    </row>
    <row r="389" spans="1:12" x14ac:dyDescent="0.3">
      <c r="B389" s="53" t="str">
        <f t="shared" si="5"/>
        <v/>
      </c>
      <c r="C389" s="5" t="str">
        <f>_xlfn.LET(
_xlpm.StartingPrincipalBalance,$F388,
_xlpm.IsPrincipalRemainingZeroCondition,ROUND($F388,2)=0,
_xlpm.IsPrincipalRemainingBlankCondition,$F388="",
_xlpm.IsPeriodBlankCondition,ISBLANK($A389),
_xlpm.Calculation,IF(_xlpm.IsPeriodBlankCondition,"",IF(_xlpm.IsPrincipalRemainingBlankCondition,"",IF(_xlpm.IsPrincipalRemainingZeroCondition,"",_xlpm.StartingPrincipalBalance))),
_xlpm.Calculation
)</f>
        <v/>
      </c>
      <c r="D389" s="5" t="str">
        <f>_xlfn.LET(
_xlpm.InterestCalculation,$F388*$B$9,
_xlpm.IsPrincipalRemainingZeroCondition,ROUND($F388,2)=0,
_xlpm.IsPrincipalRemainingBlankCondition,$F388="",
_xlpm.IsPeriodBlankCondition,ISBLANK($A389),
_xlpm.Calculation,IF(_xlpm.IsPeriodBlankCondition,"",IF(_xlpm.IsPrincipalRemainingBlankCondition,"",IF(_xlpm.IsPrincipalRemainingZeroCondition,"",_xlpm.InterestCalculation))),
_xlpm.Calculation
)</f>
        <v/>
      </c>
      <c r="E389" s="5" t="str">
        <f>_xlfn.LET(
_xlpm.PrincipalOwedCalculation,$B$10-$D389,
_xlpm.IsPrincipalLessThenOrEqualToMonthlyPaymentCondition,$F388&lt;=$B$10,
_xlpm.IsPrincipalZeroCondition,ROUND($F388,2) = 0,
_xlpm.IsPrincipalRemainingBlankCondition,$F388="",
_xlpm.IsPeriodBlankCondition,ISBLANK($A389),
_xlpm.Calculation,IF(_xlpm.IsPeriodBlankCondition,"",IF(_xlpm.IsPrincipalRemainingBlankCondition,"",IF(_xlpm.IsPrincipalZeroCondition,"",IF(_xlpm.IsPrincipalLessThenOrEqualToMonthlyPaymentCondition,$F388,_xlpm.PrincipalOwedCalculation)))),
_xlpm.Calculation
)</f>
        <v/>
      </c>
      <c r="F389" s="5" t="str">
        <f>_xlfn.LET(
_xlpm.StartingBalanceGreaterThanPrincipalOwedPlusPrepaymentCondition,$C389&gt;=$E389,
_xlpm.IsPrincpalOwedPlusPrepaymentLessThanOrEqualToPrincipalRemainingCondition,ROUND($E389,2)&lt;=ROUND($F388,2),
_xlpm.IsCurrentPrincapalOwedAmtGreaterThanPrevPrincipalOwedCondition,$E388&gt;$F388,
_xlpm.IsPrincipalZeroCondition,ROUND($F388,2) = 0,
_xlpm.IsPrincipalRemainingBlankCondition,$F388="",
_xlpm.IsPeriodBlankCondition,ISBLANK($A389),
_xlpm.Calculation,IF(_xlpm.IsPeriodBlankCondition,"",IF(_xlpm.IsPrincipalRemainingBlankCondition,"",IF(_xlpm.IsPrincipalZeroCondition,"",IF(_xlpm.StartingBalanceGreaterThanPrincipalOwedPlusPrepaymentCondition,$C389-$E389,0)))),
_xlpm.Calculation
)</f>
        <v/>
      </c>
      <c r="G389" s="5" t="str">
        <f>_xlfn.LET(
_xlpm.PrincpalRemainingCalculation,$B$13,
_xlpm.IsPrincipalZeroCondition,ROUND($F388,2) = 0,
_xlpm.IsPrincipalRemainingBlankCondition,$F388="",
_xlpm.IsPeriodBlankCondition,ISBLANK($A389),
_xlpm.Calculation,IF(_xlpm.IsPeriodBlankCondition,"",IF(_xlpm.IsPrincipalRemainingBlankCondition,"",IF(_xlpm.IsPrincipalZeroCondition,"",_xlpm.PrincpalRemainingCalculation))),
_xlpm.Calculation
)</f>
        <v/>
      </c>
      <c r="H389" s="5" t="str">
        <f>_xlfn.LET(
_xlpm.IsPrincipalRemainingLessThanOrEqualToPMICutoffAmtCondition,$F388&lt;=$B$2*(1-$B$15),
_xlpm.PMIMonthlyPayment,$B$19,
_xlpm.IsPrincipalZeroCondition,ROUND($F388,2) = 0,
_xlpm.IsPrincipalRemainingBlankCondition,$F388="",
_xlpm.IsPeriodBlankCondition,ISBLANK($A389),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89" s="5" t="str">
        <f>_xlfn.LET(
_xlpm.IfPMIOwedIsBlank,IF($H389 = "",0,$H389),
_xlpm.TotalMonthlyPaymentCalculation,$D389+$E389+$G389+_xlpm.IfPMIOwedIsBlank,
_xlpm.IsPrincipalZeroCondition,ROUND($F388,2) = 0,
_xlpm.IsPrincipalRemainingBlankCondition,$F388="",
_xlpm.IsPeriodBlankCondition,ISBLANK($A389),
_xlpm.Calculation,IF(_xlpm.IsPeriodBlankCondition,"",IF(_xlpm.IsPrincipalRemainingBlankCondition,"",IF(_xlpm.IsPrincipalZeroCondition,"",_xlpm.TotalMonthlyPaymentCalculation))),
_xlpm.Calculation
)</f>
        <v/>
      </c>
      <c r="L389" s="5"/>
    </row>
    <row r="390" spans="1:12" x14ac:dyDescent="0.3">
      <c r="B390" s="53" t="str">
        <f t="shared" si="5"/>
        <v/>
      </c>
      <c r="C390" s="5" t="str">
        <f>_xlfn.LET(
_xlpm.StartingPrincipalBalance,$F389,
_xlpm.IsPrincipalRemainingZeroCondition,ROUND($F389,2)=0,
_xlpm.IsPrincipalRemainingBlankCondition,$F389="",
_xlpm.IsPeriodBlankCondition,ISBLANK($A390),
_xlpm.Calculation,IF(_xlpm.IsPeriodBlankCondition,"",IF(_xlpm.IsPrincipalRemainingBlankCondition,"",IF(_xlpm.IsPrincipalRemainingZeroCondition,"",_xlpm.StartingPrincipalBalance))),
_xlpm.Calculation
)</f>
        <v/>
      </c>
      <c r="D390" s="5" t="str">
        <f>_xlfn.LET(
_xlpm.InterestCalculation,$F389*$B$9,
_xlpm.IsPrincipalRemainingZeroCondition,ROUND($F389,2)=0,
_xlpm.IsPrincipalRemainingBlankCondition,$F389="",
_xlpm.IsPeriodBlankCondition,ISBLANK($A390),
_xlpm.Calculation,IF(_xlpm.IsPeriodBlankCondition,"",IF(_xlpm.IsPrincipalRemainingBlankCondition,"",IF(_xlpm.IsPrincipalRemainingZeroCondition,"",_xlpm.InterestCalculation))),
_xlpm.Calculation
)</f>
        <v/>
      </c>
      <c r="E390" s="5" t="str">
        <f>_xlfn.LET(
_xlpm.PrincipalOwedCalculation,$B$10-$D390,
_xlpm.IsPrincipalLessThenOrEqualToMonthlyPaymentCondition,$F389&lt;=$B$10,
_xlpm.IsPrincipalZeroCondition,ROUND($F389,2) = 0,
_xlpm.IsPrincipalRemainingBlankCondition,$F389="",
_xlpm.IsPeriodBlankCondition,ISBLANK($A390),
_xlpm.Calculation,IF(_xlpm.IsPeriodBlankCondition,"",IF(_xlpm.IsPrincipalRemainingBlankCondition,"",IF(_xlpm.IsPrincipalZeroCondition,"",IF(_xlpm.IsPrincipalLessThenOrEqualToMonthlyPaymentCondition,$F389,_xlpm.PrincipalOwedCalculation)))),
_xlpm.Calculation
)</f>
        <v/>
      </c>
      <c r="F390" s="5" t="str">
        <f>_xlfn.LET(
_xlpm.StartingBalanceGreaterThanPrincipalOwedPlusPrepaymentCondition,$C390&gt;=$E390,
_xlpm.IsPrincpalOwedPlusPrepaymentLessThanOrEqualToPrincipalRemainingCondition,ROUND($E390,2)&lt;=ROUND($F389,2),
_xlpm.IsCurrentPrincapalOwedAmtGreaterThanPrevPrincipalOwedCondition,$E389&gt;$F389,
_xlpm.IsPrincipalZeroCondition,ROUND($F389,2) = 0,
_xlpm.IsPrincipalRemainingBlankCondition,$F389="",
_xlpm.IsPeriodBlankCondition,ISBLANK($A390),
_xlpm.Calculation,IF(_xlpm.IsPeriodBlankCondition,"",IF(_xlpm.IsPrincipalRemainingBlankCondition,"",IF(_xlpm.IsPrincipalZeroCondition,"",IF(_xlpm.StartingBalanceGreaterThanPrincipalOwedPlusPrepaymentCondition,$C390-$E390,0)))),
_xlpm.Calculation
)</f>
        <v/>
      </c>
      <c r="G390" s="5" t="str">
        <f>_xlfn.LET(
_xlpm.PrincpalRemainingCalculation,$B$13,
_xlpm.IsPrincipalZeroCondition,ROUND($F389,2) = 0,
_xlpm.IsPrincipalRemainingBlankCondition,$F389="",
_xlpm.IsPeriodBlankCondition,ISBLANK($A390),
_xlpm.Calculation,IF(_xlpm.IsPeriodBlankCondition,"",IF(_xlpm.IsPrincipalRemainingBlankCondition,"",IF(_xlpm.IsPrincipalZeroCondition,"",_xlpm.PrincpalRemainingCalculation))),
_xlpm.Calculation
)</f>
        <v/>
      </c>
      <c r="H390" s="5" t="str">
        <f>_xlfn.LET(
_xlpm.IsPrincipalRemainingLessThanOrEqualToPMICutoffAmtCondition,$F389&lt;=$B$2*(1-$B$15),
_xlpm.PMIMonthlyPayment,$B$19,
_xlpm.IsPrincipalZeroCondition,ROUND($F389,2) = 0,
_xlpm.IsPrincipalRemainingBlankCondition,$F389="",
_xlpm.IsPeriodBlankCondition,ISBLANK($A390),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90" s="5" t="str">
        <f>_xlfn.LET(
_xlpm.IfPMIOwedIsBlank,IF($H390 = "",0,$H390),
_xlpm.TotalMonthlyPaymentCalculation,$D390+$E390+$G390+_xlpm.IfPMIOwedIsBlank,
_xlpm.IsPrincipalZeroCondition,ROUND($F389,2) = 0,
_xlpm.IsPrincipalRemainingBlankCondition,$F389="",
_xlpm.IsPeriodBlankCondition,ISBLANK($A390),
_xlpm.Calculation,IF(_xlpm.IsPeriodBlankCondition,"",IF(_xlpm.IsPrincipalRemainingBlankCondition,"",IF(_xlpm.IsPrincipalZeroCondition,"",_xlpm.TotalMonthlyPaymentCalculation))),
_xlpm.Calculation
)</f>
        <v/>
      </c>
      <c r="L390" s="5"/>
    </row>
    <row r="391" spans="1:12" x14ac:dyDescent="0.3">
      <c r="B391" s="53" t="str">
        <f t="shared" si="5"/>
        <v/>
      </c>
      <c r="C391" s="5" t="str">
        <f>_xlfn.LET(
_xlpm.StartingPrincipalBalance,$F390,
_xlpm.IsPrincipalRemainingZeroCondition,ROUND($F390,2)=0,
_xlpm.IsPrincipalRemainingBlankCondition,$F390="",
_xlpm.IsPeriodBlankCondition,ISBLANK($A391),
_xlpm.Calculation,IF(_xlpm.IsPeriodBlankCondition,"",IF(_xlpm.IsPrincipalRemainingBlankCondition,"",IF(_xlpm.IsPrincipalRemainingZeroCondition,"",_xlpm.StartingPrincipalBalance))),
_xlpm.Calculation
)</f>
        <v/>
      </c>
      <c r="D391" s="5" t="str">
        <f>_xlfn.LET(
_xlpm.InterestCalculation,$F390*$B$9,
_xlpm.IsPrincipalRemainingZeroCondition,ROUND($F390,2)=0,
_xlpm.IsPrincipalRemainingBlankCondition,$F390="",
_xlpm.IsPeriodBlankCondition,ISBLANK($A391),
_xlpm.Calculation,IF(_xlpm.IsPeriodBlankCondition,"",IF(_xlpm.IsPrincipalRemainingBlankCondition,"",IF(_xlpm.IsPrincipalRemainingZeroCondition,"",_xlpm.InterestCalculation))),
_xlpm.Calculation
)</f>
        <v/>
      </c>
      <c r="E391" s="5" t="str">
        <f>_xlfn.LET(
_xlpm.PrincipalOwedCalculation,$B$10-$D391,
_xlpm.IsPrincipalLessThenOrEqualToMonthlyPaymentCondition,$F390&lt;=$B$10,
_xlpm.IsPrincipalZeroCondition,ROUND($F390,2) = 0,
_xlpm.IsPrincipalRemainingBlankCondition,$F390="",
_xlpm.IsPeriodBlankCondition,ISBLANK($A391),
_xlpm.Calculation,IF(_xlpm.IsPeriodBlankCondition,"",IF(_xlpm.IsPrincipalRemainingBlankCondition,"",IF(_xlpm.IsPrincipalZeroCondition,"",IF(_xlpm.IsPrincipalLessThenOrEqualToMonthlyPaymentCondition,$F390,_xlpm.PrincipalOwedCalculation)))),
_xlpm.Calculation
)</f>
        <v/>
      </c>
      <c r="F391" s="5" t="str">
        <f>_xlfn.LET(
_xlpm.StartingBalanceGreaterThanPrincipalOwedPlusPrepaymentCondition,$C391&gt;=$E391,
_xlpm.IsPrincpalOwedPlusPrepaymentLessThanOrEqualToPrincipalRemainingCondition,ROUND($E391,2)&lt;=ROUND($F390,2),
_xlpm.IsCurrentPrincapalOwedAmtGreaterThanPrevPrincipalOwedCondition,$E390&gt;$F390,
_xlpm.IsPrincipalZeroCondition,ROUND($F390,2) = 0,
_xlpm.IsPrincipalRemainingBlankCondition,$F390="",
_xlpm.IsPeriodBlankCondition,ISBLANK($A391),
_xlpm.Calculation,IF(_xlpm.IsPeriodBlankCondition,"",IF(_xlpm.IsPrincipalRemainingBlankCondition,"",IF(_xlpm.IsPrincipalZeroCondition,"",IF(_xlpm.StartingBalanceGreaterThanPrincipalOwedPlusPrepaymentCondition,$C391-$E391,0)))),
_xlpm.Calculation
)</f>
        <v/>
      </c>
      <c r="G391" s="5" t="str">
        <f>_xlfn.LET(
_xlpm.PrincpalRemainingCalculation,$B$13,
_xlpm.IsPrincipalZeroCondition,ROUND($F390,2) = 0,
_xlpm.IsPrincipalRemainingBlankCondition,$F390="",
_xlpm.IsPeriodBlankCondition,ISBLANK($A391),
_xlpm.Calculation,IF(_xlpm.IsPeriodBlankCondition,"",IF(_xlpm.IsPrincipalRemainingBlankCondition,"",IF(_xlpm.IsPrincipalZeroCondition,"",_xlpm.PrincpalRemainingCalculation))),
_xlpm.Calculation
)</f>
        <v/>
      </c>
      <c r="H391" s="5" t="str">
        <f>_xlfn.LET(
_xlpm.IsPrincipalRemainingLessThanOrEqualToPMICutoffAmtCondition,$F390&lt;=$B$2*(1-$B$15),
_xlpm.PMIMonthlyPayment,$B$19,
_xlpm.IsPrincipalZeroCondition,ROUND($F390,2) = 0,
_xlpm.IsPrincipalRemainingBlankCondition,$F390="",
_xlpm.IsPeriodBlankCondition,ISBLANK($A391),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91" s="5" t="str">
        <f>_xlfn.LET(
_xlpm.IfPMIOwedIsBlank,IF($H391 = "",0,$H391),
_xlpm.TotalMonthlyPaymentCalculation,$D391+$E391+$G391+_xlpm.IfPMIOwedIsBlank,
_xlpm.IsPrincipalZeroCondition,ROUND($F390,2) = 0,
_xlpm.IsPrincipalRemainingBlankCondition,$F390="",
_xlpm.IsPeriodBlankCondition,ISBLANK($A391),
_xlpm.Calculation,IF(_xlpm.IsPeriodBlankCondition,"",IF(_xlpm.IsPrincipalRemainingBlankCondition,"",IF(_xlpm.IsPrincipalZeroCondition,"",_xlpm.TotalMonthlyPaymentCalculation))),
_xlpm.Calculation
)</f>
        <v/>
      </c>
      <c r="L391" s="5"/>
    </row>
    <row r="392" spans="1:12" x14ac:dyDescent="0.3">
      <c r="B392" s="53" t="str">
        <f t="shared" si="5"/>
        <v/>
      </c>
      <c r="C392" s="5" t="str">
        <f>_xlfn.LET(
_xlpm.StartingPrincipalBalance,$F391,
_xlpm.IsPrincipalRemainingZeroCondition,ROUND($F391,2)=0,
_xlpm.IsPrincipalRemainingBlankCondition,$F391="",
_xlpm.IsPeriodBlankCondition,ISBLANK($A392),
_xlpm.Calculation,IF(_xlpm.IsPeriodBlankCondition,"",IF(_xlpm.IsPrincipalRemainingBlankCondition,"",IF(_xlpm.IsPrincipalRemainingZeroCondition,"",_xlpm.StartingPrincipalBalance))),
_xlpm.Calculation
)</f>
        <v/>
      </c>
      <c r="D392" s="5" t="str">
        <f>_xlfn.LET(
_xlpm.InterestCalculation,$F391*$B$9,
_xlpm.IsPrincipalRemainingZeroCondition,ROUND($F391,2)=0,
_xlpm.IsPrincipalRemainingBlankCondition,$F391="",
_xlpm.IsPeriodBlankCondition,ISBLANK($A392),
_xlpm.Calculation,IF(_xlpm.IsPeriodBlankCondition,"",IF(_xlpm.IsPrincipalRemainingBlankCondition,"",IF(_xlpm.IsPrincipalRemainingZeroCondition,"",_xlpm.InterestCalculation))),
_xlpm.Calculation
)</f>
        <v/>
      </c>
      <c r="E392" s="5" t="str">
        <f>_xlfn.LET(
_xlpm.PrincipalOwedCalculation,$B$10-$D392,
_xlpm.IsPrincipalLessThenOrEqualToMonthlyPaymentCondition,$F391&lt;=$B$10,
_xlpm.IsPrincipalZeroCondition,ROUND($F391,2) = 0,
_xlpm.IsPrincipalRemainingBlankCondition,$F391="",
_xlpm.IsPeriodBlankCondition,ISBLANK($A392),
_xlpm.Calculation,IF(_xlpm.IsPeriodBlankCondition,"",IF(_xlpm.IsPrincipalRemainingBlankCondition,"",IF(_xlpm.IsPrincipalZeroCondition,"",IF(_xlpm.IsPrincipalLessThenOrEqualToMonthlyPaymentCondition,$F391,_xlpm.PrincipalOwedCalculation)))),
_xlpm.Calculation
)</f>
        <v/>
      </c>
      <c r="F392" s="5" t="str">
        <f>_xlfn.LET(
_xlpm.StartingBalanceGreaterThanPrincipalOwedPlusPrepaymentCondition,$C392&gt;=$E392,
_xlpm.IsPrincpalOwedPlusPrepaymentLessThanOrEqualToPrincipalRemainingCondition,ROUND($E392,2)&lt;=ROUND($F391,2),
_xlpm.IsCurrentPrincapalOwedAmtGreaterThanPrevPrincipalOwedCondition,$E391&gt;$F391,
_xlpm.IsPrincipalZeroCondition,ROUND($F391,2) = 0,
_xlpm.IsPrincipalRemainingBlankCondition,$F391="",
_xlpm.IsPeriodBlankCondition,ISBLANK($A392),
_xlpm.Calculation,IF(_xlpm.IsPeriodBlankCondition,"",IF(_xlpm.IsPrincipalRemainingBlankCondition,"",IF(_xlpm.IsPrincipalZeroCondition,"",IF(_xlpm.StartingBalanceGreaterThanPrincipalOwedPlusPrepaymentCondition,$C392-$E392,0)))),
_xlpm.Calculation
)</f>
        <v/>
      </c>
      <c r="G392" s="5" t="str">
        <f>_xlfn.LET(
_xlpm.PrincpalRemainingCalculation,$B$13,
_xlpm.IsPrincipalZeroCondition,ROUND($F391,2) = 0,
_xlpm.IsPrincipalRemainingBlankCondition,$F391="",
_xlpm.IsPeriodBlankCondition,ISBLANK($A392),
_xlpm.Calculation,IF(_xlpm.IsPeriodBlankCondition,"",IF(_xlpm.IsPrincipalRemainingBlankCondition,"",IF(_xlpm.IsPrincipalZeroCondition,"",_xlpm.PrincpalRemainingCalculation))),
_xlpm.Calculation
)</f>
        <v/>
      </c>
      <c r="H392" s="5" t="str">
        <f>_xlfn.LET(
_xlpm.IsPrincipalRemainingLessThanOrEqualToPMICutoffAmtCondition,$F391&lt;=$B$2*(1-$B$15),
_xlpm.PMIMonthlyPayment,$B$19,
_xlpm.IsPrincipalZeroCondition,ROUND($F391,2) = 0,
_xlpm.IsPrincipalRemainingBlankCondition,$F391="",
_xlpm.IsPeriodBlankCondition,ISBLANK($A392),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92" s="5" t="str">
        <f>_xlfn.LET(
_xlpm.IfPMIOwedIsBlank,IF($H392 = "",0,$H392),
_xlpm.TotalMonthlyPaymentCalculation,$D392+$E392+$G392+_xlpm.IfPMIOwedIsBlank,
_xlpm.IsPrincipalZeroCondition,ROUND($F391,2) = 0,
_xlpm.IsPrincipalRemainingBlankCondition,$F391="",
_xlpm.IsPeriodBlankCondition,ISBLANK($A392),
_xlpm.Calculation,IF(_xlpm.IsPeriodBlankCondition,"",IF(_xlpm.IsPrincipalRemainingBlankCondition,"",IF(_xlpm.IsPrincipalZeroCondition,"",_xlpm.TotalMonthlyPaymentCalculation))),
_xlpm.Calculation
)</f>
        <v/>
      </c>
      <c r="L392" s="5"/>
    </row>
    <row r="393" spans="1:12" x14ac:dyDescent="0.3">
      <c r="B393" s="53" t="str">
        <f t="shared" si="5"/>
        <v/>
      </c>
      <c r="C393" s="5" t="str">
        <f>_xlfn.LET(
_xlpm.StartingPrincipalBalance,$F392,
_xlpm.IsPrincipalRemainingZeroCondition,ROUND($F392,2)=0,
_xlpm.IsPrincipalRemainingBlankCondition,$F392="",
_xlpm.IsPeriodBlankCondition,ISBLANK($A393),
_xlpm.Calculation,IF(_xlpm.IsPeriodBlankCondition,"",IF(_xlpm.IsPrincipalRemainingBlankCondition,"",IF(_xlpm.IsPrincipalRemainingZeroCondition,"",_xlpm.StartingPrincipalBalance))),
_xlpm.Calculation
)</f>
        <v/>
      </c>
      <c r="D393" s="5" t="str">
        <f>_xlfn.LET(
_xlpm.InterestCalculation,$F392*$B$9,
_xlpm.IsPrincipalRemainingZeroCondition,ROUND($F392,2)=0,
_xlpm.IsPrincipalRemainingBlankCondition,$F392="",
_xlpm.IsPeriodBlankCondition,ISBLANK($A393),
_xlpm.Calculation,IF(_xlpm.IsPeriodBlankCondition,"",IF(_xlpm.IsPrincipalRemainingBlankCondition,"",IF(_xlpm.IsPrincipalRemainingZeroCondition,"",_xlpm.InterestCalculation))),
_xlpm.Calculation
)</f>
        <v/>
      </c>
      <c r="E393" s="5" t="str">
        <f>_xlfn.LET(
_xlpm.PrincipalOwedCalculation,$B$10-$D393,
_xlpm.IsPrincipalLessThenOrEqualToMonthlyPaymentCondition,$F392&lt;=$B$10,
_xlpm.IsPrincipalZeroCondition,ROUND($F392,2) = 0,
_xlpm.IsPrincipalRemainingBlankCondition,$F392="",
_xlpm.IsPeriodBlankCondition,ISBLANK($A393),
_xlpm.Calculation,IF(_xlpm.IsPeriodBlankCondition,"",IF(_xlpm.IsPrincipalRemainingBlankCondition,"",IF(_xlpm.IsPrincipalZeroCondition,"",IF(_xlpm.IsPrincipalLessThenOrEqualToMonthlyPaymentCondition,$F392,_xlpm.PrincipalOwedCalculation)))),
_xlpm.Calculation
)</f>
        <v/>
      </c>
      <c r="F393" s="5" t="str">
        <f>_xlfn.LET(
_xlpm.StartingBalanceGreaterThanPrincipalOwedPlusPrepaymentCondition,$C393&gt;=$E393,
_xlpm.IsPrincpalOwedPlusPrepaymentLessThanOrEqualToPrincipalRemainingCondition,ROUND($E393,2)&lt;=ROUND($F392,2),
_xlpm.IsCurrentPrincapalOwedAmtGreaterThanPrevPrincipalOwedCondition,$E392&gt;$F392,
_xlpm.IsPrincipalZeroCondition,ROUND($F392,2) = 0,
_xlpm.IsPrincipalRemainingBlankCondition,$F392="",
_xlpm.IsPeriodBlankCondition,ISBLANK($A393),
_xlpm.Calculation,IF(_xlpm.IsPeriodBlankCondition,"",IF(_xlpm.IsPrincipalRemainingBlankCondition,"",IF(_xlpm.IsPrincipalZeroCondition,"",IF(_xlpm.StartingBalanceGreaterThanPrincipalOwedPlusPrepaymentCondition,$C393-$E393,0)))),
_xlpm.Calculation
)</f>
        <v/>
      </c>
      <c r="G393" s="5" t="str">
        <f>_xlfn.LET(
_xlpm.PrincpalRemainingCalculation,$B$13,
_xlpm.IsPrincipalZeroCondition,ROUND($F392,2) = 0,
_xlpm.IsPrincipalRemainingBlankCondition,$F392="",
_xlpm.IsPeriodBlankCondition,ISBLANK($A393),
_xlpm.Calculation,IF(_xlpm.IsPeriodBlankCondition,"",IF(_xlpm.IsPrincipalRemainingBlankCondition,"",IF(_xlpm.IsPrincipalZeroCondition,"",_xlpm.PrincpalRemainingCalculation))),
_xlpm.Calculation
)</f>
        <v/>
      </c>
      <c r="H393" s="5" t="str">
        <f>_xlfn.LET(
_xlpm.IsPrincipalRemainingLessThanOrEqualToPMICutoffAmtCondition,$F392&lt;=$B$2*(1-$B$15),
_xlpm.PMIMonthlyPayment,$B$19,
_xlpm.IsPrincipalZeroCondition,ROUND($F392,2) = 0,
_xlpm.IsPrincipalRemainingBlankCondition,$F392="",
_xlpm.IsPeriodBlankCondition,ISBLANK($A393),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93" s="5" t="str">
        <f>_xlfn.LET(
_xlpm.IfPMIOwedIsBlank,IF($H393 = "",0,$H393),
_xlpm.TotalMonthlyPaymentCalculation,$D393+$E393+$G393+_xlpm.IfPMIOwedIsBlank,
_xlpm.IsPrincipalZeroCondition,ROUND($F392,2) = 0,
_xlpm.IsPrincipalRemainingBlankCondition,$F392="",
_xlpm.IsPeriodBlankCondition,ISBLANK($A393),
_xlpm.Calculation,IF(_xlpm.IsPeriodBlankCondition,"",IF(_xlpm.IsPrincipalRemainingBlankCondition,"",IF(_xlpm.IsPrincipalZeroCondition,"",_xlpm.TotalMonthlyPaymentCalculation))),
_xlpm.Calculation
)</f>
        <v/>
      </c>
      <c r="L393" s="5"/>
    </row>
    <row r="394" spans="1:12" x14ac:dyDescent="0.3">
      <c r="B394" s="53" t="str">
        <f t="shared" si="5"/>
        <v/>
      </c>
      <c r="C394" s="5" t="str">
        <f>_xlfn.LET(
_xlpm.StartingPrincipalBalance,$F393,
_xlpm.IsPrincipalRemainingZeroCondition,ROUND($F393,2)=0,
_xlpm.IsPrincipalRemainingBlankCondition,$F393="",
_xlpm.IsPeriodBlankCondition,ISBLANK($A394),
_xlpm.Calculation,IF(_xlpm.IsPeriodBlankCondition,"",IF(_xlpm.IsPrincipalRemainingBlankCondition,"",IF(_xlpm.IsPrincipalRemainingZeroCondition,"",_xlpm.StartingPrincipalBalance))),
_xlpm.Calculation
)</f>
        <v/>
      </c>
      <c r="D394" s="5" t="str">
        <f>_xlfn.LET(
_xlpm.InterestCalculation,$F393*$B$9,
_xlpm.IsPrincipalRemainingZeroCondition,ROUND($F393,2)=0,
_xlpm.IsPrincipalRemainingBlankCondition,$F393="",
_xlpm.IsPeriodBlankCondition,ISBLANK($A394),
_xlpm.Calculation,IF(_xlpm.IsPeriodBlankCondition,"",IF(_xlpm.IsPrincipalRemainingBlankCondition,"",IF(_xlpm.IsPrincipalRemainingZeroCondition,"",_xlpm.InterestCalculation))),
_xlpm.Calculation
)</f>
        <v/>
      </c>
      <c r="E394" s="5" t="str">
        <f>_xlfn.LET(
_xlpm.PrincipalOwedCalculation,$B$10-$D394,
_xlpm.IsPrincipalLessThenOrEqualToMonthlyPaymentCondition,$F393&lt;=$B$10,
_xlpm.IsPrincipalZeroCondition,ROUND($F393,2) = 0,
_xlpm.IsPrincipalRemainingBlankCondition,$F393="",
_xlpm.IsPeriodBlankCondition,ISBLANK($A394),
_xlpm.Calculation,IF(_xlpm.IsPeriodBlankCondition,"",IF(_xlpm.IsPrincipalRemainingBlankCondition,"",IF(_xlpm.IsPrincipalZeroCondition,"",IF(_xlpm.IsPrincipalLessThenOrEqualToMonthlyPaymentCondition,$F393,_xlpm.PrincipalOwedCalculation)))),
_xlpm.Calculation
)</f>
        <v/>
      </c>
      <c r="F394" s="5" t="str">
        <f>_xlfn.LET(
_xlpm.StartingBalanceGreaterThanPrincipalOwedPlusPrepaymentCondition,$C394&gt;=$E394,
_xlpm.IsPrincpalOwedPlusPrepaymentLessThanOrEqualToPrincipalRemainingCondition,ROUND($E394,2)&lt;=ROUND($F393,2),
_xlpm.IsCurrentPrincapalOwedAmtGreaterThanPrevPrincipalOwedCondition,$E393&gt;$F393,
_xlpm.IsPrincipalZeroCondition,ROUND($F393,2) = 0,
_xlpm.IsPrincipalRemainingBlankCondition,$F393="",
_xlpm.IsPeriodBlankCondition,ISBLANK($A394),
_xlpm.Calculation,IF(_xlpm.IsPeriodBlankCondition,"",IF(_xlpm.IsPrincipalRemainingBlankCondition,"",IF(_xlpm.IsPrincipalZeroCondition,"",IF(_xlpm.StartingBalanceGreaterThanPrincipalOwedPlusPrepaymentCondition,$C394-$E394,0)))),
_xlpm.Calculation
)</f>
        <v/>
      </c>
      <c r="G394" s="5" t="str">
        <f>_xlfn.LET(
_xlpm.PrincpalRemainingCalculation,$B$13,
_xlpm.IsPrincipalZeroCondition,ROUND($F393,2) = 0,
_xlpm.IsPrincipalRemainingBlankCondition,$F393="",
_xlpm.IsPeriodBlankCondition,ISBLANK($A394),
_xlpm.Calculation,IF(_xlpm.IsPeriodBlankCondition,"",IF(_xlpm.IsPrincipalRemainingBlankCondition,"",IF(_xlpm.IsPrincipalZeroCondition,"",_xlpm.PrincpalRemainingCalculation))),
_xlpm.Calculation
)</f>
        <v/>
      </c>
      <c r="H394" s="5" t="str">
        <f>_xlfn.LET(
_xlpm.IsPrincipalRemainingLessThanOrEqualToPMICutoffAmtCondition,$F393&lt;=$B$2*(1-$B$15),
_xlpm.PMIMonthlyPayment,$B$19,
_xlpm.IsPrincipalZeroCondition,ROUND($F393,2) = 0,
_xlpm.IsPrincipalRemainingBlankCondition,$F393="",
_xlpm.IsPeriodBlankCondition,ISBLANK($A394),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94" s="5" t="str">
        <f>_xlfn.LET(
_xlpm.IfPMIOwedIsBlank,IF($H394 = "",0,$H394),
_xlpm.TotalMonthlyPaymentCalculation,$D394+$E394+$G394+_xlpm.IfPMIOwedIsBlank,
_xlpm.IsPrincipalZeroCondition,ROUND($F393,2) = 0,
_xlpm.IsPrincipalRemainingBlankCondition,$F393="",
_xlpm.IsPeriodBlankCondition,ISBLANK($A394),
_xlpm.Calculation,IF(_xlpm.IsPeriodBlankCondition,"",IF(_xlpm.IsPrincipalRemainingBlankCondition,"",IF(_xlpm.IsPrincipalZeroCondition,"",_xlpm.TotalMonthlyPaymentCalculation))),
_xlpm.Calculation
)</f>
        <v/>
      </c>
      <c r="L394" s="5"/>
    </row>
    <row r="395" spans="1:12" x14ac:dyDescent="0.3">
      <c r="B395" s="53" t="str">
        <f t="shared" si="5"/>
        <v/>
      </c>
      <c r="C395" s="5" t="str">
        <f>_xlfn.LET(
_xlpm.StartingPrincipalBalance,$F394,
_xlpm.IsPrincipalRemainingZeroCondition,ROUND($F394,2)=0,
_xlpm.IsPrincipalRemainingBlankCondition,$F394="",
_xlpm.IsPeriodBlankCondition,ISBLANK($A395),
_xlpm.Calculation,IF(_xlpm.IsPeriodBlankCondition,"",IF(_xlpm.IsPrincipalRemainingBlankCondition,"",IF(_xlpm.IsPrincipalRemainingZeroCondition,"",_xlpm.StartingPrincipalBalance))),
_xlpm.Calculation
)</f>
        <v/>
      </c>
      <c r="D395" s="5" t="str">
        <f>_xlfn.LET(
_xlpm.InterestCalculation,$F394*$B$9,
_xlpm.IsPrincipalRemainingZeroCondition,ROUND($F394,2)=0,
_xlpm.IsPrincipalRemainingBlankCondition,$F394="",
_xlpm.IsPeriodBlankCondition,ISBLANK($A395),
_xlpm.Calculation,IF(_xlpm.IsPeriodBlankCondition,"",IF(_xlpm.IsPrincipalRemainingBlankCondition,"",IF(_xlpm.IsPrincipalRemainingZeroCondition,"",_xlpm.InterestCalculation))),
_xlpm.Calculation
)</f>
        <v/>
      </c>
      <c r="E395" s="5" t="str">
        <f>_xlfn.LET(
_xlpm.PrincipalOwedCalculation,$B$10-$D395,
_xlpm.IsPrincipalLessThenOrEqualToMonthlyPaymentCondition,$F394&lt;=$B$10,
_xlpm.IsPrincipalZeroCondition,ROUND($F394,2) = 0,
_xlpm.IsPrincipalRemainingBlankCondition,$F394="",
_xlpm.IsPeriodBlankCondition,ISBLANK($A395),
_xlpm.Calculation,IF(_xlpm.IsPeriodBlankCondition,"",IF(_xlpm.IsPrincipalRemainingBlankCondition,"",IF(_xlpm.IsPrincipalZeroCondition,"",IF(_xlpm.IsPrincipalLessThenOrEqualToMonthlyPaymentCondition,$F394,_xlpm.PrincipalOwedCalculation)))),
_xlpm.Calculation
)</f>
        <v/>
      </c>
      <c r="F395" s="5" t="str">
        <f>_xlfn.LET(
_xlpm.StartingBalanceGreaterThanPrincipalOwedPlusPrepaymentCondition,$C395&gt;=$E395,
_xlpm.IsPrincpalOwedPlusPrepaymentLessThanOrEqualToPrincipalRemainingCondition,ROUND($E395,2)&lt;=ROUND($F394,2),
_xlpm.IsCurrentPrincapalOwedAmtGreaterThanPrevPrincipalOwedCondition,$E394&gt;$F394,
_xlpm.IsPrincipalZeroCondition,ROUND($F394,2) = 0,
_xlpm.IsPrincipalRemainingBlankCondition,$F394="",
_xlpm.IsPeriodBlankCondition,ISBLANK($A395),
_xlpm.Calculation,IF(_xlpm.IsPeriodBlankCondition,"",IF(_xlpm.IsPrincipalRemainingBlankCondition,"",IF(_xlpm.IsPrincipalZeroCondition,"",IF(_xlpm.StartingBalanceGreaterThanPrincipalOwedPlusPrepaymentCondition,$C395-$E395,0)))),
_xlpm.Calculation
)</f>
        <v/>
      </c>
      <c r="G395" s="5" t="str">
        <f>_xlfn.LET(
_xlpm.PrincpalRemainingCalculation,$B$13,
_xlpm.IsPrincipalZeroCondition,ROUND($F394,2) = 0,
_xlpm.IsPrincipalRemainingBlankCondition,$F394="",
_xlpm.IsPeriodBlankCondition,ISBLANK($A395),
_xlpm.Calculation,IF(_xlpm.IsPeriodBlankCondition,"",IF(_xlpm.IsPrincipalRemainingBlankCondition,"",IF(_xlpm.IsPrincipalZeroCondition,"",_xlpm.PrincpalRemainingCalculation))),
_xlpm.Calculation
)</f>
        <v/>
      </c>
      <c r="H395" s="5" t="str">
        <f>_xlfn.LET(
_xlpm.IsPrincipalRemainingLessThanOrEqualToPMICutoffAmtCondition,$F394&lt;=$B$2*(1-$B$15),
_xlpm.PMIMonthlyPayment,$B$19,
_xlpm.IsPrincipalZeroCondition,ROUND($F394,2) = 0,
_xlpm.IsPrincipalRemainingBlankCondition,$F394="",
_xlpm.IsPeriodBlankCondition,ISBLANK($A395),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95" s="5" t="str">
        <f>_xlfn.LET(
_xlpm.IfPMIOwedIsBlank,IF($H395 = "",0,$H395),
_xlpm.TotalMonthlyPaymentCalculation,$D395+$E395+$G395+_xlpm.IfPMIOwedIsBlank,
_xlpm.IsPrincipalZeroCondition,ROUND($F394,2) = 0,
_xlpm.IsPrincipalRemainingBlankCondition,$F394="",
_xlpm.IsPeriodBlankCondition,ISBLANK($A395),
_xlpm.Calculation,IF(_xlpm.IsPeriodBlankCondition,"",IF(_xlpm.IsPrincipalRemainingBlankCondition,"",IF(_xlpm.IsPrincipalZeroCondition,"",_xlpm.TotalMonthlyPaymentCalculation))),
_xlpm.Calculation
)</f>
        <v/>
      </c>
      <c r="L395" s="5"/>
    </row>
    <row r="396" spans="1:12" x14ac:dyDescent="0.3">
      <c r="B396" s="53" t="str">
        <f t="shared" si="5"/>
        <v/>
      </c>
      <c r="C396" s="5" t="str">
        <f>_xlfn.LET(
_xlpm.StartingPrincipalBalance,$F395,
_xlpm.IsPrincipalRemainingZeroCondition,ROUND($F395,2)=0,
_xlpm.IsPrincipalRemainingBlankCondition,$F395="",
_xlpm.IsPeriodBlankCondition,ISBLANK($A396),
_xlpm.Calculation,IF(_xlpm.IsPeriodBlankCondition,"",IF(_xlpm.IsPrincipalRemainingBlankCondition,"",IF(_xlpm.IsPrincipalRemainingZeroCondition,"",_xlpm.StartingPrincipalBalance))),
_xlpm.Calculation
)</f>
        <v/>
      </c>
      <c r="D396" s="5" t="str">
        <f>_xlfn.LET(
_xlpm.InterestCalculation,$F395*$B$9,
_xlpm.IsPrincipalRemainingZeroCondition,ROUND($F395,2)=0,
_xlpm.IsPrincipalRemainingBlankCondition,$F395="",
_xlpm.IsPeriodBlankCondition,ISBLANK($A396),
_xlpm.Calculation,IF(_xlpm.IsPeriodBlankCondition,"",IF(_xlpm.IsPrincipalRemainingBlankCondition,"",IF(_xlpm.IsPrincipalRemainingZeroCondition,"",_xlpm.InterestCalculation))),
_xlpm.Calculation
)</f>
        <v/>
      </c>
      <c r="E396" s="5" t="str">
        <f>_xlfn.LET(
_xlpm.PrincipalOwedCalculation,$B$10-$D396,
_xlpm.IsPrincipalLessThenOrEqualToMonthlyPaymentCondition,$F395&lt;=$B$10,
_xlpm.IsPrincipalZeroCondition,ROUND($F395,2) = 0,
_xlpm.IsPrincipalRemainingBlankCondition,$F395="",
_xlpm.IsPeriodBlankCondition,ISBLANK($A396),
_xlpm.Calculation,IF(_xlpm.IsPeriodBlankCondition,"",IF(_xlpm.IsPrincipalRemainingBlankCondition,"",IF(_xlpm.IsPrincipalZeroCondition,"",IF(_xlpm.IsPrincipalLessThenOrEqualToMonthlyPaymentCondition,$F395,_xlpm.PrincipalOwedCalculation)))),
_xlpm.Calculation
)</f>
        <v/>
      </c>
      <c r="F396" s="5" t="str">
        <f>_xlfn.LET(
_xlpm.StartingBalanceGreaterThanPrincipalOwedPlusPrepaymentCondition,$C396&gt;=$E396,
_xlpm.IsPrincpalOwedPlusPrepaymentLessThanOrEqualToPrincipalRemainingCondition,ROUND($E396,2)&lt;=ROUND($F395,2),
_xlpm.IsCurrentPrincapalOwedAmtGreaterThanPrevPrincipalOwedCondition,$E395&gt;$F395,
_xlpm.IsPrincipalZeroCondition,ROUND($F395,2) = 0,
_xlpm.IsPrincipalRemainingBlankCondition,$F395="",
_xlpm.IsPeriodBlankCondition,ISBLANK($A396),
_xlpm.Calculation,IF(_xlpm.IsPeriodBlankCondition,"",IF(_xlpm.IsPrincipalRemainingBlankCondition,"",IF(_xlpm.IsPrincipalZeroCondition,"",IF(_xlpm.StartingBalanceGreaterThanPrincipalOwedPlusPrepaymentCondition,$C396-$E396,0)))),
_xlpm.Calculation
)</f>
        <v/>
      </c>
      <c r="G396" s="5" t="str">
        <f>_xlfn.LET(
_xlpm.PrincpalRemainingCalculation,$B$13,
_xlpm.IsPrincipalZeroCondition,ROUND($F395,2) = 0,
_xlpm.IsPrincipalRemainingBlankCondition,$F395="",
_xlpm.IsPeriodBlankCondition,ISBLANK($A396),
_xlpm.Calculation,IF(_xlpm.IsPeriodBlankCondition,"",IF(_xlpm.IsPrincipalRemainingBlankCondition,"",IF(_xlpm.IsPrincipalZeroCondition,"",_xlpm.PrincpalRemainingCalculation))),
_xlpm.Calculation
)</f>
        <v/>
      </c>
      <c r="H396" s="5" t="str">
        <f>_xlfn.LET(
_xlpm.IsPrincipalRemainingLessThanOrEqualToPMICutoffAmtCondition,$F395&lt;=$B$2*(1-$B$15),
_xlpm.PMIMonthlyPayment,$B$19,
_xlpm.IsPrincipalZeroCondition,ROUND($F395,2) = 0,
_xlpm.IsPrincipalRemainingBlankCondition,$F395="",
_xlpm.IsPeriodBlankCondition,ISBLANK($A396),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96" s="5" t="str">
        <f>_xlfn.LET(
_xlpm.IfPMIOwedIsBlank,IF($H396 = "",0,$H396),
_xlpm.TotalMonthlyPaymentCalculation,$D396+$E396+$G396+_xlpm.IfPMIOwedIsBlank,
_xlpm.IsPrincipalZeroCondition,ROUND($F395,2) = 0,
_xlpm.IsPrincipalRemainingBlankCondition,$F395="",
_xlpm.IsPeriodBlankCondition,ISBLANK($A396),
_xlpm.Calculation,IF(_xlpm.IsPeriodBlankCondition,"",IF(_xlpm.IsPrincipalRemainingBlankCondition,"",IF(_xlpm.IsPrincipalZeroCondition,"",_xlpm.TotalMonthlyPaymentCalculation))),
_xlpm.Calculation
)</f>
        <v/>
      </c>
      <c r="L396" s="5"/>
    </row>
    <row r="397" spans="1:12" x14ac:dyDescent="0.3">
      <c r="B397" s="53" t="str">
        <f t="shared" si="5"/>
        <v/>
      </c>
      <c r="C397" s="5" t="str">
        <f>_xlfn.LET(
_xlpm.StartingPrincipalBalance,$F396,
_xlpm.IsPrincipalRemainingZeroCondition,ROUND($F396,2)=0,
_xlpm.IsPrincipalRemainingBlankCondition,$F396="",
_xlpm.IsPeriodBlankCondition,ISBLANK($A397),
_xlpm.Calculation,IF(_xlpm.IsPeriodBlankCondition,"",IF(_xlpm.IsPrincipalRemainingBlankCondition,"",IF(_xlpm.IsPrincipalRemainingZeroCondition,"",_xlpm.StartingPrincipalBalance))),
_xlpm.Calculation
)</f>
        <v/>
      </c>
      <c r="D397" s="5" t="str">
        <f>_xlfn.LET(
_xlpm.InterestCalculation,$F396*$B$9,
_xlpm.IsPrincipalRemainingZeroCondition,ROUND($F396,2)=0,
_xlpm.IsPrincipalRemainingBlankCondition,$F396="",
_xlpm.IsPeriodBlankCondition,ISBLANK($A397),
_xlpm.Calculation,IF(_xlpm.IsPeriodBlankCondition,"",IF(_xlpm.IsPrincipalRemainingBlankCondition,"",IF(_xlpm.IsPrincipalRemainingZeroCondition,"",_xlpm.InterestCalculation))),
_xlpm.Calculation
)</f>
        <v/>
      </c>
      <c r="E397" s="5" t="str">
        <f>_xlfn.LET(
_xlpm.PrincipalOwedCalculation,$B$10-$D397,
_xlpm.IsPrincipalLessThenOrEqualToMonthlyPaymentCondition,$F396&lt;=$B$10,
_xlpm.IsPrincipalZeroCondition,ROUND($F396,2) = 0,
_xlpm.IsPrincipalRemainingBlankCondition,$F396="",
_xlpm.IsPeriodBlankCondition,ISBLANK($A397),
_xlpm.Calculation,IF(_xlpm.IsPeriodBlankCondition,"",IF(_xlpm.IsPrincipalRemainingBlankCondition,"",IF(_xlpm.IsPrincipalZeroCondition,"",IF(_xlpm.IsPrincipalLessThenOrEqualToMonthlyPaymentCondition,$F396,_xlpm.PrincipalOwedCalculation)))),
_xlpm.Calculation
)</f>
        <v/>
      </c>
      <c r="F397" s="5" t="str">
        <f>_xlfn.LET(
_xlpm.StartingBalanceGreaterThanPrincipalOwedPlusPrepaymentCondition,$C397&gt;=$E397,
_xlpm.IsPrincpalOwedPlusPrepaymentLessThanOrEqualToPrincipalRemainingCondition,ROUND($E397,2)&lt;=ROUND($F396,2),
_xlpm.IsCurrentPrincapalOwedAmtGreaterThanPrevPrincipalOwedCondition,$E396&gt;$F396,
_xlpm.IsPrincipalZeroCondition,ROUND($F396,2) = 0,
_xlpm.IsPrincipalRemainingBlankCondition,$F396="",
_xlpm.IsPeriodBlankCondition,ISBLANK($A397),
_xlpm.Calculation,IF(_xlpm.IsPeriodBlankCondition,"",IF(_xlpm.IsPrincipalRemainingBlankCondition,"",IF(_xlpm.IsPrincipalZeroCondition,"",IF(_xlpm.StartingBalanceGreaterThanPrincipalOwedPlusPrepaymentCondition,$C397-$E397,0)))),
_xlpm.Calculation
)</f>
        <v/>
      </c>
      <c r="G397" s="5" t="str">
        <f>_xlfn.LET(
_xlpm.PrincpalRemainingCalculation,$B$13,
_xlpm.IsPrincipalZeroCondition,ROUND($F396,2) = 0,
_xlpm.IsPrincipalRemainingBlankCondition,$F396="",
_xlpm.IsPeriodBlankCondition,ISBLANK($A397),
_xlpm.Calculation,IF(_xlpm.IsPeriodBlankCondition,"",IF(_xlpm.IsPrincipalRemainingBlankCondition,"",IF(_xlpm.IsPrincipalZeroCondition,"",_xlpm.PrincpalRemainingCalculation))),
_xlpm.Calculation
)</f>
        <v/>
      </c>
      <c r="H397" s="5" t="str">
        <f>_xlfn.LET(
_xlpm.IsPrincipalRemainingLessThanOrEqualToPMICutoffAmtCondition,$F396&lt;=$B$2*(1-$B$15),
_xlpm.PMIMonthlyPayment,$B$19,
_xlpm.IsPrincipalZeroCondition,ROUND($F396,2) = 0,
_xlpm.IsPrincipalRemainingBlankCondition,$F396="",
_xlpm.IsPeriodBlankCondition,ISBLANK($A397),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97" s="5" t="str">
        <f>_xlfn.LET(
_xlpm.IfPMIOwedIsBlank,IF($H397 = "",0,$H397),
_xlpm.TotalMonthlyPaymentCalculation,$D397+$E397+$G397+_xlpm.IfPMIOwedIsBlank,
_xlpm.IsPrincipalZeroCondition,ROUND($F396,2) = 0,
_xlpm.IsPrincipalRemainingBlankCondition,$F396="",
_xlpm.IsPeriodBlankCondition,ISBLANK($A397),
_xlpm.Calculation,IF(_xlpm.IsPeriodBlankCondition,"",IF(_xlpm.IsPrincipalRemainingBlankCondition,"",IF(_xlpm.IsPrincipalZeroCondition,"",_xlpm.TotalMonthlyPaymentCalculation))),
_xlpm.Calculation
)</f>
        <v/>
      </c>
      <c r="L397" s="5"/>
    </row>
    <row r="398" spans="1:12" x14ac:dyDescent="0.3">
      <c r="B398" s="53" t="str">
        <f t="shared" si="5"/>
        <v/>
      </c>
      <c r="C398" s="5" t="str">
        <f>_xlfn.LET(
_xlpm.StartingPrincipalBalance,$F397,
_xlpm.IsPrincipalRemainingZeroCondition,ROUND($F397,2)=0,
_xlpm.IsPrincipalRemainingBlankCondition,$F397="",
_xlpm.IsPeriodBlankCondition,ISBLANK($A398),
_xlpm.Calculation,IF(_xlpm.IsPeriodBlankCondition,"",IF(_xlpm.IsPrincipalRemainingBlankCondition,"",IF(_xlpm.IsPrincipalRemainingZeroCondition,"",_xlpm.StartingPrincipalBalance))),
_xlpm.Calculation
)</f>
        <v/>
      </c>
      <c r="D398" s="5" t="str">
        <f>_xlfn.LET(
_xlpm.InterestCalculation,$F397*$B$9,
_xlpm.IsPrincipalRemainingZeroCondition,ROUND($F397,2)=0,
_xlpm.IsPrincipalRemainingBlankCondition,$F397="",
_xlpm.IsPeriodBlankCondition,ISBLANK($A398),
_xlpm.Calculation,IF(_xlpm.IsPeriodBlankCondition,"",IF(_xlpm.IsPrincipalRemainingBlankCondition,"",IF(_xlpm.IsPrincipalRemainingZeroCondition,"",_xlpm.InterestCalculation))),
_xlpm.Calculation
)</f>
        <v/>
      </c>
      <c r="E398" s="5" t="str">
        <f>_xlfn.LET(
_xlpm.PrincipalOwedCalculation,$B$10-$D398,
_xlpm.IsPrincipalLessThenOrEqualToMonthlyPaymentCondition,$F397&lt;=$B$10,
_xlpm.IsPrincipalZeroCondition,ROUND($F397,2) = 0,
_xlpm.IsPrincipalRemainingBlankCondition,$F397="",
_xlpm.IsPeriodBlankCondition,ISBLANK($A398),
_xlpm.Calculation,IF(_xlpm.IsPeriodBlankCondition,"",IF(_xlpm.IsPrincipalRemainingBlankCondition,"",IF(_xlpm.IsPrincipalZeroCondition,"",IF(_xlpm.IsPrincipalLessThenOrEqualToMonthlyPaymentCondition,$F397,_xlpm.PrincipalOwedCalculation)))),
_xlpm.Calculation
)</f>
        <v/>
      </c>
      <c r="F398" s="5" t="str">
        <f>_xlfn.LET(
_xlpm.StartingBalanceGreaterThanPrincipalOwedPlusPrepaymentCondition,$C398&gt;=$E398,
_xlpm.IsPrincpalOwedPlusPrepaymentLessThanOrEqualToPrincipalRemainingCondition,ROUND($E398,2)&lt;=ROUND($F397,2),
_xlpm.IsCurrentPrincapalOwedAmtGreaterThanPrevPrincipalOwedCondition,$E397&gt;$F397,
_xlpm.IsPrincipalZeroCondition,ROUND($F397,2) = 0,
_xlpm.IsPrincipalRemainingBlankCondition,$F397="",
_xlpm.IsPeriodBlankCondition,ISBLANK($A398),
_xlpm.Calculation,IF(_xlpm.IsPeriodBlankCondition,"",IF(_xlpm.IsPrincipalRemainingBlankCondition,"",IF(_xlpm.IsPrincipalZeroCondition,"",IF(_xlpm.StartingBalanceGreaterThanPrincipalOwedPlusPrepaymentCondition,$C398-$E398,0)))),
_xlpm.Calculation
)</f>
        <v/>
      </c>
      <c r="G398" s="5" t="str">
        <f>_xlfn.LET(
_xlpm.PrincpalRemainingCalculation,$B$13,
_xlpm.IsPrincipalZeroCondition,ROUND($F397,2) = 0,
_xlpm.IsPrincipalRemainingBlankCondition,$F397="",
_xlpm.IsPeriodBlankCondition,ISBLANK($A398),
_xlpm.Calculation,IF(_xlpm.IsPeriodBlankCondition,"",IF(_xlpm.IsPrincipalRemainingBlankCondition,"",IF(_xlpm.IsPrincipalZeroCondition,"",_xlpm.PrincpalRemainingCalculation))),
_xlpm.Calculation
)</f>
        <v/>
      </c>
      <c r="H398" s="5" t="str">
        <f>_xlfn.LET(
_xlpm.IsPrincipalRemainingLessThanOrEqualToPMICutoffAmtCondition,$F397&lt;=$B$2*(1-$B$15),
_xlpm.PMIMonthlyPayment,$B$19,
_xlpm.IsPrincipalZeroCondition,ROUND($F397,2) = 0,
_xlpm.IsPrincipalRemainingBlankCondition,$F397="",
_xlpm.IsPeriodBlankCondition,ISBLANK($A398),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98" s="5" t="str">
        <f>_xlfn.LET(
_xlpm.IfPMIOwedIsBlank,IF($H398 = "",0,$H398),
_xlpm.TotalMonthlyPaymentCalculation,$D398+$E398+$G398+_xlpm.IfPMIOwedIsBlank,
_xlpm.IsPrincipalZeroCondition,ROUND($F397,2) = 0,
_xlpm.IsPrincipalRemainingBlankCondition,$F397="",
_xlpm.IsPeriodBlankCondition,ISBLANK($A398),
_xlpm.Calculation,IF(_xlpm.IsPeriodBlankCondition,"",IF(_xlpm.IsPrincipalRemainingBlankCondition,"",IF(_xlpm.IsPrincipalZeroCondition,"",_xlpm.TotalMonthlyPaymentCalculation))),
_xlpm.Calculation
)</f>
        <v/>
      </c>
      <c r="L398" s="5"/>
    </row>
    <row r="399" spans="1:12" x14ac:dyDescent="0.3">
      <c r="B399" s="53" t="str">
        <f t="shared" si="5"/>
        <v/>
      </c>
      <c r="C399" s="5" t="str">
        <f>_xlfn.LET(
_xlpm.StartingPrincipalBalance,$F398,
_xlpm.IsPrincipalRemainingZeroCondition,ROUND($F398,2)=0,
_xlpm.IsPrincipalRemainingBlankCondition,$F398="",
_xlpm.IsPeriodBlankCondition,ISBLANK($A399),
_xlpm.Calculation,IF(_xlpm.IsPeriodBlankCondition,"",IF(_xlpm.IsPrincipalRemainingBlankCondition,"",IF(_xlpm.IsPrincipalRemainingZeroCondition,"",_xlpm.StartingPrincipalBalance))),
_xlpm.Calculation
)</f>
        <v/>
      </c>
      <c r="D399" s="5" t="str">
        <f>_xlfn.LET(
_xlpm.InterestCalculation,$F398*$B$9,
_xlpm.IsPrincipalRemainingZeroCondition,ROUND($F398,2)=0,
_xlpm.IsPrincipalRemainingBlankCondition,$F398="",
_xlpm.IsPeriodBlankCondition,ISBLANK($A399),
_xlpm.Calculation,IF(_xlpm.IsPeriodBlankCondition,"",IF(_xlpm.IsPrincipalRemainingBlankCondition,"",IF(_xlpm.IsPrincipalRemainingZeroCondition,"",_xlpm.InterestCalculation))),
_xlpm.Calculation
)</f>
        <v/>
      </c>
      <c r="E399" s="5" t="str">
        <f>_xlfn.LET(
_xlpm.PrincipalOwedCalculation,$B$10-$D399,
_xlpm.IsPrincipalLessThenOrEqualToMonthlyPaymentCondition,$F398&lt;=$B$10,
_xlpm.IsPrincipalZeroCondition,ROUND($F398,2) = 0,
_xlpm.IsPrincipalRemainingBlankCondition,$F398="",
_xlpm.IsPeriodBlankCondition,ISBLANK($A399),
_xlpm.Calculation,IF(_xlpm.IsPeriodBlankCondition,"",IF(_xlpm.IsPrincipalRemainingBlankCondition,"",IF(_xlpm.IsPrincipalZeroCondition,"",IF(_xlpm.IsPrincipalLessThenOrEqualToMonthlyPaymentCondition,$F398,_xlpm.PrincipalOwedCalculation)))),
_xlpm.Calculation
)</f>
        <v/>
      </c>
      <c r="F399" s="5" t="str">
        <f>_xlfn.LET(
_xlpm.StartingBalanceGreaterThanPrincipalOwedPlusPrepaymentCondition,$C399&gt;=$E399,
_xlpm.IsPrincpalOwedPlusPrepaymentLessThanOrEqualToPrincipalRemainingCondition,ROUND($E399,2)&lt;=ROUND($F398,2),
_xlpm.IsCurrentPrincapalOwedAmtGreaterThanPrevPrincipalOwedCondition,$E398&gt;$F398,
_xlpm.IsPrincipalZeroCondition,ROUND($F398,2) = 0,
_xlpm.IsPrincipalRemainingBlankCondition,$F398="",
_xlpm.IsPeriodBlankCondition,ISBLANK($A399),
_xlpm.Calculation,IF(_xlpm.IsPeriodBlankCondition,"",IF(_xlpm.IsPrincipalRemainingBlankCondition,"",IF(_xlpm.IsPrincipalZeroCondition,"",IF(_xlpm.StartingBalanceGreaterThanPrincipalOwedPlusPrepaymentCondition,$C399-$E399,0)))),
_xlpm.Calculation
)</f>
        <v/>
      </c>
      <c r="G399" s="5" t="str">
        <f>_xlfn.LET(
_xlpm.PrincpalRemainingCalculation,$B$13,
_xlpm.IsPrincipalZeroCondition,ROUND($F398,2) = 0,
_xlpm.IsPrincipalRemainingBlankCondition,$F398="",
_xlpm.IsPeriodBlankCondition,ISBLANK($A399),
_xlpm.Calculation,IF(_xlpm.IsPeriodBlankCondition,"",IF(_xlpm.IsPrincipalRemainingBlankCondition,"",IF(_xlpm.IsPrincipalZeroCondition,"",_xlpm.PrincpalRemainingCalculation))),
_xlpm.Calculation
)</f>
        <v/>
      </c>
      <c r="H399" s="5" t="str">
        <f>_xlfn.LET(
_xlpm.IsPrincipalRemainingLessThanOrEqualToPMICutoffAmtCondition,$F398&lt;=$B$2*(1-$B$15),
_xlpm.PMIMonthlyPayment,$B$19,
_xlpm.IsPrincipalZeroCondition,ROUND($F398,2) = 0,
_xlpm.IsPrincipalRemainingBlankCondition,$F398="",
_xlpm.IsPeriodBlankCondition,ISBLANK($A399),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99" s="5" t="str">
        <f>_xlfn.LET(
_xlpm.IfPMIOwedIsBlank,IF($H399 = "",0,$H399),
_xlpm.TotalMonthlyPaymentCalculation,$D399+$E399+$G399+_xlpm.IfPMIOwedIsBlank,
_xlpm.IsPrincipalZeroCondition,ROUND($F398,2) = 0,
_xlpm.IsPrincipalRemainingBlankCondition,$F398="",
_xlpm.IsPeriodBlankCondition,ISBLANK($A399),
_xlpm.Calculation,IF(_xlpm.IsPeriodBlankCondition,"",IF(_xlpm.IsPrincipalRemainingBlankCondition,"",IF(_xlpm.IsPrincipalZeroCondition,"",_xlpm.TotalMonthlyPaymentCalculation))),
_xlpm.Calculation
)</f>
        <v/>
      </c>
      <c r="L399" s="5"/>
    </row>
    <row r="400" spans="1:12" x14ac:dyDescent="0.3">
      <c r="B400" s="53" t="str">
        <f t="shared" si="5"/>
        <v/>
      </c>
      <c r="C400" s="5" t="str">
        <f>_xlfn.LET(
_xlpm.StartingPrincipalBalance,$F399,
_xlpm.IsPrincipalRemainingZeroCondition,ROUND($F399,2)=0,
_xlpm.IsPrincipalRemainingBlankCondition,$F399="",
_xlpm.IsPeriodBlankCondition,ISBLANK($A400),
_xlpm.Calculation,IF(_xlpm.IsPeriodBlankCondition,"",IF(_xlpm.IsPrincipalRemainingBlankCondition,"",IF(_xlpm.IsPrincipalRemainingZeroCondition,"",_xlpm.StartingPrincipalBalance))),
_xlpm.Calculation
)</f>
        <v/>
      </c>
      <c r="D400" s="5" t="str">
        <f>_xlfn.LET(
_xlpm.InterestCalculation,$F399*$B$9,
_xlpm.IsPrincipalRemainingZeroCondition,ROUND($F399,2)=0,
_xlpm.IsPrincipalRemainingBlankCondition,$F399="",
_xlpm.IsPeriodBlankCondition,ISBLANK($A400),
_xlpm.Calculation,IF(_xlpm.IsPeriodBlankCondition,"",IF(_xlpm.IsPrincipalRemainingBlankCondition,"",IF(_xlpm.IsPrincipalRemainingZeroCondition,"",_xlpm.InterestCalculation))),
_xlpm.Calculation
)</f>
        <v/>
      </c>
      <c r="E400" s="5" t="str">
        <f>_xlfn.LET(
_xlpm.PrincipalOwedCalculation,$B$10-$D400,
_xlpm.IsPrincipalLessThenOrEqualToMonthlyPaymentCondition,$F399&lt;=$B$10,
_xlpm.IsPrincipalZeroCondition,ROUND($F399,2) = 0,
_xlpm.IsPrincipalRemainingBlankCondition,$F399="",
_xlpm.IsPeriodBlankCondition,ISBLANK($A400),
_xlpm.Calculation,IF(_xlpm.IsPeriodBlankCondition,"",IF(_xlpm.IsPrincipalRemainingBlankCondition,"",IF(_xlpm.IsPrincipalZeroCondition,"",IF(_xlpm.IsPrincipalLessThenOrEqualToMonthlyPaymentCondition,$F399,_xlpm.PrincipalOwedCalculation)))),
_xlpm.Calculation
)</f>
        <v/>
      </c>
      <c r="F400" s="5" t="str">
        <f>_xlfn.LET(
_xlpm.StartingBalanceGreaterThanPrincipalOwedPlusPrepaymentCondition,$C400&gt;=$E400,
_xlpm.IsPrincpalOwedPlusPrepaymentLessThanOrEqualToPrincipalRemainingCondition,ROUND($E400,2)&lt;=ROUND($F399,2),
_xlpm.IsCurrentPrincapalOwedAmtGreaterThanPrevPrincipalOwedCondition,$E399&gt;$F399,
_xlpm.IsPrincipalZeroCondition,ROUND($F399,2) = 0,
_xlpm.IsPrincipalRemainingBlankCondition,$F399="",
_xlpm.IsPeriodBlankCondition,ISBLANK($A400),
_xlpm.Calculation,IF(_xlpm.IsPeriodBlankCondition,"",IF(_xlpm.IsPrincipalRemainingBlankCondition,"",IF(_xlpm.IsPrincipalZeroCondition,"",IF(_xlpm.StartingBalanceGreaterThanPrincipalOwedPlusPrepaymentCondition,$C400-$E400,0)))),
_xlpm.Calculation
)</f>
        <v/>
      </c>
      <c r="G400" s="5" t="str">
        <f>_xlfn.LET(
_xlpm.PrincpalRemainingCalculation,$B$13,
_xlpm.IsPrincipalZeroCondition,ROUND($F399,2) = 0,
_xlpm.IsPrincipalRemainingBlankCondition,$F399="",
_xlpm.IsPeriodBlankCondition,ISBLANK($A400),
_xlpm.Calculation,IF(_xlpm.IsPeriodBlankCondition,"",IF(_xlpm.IsPrincipalRemainingBlankCondition,"",IF(_xlpm.IsPrincipalZeroCondition,"",_xlpm.PrincpalRemainingCalculation))),
_xlpm.Calculation
)</f>
        <v/>
      </c>
      <c r="H400" s="5" t="str">
        <f>_xlfn.LET(
_xlpm.IsPrincipalRemainingLessThanOrEqualToPMICutoffAmtCondition,$F399&lt;=$B$2*(1-$B$15),
_xlpm.PMIMonthlyPayment,$B$19,
_xlpm.IsPrincipalZeroCondition,ROUND($F399,2) = 0,
_xlpm.IsPrincipalRemainingBlankCondition,$F399="",
_xlpm.IsPeriodBlankCondition,ISBLANK($A400),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00" s="5" t="str">
        <f>_xlfn.LET(
_xlpm.IfPMIOwedIsBlank,IF($H400 = "",0,$H400),
_xlpm.TotalMonthlyPaymentCalculation,$D400+$E400+$G400+_xlpm.IfPMIOwedIsBlank,
_xlpm.IsPrincipalZeroCondition,ROUND($F399,2) = 0,
_xlpm.IsPrincipalRemainingBlankCondition,$F399="",
_xlpm.IsPeriodBlankCondition,ISBLANK($A400),
_xlpm.Calculation,IF(_xlpm.IsPeriodBlankCondition,"",IF(_xlpm.IsPrincipalRemainingBlankCondition,"",IF(_xlpm.IsPrincipalZeroCondition,"",_xlpm.TotalMonthlyPaymentCalculation))),
_xlpm.Calculation
)</f>
        <v/>
      </c>
      <c r="L400" s="5"/>
    </row>
    <row r="401" spans="2:12" x14ac:dyDescent="0.3">
      <c r="B401" s="53" t="str">
        <f t="shared" si="5"/>
        <v/>
      </c>
      <c r="C401" s="5" t="str">
        <f>_xlfn.LET(
_xlpm.StartingPrincipalBalance,$F400,
_xlpm.IsPrincipalRemainingZeroCondition,ROUND($F400,2)=0,
_xlpm.IsPrincipalRemainingBlankCondition,$F400="",
_xlpm.IsPeriodBlankCondition,ISBLANK($A401),
_xlpm.Calculation,IF(_xlpm.IsPeriodBlankCondition,"",IF(_xlpm.IsPrincipalRemainingBlankCondition,"",IF(_xlpm.IsPrincipalRemainingZeroCondition,"",_xlpm.StartingPrincipalBalance))),
_xlpm.Calculation
)</f>
        <v/>
      </c>
      <c r="D401" s="5" t="str">
        <f>_xlfn.LET(
_xlpm.InterestCalculation,$F400*$B$9,
_xlpm.IsPrincipalRemainingZeroCondition,ROUND($F400,2)=0,
_xlpm.IsPrincipalRemainingBlankCondition,$F400="",
_xlpm.IsPeriodBlankCondition,ISBLANK($A401),
_xlpm.Calculation,IF(_xlpm.IsPeriodBlankCondition,"",IF(_xlpm.IsPrincipalRemainingBlankCondition,"",IF(_xlpm.IsPrincipalRemainingZeroCondition,"",_xlpm.InterestCalculation))),
_xlpm.Calculation
)</f>
        <v/>
      </c>
      <c r="E401" s="5" t="str">
        <f>_xlfn.LET(
_xlpm.PrincipalOwedCalculation,$B$10-$D401,
_xlpm.IsPrincipalLessThenOrEqualToMonthlyPaymentCondition,$F400&lt;=$B$10,
_xlpm.IsPrincipalZeroCondition,ROUND($F400,2) = 0,
_xlpm.IsPrincipalRemainingBlankCondition,$F400="",
_xlpm.IsPeriodBlankCondition,ISBLANK($A401),
_xlpm.Calculation,IF(_xlpm.IsPeriodBlankCondition,"",IF(_xlpm.IsPrincipalRemainingBlankCondition,"",IF(_xlpm.IsPrincipalZeroCondition,"",IF(_xlpm.IsPrincipalLessThenOrEqualToMonthlyPaymentCondition,$F400,_xlpm.PrincipalOwedCalculation)))),
_xlpm.Calculation
)</f>
        <v/>
      </c>
      <c r="F401" s="5" t="str">
        <f>_xlfn.LET(
_xlpm.StartingBalanceGreaterThanPrincipalOwedPlusPrepaymentCondition,$C401&gt;=$E401,
_xlpm.IsPrincpalOwedPlusPrepaymentLessThanOrEqualToPrincipalRemainingCondition,ROUND($E401,2)&lt;=ROUND($F400,2),
_xlpm.IsCurrentPrincapalOwedAmtGreaterThanPrevPrincipalOwedCondition,$E400&gt;$F400,
_xlpm.IsPrincipalZeroCondition,ROUND($F400,2) = 0,
_xlpm.IsPrincipalRemainingBlankCondition,$F400="",
_xlpm.IsPeriodBlankCondition,ISBLANK($A401),
_xlpm.Calculation,IF(_xlpm.IsPeriodBlankCondition,"",IF(_xlpm.IsPrincipalRemainingBlankCondition,"",IF(_xlpm.IsPrincipalZeroCondition,"",IF(_xlpm.StartingBalanceGreaterThanPrincipalOwedPlusPrepaymentCondition,$C401-$E401,0)))),
_xlpm.Calculation
)</f>
        <v/>
      </c>
      <c r="G401" s="5" t="str">
        <f>_xlfn.LET(
_xlpm.PrincpalRemainingCalculation,$B$13,
_xlpm.IsPrincipalZeroCondition,ROUND($F400,2) = 0,
_xlpm.IsPrincipalRemainingBlankCondition,$F400="",
_xlpm.IsPeriodBlankCondition,ISBLANK($A401),
_xlpm.Calculation,IF(_xlpm.IsPeriodBlankCondition,"",IF(_xlpm.IsPrincipalRemainingBlankCondition,"",IF(_xlpm.IsPrincipalZeroCondition,"",_xlpm.PrincpalRemainingCalculation))),
_xlpm.Calculation
)</f>
        <v/>
      </c>
      <c r="H401" s="5" t="str">
        <f>_xlfn.LET(
_xlpm.IsPrincipalRemainingLessThanOrEqualToPMICutoffAmtCondition,$F400&lt;=$B$2*(1-$B$15),
_xlpm.PMIMonthlyPayment,$B$19,
_xlpm.IsPrincipalZeroCondition,ROUND($F400,2) = 0,
_xlpm.IsPrincipalRemainingBlankCondition,$F400="",
_xlpm.IsPeriodBlankCondition,ISBLANK($A401),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01" s="5" t="str">
        <f>_xlfn.LET(
_xlpm.IfPMIOwedIsBlank,IF($H401 = "",0,$H401),
_xlpm.TotalMonthlyPaymentCalculation,$D401+$E401+$G401+_xlpm.IfPMIOwedIsBlank,
_xlpm.IsPrincipalZeroCondition,ROUND($F400,2) = 0,
_xlpm.IsPrincipalRemainingBlankCondition,$F400="",
_xlpm.IsPeriodBlankCondition,ISBLANK($A401),
_xlpm.Calculation,IF(_xlpm.IsPeriodBlankCondition,"",IF(_xlpm.IsPrincipalRemainingBlankCondition,"",IF(_xlpm.IsPrincipalZeroCondition,"",_xlpm.TotalMonthlyPaymentCalculation))),
_xlpm.Calculation
)</f>
        <v/>
      </c>
      <c r="L401" s="5"/>
    </row>
    <row r="402" spans="2:12" x14ac:dyDescent="0.3">
      <c r="B402" s="53" t="str">
        <f t="shared" si="5"/>
        <v/>
      </c>
      <c r="C402" s="5" t="str">
        <f>_xlfn.LET(
_xlpm.StartingPrincipalBalance,$F401,
_xlpm.IsPrincipalRemainingZeroCondition,ROUND($F401,2)=0,
_xlpm.IsPrincipalRemainingBlankCondition,$F401="",
_xlpm.IsPeriodBlankCondition,ISBLANK($A402),
_xlpm.Calculation,IF(_xlpm.IsPeriodBlankCondition,"",IF(_xlpm.IsPrincipalRemainingBlankCondition,"",IF(_xlpm.IsPrincipalRemainingZeroCondition,"",_xlpm.StartingPrincipalBalance))),
_xlpm.Calculation
)</f>
        <v/>
      </c>
      <c r="D402" s="5" t="str">
        <f>_xlfn.LET(
_xlpm.InterestCalculation,$F401*$B$9,
_xlpm.IsPrincipalRemainingZeroCondition,ROUND($F401,2)=0,
_xlpm.IsPrincipalRemainingBlankCondition,$F401="",
_xlpm.IsPeriodBlankCondition,ISBLANK($A402),
_xlpm.Calculation,IF(_xlpm.IsPeriodBlankCondition,"",IF(_xlpm.IsPrincipalRemainingBlankCondition,"",IF(_xlpm.IsPrincipalRemainingZeroCondition,"",_xlpm.InterestCalculation))),
_xlpm.Calculation
)</f>
        <v/>
      </c>
      <c r="E402" s="5" t="str">
        <f>_xlfn.LET(
_xlpm.PrincipalOwedCalculation,$B$10-$D402,
_xlpm.IsPrincipalLessThenOrEqualToMonthlyPaymentCondition,$F401&lt;=$B$10,
_xlpm.IsPrincipalZeroCondition,ROUND($F401,2) = 0,
_xlpm.IsPrincipalRemainingBlankCondition,$F401="",
_xlpm.IsPeriodBlankCondition,ISBLANK($A402),
_xlpm.Calculation,IF(_xlpm.IsPeriodBlankCondition,"",IF(_xlpm.IsPrincipalRemainingBlankCondition,"",IF(_xlpm.IsPrincipalZeroCondition,"",IF(_xlpm.IsPrincipalLessThenOrEqualToMonthlyPaymentCondition,$F401,_xlpm.PrincipalOwedCalculation)))),
_xlpm.Calculation
)</f>
        <v/>
      </c>
      <c r="F402" s="5" t="str">
        <f>_xlfn.LET(
_xlpm.StartingBalanceGreaterThanPrincipalOwedPlusPrepaymentCondition,$C402&gt;=$E402,
_xlpm.IsPrincpalOwedPlusPrepaymentLessThanOrEqualToPrincipalRemainingCondition,ROUND($E402,2)&lt;=ROUND($F401,2),
_xlpm.IsCurrentPrincapalOwedAmtGreaterThanPrevPrincipalOwedCondition,$E401&gt;$F401,
_xlpm.IsPrincipalZeroCondition,ROUND($F401,2) = 0,
_xlpm.IsPrincipalRemainingBlankCondition,$F401="",
_xlpm.IsPeriodBlankCondition,ISBLANK($A402),
_xlpm.Calculation,IF(_xlpm.IsPeriodBlankCondition,"",IF(_xlpm.IsPrincipalRemainingBlankCondition,"",IF(_xlpm.IsPrincipalZeroCondition,"",IF(_xlpm.StartingBalanceGreaterThanPrincipalOwedPlusPrepaymentCondition,$C402-$E402,0)))),
_xlpm.Calculation
)</f>
        <v/>
      </c>
      <c r="G402" s="5" t="str">
        <f>_xlfn.LET(
_xlpm.PrincpalRemainingCalculation,$B$13,
_xlpm.IsPrincipalZeroCondition,ROUND($F401,2) = 0,
_xlpm.IsPrincipalRemainingBlankCondition,$F401="",
_xlpm.IsPeriodBlankCondition,ISBLANK($A402),
_xlpm.Calculation,IF(_xlpm.IsPeriodBlankCondition,"",IF(_xlpm.IsPrincipalRemainingBlankCondition,"",IF(_xlpm.IsPrincipalZeroCondition,"",_xlpm.PrincpalRemainingCalculation))),
_xlpm.Calculation
)</f>
        <v/>
      </c>
      <c r="H402" s="5" t="str">
        <f>_xlfn.LET(
_xlpm.IsPrincipalRemainingLessThanOrEqualToPMICutoffAmtCondition,$F401&lt;=$B$2*(1-$B$15),
_xlpm.PMIMonthlyPayment,$B$19,
_xlpm.IsPrincipalZeroCondition,ROUND($F401,2) = 0,
_xlpm.IsPrincipalRemainingBlankCondition,$F401="",
_xlpm.IsPeriodBlankCondition,ISBLANK($A402),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02" s="5" t="str">
        <f>_xlfn.LET(
_xlpm.IfPMIOwedIsBlank,IF($H402 = "",0,$H402),
_xlpm.TotalMonthlyPaymentCalculation,$D402+$E402+$G402+_xlpm.IfPMIOwedIsBlank,
_xlpm.IsPrincipalZeroCondition,ROUND($F401,2) = 0,
_xlpm.IsPrincipalRemainingBlankCondition,$F401="",
_xlpm.IsPeriodBlankCondition,ISBLANK($A402),
_xlpm.Calculation,IF(_xlpm.IsPeriodBlankCondition,"",IF(_xlpm.IsPrincipalRemainingBlankCondition,"",IF(_xlpm.IsPrincipalZeroCondition,"",_xlpm.TotalMonthlyPaymentCalculation))),
_xlpm.Calculation
)</f>
        <v/>
      </c>
      <c r="L402" s="5"/>
    </row>
    <row r="403" spans="2:12" x14ac:dyDescent="0.3">
      <c r="B403" s="53" t="str">
        <f t="shared" si="5"/>
        <v/>
      </c>
      <c r="C403" s="5" t="str">
        <f>_xlfn.LET(
_xlpm.StartingPrincipalBalance,$F402,
_xlpm.IsPrincipalRemainingZeroCondition,ROUND($F402,2)=0,
_xlpm.IsPrincipalRemainingBlankCondition,$F402="",
_xlpm.IsPeriodBlankCondition,ISBLANK($A403),
_xlpm.Calculation,IF(_xlpm.IsPeriodBlankCondition,"",IF(_xlpm.IsPrincipalRemainingBlankCondition,"",IF(_xlpm.IsPrincipalRemainingZeroCondition,"",_xlpm.StartingPrincipalBalance))),
_xlpm.Calculation
)</f>
        <v/>
      </c>
      <c r="D403" s="5" t="str">
        <f>_xlfn.LET(
_xlpm.InterestCalculation,$F402*$B$9,
_xlpm.IsPrincipalRemainingZeroCondition,ROUND($F402,2)=0,
_xlpm.IsPrincipalRemainingBlankCondition,$F402="",
_xlpm.IsPeriodBlankCondition,ISBLANK($A403),
_xlpm.Calculation,IF(_xlpm.IsPeriodBlankCondition,"",IF(_xlpm.IsPrincipalRemainingBlankCondition,"",IF(_xlpm.IsPrincipalRemainingZeroCondition,"",_xlpm.InterestCalculation))),
_xlpm.Calculation
)</f>
        <v/>
      </c>
      <c r="E403" s="5" t="str">
        <f>_xlfn.LET(
_xlpm.PrincipalOwedCalculation,$B$10-$D403,
_xlpm.IsPrincipalLessThenOrEqualToMonthlyPaymentCondition,$F402&lt;=$B$10,
_xlpm.IsPrincipalZeroCondition,ROUND($F402,2) = 0,
_xlpm.IsPrincipalRemainingBlankCondition,$F402="",
_xlpm.IsPeriodBlankCondition,ISBLANK($A403),
_xlpm.Calculation,IF(_xlpm.IsPeriodBlankCondition,"",IF(_xlpm.IsPrincipalRemainingBlankCondition,"",IF(_xlpm.IsPrincipalZeroCondition,"",IF(_xlpm.IsPrincipalLessThenOrEqualToMonthlyPaymentCondition,$F402,_xlpm.PrincipalOwedCalculation)))),
_xlpm.Calculation
)</f>
        <v/>
      </c>
      <c r="F403" s="5" t="str">
        <f>_xlfn.LET(
_xlpm.StartingBalanceGreaterThanPrincipalOwedPlusPrepaymentCondition,$C403&gt;=$E403,
_xlpm.IsPrincpalOwedPlusPrepaymentLessThanOrEqualToPrincipalRemainingCondition,ROUND($E403,2)&lt;=ROUND($F402,2),
_xlpm.IsCurrentPrincapalOwedAmtGreaterThanPrevPrincipalOwedCondition,$E402&gt;$F402,
_xlpm.IsPrincipalZeroCondition,ROUND($F402,2) = 0,
_xlpm.IsPrincipalRemainingBlankCondition,$F402="",
_xlpm.IsPeriodBlankCondition,ISBLANK($A403),
_xlpm.Calculation,IF(_xlpm.IsPeriodBlankCondition,"",IF(_xlpm.IsPrincipalRemainingBlankCondition,"",IF(_xlpm.IsPrincipalZeroCondition,"",IF(_xlpm.StartingBalanceGreaterThanPrincipalOwedPlusPrepaymentCondition,$C403-$E403,0)))),
_xlpm.Calculation
)</f>
        <v/>
      </c>
      <c r="G403" s="5" t="str">
        <f>_xlfn.LET(
_xlpm.PrincpalRemainingCalculation,$B$13,
_xlpm.IsPrincipalZeroCondition,ROUND($F402,2) = 0,
_xlpm.IsPrincipalRemainingBlankCondition,$F402="",
_xlpm.IsPeriodBlankCondition,ISBLANK($A403),
_xlpm.Calculation,IF(_xlpm.IsPeriodBlankCondition,"",IF(_xlpm.IsPrincipalRemainingBlankCondition,"",IF(_xlpm.IsPrincipalZeroCondition,"",_xlpm.PrincpalRemainingCalculation))),
_xlpm.Calculation
)</f>
        <v/>
      </c>
      <c r="H403" s="5" t="str">
        <f>_xlfn.LET(
_xlpm.IsPrincipalRemainingLessThanOrEqualToPMICutoffAmtCondition,$F402&lt;=$B$2*(1-$B$15),
_xlpm.PMIMonthlyPayment,$B$19,
_xlpm.IsPrincipalZeroCondition,ROUND($F402,2) = 0,
_xlpm.IsPrincipalRemainingBlankCondition,$F402="",
_xlpm.IsPeriodBlankCondition,ISBLANK($A403),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03" s="5" t="str">
        <f>_xlfn.LET(
_xlpm.IfPMIOwedIsBlank,IF($H403 = "",0,$H403),
_xlpm.TotalMonthlyPaymentCalculation,$D403+$E403+$G403+_xlpm.IfPMIOwedIsBlank,
_xlpm.IsPrincipalZeroCondition,ROUND($F402,2) = 0,
_xlpm.IsPrincipalRemainingBlankCondition,$F402="",
_xlpm.IsPeriodBlankCondition,ISBLANK($A403),
_xlpm.Calculation,IF(_xlpm.IsPeriodBlankCondition,"",IF(_xlpm.IsPrincipalRemainingBlankCondition,"",IF(_xlpm.IsPrincipalZeroCondition,"",_xlpm.TotalMonthlyPaymentCalculation))),
_xlpm.Calculation
)</f>
        <v/>
      </c>
      <c r="L403" s="5"/>
    </row>
    <row r="404" spans="2:12" x14ac:dyDescent="0.3">
      <c r="B404" s="53" t="str">
        <f t="shared" si="5"/>
        <v/>
      </c>
      <c r="C404" s="5" t="str">
        <f>_xlfn.LET(
_xlpm.StartingPrincipalBalance,$F403,
_xlpm.IsPrincipalRemainingZeroCondition,ROUND($F403,2)=0,
_xlpm.IsPrincipalRemainingBlankCondition,$F403="",
_xlpm.IsPeriodBlankCondition,ISBLANK($A404),
_xlpm.Calculation,IF(_xlpm.IsPeriodBlankCondition,"",IF(_xlpm.IsPrincipalRemainingBlankCondition,"",IF(_xlpm.IsPrincipalRemainingZeroCondition,"",_xlpm.StartingPrincipalBalance))),
_xlpm.Calculation
)</f>
        <v/>
      </c>
      <c r="D404" s="5" t="str">
        <f>_xlfn.LET(
_xlpm.InterestCalculation,$F403*$B$9,
_xlpm.IsPrincipalRemainingZeroCondition,ROUND($F403,2)=0,
_xlpm.IsPrincipalRemainingBlankCondition,$F403="",
_xlpm.IsPeriodBlankCondition,ISBLANK($A404),
_xlpm.Calculation,IF(_xlpm.IsPeriodBlankCondition,"",IF(_xlpm.IsPrincipalRemainingBlankCondition,"",IF(_xlpm.IsPrincipalRemainingZeroCondition,"",_xlpm.InterestCalculation))),
_xlpm.Calculation
)</f>
        <v/>
      </c>
      <c r="E404" s="5" t="str">
        <f>_xlfn.LET(
_xlpm.PrincipalOwedCalculation,$B$10-$D404,
_xlpm.IsPrincipalLessThenOrEqualToMonthlyPaymentCondition,$F403&lt;=$B$10,
_xlpm.IsPrincipalZeroCondition,ROUND($F403,2) = 0,
_xlpm.IsPrincipalRemainingBlankCondition,$F403="",
_xlpm.IsPeriodBlankCondition,ISBLANK($A404),
_xlpm.Calculation,IF(_xlpm.IsPeriodBlankCondition,"",IF(_xlpm.IsPrincipalRemainingBlankCondition,"",IF(_xlpm.IsPrincipalZeroCondition,"",IF(_xlpm.IsPrincipalLessThenOrEqualToMonthlyPaymentCondition,$F403,_xlpm.PrincipalOwedCalculation)))),
_xlpm.Calculation
)</f>
        <v/>
      </c>
      <c r="F404" s="5" t="str">
        <f>_xlfn.LET(
_xlpm.StartingBalanceGreaterThanPrincipalOwedPlusPrepaymentCondition,$C404&gt;=$E404,
_xlpm.IsPrincpalOwedPlusPrepaymentLessThanOrEqualToPrincipalRemainingCondition,ROUND($E404,2)&lt;=ROUND($F403,2),
_xlpm.IsCurrentPrincapalOwedAmtGreaterThanPrevPrincipalOwedCondition,$E403&gt;$F403,
_xlpm.IsPrincipalZeroCondition,ROUND($F403,2) = 0,
_xlpm.IsPrincipalRemainingBlankCondition,$F403="",
_xlpm.IsPeriodBlankCondition,ISBLANK($A404),
_xlpm.Calculation,IF(_xlpm.IsPeriodBlankCondition,"",IF(_xlpm.IsPrincipalRemainingBlankCondition,"",IF(_xlpm.IsPrincipalZeroCondition,"",IF(_xlpm.StartingBalanceGreaterThanPrincipalOwedPlusPrepaymentCondition,$C404-$E404,0)))),
_xlpm.Calculation
)</f>
        <v/>
      </c>
      <c r="G404" s="5" t="str">
        <f>_xlfn.LET(
_xlpm.PrincpalRemainingCalculation,$B$13,
_xlpm.IsPrincipalZeroCondition,ROUND($F403,2) = 0,
_xlpm.IsPrincipalRemainingBlankCondition,$F403="",
_xlpm.IsPeriodBlankCondition,ISBLANK($A404),
_xlpm.Calculation,IF(_xlpm.IsPeriodBlankCondition,"",IF(_xlpm.IsPrincipalRemainingBlankCondition,"",IF(_xlpm.IsPrincipalZeroCondition,"",_xlpm.PrincpalRemainingCalculation))),
_xlpm.Calculation
)</f>
        <v/>
      </c>
      <c r="H404" s="5" t="str">
        <f>_xlfn.LET(
_xlpm.IsPrincipalRemainingLessThanOrEqualToPMICutoffAmtCondition,$F403&lt;=$B$2*(1-$B$15),
_xlpm.PMIMonthlyPayment,$B$19,
_xlpm.IsPrincipalZeroCondition,ROUND($F403,2) = 0,
_xlpm.IsPrincipalRemainingBlankCondition,$F403="",
_xlpm.IsPeriodBlankCondition,ISBLANK($A404),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04" s="5" t="str">
        <f>_xlfn.LET(
_xlpm.IfPMIOwedIsBlank,IF($H404 = "",0,$H404),
_xlpm.TotalMonthlyPaymentCalculation,$D404+$E404+$G404+_xlpm.IfPMIOwedIsBlank,
_xlpm.IsPrincipalZeroCondition,ROUND($F403,2) = 0,
_xlpm.IsPrincipalRemainingBlankCondition,$F403="",
_xlpm.IsPeriodBlankCondition,ISBLANK($A404),
_xlpm.Calculation,IF(_xlpm.IsPeriodBlankCondition,"",IF(_xlpm.IsPrincipalRemainingBlankCondition,"",IF(_xlpm.IsPrincipalZeroCondition,"",_xlpm.TotalMonthlyPaymentCalculation))),
_xlpm.Calculation
)</f>
        <v/>
      </c>
      <c r="L404" s="5"/>
    </row>
    <row r="405" spans="2:12" x14ac:dyDescent="0.3">
      <c r="B405" s="53" t="str">
        <f t="shared" si="5"/>
        <v/>
      </c>
      <c r="C405" s="5" t="str">
        <f>_xlfn.LET(
_xlpm.StartingPrincipalBalance,$F404,
_xlpm.IsPrincipalRemainingZeroCondition,ROUND($F404,2)=0,
_xlpm.IsPrincipalRemainingBlankCondition,$F404="",
_xlpm.IsPeriodBlankCondition,ISBLANK($A405),
_xlpm.Calculation,IF(_xlpm.IsPeriodBlankCondition,"",IF(_xlpm.IsPrincipalRemainingBlankCondition,"",IF(_xlpm.IsPrincipalRemainingZeroCondition,"",_xlpm.StartingPrincipalBalance))),
_xlpm.Calculation
)</f>
        <v/>
      </c>
      <c r="D405" s="5" t="str">
        <f>_xlfn.LET(
_xlpm.InterestCalculation,$F404*$B$9,
_xlpm.IsPrincipalRemainingZeroCondition,ROUND($F404,2)=0,
_xlpm.IsPrincipalRemainingBlankCondition,$F404="",
_xlpm.IsPeriodBlankCondition,ISBLANK($A405),
_xlpm.Calculation,IF(_xlpm.IsPeriodBlankCondition,"",IF(_xlpm.IsPrincipalRemainingBlankCondition,"",IF(_xlpm.IsPrincipalRemainingZeroCondition,"",_xlpm.InterestCalculation))),
_xlpm.Calculation
)</f>
        <v/>
      </c>
      <c r="E405" s="5" t="str">
        <f>_xlfn.LET(
_xlpm.PrincipalOwedCalculation,$B$10-$D405,
_xlpm.IsPrincipalLessThenOrEqualToMonthlyPaymentCondition,$F404&lt;=$B$10,
_xlpm.IsPrincipalZeroCondition,ROUND($F404,2) = 0,
_xlpm.IsPrincipalRemainingBlankCondition,$F404="",
_xlpm.IsPeriodBlankCondition,ISBLANK($A405),
_xlpm.Calculation,IF(_xlpm.IsPeriodBlankCondition,"",IF(_xlpm.IsPrincipalRemainingBlankCondition,"",IF(_xlpm.IsPrincipalZeroCondition,"",IF(_xlpm.IsPrincipalLessThenOrEqualToMonthlyPaymentCondition,$F404,_xlpm.PrincipalOwedCalculation)))),
_xlpm.Calculation
)</f>
        <v/>
      </c>
      <c r="F405" s="5" t="str">
        <f>_xlfn.LET(
_xlpm.StartingBalanceGreaterThanPrincipalOwedPlusPrepaymentCondition,$C405&gt;=$E405,
_xlpm.IsPrincpalOwedPlusPrepaymentLessThanOrEqualToPrincipalRemainingCondition,ROUND($E405,2)&lt;=ROUND($F404,2),
_xlpm.IsCurrentPrincapalOwedAmtGreaterThanPrevPrincipalOwedCondition,$E404&gt;$F404,
_xlpm.IsPrincipalZeroCondition,ROUND($F404,2) = 0,
_xlpm.IsPrincipalRemainingBlankCondition,$F404="",
_xlpm.IsPeriodBlankCondition,ISBLANK($A405),
_xlpm.Calculation,IF(_xlpm.IsPeriodBlankCondition,"",IF(_xlpm.IsPrincipalRemainingBlankCondition,"",IF(_xlpm.IsPrincipalZeroCondition,"",IF(_xlpm.StartingBalanceGreaterThanPrincipalOwedPlusPrepaymentCondition,$C405-$E405,0)))),
_xlpm.Calculation
)</f>
        <v/>
      </c>
      <c r="G405" s="5" t="str">
        <f>_xlfn.LET(
_xlpm.PrincpalRemainingCalculation,$B$13,
_xlpm.IsPrincipalZeroCondition,ROUND($F404,2) = 0,
_xlpm.IsPrincipalRemainingBlankCondition,$F404="",
_xlpm.IsPeriodBlankCondition,ISBLANK($A405),
_xlpm.Calculation,IF(_xlpm.IsPeriodBlankCondition,"",IF(_xlpm.IsPrincipalRemainingBlankCondition,"",IF(_xlpm.IsPrincipalZeroCondition,"",_xlpm.PrincpalRemainingCalculation))),
_xlpm.Calculation
)</f>
        <v/>
      </c>
      <c r="H405" s="5" t="str">
        <f>_xlfn.LET(
_xlpm.IsPrincipalRemainingLessThanOrEqualToPMICutoffAmtCondition,$F404&lt;=$B$2*(1-$B$15),
_xlpm.PMIMonthlyPayment,$B$19,
_xlpm.IsPrincipalZeroCondition,ROUND($F404,2) = 0,
_xlpm.IsPrincipalRemainingBlankCondition,$F404="",
_xlpm.IsPeriodBlankCondition,ISBLANK($A405),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05" s="5" t="str">
        <f>_xlfn.LET(
_xlpm.IfPMIOwedIsBlank,IF($H405 = "",0,$H405),
_xlpm.TotalMonthlyPaymentCalculation,$D405+$E405+$G405+_xlpm.IfPMIOwedIsBlank,
_xlpm.IsPrincipalZeroCondition,ROUND($F404,2) = 0,
_xlpm.IsPrincipalRemainingBlankCondition,$F404="",
_xlpm.IsPeriodBlankCondition,ISBLANK($A405),
_xlpm.Calculation,IF(_xlpm.IsPeriodBlankCondition,"",IF(_xlpm.IsPrincipalRemainingBlankCondition,"",IF(_xlpm.IsPrincipalZeroCondition,"",_xlpm.TotalMonthlyPaymentCalculation))),
_xlpm.Calculation
)</f>
        <v/>
      </c>
      <c r="L405" s="5"/>
    </row>
    <row r="406" spans="2:12" x14ac:dyDescent="0.3">
      <c r="B406" s="53" t="str">
        <f t="shared" si="5"/>
        <v/>
      </c>
      <c r="C406" s="5" t="str">
        <f>_xlfn.LET(
_xlpm.StartingPrincipalBalance,$F405,
_xlpm.IsPrincipalRemainingZeroCondition,ROUND($F405,2)=0,
_xlpm.IsPrincipalRemainingBlankCondition,$F405="",
_xlpm.IsPeriodBlankCondition,ISBLANK($A406),
_xlpm.Calculation,IF(_xlpm.IsPeriodBlankCondition,"",IF(_xlpm.IsPrincipalRemainingBlankCondition,"",IF(_xlpm.IsPrincipalRemainingZeroCondition,"",_xlpm.StartingPrincipalBalance))),
_xlpm.Calculation
)</f>
        <v/>
      </c>
      <c r="D406" s="5" t="str">
        <f>_xlfn.LET(
_xlpm.InterestCalculation,$F405*$B$9,
_xlpm.IsPrincipalRemainingZeroCondition,ROUND($F405,2)=0,
_xlpm.IsPrincipalRemainingBlankCondition,$F405="",
_xlpm.IsPeriodBlankCondition,ISBLANK($A406),
_xlpm.Calculation,IF(_xlpm.IsPeriodBlankCondition,"",IF(_xlpm.IsPrincipalRemainingBlankCondition,"",IF(_xlpm.IsPrincipalRemainingZeroCondition,"",_xlpm.InterestCalculation))),
_xlpm.Calculation
)</f>
        <v/>
      </c>
      <c r="E406" s="5" t="str">
        <f>_xlfn.LET(
_xlpm.PrincipalOwedCalculation,$B$10-$D406,
_xlpm.IsPrincipalLessThenOrEqualToMonthlyPaymentCondition,$F405&lt;=$B$10,
_xlpm.IsPrincipalZeroCondition,ROUND($F405,2) = 0,
_xlpm.IsPrincipalRemainingBlankCondition,$F405="",
_xlpm.IsPeriodBlankCondition,ISBLANK($A406),
_xlpm.Calculation,IF(_xlpm.IsPeriodBlankCondition,"",IF(_xlpm.IsPrincipalRemainingBlankCondition,"",IF(_xlpm.IsPrincipalZeroCondition,"",IF(_xlpm.IsPrincipalLessThenOrEqualToMonthlyPaymentCondition,$F405,_xlpm.PrincipalOwedCalculation)))),
_xlpm.Calculation
)</f>
        <v/>
      </c>
      <c r="F406" s="5" t="str">
        <f>_xlfn.LET(
_xlpm.StartingBalanceGreaterThanPrincipalOwedPlusPrepaymentCondition,$C406&gt;=$E406,
_xlpm.IsPrincpalOwedPlusPrepaymentLessThanOrEqualToPrincipalRemainingCondition,ROUND($E406,2)&lt;=ROUND($F405,2),
_xlpm.IsCurrentPrincapalOwedAmtGreaterThanPrevPrincipalOwedCondition,$E405&gt;$F405,
_xlpm.IsPrincipalZeroCondition,ROUND($F405,2) = 0,
_xlpm.IsPrincipalRemainingBlankCondition,$F405="",
_xlpm.IsPeriodBlankCondition,ISBLANK($A406),
_xlpm.Calculation,IF(_xlpm.IsPeriodBlankCondition,"",IF(_xlpm.IsPrincipalRemainingBlankCondition,"",IF(_xlpm.IsPrincipalZeroCondition,"",IF(_xlpm.StartingBalanceGreaterThanPrincipalOwedPlusPrepaymentCondition,$C406-$E406,0)))),
_xlpm.Calculation
)</f>
        <v/>
      </c>
      <c r="G406" s="5" t="str">
        <f>_xlfn.LET(
_xlpm.PrincpalRemainingCalculation,$B$13,
_xlpm.IsPrincipalZeroCondition,ROUND($F405,2) = 0,
_xlpm.IsPrincipalRemainingBlankCondition,$F405="",
_xlpm.IsPeriodBlankCondition,ISBLANK($A406),
_xlpm.Calculation,IF(_xlpm.IsPeriodBlankCondition,"",IF(_xlpm.IsPrincipalRemainingBlankCondition,"",IF(_xlpm.IsPrincipalZeroCondition,"",_xlpm.PrincpalRemainingCalculation))),
_xlpm.Calculation
)</f>
        <v/>
      </c>
      <c r="H406" s="5" t="str">
        <f>_xlfn.LET(
_xlpm.IsPrincipalRemainingLessThanOrEqualToPMICutoffAmtCondition,$F405&lt;=$B$2*(1-$B$15),
_xlpm.PMIMonthlyPayment,$B$19,
_xlpm.IsPrincipalZeroCondition,ROUND($F405,2) = 0,
_xlpm.IsPrincipalRemainingBlankCondition,$F405="",
_xlpm.IsPeriodBlankCondition,ISBLANK($A406),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06" s="5" t="str">
        <f>_xlfn.LET(
_xlpm.IfPMIOwedIsBlank,IF($H406 = "",0,$H406),
_xlpm.TotalMonthlyPaymentCalculation,$D406+$E406+$G406+_xlpm.IfPMIOwedIsBlank,
_xlpm.IsPrincipalZeroCondition,ROUND($F405,2) = 0,
_xlpm.IsPrincipalRemainingBlankCondition,$F405="",
_xlpm.IsPeriodBlankCondition,ISBLANK($A406),
_xlpm.Calculation,IF(_xlpm.IsPeriodBlankCondition,"",IF(_xlpm.IsPrincipalRemainingBlankCondition,"",IF(_xlpm.IsPrincipalZeroCondition,"",_xlpm.TotalMonthlyPaymentCalculation))),
_xlpm.Calculation
)</f>
        <v/>
      </c>
      <c r="L406" s="5"/>
    </row>
    <row r="407" spans="2:12" x14ac:dyDescent="0.3">
      <c r="B407" s="53" t="str">
        <f t="shared" si="5"/>
        <v/>
      </c>
      <c r="C407" s="5" t="str">
        <f>_xlfn.LET(
_xlpm.StartingPrincipalBalance,$F406,
_xlpm.IsPrincipalRemainingZeroCondition,ROUND($F406,2)=0,
_xlpm.IsPrincipalRemainingBlankCondition,$F406="",
_xlpm.IsPeriodBlankCondition,ISBLANK($A407),
_xlpm.Calculation,IF(_xlpm.IsPeriodBlankCondition,"",IF(_xlpm.IsPrincipalRemainingBlankCondition,"",IF(_xlpm.IsPrincipalRemainingZeroCondition,"",_xlpm.StartingPrincipalBalance))),
_xlpm.Calculation
)</f>
        <v/>
      </c>
      <c r="D407" s="5" t="str">
        <f>_xlfn.LET(
_xlpm.InterestCalculation,$F406*$B$9,
_xlpm.IsPrincipalRemainingZeroCondition,ROUND($F406,2)=0,
_xlpm.IsPrincipalRemainingBlankCondition,$F406="",
_xlpm.IsPeriodBlankCondition,ISBLANK($A407),
_xlpm.Calculation,IF(_xlpm.IsPeriodBlankCondition,"",IF(_xlpm.IsPrincipalRemainingBlankCondition,"",IF(_xlpm.IsPrincipalRemainingZeroCondition,"",_xlpm.InterestCalculation))),
_xlpm.Calculation
)</f>
        <v/>
      </c>
      <c r="E407" s="5" t="str">
        <f>_xlfn.LET(
_xlpm.PrincipalOwedCalculation,$B$10-$D407,
_xlpm.IsPrincipalLessThenOrEqualToMonthlyPaymentCondition,$F406&lt;=$B$10,
_xlpm.IsPrincipalZeroCondition,ROUND($F406,2) = 0,
_xlpm.IsPrincipalRemainingBlankCondition,$F406="",
_xlpm.IsPeriodBlankCondition,ISBLANK($A407),
_xlpm.Calculation,IF(_xlpm.IsPeriodBlankCondition,"",IF(_xlpm.IsPrincipalRemainingBlankCondition,"",IF(_xlpm.IsPrincipalZeroCondition,"",IF(_xlpm.IsPrincipalLessThenOrEqualToMonthlyPaymentCondition,$F406,_xlpm.PrincipalOwedCalculation)))),
_xlpm.Calculation
)</f>
        <v/>
      </c>
      <c r="F407" s="5" t="str">
        <f>_xlfn.LET(
_xlpm.StartingBalanceGreaterThanPrincipalOwedPlusPrepaymentCondition,$C407&gt;=$E407,
_xlpm.IsPrincpalOwedPlusPrepaymentLessThanOrEqualToPrincipalRemainingCondition,ROUND($E407,2)&lt;=ROUND($F406,2),
_xlpm.IsCurrentPrincapalOwedAmtGreaterThanPrevPrincipalOwedCondition,$E406&gt;$F406,
_xlpm.IsPrincipalZeroCondition,ROUND($F406,2) = 0,
_xlpm.IsPrincipalRemainingBlankCondition,$F406="",
_xlpm.IsPeriodBlankCondition,ISBLANK($A407),
_xlpm.Calculation,IF(_xlpm.IsPeriodBlankCondition,"",IF(_xlpm.IsPrincipalRemainingBlankCondition,"",IF(_xlpm.IsPrincipalZeroCondition,"",IF(_xlpm.StartingBalanceGreaterThanPrincipalOwedPlusPrepaymentCondition,$C407-$E407,0)))),
_xlpm.Calculation
)</f>
        <v/>
      </c>
      <c r="G407" s="5" t="str">
        <f>_xlfn.LET(
_xlpm.PrincpalRemainingCalculation,$B$13,
_xlpm.IsPrincipalZeroCondition,ROUND($F406,2) = 0,
_xlpm.IsPrincipalRemainingBlankCondition,$F406="",
_xlpm.IsPeriodBlankCondition,ISBLANK($A407),
_xlpm.Calculation,IF(_xlpm.IsPeriodBlankCondition,"",IF(_xlpm.IsPrincipalRemainingBlankCondition,"",IF(_xlpm.IsPrincipalZeroCondition,"",_xlpm.PrincpalRemainingCalculation))),
_xlpm.Calculation
)</f>
        <v/>
      </c>
      <c r="H407" s="5" t="str">
        <f>_xlfn.LET(
_xlpm.IsPrincipalRemainingLessThanOrEqualToPMICutoffAmtCondition,$F406&lt;=$B$2*(1-$B$15),
_xlpm.PMIMonthlyPayment,$B$19,
_xlpm.IsPrincipalZeroCondition,ROUND($F406,2) = 0,
_xlpm.IsPrincipalRemainingBlankCondition,$F406="",
_xlpm.IsPeriodBlankCondition,ISBLANK($A407),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07" s="5" t="str">
        <f>_xlfn.LET(
_xlpm.IfPMIOwedIsBlank,IF($H407 = "",0,$H407),
_xlpm.TotalMonthlyPaymentCalculation,$D407+$E407+$G407+_xlpm.IfPMIOwedIsBlank,
_xlpm.IsPrincipalZeroCondition,ROUND($F406,2) = 0,
_xlpm.IsPrincipalRemainingBlankCondition,$F406="",
_xlpm.IsPeriodBlankCondition,ISBLANK($A407),
_xlpm.Calculation,IF(_xlpm.IsPeriodBlankCondition,"",IF(_xlpm.IsPrincipalRemainingBlankCondition,"",IF(_xlpm.IsPrincipalZeroCondition,"",_xlpm.TotalMonthlyPaymentCalculation))),
_xlpm.Calculation
)</f>
        <v/>
      </c>
      <c r="L407" s="5"/>
    </row>
    <row r="408" spans="2:12" x14ac:dyDescent="0.3">
      <c r="B408" s="53" t="str">
        <f t="shared" si="5"/>
        <v/>
      </c>
      <c r="C408" s="5" t="str">
        <f>_xlfn.LET(
_xlpm.StartingPrincipalBalance,$F407,
_xlpm.IsPrincipalRemainingZeroCondition,ROUND($F407,2)=0,
_xlpm.IsPrincipalRemainingBlankCondition,$F407="",
_xlpm.IsPeriodBlankCondition,ISBLANK($A408),
_xlpm.Calculation,IF(_xlpm.IsPeriodBlankCondition,"",IF(_xlpm.IsPrincipalRemainingBlankCondition,"",IF(_xlpm.IsPrincipalRemainingZeroCondition,"",_xlpm.StartingPrincipalBalance))),
_xlpm.Calculation
)</f>
        <v/>
      </c>
      <c r="D408" s="5" t="str">
        <f>_xlfn.LET(
_xlpm.InterestCalculation,$F407*$B$9,
_xlpm.IsPrincipalRemainingZeroCondition,ROUND($F407,2)=0,
_xlpm.IsPrincipalRemainingBlankCondition,$F407="",
_xlpm.IsPeriodBlankCondition,ISBLANK($A408),
_xlpm.Calculation,IF(_xlpm.IsPeriodBlankCondition,"",IF(_xlpm.IsPrincipalRemainingBlankCondition,"",IF(_xlpm.IsPrincipalRemainingZeroCondition,"",_xlpm.InterestCalculation))),
_xlpm.Calculation
)</f>
        <v/>
      </c>
      <c r="E408" s="5" t="str">
        <f>_xlfn.LET(
_xlpm.PrincipalOwedCalculation,$B$10-$D408,
_xlpm.IsPrincipalLessThenOrEqualToMonthlyPaymentCondition,$F407&lt;=$B$10,
_xlpm.IsPrincipalZeroCondition,ROUND($F407,2) = 0,
_xlpm.IsPrincipalRemainingBlankCondition,$F407="",
_xlpm.IsPeriodBlankCondition,ISBLANK($A408),
_xlpm.Calculation,IF(_xlpm.IsPeriodBlankCondition,"",IF(_xlpm.IsPrincipalRemainingBlankCondition,"",IF(_xlpm.IsPrincipalZeroCondition,"",IF(_xlpm.IsPrincipalLessThenOrEqualToMonthlyPaymentCondition,$F407,_xlpm.PrincipalOwedCalculation)))),
_xlpm.Calculation
)</f>
        <v/>
      </c>
      <c r="F408" s="5" t="str">
        <f>_xlfn.LET(
_xlpm.StartingBalanceGreaterThanPrincipalOwedPlusPrepaymentCondition,$C408&gt;=$E408,
_xlpm.IsPrincpalOwedPlusPrepaymentLessThanOrEqualToPrincipalRemainingCondition,ROUND($E408,2)&lt;=ROUND($F407,2),
_xlpm.IsCurrentPrincapalOwedAmtGreaterThanPrevPrincipalOwedCondition,$E407&gt;$F407,
_xlpm.IsPrincipalZeroCondition,ROUND($F407,2) = 0,
_xlpm.IsPrincipalRemainingBlankCondition,$F407="",
_xlpm.IsPeriodBlankCondition,ISBLANK($A408),
_xlpm.Calculation,IF(_xlpm.IsPeriodBlankCondition,"",IF(_xlpm.IsPrincipalRemainingBlankCondition,"",IF(_xlpm.IsPrincipalZeroCondition,"",IF(_xlpm.StartingBalanceGreaterThanPrincipalOwedPlusPrepaymentCondition,$C408-$E408,0)))),
_xlpm.Calculation
)</f>
        <v/>
      </c>
      <c r="G408" s="5" t="str">
        <f>_xlfn.LET(
_xlpm.PrincpalRemainingCalculation,$B$13,
_xlpm.IsPrincipalZeroCondition,ROUND($F407,2) = 0,
_xlpm.IsPrincipalRemainingBlankCondition,$F407="",
_xlpm.IsPeriodBlankCondition,ISBLANK($A408),
_xlpm.Calculation,IF(_xlpm.IsPeriodBlankCondition,"",IF(_xlpm.IsPrincipalRemainingBlankCondition,"",IF(_xlpm.IsPrincipalZeroCondition,"",_xlpm.PrincpalRemainingCalculation))),
_xlpm.Calculation
)</f>
        <v/>
      </c>
      <c r="H408" s="5" t="str">
        <f>_xlfn.LET(
_xlpm.IsPrincipalRemainingLessThanOrEqualToPMICutoffAmtCondition,$F407&lt;=$B$2*(1-$B$15),
_xlpm.PMIMonthlyPayment,$B$19,
_xlpm.IsPrincipalZeroCondition,ROUND($F407,2) = 0,
_xlpm.IsPrincipalRemainingBlankCondition,$F407="",
_xlpm.IsPeriodBlankCondition,ISBLANK($A408),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08" s="5" t="str">
        <f>_xlfn.LET(
_xlpm.IfPMIOwedIsBlank,IF($H408 = "",0,$H408),
_xlpm.TotalMonthlyPaymentCalculation,$D408+$E408+$G408+_xlpm.IfPMIOwedIsBlank,
_xlpm.IsPrincipalZeroCondition,ROUND($F407,2) = 0,
_xlpm.IsPrincipalRemainingBlankCondition,$F407="",
_xlpm.IsPeriodBlankCondition,ISBLANK($A408),
_xlpm.Calculation,IF(_xlpm.IsPeriodBlankCondition,"",IF(_xlpm.IsPrincipalRemainingBlankCondition,"",IF(_xlpm.IsPrincipalZeroCondition,"",_xlpm.TotalMonthlyPaymentCalculation))),
_xlpm.Calculation
)</f>
        <v/>
      </c>
      <c r="L408" s="5"/>
    </row>
    <row r="409" spans="2:12" x14ac:dyDescent="0.3">
      <c r="B409" s="53" t="str">
        <f t="shared" si="5"/>
        <v/>
      </c>
      <c r="C409" s="5" t="str">
        <f>_xlfn.LET(
_xlpm.StartingPrincipalBalance,$F408,
_xlpm.IsPrincipalRemainingZeroCondition,ROUND($F408,2)=0,
_xlpm.IsPrincipalRemainingBlankCondition,$F408="",
_xlpm.IsPeriodBlankCondition,ISBLANK($A409),
_xlpm.Calculation,IF(_xlpm.IsPeriodBlankCondition,"",IF(_xlpm.IsPrincipalRemainingBlankCondition,"",IF(_xlpm.IsPrincipalRemainingZeroCondition,"",_xlpm.StartingPrincipalBalance))),
_xlpm.Calculation
)</f>
        <v/>
      </c>
      <c r="D409" s="5" t="str">
        <f>_xlfn.LET(
_xlpm.InterestCalculation,$F408*$B$9,
_xlpm.IsPrincipalRemainingZeroCondition,ROUND($F408,2)=0,
_xlpm.IsPrincipalRemainingBlankCondition,$F408="",
_xlpm.IsPeriodBlankCondition,ISBLANK($A409),
_xlpm.Calculation,IF(_xlpm.IsPeriodBlankCondition,"",IF(_xlpm.IsPrincipalRemainingBlankCondition,"",IF(_xlpm.IsPrincipalRemainingZeroCondition,"",_xlpm.InterestCalculation))),
_xlpm.Calculation
)</f>
        <v/>
      </c>
      <c r="E409" s="5" t="str">
        <f>_xlfn.LET(
_xlpm.PrincipalOwedCalculation,$B$10-$D409,
_xlpm.IsPrincipalLessThenOrEqualToMonthlyPaymentCondition,$F408&lt;=$B$10,
_xlpm.IsPrincipalZeroCondition,ROUND($F408,2) = 0,
_xlpm.IsPrincipalRemainingBlankCondition,$F408="",
_xlpm.IsPeriodBlankCondition,ISBLANK($A409),
_xlpm.Calculation,IF(_xlpm.IsPeriodBlankCondition,"",IF(_xlpm.IsPrincipalRemainingBlankCondition,"",IF(_xlpm.IsPrincipalZeroCondition,"",IF(_xlpm.IsPrincipalLessThenOrEqualToMonthlyPaymentCondition,$F408,_xlpm.PrincipalOwedCalculation)))),
_xlpm.Calculation
)</f>
        <v/>
      </c>
      <c r="F409" s="5" t="str">
        <f>_xlfn.LET(
_xlpm.StartingBalanceGreaterThanPrincipalOwedPlusPrepaymentCondition,$C409&gt;=$E409,
_xlpm.IsPrincpalOwedPlusPrepaymentLessThanOrEqualToPrincipalRemainingCondition,ROUND($E409,2)&lt;=ROUND($F408,2),
_xlpm.IsCurrentPrincapalOwedAmtGreaterThanPrevPrincipalOwedCondition,$E408&gt;$F408,
_xlpm.IsPrincipalZeroCondition,ROUND($F408,2) = 0,
_xlpm.IsPrincipalRemainingBlankCondition,$F408="",
_xlpm.IsPeriodBlankCondition,ISBLANK($A409),
_xlpm.Calculation,IF(_xlpm.IsPeriodBlankCondition,"",IF(_xlpm.IsPrincipalRemainingBlankCondition,"",IF(_xlpm.IsPrincipalZeroCondition,"",IF(_xlpm.StartingBalanceGreaterThanPrincipalOwedPlusPrepaymentCondition,$C409-$E409,0)))),
_xlpm.Calculation
)</f>
        <v/>
      </c>
      <c r="G409" s="5" t="str">
        <f>_xlfn.LET(
_xlpm.PrincpalRemainingCalculation,$B$13,
_xlpm.IsPrincipalZeroCondition,ROUND($F408,2) = 0,
_xlpm.IsPrincipalRemainingBlankCondition,$F408="",
_xlpm.IsPeriodBlankCondition,ISBLANK($A409),
_xlpm.Calculation,IF(_xlpm.IsPeriodBlankCondition,"",IF(_xlpm.IsPrincipalRemainingBlankCondition,"",IF(_xlpm.IsPrincipalZeroCondition,"",_xlpm.PrincpalRemainingCalculation))),
_xlpm.Calculation
)</f>
        <v/>
      </c>
      <c r="H409" s="5" t="str">
        <f>_xlfn.LET(
_xlpm.IsPrincipalRemainingLessThanOrEqualToPMICutoffAmtCondition,$F408&lt;=$B$2*(1-$B$15),
_xlpm.PMIMonthlyPayment,$B$19,
_xlpm.IsPrincipalZeroCondition,ROUND($F408,2) = 0,
_xlpm.IsPrincipalRemainingBlankCondition,$F408="",
_xlpm.IsPeriodBlankCondition,ISBLANK($A409),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09" s="5" t="str">
        <f>_xlfn.LET(
_xlpm.IfPMIOwedIsBlank,IF($H409 = "",0,$H409),
_xlpm.TotalMonthlyPaymentCalculation,$D409+$E409+$G409+_xlpm.IfPMIOwedIsBlank,
_xlpm.IsPrincipalZeroCondition,ROUND($F408,2) = 0,
_xlpm.IsPrincipalRemainingBlankCondition,$F408="",
_xlpm.IsPeriodBlankCondition,ISBLANK($A409),
_xlpm.Calculation,IF(_xlpm.IsPeriodBlankCondition,"",IF(_xlpm.IsPrincipalRemainingBlankCondition,"",IF(_xlpm.IsPrincipalZeroCondition,"",_xlpm.TotalMonthlyPaymentCalculation))),
_xlpm.Calculation
)</f>
        <v/>
      </c>
      <c r="L409" s="5"/>
    </row>
    <row r="410" spans="2:12" x14ac:dyDescent="0.3">
      <c r="B410" s="53" t="str">
        <f t="shared" si="5"/>
        <v/>
      </c>
      <c r="C410" s="5" t="str">
        <f>_xlfn.LET(
_xlpm.StartingPrincipalBalance,$F409,
_xlpm.IsPrincipalRemainingZeroCondition,ROUND($F409,2)=0,
_xlpm.IsPrincipalRemainingBlankCondition,$F409="",
_xlpm.IsPeriodBlankCondition,ISBLANK($A410),
_xlpm.Calculation,IF(_xlpm.IsPeriodBlankCondition,"",IF(_xlpm.IsPrincipalRemainingBlankCondition,"",IF(_xlpm.IsPrincipalRemainingZeroCondition,"",_xlpm.StartingPrincipalBalance))),
_xlpm.Calculation
)</f>
        <v/>
      </c>
      <c r="D410" s="5" t="str">
        <f>_xlfn.LET(
_xlpm.InterestCalculation,$F409*$B$9,
_xlpm.IsPrincipalRemainingZeroCondition,ROUND($F409,2)=0,
_xlpm.IsPrincipalRemainingBlankCondition,$F409="",
_xlpm.IsPeriodBlankCondition,ISBLANK($A410),
_xlpm.Calculation,IF(_xlpm.IsPeriodBlankCondition,"",IF(_xlpm.IsPrincipalRemainingBlankCondition,"",IF(_xlpm.IsPrincipalRemainingZeroCondition,"",_xlpm.InterestCalculation))),
_xlpm.Calculation
)</f>
        <v/>
      </c>
      <c r="E410" s="5" t="str">
        <f>_xlfn.LET(
_xlpm.PrincipalOwedCalculation,$B$10-$D410,
_xlpm.IsPrincipalLessThenOrEqualToMonthlyPaymentCondition,$F409&lt;=$B$10,
_xlpm.IsPrincipalZeroCondition,ROUND($F409,2) = 0,
_xlpm.IsPrincipalRemainingBlankCondition,$F409="",
_xlpm.IsPeriodBlankCondition,ISBLANK($A410),
_xlpm.Calculation,IF(_xlpm.IsPeriodBlankCondition,"",IF(_xlpm.IsPrincipalRemainingBlankCondition,"",IF(_xlpm.IsPrincipalZeroCondition,"",IF(_xlpm.IsPrincipalLessThenOrEqualToMonthlyPaymentCondition,$F409,_xlpm.PrincipalOwedCalculation)))),
_xlpm.Calculation
)</f>
        <v/>
      </c>
      <c r="F410" s="5" t="str">
        <f>_xlfn.LET(
_xlpm.StartingBalanceGreaterThanPrincipalOwedPlusPrepaymentCondition,$C410&gt;=$E410,
_xlpm.IsPrincpalOwedPlusPrepaymentLessThanOrEqualToPrincipalRemainingCondition,ROUND($E410,2)&lt;=ROUND($F409,2),
_xlpm.IsCurrentPrincapalOwedAmtGreaterThanPrevPrincipalOwedCondition,$E409&gt;$F409,
_xlpm.IsPrincipalZeroCondition,ROUND($F409,2) = 0,
_xlpm.IsPrincipalRemainingBlankCondition,$F409="",
_xlpm.IsPeriodBlankCondition,ISBLANK($A410),
_xlpm.Calculation,IF(_xlpm.IsPeriodBlankCondition,"",IF(_xlpm.IsPrincipalRemainingBlankCondition,"",IF(_xlpm.IsPrincipalZeroCondition,"",IF(_xlpm.StartingBalanceGreaterThanPrincipalOwedPlusPrepaymentCondition,$C410-$E410,0)))),
_xlpm.Calculation
)</f>
        <v/>
      </c>
      <c r="G410" s="5" t="str">
        <f>_xlfn.LET(
_xlpm.PrincpalRemainingCalculation,$B$13,
_xlpm.IsPrincipalZeroCondition,ROUND($F409,2) = 0,
_xlpm.IsPrincipalRemainingBlankCondition,$F409="",
_xlpm.IsPeriodBlankCondition,ISBLANK($A410),
_xlpm.Calculation,IF(_xlpm.IsPeriodBlankCondition,"",IF(_xlpm.IsPrincipalRemainingBlankCondition,"",IF(_xlpm.IsPrincipalZeroCondition,"",_xlpm.PrincpalRemainingCalculation))),
_xlpm.Calculation
)</f>
        <v/>
      </c>
      <c r="H410" s="5" t="str">
        <f>_xlfn.LET(
_xlpm.IsPrincipalRemainingLessThanOrEqualToPMICutoffAmtCondition,$F409&lt;=$B$2*(1-$B$15),
_xlpm.PMIMonthlyPayment,$B$19,
_xlpm.IsPrincipalZeroCondition,ROUND($F409,2) = 0,
_xlpm.IsPrincipalRemainingBlankCondition,$F409="",
_xlpm.IsPeriodBlankCondition,ISBLANK($A410),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10" s="5" t="str">
        <f>_xlfn.LET(
_xlpm.IfPMIOwedIsBlank,IF($H410 = "",0,$H410),
_xlpm.TotalMonthlyPaymentCalculation,$D410+$E410+$G410+_xlpm.IfPMIOwedIsBlank,
_xlpm.IsPrincipalZeroCondition,ROUND($F409,2) = 0,
_xlpm.IsPrincipalRemainingBlankCondition,$F409="",
_xlpm.IsPeriodBlankCondition,ISBLANK($A410),
_xlpm.Calculation,IF(_xlpm.IsPeriodBlankCondition,"",IF(_xlpm.IsPrincipalRemainingBlankCondition,"",IF(_xlpm.IsPrincipalZeroCondition,"",_xlpm.TotalMonthlyPaymentCalculation))),
_xlpm.Calculation
)</f>
        <v/>
      </c>
      <c r="L410" s="5"/>
    </row>
    <row r="411" spans="2:12" x14ac:dyDescent="0.3">
      <c r="B411" s="53" t="str">
        <f t="shared" ref="B411:B474" si="6">IF(ISBLANK($A411),"",EDATE($B410,1))</f>
        <v/>
      </c>
      <c r="C411" s="5" t="str">
        <f>_xlfn.LET(
_xlpm.StartingPrincipalBalance,$F410,
_xlpm.IsPrincipalRemainingZeroCondition,ROUND($F410,2)=0,
_xlpm.IsPrincipalRemainingBlankCondition,$F410="",
_xlpm.IsPeriodBlankCondition,ISBLANK($A411),
_xlpm.Calculation,IF(_xlpm.IsPeriodBlankCondition,"",IF(_xlpm.IsPrincipalRemainingBlankCondition,"",IF(_xlpm.IsPrincipalRemainingZeroCondition,"",_xlpm.StartingPrincipalBalance))),
_xlpm.Calculation
)</f>
        <v/>
      </c>
      <c r="D411" s="5" t="str">
        <f>_xlfn.LET(
_xlpm.InterestCalculation,$F410*$B$9,
_xlpm.IsPrincipalRemainingZeroCondition,ROUND($F410,2)=0,
_xlpm.IsPrincipalRemainingBlankCondition,$F410="",
_xlpm.IsPeriodBlankCondition,ISBLANK($A411),
_xlpm.Calculation,IF(_xlpm.IsPeriodBlankCondition,"",IF(_xlpm.IsPrincipalRemainingBlankCondition,"",IF(_xlpm.IsPrincipalRemainingZeroCondition,"",_xlpm.InterestCalculation))),
_xlpm.Calculation
)</f>
        <v/>
      </c>
      <c r="E411" s="5" t="str">
        <f>_xlfn.LET(
_xlpm.PrincipalOwedCalculation,$B$10-$D411,
_xlpm.IsPrincipalLessThenOrEqualToMonthlyPaymentCondition,$F410&lt;=$B$10,
_xlpm.IsPrincipalZeroCondition,ROUND($F410,2) = 0,
_xlpm.IsPrincipalRemainingBlankCondition,$F410="",
_xlpm.IsPeriodBlankCondition,ISBLANK($A411),
_xlpm.Calculation,IF(_xlpm.IsPeriodBlankCondition,"",IF(_xlpm.IsPrincipalRemainingBlankCondition,"",IF(_xlpm.IsPrincipalZeroCondition,"",IF(_xlpm.IsPrincipalLessThenOrEqualToMonthlyPaymentCondition,$F410,_xlpm.PrincipalOwedCalculation)))),
_xlpm.Calculation
)</f>
        <v/>
      </c>
      <c r="F411" s="5" t="str">
        <f>_xlfn.LET(
_xlpm.StartingBalanceGreaterThanPrincipalOwedPlusPrepaymentCondition,$C411&gt;=$E411,
_xlpm.IsPrincpalOwedPlusPrepaymentLessThanOrEqualToPrincipalRemainingCondition,ROUND($E411,2)&lt;=ROUND($F410,2),
_xlpm.IsCurrentPrincapalOwedAmtGreaterThanPrevPrincipalOwedCondition,$E410&gt;$F410,
_xlpm.IsPrincipalZeroCondition,ROUND($F410,2) = 0,
_xlpm.IsPrincipalRemainingBlankCondition,$F410="",
_xlpm.IsPeriodBlankCondition,ISBLANK($A411),
_xlpm.Calculation,IF(_xlpm.IsPeriodBlankCondition,"",IF(_xlpm.IsPrincipalRemainingBlankCondition,"",IF(_xlpm.IsPrincipalZeroCondition,"",IF(_xlpm.StartingBalanceGreaterThanPrincipalOwedPlusPrepaymentCondition,$C411-$E411,0)))),
_xlpm.Calculation
)</f>
        <v/>
      </c>
      <c r="G411" s="5" t="str">
        <f>_xlfn.LET(
_xlpm.PrincpalRemainingCalculation,$B$13,
_xlpm.IsPrincipalZeroCondition,ROUND($F410,2) = 0,
_xlpm.IsPrincipalRemainingBlankCondition,$F410="",
_xlpm.IsPeriodBlankCondition,ISBLANK($A411),
_xlpm.Calculation,IF(_xlpm.IsPeriodBlankCondition,"",IF(_xlpm.IsPrincipalRemainingBlankCondition,"",IF(_xlpm.IsPrincipalZeroCondition,"",_xlpm.PrincpalRemainingCalculation))),
_xlpm.Calculation
)</f>
        <v/>
      </c>
      <c r="H411" s="5" t="str">
        <f>_xlfn.LET(
_xlpm.IsPrincipalRemainingLessThanOrEqualToPMICutoffAmtCondition,$F410&lt;=$B$2*(1-$B$15),
_xlpm.PMIMonthlyPayment,$B$19,
_xlpm.IsPrincipalZeroCondition,ROUND($F410,2) = 0,
_xlpm.IsPrincipalRemainingBlankCondition,$F410="",
_xlpm.IsPeriodBlankCondition,ISBLANK($A411),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11" s="5" t="str">
        <f>_xlfn.LET(
_xlpm.IfPMIOwedIsBlank,IF($H411 = "",0,$H411),
_xlpm.TotalMonthlyPaymentCalculation,$D411+$E411+$G411+_xlpm.IfPMIOwedIsBlank,
_xlpm.IsPrincipalZeroCondition,ROUND($F410,2) = 0,
_xlpm.IsPrincipalRemainingBlankCondition,$F410="",
_xlpm.IsPeriodBlankCondition,ISBLANK($A411),
_xlpm.Calculation,IF(_xlpm.IsPeriodBlankCondition,"",IF(_xlpm.IsPrincipalRemainingBlankCondition,"",IF(_xlpm.IsPrincipalZeroCondition,"",_xlpm.TotalMonthlyPaymentCalculation))),
_xlpm.Calculation
)</f>
        <v/>
      </c>
      <c r="L411" s="5"/>
    </row>
    <row r="412" spans="2:12" x14ac:dyDescent="0.3">
      <c r="B412" s="53" t="str">
        <f t="shared" si="6"/>
        <v/>
      </c>
      <c r="C412" s="5" t="str">
        <f>_xlfn.LET(
_xlpm.StartingPrincipalBalance,$F411,
_xlpm.IsPrincipalRemainingZeroCondition,ROUND($F411,2)=0,
_xlpm.IsPrincipalRemainingBlankCondition,$F411="",
_xlpm.IsPeriodBlankCondition,ISBLANK($A412),
_xlpm.Calculation,IF(_xlpm.IsPeriodBlankCondition,"",IF(_xlpm.IsPrincipalRemainingBlankCondition,"",IF(_xlpm.IsPrincipalRemainingZeroCondition,"",_xlpm.StartingPrincipalBalance))),
_xlpm.Calculation
)</f>
        <v/>
      </c>
      <c r="D412" s="5" t="str">
        <f>_xlfn.LET(
_xlpm.InterestCalculation,$F411*$B$9,
_xlpm.IsPrincipalRemainingZeroCondition,ROUND($F411,2)=0,
_xlpm.IsPrincipalRemainingBlankCondition,$F411="",
_xlpm.IsPeriodBlankCondition,ISBLANK($A412),
_xlpm.Calculation,IF(_xlpm.IsPeriodBlankCondition,"",IF(_xlpm.IsPrincipalRemainingBlankCondition,"",IF(_xlpm.IsPrincipalRemainingZeroCondition,"",_xlpm.InterestCalculation))),
_xlpm.Calculation
)</f>
        <v/>
      </c>
      <c r="E412" s="5" t="str">
        <f>_xlfn.LET(
_xlpm.PrincipalOwedCalculation,$B$10-$D412,
_xlpm.IsPrincipalLessThenOrEqualToMonthlyPaymentCondition,$F411&lt;=$B$10,
_xlpm.IsPrincipalZeroCondition,ROUND($F411,2) = 0,
_xlpm.IsPrincipalRemainingBlankCondition,$F411="",
_xlpm.IsPeriodBlankCondition,ISBLANK($A412),
_xlpm.Calculation,IF(_xlpm.IsPeriodBlankCondition,"",IF(_xlpm.IsPrincipalRemainingBlankCondition,"",IF(_xlpm.IsPrincipalZeroCondition,"",IF(_xlpm.IsPrincipalLessThenOrEqualToMonthlyPaymentCondition,$F411,_xlpm.PrincipalOwedCalculation)))),
_xlpm.Calculation
)</f>
        <v/>
      </c>
      <c r="F412" s="5" t="str">
        <f>_xlfn.LET(
_xlpm.StartingBalanceGreaterThanPrincipalOwedPlusPrepaymentCondition,$C412&gt;=$E412,
_xlpm.IsPrincpalOwedPlusPrepaymentLessThanOrEqualToPrincipalRemainingCondition,ROUND($E412,2)&lt;=ROUND($F411,2),
_xlpm.IsCurrentPrincapalOwedAmtGreaterThanPrevPrincipalOwedCondition,$E411&gt;$F411,
_xlpm.IsPrincipalZeroCondition,ROUND($F411,2) = 0,
_xlpm.IsPrincipalRemainingBlankCondition,$F411="",
_xlpm.IsPeriodBlankCondition,ISBLANK($A412),
_xlpm.Calculation,IF(_xlpm.IsPeriodBlankCondition,"",IF(_xlpm.IsPrincipalRemainingBlankCondition,"",IF(_xlpm.IsPrincipalZeroCondition,"",IF(_xlpm.StartingBalanceGreaterThanPrincipalOwedPlusPrepaymentCondition,$C412-$E412,0)))),
_xlpm.Calculation
)</f>
        <v/>
      </c>
      <c r="G412" s="5" t="str">
        <f>_xlfn.LET(
_xlpm.PrincpalRemainingCalculation,$B$13,
_xlpm.IsPrincipalZeroCondition,ROUND($F411,2) = 0,
_xlpm.IsPrincipalRemainingBlankCondition,$F411="",
_xlpm.IsPeriodBlankCondition,ISBLANK($A412),
_xlpm.Calculation,IF(_xlpm.IsPeriodBlankCondition,"",IF(_xlpm.IsPrincipalRemainingBlankCondition,"",IF(_xlpm.IsPrincipalZeroCondition,"",_xlpm.PrincpalRemainingCalculation))),
_xlpm.Calculation
)</f>
        <v/>
      </c>
      <c r="H412" s="5" t="str">
        <f>_xlfn.LET(
_xlpm.IsPrincipalRemainingLessThanOrEqualToPMICutoffAmtCondition,$F411&lt;=$B$2*(1-$B$15),
_xlpm.PMIMonthlyPayment,$B$19,
_xlpm.IsPrincipalZeroCondition,ROUND($F411,2) = 0,
_xlpm.IsPrincipalRemainingBlankCondition,$F411="",
_xlpm.IsPeriodBlankCondition,ISBLANK($A412),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12" s="5" t="str">
        <f>_xlfn.LET(
_xlpm.IfPMIOwedIsBlank,IF($H412 = "",0,$H412),
_xlpm.TotalMonthlyPaymentCalculation,$D412+$E412+$G412+_xlpm.IfPMIOwedIsBlank,
_xlpm.IsPrincipalZeroCondition,ROUND($F411,2) = 0,
_xlpm.IsPrincipalRemainingBlankCondition,$F411="",
_xlpm.IsPeriodBlankCondition,ISBLANK($A412),
_xlpm.Calculation,IF(_xlpm.IsPeriodBlankCondition,"",IF(_xlpm.IsPrincipalRemainingBlankCondition,"",IF(_xlpm.IsPrincipalZeroCondition,"",_xlpm.TotalMonthlyPaymentCalculation))),
_xlpm.Calculation
)</f>
        <v/>
      </c>
      <c r="L412" s="5"/>
    </row>
    <row r="413" spans="2:12" x14ac:dyDescent="0.3">
      <c r="B413" s="53" t="str">
        <f t="shared" si="6"/>
        <v/>
      </c>
      <c r="C413" s="5" t="str">
        <f>_xlfn.LET(
_xlpm.StartingPrincipalBalance,$F412,
_xlpm.IsPrincipalRemainingZeroCondition,ROUND($F412,2)=0,
_xlpm.IsPrincipalRemainingBlankCondition,$F412="",
_xlpm.IsPeriodBlankCondition,ISBLANK($A413),
_xlpm.Calculation,IF(_xlpm.IsPeriodBlankCondition,"",IF(_xlpm.IsPrincipalRemainingBlankCondition,"",IF(_xlpm.IsPrincipalRemainingZeroCondition,"",_xlpm.StartingPrincipalBalance))),
_xlpm.Calculation
)</f>
        <v/>
      </c>
      <c r="D413" s="5" t="str">
        <f>_xlfn.LET(
_xlpm.InterestCalculation,$F412*$B$9,
_xlpm.IsPrincipalRemainingZeroCondition,ROUND($F412,2)=0,
_xlpm.IsPrincipalRemainingBlankCondition,$F412="",
_xlpm.IsPeriodBlankCondition,ISBLANK($A413),
_xlpm.Calculation,IF(_xlpm.IsPeriodBlankCondition,"",IF(_xlpm.IsPrincipalRemainingBlankCondition,"",IF(_xlpm.IsPrincipalRemainingZeroCondition,"",_xlpm.InterestCalculation))),
_xlpm.Calculation
)</f>
        <v/>
      </c>
      <c r="E413" s="5" t="str">
        <f>_xlfn.LET(
_xlpm.PrincipalOwedCalculation,$B$10-$D413,
_xlpm.IsPrincipalLessThenOrEqualToMonthlyPaymentCondition,$F412&lt;=$B$10,
_xlpm.IsPrincipalZeroCondition,ROUND($F412,2) = 0,
_xlpm.IsPrincipalRemainingBlankCondition,$F412="",
_xlpm.IsPeriodBlankCondition,ISBLANK($A413),
_xlpm.Calculation,IF(_xlpm.IsPeriodBlankCondition,"",IF(_xlpm.IsPrincipalRemainingBlankCondition,"",IF(_xlpm.IsPrincipalZeroCondition,"",IF(_xlpm.IsPrincipalLessThenOrEqualToMonthlyPaymentCondition,$F412,_xlpm.PrincipalOwedCalculation)))),
_xlpm.Calculation
)</f>
        <v/>
      </c>
      <c r="F413" s="5" t="str">
        <f>_xlfn.LET(
_xlpm.StartingBalanceGreaterThanPrincipalOwedPlusPrepaymentCondition,$C413&gt;=$E413,
_xlpm.IsPrincpalOwedPlusPrepaymentLessThanOrEqualToPrincipalRemainingCondition,ROUND($E413,2)&lt;=ROUND($F412,2),
_xlpm.IsCurrentPrincapalOwedAmtGreaterThanPrevPrincipalOwedCondition,$E412&gt;$F412,
_xlpm.IsPrincipalZeroCondition,ROUND($F412,2) = 0,
_xlpm.IsPrincipalRemainingBlankCondition,$F412="",
_xlpm.IsPeriodBlankCondition,ISBLANK($A413),
_xlpm.Calculation,IF(_xlpm.IsPeriodBlankCondition,"",IF(_xlpm.IsPrincipalRemainingBlankCondition,"",IF(_xlpm.IsPrincipalZeroCondition,"",IF(_xlpm.StartingBalanceGreaterThanPrincipalOwedPlusPrepaymentCondition,$C413-$E413,0)))),
_xlpm.Calculation
)</f>
        <v/>
      </c>
      <c r="G413" s="5" t="str">
        <f>_xlfn.LET(
_xlpm.PrincpalRemainingCalculation,$B$13,
_xlpm.IsPrincipalZeroCondition,ROUND($F412,2) = 0,
_xlpm.IsPrincipalRemainingBlankCondition,$F412="",
_xlpm.IsPeriodBlankCondition,ISBLANK($A413),
_xlpm.Calculation,IF(_xlpm.IsPeriodBlankCondition,"",IF(_xlpm.IsPrincipalRemainingBlankCondition,"",IF(_xlpm.IsPrincipalZeroCondition,"",_xlpm.PrincpalRemainingCalculation))),
_xlpm.Calculation
)</f>
        <v/>
      </c>
      <c r="H413" s="5" t="str">
        <f>_xlfn.LET(
_xlpm.IsPrincipalRemainingLessThanOrEqualToPMICutoffAmtCondition,$F412&lt;=$B$2*(1-$B$15),
_xlpm.PMIMonthlyPayment,$B$19,
_xlpm.IsPrincipalZeroCondition,ROUND($F412,2) = 0,
_xlpm.IsPrincipalRemainingBlankCondition,$F412="",
_xlpm.IsPeriodBlankCondition,ISBLANK($A413),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13" s="5" t="str">
        <f>_xlfn.LET(
_xlpm.IfPMIOwedIsBlank,IF($H413 = "",0,$H413),
_xlpm.TotalMonthlyPaymentCalculation,$D413+$E413+$G413+_xlpm.IfPMIOwedIsBlank,
_xlpm.IsPrincipalZeroCondition,ROUND($F412,2) = 0,
_xlpm.IsPrincipalRemainingBlankCondition,$F412="",
_xlpm.IsPeriodBlankCondition,ISBLANK($A413),
_xlpm.Calculation,IF(_xlpm.IsPeriodBlankCondition,"",IF(_xlpm.IsPrincipalRemainingBlankCondition,"",IF(_xlpm.IsPrincipalZeroCondition,"",_xlpm.TotalMonthlyPaymentCalculation))),
_xlpm.Calculation
)</f>
        <v/>
      </c>
      <c r="L413" s="5"/>
    </row>
    <row r="414" spans="2:12" x14ac:dyDescent="0.3">
      <c r="B414" s="53" t="str">
        <f t="shared" si="6"/>
        <v/>
      </c>
      <c r="C414" s="5" t="str">
        <f>_xlfn.LET(
_xlpm.StartingPrincipalBalance,$F413,
_xlpm.IsPrincipalRemainingZeroCondition,ROUND($F413,2)=0,
_xlpm.IsPrincipalRemainingBlankCondition,$F413="",
_xlpm.IsPeriodBlankCondition,ISBLANK($A414),
_xlpm.Calculation,IF(_xlpm.IsPeriodBlankCondition,"",IF(_xlpm.IsPrincipalRemainingBlankCondition,"",IF(_xlpm.IsPrincipalRemainingZeroCondition,"",_xlpm.StartingPrincipalBalance))),
_xlpm.Calculation
)</f>
        <v/>
      </c>
      <c r="D414" s="5" t="str">
        <f>_xlfn.LET(
_xlpm.InterestCalculation,$F413*$B$9,
_xlpm.IsPrincipalRemainingZeroCondition,ROUND($F413,2)=0,
_xlpm.IsPrincipalRemainingBlankCondition,$F413="",
_xlpm.IsPeriodBlankCondition,ISBLANK($A414),
_xlpm.Calculation,IF(_xlpm.IsPeriodBlankCondition,"",IF(_xlpm.IsPrincipalRemainingBlankCondition,"",IF(_xlpm.IsPrincipalRemainingZeroCondition,"",_xlpm.InterestCalculation))),
_xlpm.Calculation
)</f>
        <v/>
      </c>
      <c r="E414" s="5" t="str">
        <f>_xlfn.LET(
_xlpm.PrincipalOwedCalculation,$B$10-$D414,
_xlpm.IsPrincipalLessThenOrEqualToMonthlyPaymentCondition,$F413&lt;=$B$10,
_xlpm.IsPrincipalZeroCondition,ROUND($F413,2) = 0,
_xlpm.IsPrincipalRemainingBlankCondition,$F413="",
_xlpm.IsPeriodBlankCondition,ISBLANK($A414),
_xlpm.Calculation,IF(_xlpm.IsPeriodBlankCondition,"",IF(_xlpm.IsPrincipalRemainingBlankCondition,"",IF(_xlpm.IsPrincipalZeroCondition,"",IF(_xlpm.IsPrincipalLessThenOrEqualToMonthlyPaymentCondition,$F413,_xlpm.PrincipalOwedCalculation)))),
_xlpm.Calculation
)</f>
        <v/>
      </c>
      <c r="F414" s="5" t="str">
        <f>_xlfn.LET(
_xlpm.StartingBalanceGreaterThanPrincipalOwedPlusPrepaymentCondition,$C414&gt;=$E414,
_xlpm.IsPrincpalOwedPlusPrepaymentLessThanOrEqualToPrincipalRemainingCondition,ROUND($E414,2)&lt;=ROUND($F413,2),
_xlpm.IsCurrentPrincapalOwedAmtGreaterThanPrevPrincipalOwedCondition,$E413&gt;$F413,
_xlpm.IsPrincipalZeroCondition,ROUND($F413,2) = 0,
_xlpm.IsPrincipalRemainingBlankCondition,$F413="",
_xlpm.IsPeriodBlankCondition,ISBLANK($A414),
_xlpm.Calculation,IF(_xlpm.IsPeriodBlankCondition,"",IF(_xlpm.IsPrincipalRemainingBlankCondition,"",IF(_xlpm.IsPrincipalZeroCondition,"",IF(_xlpm.StartingBalanceGreaterThanPrincipalOwedPlusPrepaymentCondition,$C414-$E414,0)))),
_xlpm.Calculation
)</f>
        <v/>
      </c>
      <c r="G414" s="5" t="str">
        <f>_xlfn.LET(
_xlpm.PrincpalRemainingCalculation,$B$13,
_xlpm.IsPrincipalZeroCondition,ROUND($F413,2) = 0,
_xlpm.IsPrincipalRemainingBlankCondition,$F413="",
_xlpm.IsPeriodBlankCondition,ISBLANK($A414),
_xlpm.Calculation,IF(_xlpm.IsPeriodBlankCondition,"",IF(_xlpm.IsPrincipalRemainingBlankCondition,"",IF(_xlpm.IsPrincipalZeroCondition,"",_xlpm.PrincpalRemainingCalculation))),
_xlpm.Calculation
)</f>
        <v/>
      </c>
      <c r="H414" s="5" t="str">
        <f>_xlfn.LET(
_xlpm.IsPrincipalRemainingLessThanOrEqualToPMICutoffAmtCondition,$F413&lt;=$B$2*(1-$B$15),
_xlpm.PMIMonthlyPayment,$B$19,
_xlpm.IsPrincipalZeroCondition,ROUND($F413,2) = 0,
_xlpm.IsPrincipalRemainingBlankCondition,$F413="",
_xlpm.IsPeriodBlankCondition,ISBLANK($A414),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14" s="5" t="str">
        <f>_xlfn.LET(
_xlpm.IfPMIOwedIsBlank,IF($H414 = "",0,$H414),
_xlpm.TotalMonthlyPaymentCalculation,$D414+$E414+$G414+_xlpm.IfPMIOwedIsBlank,
_xlpm.IsPrincipalZeroCondition,ROUND($F413,2) = 0,
_xlpm.IsPrincipalRemainingBlankCondition,$F413="",
_xlpm.IsPeriodBlankCondition,ISBLANK($A414),
_xlpm.Calculation,IF(_xlpm.IsPeriodBlankCondition,"",IF(_xlpm.IsPrincipalRemainingBlankCondition,"",IF(_xlpm.IsPrincipalZeroCondition,"",_xlpm.TotalMonthlyPaymentCalculation))),
_xlpm.Calculation
)</f>
        <v/>
      </c>
      <c r="L414" s="5"/>
    </row>
    <row r="415" spans="2:12" x14ac:dyDescent="0.3">
      <c r="B415" s="53" t="str">
        <f t="shared" si="6"/>
        <v/>
      </c>
      <c r="C415" s="5" t="str">
        <f>_xlfn.LET(
_xlpm.StartingPrincipalBalance,$F414,
_xlpm.IsPrincipalRemainingZeroCondition,ROUND($F414,2)=0,
_xlpm.IsPrincipalRemainingBlankCondition,$F414="",
_xlpm.IsPeriodBlankCondition,ISBLANK($A415),
_xlpm.Calculation,IF(_xlpm.IsPeriodBlankCondition,"",IF(_xlpm.IsPrincipalRemainingBlankCondition,"",IF(_xlpm.IsPrincipalRemainingZeroCondition,"",_xlpm.StartingPrincipalBalance))),
_xlpm.Calculation
)</f>
        <v/>
      </c>
      <c r="D415" s="5" t="str">
        <f>_xlfn.LET(
_xlpm.InterestCalculation,$F414*$B$9,
_xlpm.IsPrincipalRemainingZeroCondition,ROUND($F414,2)=0,
_xlpm.IsPrincipalRemainingBlankCondition,$F414="",
_xlpm.IsPeriodBlankCondition,ISBLANK($A415),
_xlpm.Calculation,IF(_xlpm.IsPeriodBlankCondition,"",IF(_xlpm.IsPrincipalRemainingBlankCondition,"",IF(_xlpm.IsPrincipalRemainingZeroCondition,"",_xlpm.InterestCalculation))),
_xlpm.Calculation
)</f>
        <v/>
      </c>
      <c r="E415" s="5" t="str">
        <f>_xlfn.LET(
_xlpm.PrincipalOwedCalculation,$B$10-$D415,
_xlpm.IsPrincipalLessThenOrEqualToMonthlyPaymentCondition,$F414&lt;=$B$10,
_xlpm.IsPrincipalZeroCondition,ROUND($F414,2) = 0,
_xlpm.IsPrincipalRemainingBlankCondition,$F414="",
_xlpm.IsPeriodBlankCondition,ISBLANK($A415),
_xlpm.Calculation,IF(_xlpm.IsPeriodBlankCondition,"",IF(_xlpm.IsPrincipalRemainingBlankCondition,"",IF(_xlpm.IsPrincipalZeroCondition,"",IF(_xlpm.IsPrincipalLessThenOrEqualToMonthlyPaymentCondition,$F414,_xlpm.PrincipalOwedCalculation)))),
_xlpm.Calculation
)</f>
        <v/>
      </c>
      <c r="F415" s="5" t="str">
        <f>_xlfn.LET(
_xlpm.StartingBalanceGreaterThanPrincipalOwedPlusPrepaymentCondition,$C415&gt;=$E415,
_xlpm.IsPrincpalOwedPlusPrepaymentLessThanOrEqualToPrincipalRemainingCondition,ROUND($E415,2)&lt;=ROUND($F414,2),
_xlpm.IsCurrentPrincapalOwedAmtGreaterThanPrevPrincipalOwedCondition,$E414&gt;$F414,
_xlpm.IsPrincipalZeroCondition,ROUND($F414,2) = 0,
_xlpm.IsPrincipalRemainingBlankCondition,$F414="",
_xlpm.IsPeriodBlankCondition,ISBLANK($A415),
_xlpm.Calculation,IF(_xlpm.IsPeriodBlankCondition,"",IF(_xlpm.IsPrincipalRemainingBlankCondition,"",IF(_xlpm.IsPrincipalZeroCondition,"",IF(_xlpm.StartingBalanceGreaterThanPrincipalOwedPlusPrepaymentCondition,$C415-$E415,0)))),
_xlpm.Calculation
)</f>
        <v/>
      </c>
      <c r="G415" s="5" t="str">
        <f>_xlfn.LET(
_xlpm.PrincpalRemainingCalculation,$B$13,
_xlpm.IsPrincipalZeroCondition,ROUND($F414,2) = 0,
_xlpm.IsPrincipalRemainingBlankCondition,$F414="",
_xlpm.IsPeriodBlankCondition,ISBLANK($A415),
_xlpm.Calculation,IF(_xlpm.IsPeriodBlankCondition,"",IF(_xlpm.IsPrincipalRemainingBlankCondition,"",IF(_xlpm.IsPrincipalZeroCondition,"",_xlpm.PrincpalRemainingCalculation))),
_xlpm.Calculation
)</f>
        <v/>
      </c>
      <c r="H415" s="5" t="str">
        <f>_xlfn.LET(
_xlpm.IsPrincipalRemainingLessThanOrEqualToPMICutoffAmtCondition,$F414&lt;=$B$2*(1-$B$15),
_xlpm.PMIMonthlyPayment,$B$19,
_xlpm.IsPrincipalZeroCondition,ROUND($F414,2) = 0,
_xlpm.IsPrincipalRemainingBlankCondition,$F414="",
_xlpm.IsPeriodBlankCondition,ISBLANK($A415),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15" s="5" t="str">
        <f>_xlfn.LET(
_xlpm.IfPMIOwedIsBlank,IF($H415 = "",0,$H415),
_xlpm.TotalMonthlyPaymentCalculation,$D415+$E415+$G415+_xlpm.IfPMIOwedIsBlank,
_xlpm.IsPrincipalZeroCondition,ROUND($F414,2) = 0,
_xlpm.IsPrincipalRemainingBlankCondition,$F414="",
_xlpm.IsPeriodBlankCondition,ISBLANK($A415),
_xlpm.Calculation,IF(_xlpm.IsPeriodBlankCondition,"",IF(_xlpm.IsPrincipalRemainingBlankCondition,"",IF(_xlpm.IsPrincipalZeroCondition,"",_xlpm.TotalMonthlyPaymentCalculation))),
_xlpm.Calculation
)</f>
        <v/>
      </c>
      <c r="L415" s="5"/>
    </row>
    <row r="416" spans="2:12" x14ac:dyDescent="0.3">
      <c r="B416" s="53" t="str">
        <f t="shared" si="6"/>
        <v/>
      </c>
      <c r="C416" s="5" t="str">
        <f>_xlfn.LET(
_xlpm.StartingPrincipalBalance,$F415,
_xlpm.IsPrincipalRemainingZeroCondition,ROUND($F415,2)=0,
_xlpm.IsPrincipalRemainingBlankCondition,$F415="",
_xlpm.IsPeriodBlankCondition,ISBLANK($A416),
_xlpm.Calculation,IF(_xlpm.IsPeriodBlankCondition,"",IF(_xlpm.IsPrincipalRemainingBlankCondition,"",IF(_xlpm.IsPrincipalRemainingZeroCondition,"",_xlpm.StartingPrincipalBalance))),
_xlpm.Calculation
)</f>
        <v/>
      </c>
      <c r="D416" s="5" t="str">
        <f>_xlfn.LET(
_xlpm.InterestCalculation,$F415*$B$9,
_xlpm.IsPrincipalRemainingZeroCondition,ROUND($F415,2)=0,
_xlpm.IsPrincipalRemainingBlankCondition,$F415="",
_xlpm.IsPeriodBlankCondition,ISBLANK($A416),
_xlpm.Calculation,IF(_xlpm.IsPeriodBlankCondition,"",IF(_xlpm.IsPrincipalRemainingBlankCondition,"",IF(_xlpm.IsPrincipalRemainingZeroCondition,"",_xlpm.InterestCalculation))),
_xlpm.Calculation
)</f>
        <v/>
      </c>
      <c r="E416" s="5" t="str">
        <f>_xlfn.LET(
_xlpm.PrincipalOwedCalculation,$B$10-$D416,
_xlpm.IsPrincipalLessThenOrEqualToMonthlyPaymentCondition,$F415&lt;=$B$10,
_xlpm.IsPrincipalZeroCondition,ROUND($F415,2) = 0,
_xlpm.IsPrincipalRemainingBlankCondition,$F415="",
_xlpm.IsPeriodBlankCondition,ISBLANK($A416),
_xlpm.Calculation,IF(_xlpm.IsPeriodBlankCondition,"",IF(_xlpm.IsPrincipalRemainingBlankCondition,"",IF(_xlpm.IsPrincipalZeroCondition,"",IF(_xlpm.IsPrincipalLessThenOrEqualToMonthlyPaymentCondition,$F415,_xlpm.PrincipalOwedCalculation)))),
_xlpm.Calculation
)</f>
        <v/>
      </c>
      <c r="F416" s="5" t="str">
        <f>_xlfn.LET(
_xlpm.StartingBalanceGreaterThanPrincipalOwedPlusPrepaymentCondition,$C416&gt;=$E416,
_xlpm.IsPrincpalOwedPlusPrepaymentLessThanOrEqualToPrincipalRemainingCondition,ROUND($E416,2)&lt;=ROUND($F415,2),
_xlpm.IsCurrentPrincapalOwedAmtGreaterThanPrevPrincipalOwedCondition,$E415&gt;$F415,
_xlpm.IsPrincipalZeroCondition,ROUND($F415,2) = 0,
_xlpm.IsPrincipalRemainingBlankCondition,$F415="",
_xlpm.IsPeriodBlankCondition,ISBLANK($A416),
_xlpm.Calculation,IF(_xlpm.IsPeriodBlankCondition,"",IF(_xlpm.IsPrincipalRemainingBlankCondition,"",IF(_xlpm.IsPrincipalZeroCondition,"",IF(_xlpm.StartingBalanceGreaterThanPrincipalOwedPlusPrepaymentCondition,$C416-$E416,0)))),
_xlpm.Calculation
)</f>
        <v/>
      </c>
      <c r="G416" s="5" t="str">
        <f>_xlfn.LET(
_xlpm.PrincpalRemainingCalculation,$B$13,
_xlpm.IsPrincipalZeroCondition,ROUND($F415,2) = 0,
_xlpm.IsPrincipalRemainingBlankCondition,$F415="",
_xlpm.IsPeriodBlankCondition,ISBLANK($A416),
_xlpm.Calculation,IF(_xlpm.IsPeriodBlankCondition,"",IF(_xlpm.IsPrincipalRemainingBlankCondition,"",IF(_xlpm.IsPrincipalZeroCondition,"",_xlpm.PrincpalRemainingCalculation))),
_xlpm.Calculation
)</f>
        <v/>
      </c>
      <c r="H416" s="5" t="str">
        <f>_xlfn.LET(
_xlpm.IsPrincipalRemainingLessThanOrEqualToPMICutoffAmtCondition,$F415&lt;=$B$2*(1-$B$15),
_xlpm.PMIMonthlyPayment,$B$19,
_xlpm.IsPrincipalZeroCondition,ROUND($F415,2) = 0,
_xlpm.IsPrincipalRemainingBlankCondition,$F415="",
_xlpm.IsPeriodBlankCondition,ISBLANK($A416),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16" s="5" t="str">
        <f>_xlfn.LET(
_xlpm.IfPMIOwedIsBlank,IF($H416 = "",0,$H416),
_xlpm.TotalMonthlyPaymentCalculation,$D416+$E416+$G416+_xlpm.IfPMIOwedIsBlank,
_xlpm.IsPrincipalZeroCondition,ROUND($F415,2) = 0,
_xlpm.IsPrincipalRemainingBlankCondition,$F415="",
_xlpm.IsPeriodBlankCondition,ISBLANK($A416),
_xlpm.Calculation,IF(_xlpm.IsPeriodBlankCondition,"",IF(_xlpm.IsPrincipalRemainingBlankCondition,"",IF(_xlpm.IsPrincipalZeroCondition,"",_xlpm.TotalMonthlyPaymentCalculation))),
_xlpm.Calculation
)</f>
        <v/>
      </c>
      <c r="L416" s="5"/>
    </row>
    <row r="417" spans="2:12" x14ac:dyDescent="0.3">
      <c r="B417" s="53" t="str">
        <f t="shared" si="6"/>
        <v/>
      </c>
      <c r="C417" s="5" t="str">
        <f>_xlfn.LET(
_xlpm.StartingPrincipalBalance,$F416,
_xlpm.IsPrincipalRemainingZeroCondition,ROUND($F416,2)=0,
_xlpm.IsPrincipalRemainingBlankCondition,$F416="",
_xlpm.IsPeriodBlankCondition,ISBLANK($A417),
_xlpm.Calculation,IF(_xlpm.IsPeriodBlankCondition,"",IF(_xlpm.IsPrincipalRemainingBlankCondition,"",IF(_xlpm.IsPrincipalRemainingZeroCondition,"",_xlpm.StartingPrincipalBalance))),
_xlpm.Calculation
)</f>
        <v/>
      </c>
      <c r="D417" s="5" t="str">
        <f>_xlfn.LET(
_xlpm.InterestCalculation,$F416*$B$9,
_xlpm.IsPrincipalRemainingZeroCondition,ROUND($F416,2)=0,
_xlpm.IsPrincipalRemainingBlankCondition,$F416="",
_xlpm.IsPeriodBlankCondition,ISBLANK($A417),
_xlpm.Calculation,IF(_xlpm.IsPeriodBlankCondition,"",IF(_xlpm.IsPrincipalRemainingBlankCondition,"",IF(_xlpm.IsPrincipalRemainingZeroCondition,"",_xlpm.InterestCalculation))),
_xlpm.Calculation
)</f>
        <v/>
      </c>
      <c r="E417" s="5" t="str">
        <f>_xlfn.LET(
_xlpm.PrincipalOwedCalculation,$B$10-$D417,
_xlpm.IsPrincipalLessThenOrEqualToMonthlyPaymentCondition,$F416&lt;=$B$10,
_xlpm.IsPrincipalZeroCondition,ROUND($F416,2) = 0,
_xlpm.IsPrincipalRemainingBlankCondition,$F416="",
_xlpm.IsPeriodBlankCondition,ISBLANK($A417),
_xlpm.Calculation,IF(_xlpm.IsPeriodBlankCondition,"",IF(_xlpm.IsPrincipalRemainingBlankCondition,"",IF(_xlpm.IsPrincipalZeroCondition,"",IF(_xlpm.IsPrincipalLessThenOrEqualToMonthlyPaymentCondition,$F416,_xlpm.PrincipalOwedCalculation)))),
_xlpm.Calculation
)</f>
        <v/>
      </c>
      <c r="F417" s="5" t="str">
        <f>_xlfn.LET(
_xlpm.StartingBalanceGreaterThanPrincipalOwedPlusPrepaymentCondition,$C417&gt;=$E417,
_xlpm.IsPrincpalOwedPlusPrepaymentLessThanOrEqualToPrincipalRemainingCondition,ROUND($E417,2)&lt;=ROUND($F416,2),
_xlpm.IsCurrentPrincapalOwedAmtGreaterThanPrevPrincipalOwedCondition,$E416&gt;$F416,
_xlpm.IsPrincipalZeroCondition,ROUND($F416,2) = 0,
_xlpm.IsPrincipalRemainingBlankCondition,$F416="",
_xlpm.IsPeriodBlankCondition,ISBLANK($A417),
_xlpm.Calculation,IF(_xlpm.IsPeriodBlankCondition,"",IF(_xlpm.IsPrincipalRemainingBlankCondition,"",IF(_xlpm.IsPrincipalZeroCondition,"",IF(_xlpm.StartingBalanceGreaterThanPrincipalOwedPlusPrepaymentCondition,$C417-$E417,0)))),
_xlpm.Calculation
)</f>
        <v/>
      </c>
      <c r="G417" s="5" t="str">
        <f>_xlfn.LET(
_xlpm.PrincpalRemainingCalculation,$B$13,
_xlpm.IsPrincipalZeroCondition,ROUND($F416,2) = 0,
_xlpm.IsPrincipalRemainingBlankCondition,$F416="",
_xlpm.IsPeriodBlankCondition,ISBLANK($A417),
_xlpm.Calculation,IF(_xlpm.IsPeriodBlankCondition,"",IF(_xlpm.IsPrincipalRemainingBlankCondition,"",IF(_xlpm.IsPrincipalZeroCondition,"",_xlpm.PrincpalRemainingCalculation))),
_xlpm.Calculation
)</f>
        <v/>
      </c>
      <c r="H417" s="5" t="str">
        <f>_xlfn.LET(
_xlpm.IsPrincipalRemainingLessThanOrEqualToPMICutoffAmtCondition,$F416&lt;=$B$2*(1-$B$15),
_xlpm.PMIMonthlyPayment,$B$19,
_xlpm.IsPrincipalZeroCondition,ROUND($F416,2) = 0,
_xlpm.IsPrincipalRemainingBlankCondition,$F416="",
_xlpm.IsPeriodBlankCondition,ISBLANK($A417),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17" s="5" t="str">
        <f>_xlfn.LET(
_xlpm.IfPMIOwedIsBlank,IF($H417 = "",0,$H417),
_xlpm.TotalMonthlyPaymentCalculation,$D417+$E417+$G417+_xlpm.IfPMIOwedIsBlank,
_xlpm.IsPrincipalZeroCondition,ROUND($F416,2) = 0,
_xlpm.IsPrincipalRemainingBlankCondition,$F416="",
_xlpm.IsPeriodBlankCondition,ISBLANK($A417),
_xlpm.Calculation,IF(_xlpm.IsPeriodBlankCondition,"",IF(_xlpm.IsPrincipalRemainingBlankCondition,"",IF(_xlpm.IsPrincipalZeroCondition,"",_xlpm.TotalMonthlyPaymentCalculation))),
_xlpm.Calculation
)</f>
        <v/>
      </c>
      <c r="L417" s="5"/>
    </row>
    <row r="418" spans="2:12" x14ac:dyDescent="0.3">
      <c r="B418" s="53" t="str">
        <f t="shared" si="6"/>
        <v/>
      </c>
      <c r="C418" s="5" t="str">
        <f>_xlfn.LET(
_xlpm.StartingPrincipalBalance,$F417,
_xlpm.IsPrincipalRemainingZeroCondition,ROUND($F417,2)=0,
_xlpm.IsPrincipalRemainingBlankCondition,$F417="",
_xlpm.IsPeriodBlankCondition,ISBLANK($A418),
_xlpm.Calculation,IF(_xlpm.IsPeriodBlankCondition,"",IF(_xlpm.IsPrincipalRemainingBlankCondition,"",IF(_xlpm.IsPrincipalRemainingZeroCondition,"",_xlpm.StartingPrincipalBalance))),
_xlpm.Calculation
)</f>
        <v/>
      </c>
      <c r="D418" s="5" t="str">
        <f>_xlfn.LET(
_xlpm.InterestCalculation,$F417*$B$9,
_xlpm.IsPrincipalRemainingZeroCondition,ROUND($F417,2)=0,
_xlpm.IsPrincipalRemainingBlankCondition,$F417="",
_xlpm.IsPeriodBlankCondition,ISBLANK($A418),
_xlpm.Calculation,IF(_xlpm.IsPeriodBlankCondition,"",IF(_xlpm.IsPrincipalRemainingBlankCondition,"",IF(_xlpm.IsPrincipalRemainingZeroCondition,"",_xlpm.InterestCalculation))),
_xlpm.Calculation
)</f>
        <v/>
      </c>
      <c r="E418" s="5" t="str">
        <f>_xlfn.LET(
_xlpm.PrincipalOwedCalculation,$B$10-$D418,
_xlpm.IsPrincipalLessThenOrEqualToMonthlyPaymentCondition,$F417&lt;=$B$10,
_xlpm.IsPrincipalZeroCondition,ROUND($F417,2) = 0,
_xlpm.IsPrincipalRemainingBlankCondition,$F417="",
_xlpm.IsPeriodBlankCondition,ISBLANK($A418),
_xlpm.Calculation,IF(_xlpm.IsPeriodBlankCondition,"",IF(_xlpm.IsPrincipalRemainingBlankCondition,"",IF(_xlpm.IsPrincipalZeroCondition,"",IF(_xlpm.IsPrincipalLessThenOrEqualToMonthlyPaymentCondition,$F417,_xlpm.PrincipalOwedCalculation)))),
_xlpm.Calculation
)</f>
        <v/>
      </c>
      <c r="F418" s="5" t="str">
        <f>_xlfn.LET(
_xlpm.StartingBalanceGreaterThanPrincipalOwedPlusPrepaymentCondition,$C418&gt;=$E418,
_xlpm.IsPrincpalOwedPlusPrepaymentLessThanOrEqualToPrincipalRemainingCondition,ROUND($E418,2)&lt;=ROUND($F417,2),
_xlpm.IsCurrentPrincapalOwedAmtGreaterThanPrevPrincipalOwedCondition,$E417&gt;$F417,
_xlpm.IsPrincipalZeroCondition,ROUND($F417,2) = 0,
_xlpm.IsPrincipalRemainingBlankCondition,$F417="",
_xlpm.IsPeriodBlankCondition,ISBLANK($A418),
_xlpm.Calculation,IF(_xlpm.IsPeriodBlankCondition,"",IF(_xlpm.IsPrincipalRemainingBlankCondition,"",IF(_xlpm.IsPrincipalZeroCondition,"",IF(_xlpm.StartingBalanceGreaterThanPrincipalOwedPlusPrepaymentCondition,$C418-$E418,0)))),
_xlpm.Calculation
)</f>
        <v/>
      </c>
      <c r="G418" s="5" t="str">
        <f>_xlfn.LET(
_xlpm.PrincpalRemainingCalculation,$B$13,
_xlpm.IsPrincipalZeroCondition,ROUND($F417,2) = 0,
_xlpm.IsPrincipalRemainingBlankCondition,$F417="",
_xlpm.IsPeriodBlankCondition,ISBLANK($A418),
_xlpm.Calculation,IF(_xlpm.IsPeriodBlankCondition,"",IF(_xlpm.IsPrincipalRemainingBlankCondition,"",IF(_xlpm.IsPrincipalZeroCondition,"",_xlpm.PrincpalRemainingCalculation))),
_xlpm.Calculation
)</f>
        <v/>
      </c>
      <c r="H418" s="5" t="str">
        <f>_xlfn.LET(
_xlpm.IsPrincipalRemainingLessThanOrEqualToPMICutoffAmtCondition,$F417&lt;=$B$2*(1-$B$15),
_xlpm.PMIMonthlyPayment,$B$19,
_xlpm.IsPrincipalZeroCondition,ROUND($F417,2) = 0,
_xlpm.IsPrincipalRemainingBlankCondition,$F417="",
_xlpm.IsPeriodBlankCondition,ISBLANK($A418),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18" s="5" t="str">
        <f>_xlfn.LET(
_xlpm.IfPMIOwedIsBlank,IF($H418 = "",0,$H418),
_xlpm.TotalMonthlyPaymentCalculation,$D418+$E418+$G418+_xlpm.IfPMIOwedIsBlank,
_xlpm.IsPrincipalZeroCondition,ROUND($F417,2) = 0,
_xlpm.IsPrincipalRemainingBlankCondition,$F417="",
_xlpm.IsPeriodBlankCondition,ISBLANK($A418),
_xlpm.Calculation,IF(_xlpm.IsPeriodBlankCondition,"",IF(_xlpm.IsPrincipalRemainingBlankCondition,"",IF(_xlpm.IsPrincipalZeroCondition,"",_xlpm.TotalMonthlyPaymentCalculation))),
_xlpm.Calculation
)</f>
        <v/>
      </c>
      <c r="L418" s="5"/>
    </row>
    <row r="419" spans="2:12" x14ac:dyDescent="0.3">
      <c r="B419" s="53" t="str">
        <f t="shared" si="6"/>
        <v/>
      </c>
      <c r="C419" s="5" t="str">
        <f>_xlfn.LET(
_xlpm.StartingPrincipalBalance,$F418,
_xlpm.IsPrincipalRemainingZeroCondition,ROUND($F418,2)=0,
_xlpm.IsPrincipalRemainingBlankCondition,$F418="",
_xlpm.IsPeriodBlankCondition,ISBLANK($A419),
_xlpm.Calculation,IF(_xlpm.IsPeriodBlankCondition,"",IF(_xlpm.IsPrincipalRemainingBlankCondition,"",IF(_xlpm.IsPrincipalRemainingZeroCondition,"",_xlpm.StartingPrincipalBalance))),
_xlpm.Calculation
)</f>
        <v/>
      </c>
      <c r="D419" s="5" t="str">
        <f>_xlfn.LET(
_xlpm.InterestCalculation,$F418*$B$9,
_xlpm.IsPrincipalRemainingZeroCondition,ROUND($F418,2)=0,
_xlpm.IsPrincipalRemainingBlankCondition,$F418="",
_xlpm.IsPeriodBlankCondition,ISBLANK($A419),
_xlpm.Calculation,IF(_xlpm.IsPeriodBlankCondition,"",IF(_xlpm.IsPrincipalRemainingBlankCondition,"",IF(_xlpm.IsPrincipalRemainingZeroCondition,"",_xlpm.InterestCalculation))),
_xlpm.Calculation
)</f>
        <v/>
      </c>
      <c r="E419" s="5" t="str">
        <f>_xlfn.LET(
_xlpm.PrincipalOwedCalculation,$B$10-$D419,
_xlpm.IsPrincipalLessThenOrEqualToMonthlyPaymentCondition,$F418&lt;=$B$10,
_xlpm.IsPrincipalZeroCondition,ROUND($F418,2) = 0,
_xlpm.IsPrincipalRemainingBlankCondition,$F418="",
_xlpm.IsPeriodBlankCondition,ISBLANK($A419),
_xlpm.Calculation,IF(_xlpm.IsPeriodBlankCondition,"",IF(_xlpm.IsPrincipalRemainingBlankCondition,"",IF(_xlpm.IsPrincipalZeroCondition,"",IF(_xlpm.IsPrincipalLessThenOrEqualToMonthlyPaymentCondition,$F418,_xlpm.PrincipalOwedCalculation)))),
_xlpm.Calculation
)</f>
        <v/>
      </c>
      <c r="F419" s="5" t="str">
        <f>_xlfn.LET(
_xlpm.StartingBalanceGreaterThanPrincipalOwedPlusPrepaymentCondition,$C419&gt;=$E419,
_xlpm.IsPrincpalOwedPlusPrepaymentLessThanOrEqualToPrincipalRemainingCondition,ROUND($E419,2)&lt;=ROUND($F418,2),
_xlpm.IsCurrentPrincapalOwedAmtGreaterThanPrevPrincipalOwedCondition,$E418&gt;$F418,
_xlpm.IsPrincipalZeroCondition,ROUND($F418,2) = 0,
_xlpm.IsPrincipalRemainingBlankCondition,$F418="",
_xlpm.IsPeriodBlankCondition,ISBLANK($A419),
_xlpm.Calculation,IF(_xlpm.IsPeriodBlankCondition,"",IF(_xlpm.IsPrincipalRemainingBlankCondition,"",IF(_xlpm.IsPrincipalZeroCondition,"",IF(_xlpm.StartingBalanceGreaterThanPrincipalOwedPlusPrepaymentCondition,$C419-$E419,0)))),
_xlpm.Calculation
)</f>
        <v/>
      </c>
      <c r="G419" s="5" t="str">
        <f>_xlfn.LET(
_xlpm.PrincpalRemainingCalculation,$B$13,
_xlpm.IsPrincipalZeroCondition,ROUND($F418,2) = 0,
_xlpm.IsPrincipalRemainingBlankCondition,$F418="",
_xlpm.IsPeriodBlankCondition,ISBLANK($A419),
_xlpm.Calculation,IF(_xlpm.IsPeriodBlankCondition,"",IF(_xlpm.IsPrincipalRemainingBlankCondition,"",IF(_xlpm.IsPrincipalZeroCondition,"",_xlpm.PrincpalRemainingCalculation))),
_xlpm.Calculation
)</f>
        <v/>
      </c>
      <c r="H419" s="5" t="str">
        <f>_xlfn.LET(
_xlpm.IsPrincipalRemainingLessThanOrEqualToPMICutoffAmtCondition,$F418&lt;=$B$2*(1-$B$15),
_xlpm.PMIMonthlyPayment,$B$19,
_xlpm.IsPrincipalZeroCondition,ROUND($F418,2) = 0,
_xlpm.IsPrincipalRemainingBlankCondition,$F418="",
_xlpm.IsPeriodBlankCondition,ISBLANK($A419),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19" s="5" t="str">
        <f>_xlfn.LET(
_xlpm.IfPMIOwedIsBlank,IF($H419 = "",0,$H419),
_xlpm.TotalMonthlyPaymentCalculation,$D419+$E419+$G419+_xlpm.IfPMIOwedIsBlank,
_xlpm.IsPrincipalZeroCondition,ROUND($F418,2) = 0,
_xlpm.IsPrincipalRemainingBlankCondition,$F418="",
_xlpm.IsPeriodBlankCondition,ISBLANK($A419),
_xlpm.Calculation,IF(_xlpm.IsPeriodBlankCondition,"",IF(_xlpm.IsPrincipalRemainingBlankCondition,"",IF(_xlpm.IsPrincipalZeroCondition,"",_xlpm.TotalMonthlyPaymentCalculation))),
_xlpm.Calculation
)</f>
        <v/>
      </c>
      <c r="L419" s="5"/>
    </row>
    <row r="420" spans="2:12" x14ac:dyDescent="0.3">
      <c r="B420" s="53" t="str">
        <f t="shared" si="6"/>
        <v/>
      </c>
      <c r="C420" s="5" t="str">
        <f>_xlfn.LET(
_xlpm.StartingPrincipalBalance,$F419,
_xlpm.IsPrincipalRemainingZeroCondition,ROUND($F419,2)=0,
_xlpm.IsPrincipalRemainingBlankCondition,$F419="",
_xlpm.IsPeriodBlankCondition,ISBLANK($A420),
_xlpm.Calculation,IF(_xlpm.IsPeriodBlankCondition,"",IF(_xlpm.IsPrincipalRemainingBlankCondition,"",IF(_xlpm.IsPrincipalRemainingZeroCondition,"",_xlpm.StartingPrincipalBalance))),
_xlpm.Calculation
)</f>
        <v/>
      </c>
      <c r="D420" s="5" t="str">
        <f>_xlfn.LET(
_xlpm.InterestCalculation,$F419*$B$9,
_xlpm.IsPrincipalRemainingZeroCondition,ROUND($F419,2)=0,
_xlpm.IsPrincipalRemainingBlankCondition,$F419="",
_xlpm.IsPeriodBlankCondition,ISBLANK($A420),
_xlpm.Calculation,IF(_xlpm.IsPeriodBlankCondition,"",IF(_xlpm.IsPrincipalRemainingBlankCondition,"",IF(_xlpm.IsPrincipalRemainingZeroCondition,"",_xlpm.InterestCalculation))),
_xlpm.Calculation
)</f>
        <v/>
      </c>
      <c r="E420" s="5" t="str">
        <f>_xlfn.LET(
_xlpm.PrincipalOwedCalculation,$B$10-$D420,
_xlpm.IsPrincipalLessThenOrEqualToMonthlyPaymentCondition,$F419&lt;=$B$10,
_xlpm.IsPrincipalZeroCondition,ROUND($F419,2) = 0,
_xlpm.IsPrincipalRemainingBlankCondition,$F419="",
_xlpm.IsPeriodBlankCondition,ISBLANK($A420),
_xlpm.Calculation,IF(_xlpm.IsPeriodBlankCondition,"",IF(_xlpm.IsPrincipalRemainingBlankCondition,"",IF(_xlpm.IsPrincipalZeroCondition,"",IF(_xlpm.IsPrincipalLessThenOrEqualToMonthlyPaymentCondition,$F419,_xlpm.PrincipalOwedCalculation)))),
_xlpm.Calculation
)</f>
        <v/>
      </c>
      <c r="F420" s="5" t="str">
        <f>_xlfn.LET(
_xlpm.StartingBalanceGreaterThanPrincipalOwedPlusPrepaymentCondition,$C420&gt;=$E420,
_xlpm.IsPrincpalOwedPlusPrepaymentLessThanOrEqualToPrincipalRemainingCondition,ROUND($E420,2)&lt;=ROUND($F419,2),
_xlpm.IsCurrentPrincapalOwedAmtGreaterThanPrevPrincipalOwedCondition,$E419&gt;$F419,
_xlpm.IsPrincipalZeroCondition,ROUND($F419,2) = 0,
_xlpm.IsPrincipalRemainingBlankCondition,$F419="",
_xlpm.IsPeriodBlankCondition,ISBLANK($A420),
_xlpm.Calculation,IF(_xlpm.IsPeriodBlankCondition,"",IF(_xlpm.IsPrincipalRemainingBlankCondition,"",IF(_xlpm.IsPrincipalZeroCondition,"",IF(_xlpm.StartingBalanceGreaterThanPrincipalOwedPlusPrepaymentCondition,$C420-$E420,0)))),
_xlpm.Calculation
)</f>
        <v/>
      </c>
      <c r="G420" s="5" t="str">
        <f>_xlfn.LET(
_xlpm.PrincpalRemainingCalculation,$B$13,
_xlpm.IsPrincipalZeroCondition,ROUND($F419,2) = 0,
_xlpm.IsPrincipalRemainingBlankCondition,$F419="",
_xlpm.IsPeriodBlankCondition,ISBLANK($A420),
_xlpm.Calculation,IF(_xlpm.IsPeriodBlankCondition,"",IF(_xlpm.IsPrincipalRemainingBlankCondition,"",IF(_xlpm.IsPrincipalZeroCondition,"",_xlpm.PrincpalRemainingCalculation))),
_xlpm.Calculation
)</f>
        <v/>
      </c>
      <c r="H420" s="5" t="str">
        <f>_xlfn.LET(
_xlpm.IsPrincipalRemainingLessThanOrEqualToPMICutoffAmtCondition,$F419&lt;=$B$2*(1-$B$15),
_xlpm.PMIMonthlyPayment,$B$19,
_xlpm.IsPrincipalZeroCondition,ROUND($F419,2) = 0,
_xlpm.IsPrincipalRemainingBlankCondition,$F419="",
_xlpm.IsPeriodBlankCondition,ISBLANK($A420),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20" s="5" t="str">
        <f>_xlfn.LET(
_xlpm.IfPMIOwedIsBlank,IF($H420 = "",0,$H420),
_xlpm.TotalMonthlyPaymentCalculation,$D420+$E420+$G420+_xlpm.IfPMIOwedIsBlank,
_xlpm.IsPrincipalZeroCondition,ROUND($F419,2) = 0,
_xlpm.IsPrincipalRemainingBlankCondition,$F419="",
_xlpm.IsPeriodBlankCondition,ISBLANK($A420),
_xlpm.Calculation,IF(_xlpm.IsPeriodBlankCondition,"",IF(_xlpm.IsPrincipalRemainingBlankCondition,"",IF(_xlpm.IsPrincipalZeroCondition,"",_xlpm.TotalMonthlyPaymentCalculation))),
_xlpm.Calculation
)</f>
        <v/>
      </c>
      <c r="L420" s="5"/>
    </row>
    <row r="421" spans="2:12" x14ac:dyDescent="0.3">
      <c r="B421" s="53" t="str">
        <f t="shared" si="6"/>
        <v/>
      </c>
      <c r="C421" s="5" t="str">
        <f>_xlfn.LET(
_xlpm.StartingPrincipalBalance,$F420,
_xlpm.IsPrincipalRemainingZeroCondition,ROUND($F420,2)=0,
_xlpm.IsPrincipalRemainingBlankCondition,$F420="",
_xlpm.IsPeriodBlankCondition,ISBLANK($A421),
_xlpm.Calculation,IF(_xlpm.IsPeriodBlankCondition,"",IF(_xlpm.IsPrincipalRemainingBlankCondition,"",IF(_xlpm.IsPrincipalRemainingZeroCondition,"",_xlpm.StartingPrincipalBalance))),
_xlpm.Calculation
)</f>
        <v/>
      </c>
      <c r="D421" s="5" t="str">
        <f>_xlfn.LET(
_xlpm.InterestCalculation,$F420*$B$9,
_xlpm.IsPrincipalRemainingZeroCondition,ROUND($F420,2)=0,
_xlpm.IsPrincipalRemainingBlankCondition,$F420="",
_xlpm.IsPeriodBlankCondition,ISBLANK($A421),
_xlpm.Calculation,IF(_xlpm.IsPeriodBlankCondition,"",IF(_xlpm.IsPrincipalRemainingBlankCondition,"",IF(_xlpm.IsPrincipalRemainingZeroCondition,"",_xlpm.InterestCalculation))),
_xlpm.Calculation
)</f>
        <v/>
      </c>
      <c r="E421" s="5" t="str">
        <f>_xlfn.LET(
_xlpm.PrincipalOwedCalculation,$B$10-$D421,
_xlpm.IsPrincipalLessThenOrEqualToMonthlyPaymentCondition,$F420&lt;=$B$10,
_xlpm.IsPrincipalZeroCondition,ROUND($F420,2) = 0,
_xlpm.IsPrincipalRemainingBlankCondition,$F420="",
_xlpm.IsPeriodBlankCondition,ISBLANK($A421),
_xlpm.Calculation,IF(_xlpm.IsPeriodBlankCondition,"",IF(_xlpm.IsPrincipalRemainingBlankCondition,"",IF(_xlpm.IsPrincipalZeroCondition,"",IF(_xlpm.IsPrincipalLessThenOrEqualToMonthlyPaymentCondition,$F420,_xlpm.PrincipalOwedCalculation)))),
_xlpm.Calculation
)</f>
        <v/>
      </c>
      <c r="F421" s="5" t="str">
        <f>_xlfn.LET(
_xlpm.StartingBalanceGreaterThanPrincipalOwedPlusPrepaymentCondition,$C421&gt;=$E421,
_xlpm.IsPrincpalOwedPlusPrepaymentLessThanOrEqualToPrincipalRemainingCondition,ROUND($E421,2)&lt;=ROUND($F420,2),
_xlpm.IsCurrentPrincapalOwedAmtGreaterThanPrevPrincipalOwedCondition,$E420&gt;$F420,
_xlpm.IsPrincipalZeroCondition,ROUND($F420,2) = 0,
_xlpm.IsPrincipalRemainingBlankCondition,$F420="",
_xlpm.IsPeriodBlankCondition,ISBLANK($A421),
_xlpm.Calculation,IF(_xlpm.IsPeriodBlankCondition,"",IF(_xlpm.IsPrincipalRemainingBlankCondition,"",IF(_xlpm.IsPrincipalZeroCondition,"",IF(_xlpm.StartingBalanceGreaterThanPrincipalOwedPlusPrepaymentCondition,$C421-$E421,0)))),
_xlpm.Calculation
)</f>
        <v/>
      </c>
      <c r="G421" s="5" t="str">
        <f>_xlfn.LET(
_xlpm.PrincpalRemainingCalculation,$B$13,
_xlpm.IsPrincipalZeroCondition,ROUND($F420,2) = 0,
_xlpm.IsPrincipalRemainingBlankCondition,$F420="",
_xlpm.IsPeriodBlankCondition,ISBLANK($A421),
_xlpm.Calculation,IF(_xlpm.IsPeriodBlankCondition,"",IF(_xlpm.IsPrincipalRemainingBlankCondition,"",IF(_xlpm.IsPrincipalZeroCondition,"",_xlpm.PrincpalRemainingCalculation))),
_xlpm.Calculation
)</f>
        <v/>
      </c>
      <c r="H421" s="5" t="str">
        <f>_xlfn.LET(
_xlpm.IsPrincipalRemainingLessThanOrEqualToPMICutoffAmtCondition,$F420&lt;=$B$2*(1-$B$15),
_xlpm.PMIMonthlyPayment,$B$19,
_xlpm.IsPrincipalZeroCondition,ROUND($F420,2) = 0,
_xlpm.IsPrincipalRemainingBlankCondition,$F420="",
_xlpm.IsPeriodBlankCondition,ISBLANK($A421),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21" s="5" t="str">
        <f>_xlfn.LET(
_xlpm.IfPMIOwedIsBlank,IF($H421 = "",0,$H421),
_xlpm.TotalMonthlyPaymentCalculation,$D421+$E421+$G421+_xlpm.IfPMIOwedIsBlank,
_xlpm.IsPrincipalZeroCondition,ROUND($F420,2) = 0,
_xlpm.IsPrincipalRemainingBlankCondition,$F420="",
_xlpm.IsPeriodBlankCondition,ISBLANK($A421),
_xlpm.Calculation,IF(_xlpm.IsPeriodBlankCondition,"",IF(_xlpm.IsPrincipalRemainingBlankCondition,"",IF(_xlpm.IsPrincipalZeroCondition,"",_xlpm.TotalMonthlyPaymentCalculation))),
_xlpm.Calculation
)</f>
        <v/>
      </c>
      <c r="L421" s="5"/>
    </row>
    <row r="422" spans="2:12" x14ac:dyDescent="0.3">
      <c r="B422" s="53" t="str">
        <f t="shared" si="6"/>
        <v/>
      </c>
      <c r="C422" s="5" t="str">
        <f>_xlfn.LET(
_xlpm.StartingPrincipalBalance,$F421,
_xlpm.IsPrincipalRemainingZeroCondition,ROUND($F421,2)=0,
_xlpm.IsPrincipalRemainingBlankCondition,$F421="",
_xlpm.IsPeriodBlankCondition,ISBLANK($A422),
_xlpm.Calculation,IF(_xlpm.IsPeriodBlankCondition,"",IF(_xlpm.IsPrincipalRemainingBlankCondition,"",IF(_xlpm.IsPrincipalRemainingZeroCondition,"",_xlpm.StartingPrincipalBalance))),
_xlpm.Calculation
)</f>
        <v/>
      </c>
      <c r="D422" s="5" t="str">
        <f>_xlfn.LET(
_xlpm.InterestCalculation,$F421*$B$9,
_xlpm.IsPrincipalRemainingZeroCondition,ROUND($F421,2)=0,
_xlpm.IsPrincipalRemainingBlankCondition,$F421="",
_xlpm.IsPeriodBlankCondition,ISBLANK($A422),
_xlpm.Calculation,IF(_xlpm.IsPeriodBlankCondition,"",IF(_xlpm.IsPrincipalRemainingBlankCondition,"",IF(_xlpm.IsPrincipalRemainingZeroCondition,"",_xlpm.InterestCalculation))),
_xlpm.Calculation
)</f>
        <v/>
      </c>
      <c r="E422" s="5" t="str">
        <f>_xlfn.LET(
_xlpm.PrincipalOwedCalculation,$B$10-$D422,
_xlpm.IsPrincipalLessThenOrEqualToMonthlyPaymentCondition,$F421&lt;=$B$10,
_xlpm.IsPrincipalZeroCondition,ROUND($F421,2) = 0,
_xlpm.IsPrincipalRemainingBlankCondition,$F421="",
_xlpm.IsPeriodBlankCondition,ISBLANK($A422),
_xlpm.Calculation,IF(_xlpm.IsPeriodBlankCondition,"",IF(_xlpm.IsPrincipalRemainingBlankCondition,"",IF(_xlpm.IsPrincipalZeroCondition,"",IF(_xlpm.IsPrincipalLessThenOrEqualToMonthlyPaymentCondition,$F421,_xlpm.PrincipalOwedCalculation)))),
_xlpm.Calculation
)</f>
        <v/>
      </c>
      <c r="F422" s="5" t="str">
        <f>_xlfn.LET(
_xlpm.StartingBalanceGreaterThanPrincipalOwedPlusPrepaymentCondition,$C422&gt;=$E422,
_xlpm.IsPrincpalOwedPlusPrepaymentLessThanOrEqualToPrincipalRemainingCondition,ROUND($E422,2)&lt;=ROUND($F421,2),
_xlpm.IsCurrentPrincapalOwedAmtGreaterThanPrevPrincipalOwedCondition,$E421&gt;$F421,
_xlpm.IsPrincipalZeroCondition,ROUND($F421,2) = 0,
_xlpm.IsPrincipalRemainingBlankCondition,$F421="",
_xlpm.IsPeriodBlankCondition,ISBLANK($A422),
_xlpm.Calculation,IF(_xlpm.IsPeriodBlankCondition,"",IF(_xlpm.IsPrincipalRemainingBlankCondition,"",IF(_xlpm.IsPrincipalZeroCondition,"",IF(_xlpm.StartingBalanceGreaterThanPrincipalOwedPlusPrepaymentCondition,$C422-$E422,0)))),
_xlpm.Calculation
)</f>
        <v/>
      </c>
      <c r="G422" s="5" t="str">
        <f>_xlfn.LET(
_xlpm.PrincpalRemainingCalculation,$B$13,
_xlpm.IsPrincipalZeroCondition,ROUND($F421,2) = 0,
_xlpm.IsPrincipalRemainingBlankCondition,$F421="",
_xlpm.IsPeriodBlankCondition,ISBLANK($A422),
_xlpm.Calculation,IF(_xlpm.IsPeriodBlankCondition,"",IF(_xlpm.IsPrincipalRemainingBlankCondition,"",IF(_xlpm.IsPrincipalZeroCondition,"",_xlpm.PrincpalRemainingCalculation))),
_xlpm.Calculation
)</f>
        <v/>
      </c>
      <c r="H422" s="5" t="str">
        <f>_xlfn.LET(
_xlpm.IsPrincipalRemainingLessThanOrEqualToPMICutoffAmtCondition,$F421&lt;=$B$2*(1-$B$15),
_xlpm.PMIMonthlyPayment,$B$19,
_xlpm.IsPrincipalZeroCondition,ROUND($F421,2) = 0,
_xlpm.IsPrincipalRemainingBlankCondition,$F421="",
_xlpm.IsPeriodBlankCondition,ISBLANK($A422),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22" s="5" t="str">
        <f>_xlfn.LET(
_xlpm.IfPMIOwedIsBlank,IF($H422 = "",0,$H422),
_xlpm.TotalMonthlyPaymentCalculation,$D422+$E422+$G422+_xlpm.IfPMIOwedIsBlank,
_xlpm.IsPrincipalZeroCondition,ROUND($F421,2) = 0,
_xlpm.IsPrincipalRemainingBlankCondition,$F421="",
_xlpm.IsPeriodBlankCondition,ISBLANK($A422),
_xlpm.Calculation,IF(_xlpm.IsPeriodBlankCondition,"",IF(_xlpm.IsPrincipalRemainingBlankCondition,"",IF(_xlpm.IsPrincipalZeroCondition,"",_xlpm.TotalMonthlyPaymentCalculation))),
_xlpm.Calculation
)</f>
        <v/>
      </c>
      <c r="L422" s="5"/>
    </row>
    <row r="423" spans="2:12" x14ac:dyDescent="0.3">
      <c r="B423" s="53" t="str">
        <f t="shared" si="6"/>
        <v/>
      </c>
      <c r="C423" s="5" t="str">
        <f>_xlfn.LET(
_xlpm.StartingPrincipalBalance,$F422,
_xlpm.IsPrincipalRemainingZeroCondition,ROUND($F422,2)=0,
_xlpm.IsPrincipalRemainingBlankCondition,$F422="",
_xlpm.IsPeriodBlankCondition,ISBLANK($A423),
_xlpm.Calculation,IF(_xlpm.IsPeriodBlankCondition,"",IF(_xlpm.IsPrincipalRemainingBlankCondition,"",IF(_xlpm.IsPrincipalRemainingZeroCondition,"",_xlpm.StartingPrincipalBalance))),
_xlpm.Calculation
)</f>
        <v/>
      </c>
      <c r="D423" s="5" t="str">
        <f>_xlfn.LET(
_xlpm.InterestCalculation,$F422*$B$9,
_xlpm.IsPrincipalRemainingZeroCondition,ROUND($F422,2)=0,
_xlpm.IsPrincipalRemainingBlankCondition,$F422="",
_xlpm.IsPeriodBlankCondition,ISBLANK($A423),
_xlpm.Calculation,IF(_xlpm.IsPeriodBlankCondition,"",IF(_xlpm.IsPrincipalRemainingBlankCondition,"",IF(_xlpm.IsPrincipalRemainingZeroCondition,"",_xlpm.InterestCalculation))),
_xlpm.Calculation
)</f>
        <v/>
      </c>
      <c r="E423" s="5" t="str">
        <f>_xlfn.LET(
_xlpm.PrincipalOwedCalculation,$B$10-$D423,
_xlpm.IsPrincipalLessThenOrEqualToMonthlyPaymentCondition,$F422&lt;=$B$10,
_xlpm.IsPrincipalZeroCondition,ROUND($F422,2) = 0,
_xlpm.IsPrincipalRemainingBlankCondition,$F422="",
_xlpm.IsPeriodBlankCondition,ISBLANK($A423),
_xlpm.Calculation,IF(_xlpm.IsPeriodBlankCondition,"",IF(_xlpm.IsPrincipalRemainingBlankCondition,"",IF(_xlpm.IsPrincipalZeroCondition,"",IF(_xlpm.IsPrincipalLessThenOrEqualToMonthlyPaymentCondition,$F422,_xlpm.PrincipalOwedCalculation)))),
_xlpm.Calculation
)</f>
        <v/>
      </c>
      <c r="F423" s="5" t="str">
        <f>_xlfn.LET(
_xlpm.StartingBalanceGreaterThanPrincipalOwedPlusPrepaymentCondition,$C423&gt;=$E423,
_xlpm.IsPrincpalOwedPlusPrepaymentLessThanOrEqualToPrincipalRemainingCondition,ROUND($E423,2)&lt;=ROUND($F422,2),
_xlpm.IsCurrentPrincapalOwedAmtGreaterThanPrevPrincipalOwedCondition,$E422&gt;$F422,
_xlpm.IsPrincipalZeroCondition,ROUND($F422,2) = 0,
_xlpm.IsPrincipalRemainingBlankCondition,$F422="",
_xlpm.IsPeriodBlankCondition,ISBLANK($A423),
_xlpm.Calculation,IF(_xlpm.IsPeriodBlankCondition,"",IF(_xlpm.IsPrincipalRemainingBlankCondition,"",IF(_xlpm.IsPrincipalZeroCondition,"",IF(_xlpm.StartingBalanceGreaterThanPrincipalOwedPlusPrepaymentCondition,$C423-$E423,0)))),
_xlpm.Calculation
)</f>
        <v/>
      </c>
      <c r="G423" s="5" t="str">
        <f>_xlfn.LET(
_xlpm.PrincpalRemainingCalculation,$B$13,
_xlpm.IsPrincipalZeroCondition,ROUND($F422,2) = 0,
_xlpm.IsPrincipalRemainingBlankCondition,$F422="",
_xlpm.IsPeriodBlankCondition,ISBLANK($A423),
_xlpm.Calculation,IF(_xlpm.IsPeriodBlankCondition,"",IF(_xlpm.IsPrincipalRemainingBlankCondition,"",IF(_xlpm.IsPrincipalZeroCondition,"",_xlpm.PrincpalRemainingCalculation))),
_xlpm.Calculation
)</f>
        <v/>
      </c>
      <c r="H423" s="5" t="str">
        <f>_xlfn.LET(
_xlpm.IsPrincipalRemainingLessThanOrEqualToPMICutoffAmtCondition,$F422&lt;=$B$2*(1-$B$15),
_xlpm.PMIMonthlyPayment,$B$19,
_xlpm.IsPrincipalZeroCondition,ROUND($F422,2) = 0,
_xlpm.IsPrincipalRemainingBlankCondition,$F422="",
_xlpm.IsPeriodBlankCondition,ISBLANK($A423),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23" s="5" t="str">
        <f>_xlfn.LET(
_xlpm.IfPMIOwedIsBlank,IF($H423 = "",0,$H423),
_xlpm.TotalMonthlyPaymentCalculation,$D423+$E423+$G423+_xlpm.IfPMIOwedIsBlank,
_xlpm.IsPrincipalZeroCondition,ROUND($F422,2) = 0,
_xlpm.IsPrincipalRemainingBlankCondition,$F422="",
_xlpm.IsPeriodBlankCondition,ISBLANK($A423),
_xlpm.Calculation,IF(_xlpm.IsPeriodBlankCondition,"",IF(_xlpm.IsPrincipalRemainingBlankCondition,"",IF(_xlpm.IsPrincipalZeroCondition,"",_xlpm.TotalMonthlyPaymentCalculation))),
_xlpm.Calculation
)</f>
        <v/>
      </c>
      <c r="L423" s="5"/>
    </row>
    <row r="424" spans="2:12" x14ac:dyDescent="0.3">
      <c r="B424" s="53" t="str">
        <f t="shared" si="6"/>
        <v/>
      </c>
      <c r="C424" s="5" t="str">
        <f>_xlfn.LET(
_xlpm.StartingPrincipalBalance,$F423,
_xlpm.IsPrincipalRemainingZeroCondition,ROUND($F423,2)=0,
_xlpm.IsPrincipalRemainingBlankCondition,$F423="",
_xlpm.IsPeriodBlankCondition,ISBLANK($A424),
_xlpm.Calculation,IF(_xlpm.IsPeriodBlankCondition,"",IF(_xlpm.IsPrincipalRemainingBlankCondition,"",IF(_xlpm.IsPrincipalRemainingZeroCondition,"",_xlpm.StartingPrincipalBalance))),
_xlpm.Calculation
)</f>
        <v/>
      </c>
      <c r="D424" s="5" t="str">
        <f>_xlfn.LET(
_xlpm.InterestCalculation,$F423*$B$9,
_xlpm.IsPrincipalRemainingZeroCondition,ROUND($F423,2)=0,
_xlpm.IsPrincipalRemainingBlankCondition,$F423="",
_xlpm.IsPeriodBlankCondition,ISBLANK($A424),
_xlpm.Calculation,IF(_xlpm.IsPeriodBlankCondition,"",IF(_xlpm.IsPrincipalRemainingBlankCondition,"",IF(_xlpm.IsPrincipalRemainingZeroCondition,"",_xlpm.InterestCalculation))),
_xlpm.Calculation
)</f>
        <v/>
      </c>
      <c r="E424" s="5" t="str">
        <f>_xlfn.LET(
_xlpm.PrincipalOwedCalculation,$B$10-$D424,
_xlpm.IsPrincipalLessThenOrEqualToMonthlyPaymentCondition,$F423&lt;=$B$10,
_xlpm.IsPrincipalZeroCondition,ROUND($F423,2) = 0,
_xlpm.IsPrincipalRemainingBlankCondition,$F423="",
_xlpm.IsPeriodBlankCondition,ISBLANK($A424),
_xlpm.Calculation,IF(_xlpm.IsPeriodBlankCondition,"",IF(_xlpm.IsPrincipalRemainingBlankCondition,"",IF(_xlpm.IsPrincipalZeroCondition,"",IF(_xlpm.IsPrincipalLessThenOrEqualToMonthlyPaymentCondition,$F423,_xlpm.PrincipalOwedCalculation)))),
_xlpm.Calculation
)</f>
        <v/>
      </c>
      <c r="F424" s="5" t="str">
        <f>_xlfn.LET(
_xlpm.StartingBalanceGreaterThanPrincipalOwedPlusPrepaymentCondition,$C424&gt;=$E424,
_xlpm.IsPrincpalOwedPlusPrepaymentLessThanOrEqualToPrincipalRemainingCondition,ROUND($E424,2)&lt;=ROUND($F423,2),
_xlpm.IsCurrentPrincapalOwedAmtGreaterThanPrevPrincipalOwedCondition,$E423&gt;$F423,
_xlpm.IsPrincipalZeroCondition,ROUND($F423,2) = 0,
_xlpm.IsPrincipalRemainingBlankCondition,$F423="",
_xlpm.IsPeriodBlankCondition,ISBLANK($A424),
_xlpm.Calculation,IF(_xlpm.IsPeriodBlankCondition,"",IF(_xlpm.IsPrincipalRemainingBlankCondition,"",IF(_xlpm.IsPrincipalZeroCondition,"",IF(_xlpm.StartingBalanceGreaterThanPrincipalOwedPlusPrepaymentCondition,$C424-$E424,0)))),
_xlpm.Calculation
)</f>
        <v/>
      </c>
      <c r="G424" s="5" t="str">
        <f>_xlfn.LET(
_xlpm.PrincpalRemainingCalculation,$B$13,
_xlpm.IsPrincipalZeroCondition,ROUND($F423,2) = 0,
_xlpm.IsPrincipalRemainingBlankCondition,$F423="",
_xlpm.IsPeriodBlankCondition,ISBLANK($A424),
_xlpm.Calculation,IF(_xlpm.IsPeriodBlankCondition,"",IF(_xlpm.IsPrincipalRemainingBlankCondition,"",IF(_xlpm.IsPrincipalZeroCondition,"",_xlpm.PrincpalRemainingCalculation))),
_xlpm.Calculation
)</f>
        <v/>
      </c>
      <c r="H424" s="5" t="str">
        <f>_xlfn.LET(
_xlpm.IsPrincipalRemainingLessThanOrEqualToPMICutoffAmtCondition,$F423&lt;=$B$2*(1-$B$15),
_xlpm.PMIMonthlyPayment,$B$19,
_xlpm.IsPrincipalZeroCondition,ROUND($F423,2) = 0,
_xlpm.IsPrincipalRemainingBlankCondition,$F423="",
_xlpm.IsPeriodBlankCondition,ISBLANK($A424),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24" s="5" t="str">
        <f>_xlfn.LET(
_xlpm.IfPMIOwedIsBlank,IF($H424 = "",0,$H424),
_xlpm.TotalMonthlyPaymentCalculation,$D424+$E424+$G424+_xlpm.IfPMIOwedIsBlank,
_xlpm.IsPrincipalZeroCondition,ROUND($F423,2) = 0,
_xlpm.IsPrincipalRemainingBlankCondition,$F423="",
_xlpm.IsPeriodBlankCondition,ISBLANK($A424),
_xlpm.Calculation,IF(_xlpm.IsPeriodBlankCondition,"",IF(_xlpm.IsPrincipalRemainingBlankCondition,"",IF(_xlpm.IsPrincipalZeroCondition,"",_xlpm.TotalMonthlyPaymentCalculation))),
_xlpm.Calculation
)</f>
        <v/>
      </c>
      <c r="L424" s="5"/>
    </row>
    <row r="425" spans="2:12" x14ac:dyDescent="0.3">
      <c r="B425" s="53" t="str">
        <f t="shared" si="6"/>
        <v/>
      </c>
      <c r="C425" s="5" t="str">
        <f>_xlfn.LET(
_xlpm.StartingPrincipalBalance,$F424,
_xlpm.IsPrincipalRemainingZeroCondition,ROUND($F424,2)=0,
_xlpm.IsPrincipalRemainingBlankCondition,$F424="",
_xlpm.IsPeriodBlankCondition,ISBLANK($A425),
_xlpm.Calculation,IF(_xlpm.IsPeriodBlankCondition,"",IF(_xlpm.IsPrincipalRemainingBlankCondition,"",IF(_xlpm.IsPrincipalRemainingZeroCondition,"",_xlpm.StartingPrincipalBalance))),
_xlpm.Calculation
)</f>
        <v/>
      </c>
      <c r="D425" s="5" t="str">
        <f>_xlfn.LET(
_xlpm.InterestCalculation,$F424*$B$9,
_xlpm.IsPrincipalRemainingZeroCondition,ROUND($F424,2)=0,
_xlpm.IsPrincipalRemainingBlankCondition,$F424="",
_xlpm.IsPeriodBlankCondition,ISBLANK($A425),
_xlpm.Calculation,IF(_xlpm.IsPeriodBlankCondition,"",IF(_xlpm.IsPrincipalRemainingBlankCondition,"",IF(_xlpm.IsPrincipalRemainingZeroCondition,"",_xlpm.InterestCalculation))),
_xlpm.Calculation
)</f>
        <v/>
      </c>
      <c r="E425" s="5" t="str">
        <f>_xlfn.LET(
_xlpm.PrincipalOwedCalculation,$B$10-$D425,
_xlpm.IsPrincipalLessThenOrEqualToMonthlyPaymentCondition,$F424&lt;=$B$10,
_xlpm.IsPrincipalZeroCondition,ROUND($F424,2) = 0,
_xlpm.IsPrincipalRemainingBlankCondition,$F424="",
_xlpm.IsPeriodBlankCondition,ISBLANK($A425),
_xlpm.Calculation,IF(_xlpm.IsPeriodBlankCondition,"",IF(_xlpm.IsPrincipalRemainingBlankCondition,"",IF(_xlpm.IsPrincipalZeroCondition,"",IF(_xlpm.IsPrincipalLessThenOrEqualToMonthlyPaymentCondition,$F424,_xlpm.PrincipalOwedCalculation)))),
_xlpm.Calculation
)</f>
        <v/>
      </c>
      <c r="F425" s="5" t="str">
        <f>_xlfn.LET(
_xlpm.StartingBalanceGreaterThanPrincipalOwedPlusPrepaymentCondition,$C425&gt;=$E425,
_xlpm.IsPrincpalOwedPlusPrepaymentLessThanOrEqualToPrincipalRemainingCondition,ROUND($E425,2)&lt;=ROUND($F424,2),
_xlpm.IsCurrentPrincapalOwedAmtGreaterThanPrevPrincipalOwedCondition,$E424&gt;$F424,
_xlpm.IsPrincipalZeroCondition,ROUND($F424,2) = 0,
_xlpm.IsPrincipalRemainingBlankCondition,$F424="",
_xlpm.IsPeriodBlankCondition,ISBLANK($A425),
_xlpm.Calculation,IF(_xlpm.IsPeriodBlankCondition,"",IF(_xlpm.IsPrincipalRemainingBlankCondition,"",IF(_xlpm.IsPrincipalZeroCondition,"",IF(_xlpm.StartingBalanceGreaterThanPrincipalOwedPlusPrepaymentCondition,$C425-$E425,0)))),
_xlpm.Calculation
)</f>
        <v/>
      </c>
      <c r="G425" s="5" t="str">
        <f>_xlfn.LET(
_xlpm.PrincpalRemainingCalculation,$B$13,
_xlpm.IsPrincipalZeroCondition,ROUND($F424,2) = 0,
_xlpm.IsPrincipalRemainingBlankCondition,$F424="",
_xlpm.IsPeriodBlankCondition,ISBLANK($A425),
_xlpm.Calculation,IF(_xlpm.IsPeriodBlankCondition,"",IF(_xlpm.IsPrincipalRemainingBlankCondition,"",IF(_xlpm.IsPrincipalZeroCondition,"",_xlpm.PrincpalRemainingCalculation))),
_xlpm.Calculation
)</f>
        <v/>
      </c>
      <c r="H425" s="5" t="str">
        <f>_xlfn.LET(
_xlpm.IsPrincipalRemainingLessThanOrEqualToPMICutoffAmtCondition,$F424&lt;=$B$2*(1-$B$15),
_xlpm.PMIMonthlyPayment,$B$19,
_xlpm.IsPrincipalZeroCondition,ROUND($F424,2) = 0,
_xlpm.IsPrincipalRemainingBlankCondition,$F424="",
_xlpm.IsPeriodBlankCondition,ISBLANK($A425),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25" s="5" t="str">
        <f>_xlfn.LET(
_xlpm.IfPMIOwedIsBlank,IF($H425 = "",0,$H425),
_xlpm.TotalMonthlyPaymentCalculation,$D425+$E425+$G425+_xlpm.IfPMIOwedIsBlank,
_xlpm.IsPrincipalZeroCondition,ROUND($F424,2) = 0,
_xlpm.IsPrincipalRemainingBlankCondition,$F424="",
_xlpm.IsPeriodBlankCondition,ISBLANK($A425),
_xlpm.Calculation,IF(_xlpm.IsPeriodBlankCondition,"",IF(_xlpm.IsPrincipalRemainingBlankCondition,"",IF(_xlpm.IsPrincipalZeroCondition,"",_xlpm.TotalMonthlyPaymentCalculation))),
_xlpm.Calculation
)</f>
        <v/>
      </c>
      <c r="L425" s="5"/>
    </row>
    <row r="426" spans="2:12" x14ac:dyDescent="0.3">
      <c r="B426" s="53" t="str">
        <f t="shared" si="6"/>
        <v/>
      </c>
      <c r="C426" s="5" t="str">
        <f>_xlfn.LET(
_xlpm.StartingPrincipalBalance,$F425,
_xlpm.IsPrincipalRemainingZeroCondition,ROUND($F425,2)=0,
_xlpm.IsPrincipalRemainingBlankCondition,$F425="",
_xlpm.IsPeriodBlankCondition,ISBLANK($A426),
_xlpm.Calculation,IF(_xlpm.IsPeriodBlankCondition,"",IF(_xlpm.IsPrincipalRemainingBlankCondition,"",IF(_xlpm.IsPrincipalRemainingZeroCondition,"",_xlpm.StartingPrincipalBalance))),
_xlpm.Calculation
)</f>
        <v/>
      </c>
      <c r="D426" s="5" t="str">
        <f>_xlfn.LET(
_xlpm.InterestCalculation,$F425*$B$9,
_xlpm.IsPrincipalRemainingZeroCondition,ROUND($F425,2)=0,
_xlpm.IsPrincipalRemainingBlankCondition,$F425="",
_xlpm.IsPeriodBlankCondition,ISBLANK($A426),
_xlpm.Calculation,IF(_xlpm.IsPeriodBlankCondition,"",IF(_xlpm.IsPrincipalRemainingBlankCondition,"",IF(_xlpm.IsPrincipalRemainingZeroCondition,"",_xlpm.InterestCalculation))),
_xlpm.Calculation
)</f>
        <v/>
      </c>
      <c r="E426" s="5" t="str">
        <f>_xlfn.LET(
_xlpm.PrincipalOwedCalculation,$B$10-$D426,
_xlpm.IsPrincipalLessThenOrEqualToMonthlyPaymentCondition,$F425&lt;=$B$10,
_xlpm.IsPrincipalZeroCondition,ROUND($F425,2) = 0,
_xlpm.IsPrincipalRemainingBlankCondition,$F425="",
_xlpm.IsPeriodBlankCondition,ISBLANK($A426),
_xlpm.Calculation,IF(_xlpm.IsPeriodBlankCondition,"",IF(_xlpm.IsPrincipalRemainingBlankCondition,"",IF(_xlpm.IsPrincipalZeroCondition,"",IF(_xlpm.IsPrincipalLessThenOrEqualToMonthlyPaymentCondition,$F425,_xlpm.PrincipalOwedCalculation)))),
_xlpm.Calculation
)</f>
        <v/>
      </c>
      <c r="F426" s="5" t="str">
        <f>_xlfn.LET(
_xlpm.StartingBalanceGreaterThanPrincipalOwedPlusPrepaymentCondition,$C426&gt;=$E426,
_xlpm.IsPrincpalOwedPlusPrepaymentLessThanOrEqualToPrincipalRemainingCondition,ROUND($E426,2)&lt;=ROUND($F425,2),
_xlpm.IsCurrentPrincapalOwedAmtGreaterThanPrevPrincipalOwedCondition,$E425&gt;$F425,
_xlpm.IsPrincipalZeroCondition,ROUND($F425,2) = 0,
_xlpm.IsPrincipalRemainingBlankCondition,$F425="",
_xlpm.IsPeriodBlankCondition,ISBLANK($A426),
_xlpm.Calculation,IF(_xlpm.IsPeriodBlankCondition,"",IF(_xlpm.IsPrincipalRemainingBlankCondition,"",IF(_xlpm.IsPrincipalZeroCondition,"",IF(_xlpm.StartingBalanceGreaterThanPrincipalOwedPlusPrepaymentCondition,$C426-$E426,0)))),
_xlpm.Calculation
)</f>
        <v/>
      </c>
      <c r="G426" s="5" t="str">
        <f>_xlfn.LET(
_xlpm.PrincpalRemainingCalculation,$B$13,
_xlpm.IsPrincipalZeroCondition,ROUND($F425,2) = 0,
_xlpm.IsPrincipalRemainingBlankCondition,$F425="",
_xlpm.IsPeriodBlankCondition,ISBLANK($A426),
_xlpm.Calculation,IF(_xlpm.IsPeriodBlankCondition,"",IF(_xlpm.IsPrincipalRemainingBlankCondition,"",IF(_xlpm.IsPrincipalZeroCondition,"",_xlpm.PrincpalRemainingCalculation))),
_xlpm.Calculation
)</f>
        <v/>
      </c>
      <c r="H426" s="5" t="str">
        <f>_xlfn.LET(
_xlpm.IsPrincipalRemainingLessThanOrEqualToPMICutoffAmtCondition,$F425&lt;=$B$2*(1-$B$15),
_xlpm.PMIMonthlyPayment,$B$19,
_xlpm.IsPrincipalZeroCondition,ROUND($F425,2) = 0,
_xlpm.IsPrincipalRemainingBlankCondition,$F425="",
_xlpm.IsPeriodBlankCondition,ISBLANK($A426),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26" s="5" t="str">
        <f>_xlfn.LET(
_xlpm.IfPMIOwedIsBlank,IF($H426 = "",0,$H426),
_xlpm.TotalMonthlyPaymentCalculation,$D426+$E426+$G426+_xlpm.IfPMIOwedIsBlank,
_xlpm.IsPrincipalZeroCondition,ROUND($F425,2) = 0,
_xlpm.IsPrincipalRemainingBlankCondition,$F425="",
_xlpm.IsPeriodBlankCondition,ISBLANK($A426),
_xlpm.Calculation,IF(_xlpm.IsPeriodBlankCondition,"",IF(_xlpm.IsPrincipalRemainingBlankCondition,"",IF(_xlpm.IsPrincipalZeroCondition,"",_xlpm.TotalMonthlyPaymentCalculation))),
_xlpm.Calculation
)</f>
        <v/>
      </c>
      <c r="L426" s="5"/>
    </row>
    <row r="427" spans="2:12" x14ac:dyDescent="0.3">
      <c r="B427" s="53" t="str">
        <f t="shared" si="6"/>
        <v/>
      </c>
      <c r="C427" s="5" t="str">
        <f>_xlfn.LET(
_xlpm.StartingPrincipalBalance,$F426,
_xlpm.IsPrincipalRemainingZeroCondition,ROUND($F426,2)=0,
_xlpm.IsPrincipalRemainingBlankCondition,$F426="",
_xlpm.IsPeriodBlankCondition,ISBLANK($A427),
_xlpm.Calculation,IF(_xlpm.IsPeriodBlankCondition,"",IF(_xlpm.IsPrincipalRemainingBlankCondition,"",IF(_xlpm.IsPrincipalRemainingZeroCondition,"",_xlpm.StartingPrincipalBalance))),
_xlpm.Calculation
)</f>
        <v/>
      </c>
      <c r="D427" s="5" t="str">
        <f>_xlfn.LET(
_xlpm.InterestCalculation,$F426*$B$9,
_xlpm.IsPrincipalRemainingZeroCondition,ROUND($F426,2)=0,
_xlpm.IsPrincipalRemainingBlankCondition,$F426="",
_xlpm.IsPeriodBlankCondition,ISBLANK($A427),
_xlpm.Calculation,IF(_xlpm.IsPeriodBlankCondition,"",IF(_xlpm.IsPrincipalRemainingBlankCondition,"",IF(_xlpm.IsPrincipalRemainingZeroCondition,"",_xlpm.InterestCalculation))),
_xlpm.Calculation
)</f>
        <v/>
      </c>
      <c r="E427" s="5" t="str">
        <f>_xlfn.LET(
_xlpm.PrincipalOwedCalculation,$B$10-$D427,
_xlpm.IsPrincipalLessThenOrEqualToMonthlyPaymentCondition,$F426&lt;=$B$10,
_xlpm.IsPrincipalZeroCondition,ROUND($F426,2) = 0,
_xlpm.IsPrincipalRemainingBlankCondition,$F426="",
_xlpm.IsPeriodBlankCondition,ISBLANK($A427),
_xlpm.Calculation,IF(_xlpm.IsPeriodBlankCondition,"",IF(_xlpm.IsPrincipalRemainingBlankCondition,"",IF(_xlpm.IsPrincipalZeroCondition,"",IF(_xlpm.IsPrincipalLessThenOrEqualToMonthlyPaymentCondition,$F426,_xlpm.PrincipalOwedCalculation)))),
_xlpm.Calculation
)</f>
        <v/>
      </c>
      <c r="F427" s="5" t="str">
        <f>_xlfn.LET(
_xlpm.StartingBalanceGreaterThanPrincipalOwedPlusPrepaymentCondition,$C427&gt;=$E427,
_xlpm.IsPrincpalOwedPlusPrepaymentLessThanOrEqualToPrincipalRemainingCondition,ROUND($E427,2)&lt;=ROUND($F426,2),
_xlpm.IsCurrentPrincapalOwedAmtGreaterThanPrevPrincipalOwedCondition,$E426&gt;$F426,
_xlpm.IsPrincipalZeroCondition,ROUND($F426,2) = 0,
_xlpm.IsPrincipalRemainingBlankCondition,$F426="",
_xlpm.IsPeriodBlankCondition,ISBLANK($A427),
_xlpm.Calculation,IF(_xlpm.IsPeriodBlankCondition,"",IF(_xlpm.IsPrincipalRemainingBlankCondition,"",IF(_xlpm.IsPrincipalZeroCondition,"",IF(_xlpm.StartingBalanceGreaterThanPrincipalOwedPlusPrepaymentCondition,$C427-$E427,0)))),
_xlpm.Calculation
)</f>
        <v/>
      </c>
      <c r="G427" s="5" t="str">
        <f>_xlfn.LET(
_xlpm.PrincpalRemainingCalculation,$B$13,
_xlpm.IsPrincipalZeroCondition,ROUND($F426,2) = 0,
_xlpm.IsPrincipalRemainingBlankCondition,$F426="",
_xlpm.IsPeriodBlankCondition,ISBLANK($A427),
_xlpm.Calculation,IF(_xlpm.IsPeriodBlankCondition,"",IF(_xlpm.IsPrincipalRemainingBlankCondition,"",IF(_xlpm.IsPrincipalZeroCondition,"",_xlpm.PrincpalRemainingCalculation))),
_xlpm.Calculation
)</f>
        <v/>
      </c>
      <c r="H427" s="5" t="str">
        <f>_xlfn.LET(
_xlpm.IsPrincipalRemainingLessThanOrEqualToPMICutoffAmtCondition,$F426&lt;=$B$2*(1-$B$15),
_xlpm.PMIMonthlyPayment,$B$19,
_xlpm.IsPrincipalZeroCondition,ROUND($F426,2) = 0,
_xlpm.IsPrincipalRemainingBlankCondition,$F426="",
_xlpm.IsPeriodBlankCondition,ISBLANK($A427),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27" s="5" t="str">
        <f>_xlfn.LET(
_xlpm.IfPMIOwedIsBlank,IF($H427 = "",0,$H427),
_xlpm.TotalMonthlyPaymentCalculation,$D427+$E427+$G427+_xlpm.IfPMIOwedIsBlank,
_xlpm.IsPrincipalZeroCondition,ROUND($F426,2) = 0,
_xlpm.IsPrincipalRemainingBlankCondition,$F426="",
_xlpm.IsPeriodBlankCondition,ISBLANK($A427),
_xlpm.Calculation,IF(_xlpm.IsPeriodBlankCondition,"",IF(_xlpm.IsPrincipalRemainingBlankCondition,"",IF(_xlpm.IsPrincipalZeroCondition,"",_xlpm.TotalMonthlyPaymentCalculation))),
_xlpm.Calculation
)</f>
        <v/>
      </c>
      <c r="L427" s="5"/>
    </row>
    <row r="428" spans="2:12" x14ac:dyDescent="0.3">
      <c r="B428" s="53" t="str">
        <f t="shared" si="6"/>
        <v/>
      </c>
      <c r="C428" s="5" t="str">
        <f>_xlfn.LET(
_xlpm.StartingPrincipalBalance,$F427,
_xlpm.IsPrincipalRemainingZeroCondition,ROUND($F427,2)=0,
_xlpm.IsPrincipalRemainingBlankCondition,$F427="",
_xlpm.IsPeriodBlankCondition,ISBLANK($A428),
_xlpm.Calculation,IF(_xlpm.IsPeriodBlankCondition,"",IF(_xlpm.IsPrincipalRemainingBlankCondition,"",IF(_xlpm.IsPrincipalRemainingZeroCondition,"",_xlpm.StartingPrincipalBalance))),
_xlpm.Calculation
)</f>
        <v/>
      </c>
      <c r="D428" s="5" t="str">
        <f>_xlfn.LET(
_xlpm.InterestCalculation,$F427*$B$9,
_xlpm.IsPrincipalRemainingZeroCondition,ROUND($F427,2)=0,
_xlpm.IsPrincipalRemainingBlankCondition,$F427="",
_xlpm.IsPeriodBlankCondition,ISBLANK($A428),
_xlpm.Calculation,IF(_xlpm.IsPeriodBlankCondition,"",IF(_xlpm.IsPrincipalRemainingBlankCondition,"",IF(_xlpm.IsPrincipalRemainingZeroCondition,"",_xlpm.InterestCalculation))),
_xlpm.Calculation
)</f>
        <v/>
      </c>
      <c r="E428" s="5" t="str">
        <f>_xlfn.LET(
_xlpm.PrincipalOwedCalculation,$B$10-$D428,
_xlpm.IsPrincipalLessThenOrEqualToMonthlyPaymentCondition,$F427&lt;=$B$10,
_xlpm.IsPrincipalZeroCondition,ROUND($F427,2) = 0,
_xlpm.IsPrincipalRemainingBlankCondition,$F427="",
_xlpm.IsPeriodBlankCondition,ISBLANK($A428),
_xlpm.Calculation,IF(_xlpm.IsPeriodBlankCondition,"",IF(_xlpm.IsPrincipalRemainingBlankCondition,"",IF(_xlpm.IsPrincipalZeroCondition,"",IF(_xlpm.IsPrincipalLessThenOrEqualToMonthlyPaymentCondition,$F427,_xlpm.PrincipalOwedCalculation)))),
_xlpm.Calculation
)</f>
        <v/>
      </c>
      <c r="F428" s="5" t="str">
        <f>_xlfn.LET(
_xlpm.StartingBalanceGreaterThanPrincipalOwedPlusPrepaymentCondition,$C428&gt;=$E428,
_xlpm.IsPrincpalOwedPlusPrepaymentLessThanOrEqualToPrincipalRemainingCondition,ROUND($E428,2)&lt;=ROUND($F427,2),
_xlpm.IsCurrentPrincapalOwedAmtGreaterThanPrevPrincipalOwedCondition,$E427&gt;$F427,
_xlpm.IsPrincipalZeroCondition,ROUND($F427,2) = 0,
_xlpm.IsPrincipalRemainingBlankCondition,$F427="",
_xlpm.IsPeriodBlankCondition,ISBLANK($A428),
_xlpm.Calculation,IF(_xlpm.IsPeriodBlankCondition,"",IF(_xlpm.IsPrincipalRemainingBlankCondition,"",IF(_xlpm.IsPrincipalZeroCondition,"",IF(_xlpm.StartingBalanceGreaterThanPrincipalOwedPlusPrepaymentCondition,$C428-$E428,0)))),
_xlpm.Calculation
)</f>
        <v/>
      </c>
      <c r="G428" s="5" t="str">
        <f>_xlfn.LET(
_xlpm.PrincpalRemainingCalculation,$B$13,
_xlpm.IsPrincipalZeroCondition,ROUND($F427,2) = 0,
_xlpm.IsPrincipalRemainingBlankCondition,$F427="",
_xlpm.IsPeriodBlankCondition,ISBLANK($A428),
_xlpm.Calculation,IF(_xlpm.IsPeriodBlankCondition,"",IF(_xlpm.IsPrincipalRemainingBlankCondition,"",IF(_xlpm.IsPrincipalZeroCondition,"",_xlpm.PrincpalRemainingCalculation))),
_xlpm.Calculation
)</f>
        <v/>
      </c>
      <c r="H428" s="5" t="str">
        <f>_xlfn.LET(
_xlpm.IsPrincipalRemainingLessThanOrEqualToPMICutoffAmtCondition,$F427&lt;=$B$2*(1-$B$15),
_xlpm.PMIMonthlyPayment,$B$19,
_xlpm.IsPrincipalZeroCondition,ROUND($F427,2) = 0,
_xlpm.IsPrincipalRemainingBlankCondition,$F427="",
_xlpm.IsPeriodBlankCondition,ISBLANK($A428),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28" s="5" t="str">
        <f>_xlfn.LET(
_xlpm.IfPMIOwedIsBlank,IF($H428 = "",0,$H428),
_xlpm.TotalMonthlyPaymentCalculation,$D428+$E428+$G428+_xlpm.IfPMIOwedIsBlank,
_xlpm.IsPrincipalZeroCondition,ROUND($F427,2) = 0,
_xlpm.IsPrincipalRemainingBlankCondition,$F427="",
_xlpm.IsPeriodBlankCondition,ISBLANK($A428),
_xlpm.Calculation,IF(_xlpm.IsPeriodBlankCondition,"",IF(_xlpm.IsPrincipalRemainingBlankCondition,"",IF(_xlpm.IsPrincipalZeroCondition,"",_xlpm.TotalMonthlyPaymentCalculation))),
_xlpm.Calculation
)</f>
        <v/>
      </c>
      <c r="L428" s="5"/>
    </row>
    <row r="429" spans="2:12" x14ac:dyDescent="0.3">
      <c r="B429" s="53" t="str">
        <f t="shared" si="6"/>
        <v/>
      </c>
      <c r="C429" s="5" t="str">
        <f>_xlfn.LET(
_xlpm.StartingPrincipalBalance,$F428,
_xlpm.IsPrincipalRemainingZeroCondition,ROUND($F428,2)=0,
_xlpm.IsPrincipalRemainingBlankCondition,$F428="",
_xlpm.IsPeriodBlankCondition,ISBLANK($A429),
_xlpm.Calculation,IF(_xlpm.IsPeriodBlankCondition,"",IF(_xlpm.IsPrincipalRemainingBlankCondition,"",IF(_xlpm.IsPrincipalRemainingZeroCondition,"",_xlpm.StartingPrincipalBalance))),
_xlpm.Calculation
)</f>
        <v/>
      </c>
      <c r="D429" s="5" t="str">
        <f>_xlfn.LET(
_xlpm.InterestCalculation,$F428*$B$9,
_xlpm.IsPrincipalRemainingZeroCondition,ROUND($F428,2)=0,
_xlpm.IsPrincipalRemainingBlankCondition,$F428="",
_xlpm.IsPeriodBlankCondition,ISBLANK($A429),
_xlpm.Calculation,IF(_xlpm.IsPeriodBlankCondition,"",IF(_xlpm.IsPrincipalRemainingBlankCondition,"",IF(_xlpm.IsPrincipalRemainingZeroCondition,"",_xlpm.InterestCalculation))),
_xlpm.Calculation
)</f>
        <v/>
      </c>
      <c r="E429" s="5" t="str">
        <f>_xlfn.LET(
_xlpm.PrincipalOwedCalculation,$B$10-$D429,
_xlpm.IsPrincipalLessThenOrEqualToMonthlyPaymentCondition,$F428&lt;=$B$10,
_xlpm.IsPrincipalZeroCondition,ROUND($F428,2) = 0,
_xlpm.IsPrincipalRemainingBlankCondition,$F428="",
_xlpm.IsPeriodBlankCondition,ISBLANK($A429),
_xlpm.Calculation,IF(_xlpm.IsPeriodBlankCondition,"",IF(_xlpm.IsPrincipalRemainingBlankCondition,"",IF(_xlpm.IsPrincipalZeroCondition,"",IF(_xlpm.IsPrincipalLessThenOrEqualToMonthlyPaymentCondition,$F428,_xlpm.PrincipalOwedCalculation)))),
_xlpm.Calculation
)</f>
        <v/>
      </c>
      <c r="F429" s="5" t="str">
        <f>_xlfn.LET(
_xlpm.StartingBalanceGreaterThanPrincipalOwedPlusPrepaymentCondition,$C429&gt;=$E429,
_xlpm.IsPrincpalOwedPlusPrepaymentLessThanOrEqualToPrincipalRemainingCondition,ROUND($E429,2)&lt;=ROUND($F428,2),
_xlpm.IsCurrentPrincapalOwedAmtGreaterThanPrevPrincipalOwedCondition,$E428&gt;$F428,
_xlpm.IsPrincipalZeroCondition,ROUND($F428,2) = 0,
_xlpm.IsPrincipalRemainingBlankCondition,$F428="",
_xlpm.IsPeriodBlankCondition,ISBLANK($A429),
_xlpm.Calculation,IF(_xlpm.IsPeriodBlankCondition,"",IF(_xlpm.IsPrincipalRemainingBlankCondition,"",IF(_xlpm.IsPrincipalZeroCondition,"",IF(_xlpm.StartingBalanceGreaterThanPrincipalOwedPlusPrepaymentCondition,$C429-$E429,0)))),
_xlpm.Calculation
)</f>
        <v/>
      </c>
      <c r="G429" s="5" t="str">
        <f>_xlfn.LET(
_xlpm.PrincpalRemainingCalculation,$B$13,
_xlpm.IsPrincipalZeroCondition,ROUND($F428,2) = 0,
_xlpm.IsPrincipalRemainingBlankCondition,$F428="",
_xlpm.IsPeriodBlankCondition,ISBLANK($A429),
_xlpm.Calculation,IF(_xlpm.IsPeriodBlankCondition,"",IF(_xlpm.IsPrincipalRemainingBlankCondition,"",IF(_xlpm.IsPrincipalZeroCondition,"",_xlpm.PrincpalRemainingCalculation))),
_xlpm.Calculation
)</f>
        <v/>
      </c>
      <c r="H429" s="5" t="str">
        <f>_xlfn.LET(
_xlpm.IsPrincipalRemainingLessThanOrEqualToPMICutoffAmtCondition,$F428&lt;=$B$2*(1-$B$15),
_xlpm.PMIMonthlyPayment,$B$19,
_xlpm.IsPrincipalZeroCondition,ROUND($F428,2) = 0,
_xlpm.IsPrincipalRemainingBlankCondition,$F428="",
_xlpm.IsPeriodBlankCondition,ISBLANK($A429),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29" s="5" t="str">
        <f>_xlfn.LET(
_xlpm.IfPMIOwedIsBlank,IF($H429 = "",0,$H429),
_xlpm.TotalMonthlyPaymentCalculation,$D429+$E429+$G429+_xlpm.IfPMIOwedIsBlank,
_xlpm.IsPrincipalZeroCondition,ROUND($F428,2) = 0,
_xlpm.IsPrincipalRemainingBlankCondition,$F428="",
_xlpm.IsPeriodBlankCondition,ISBLANK($A429),
_xlpm.Calculation,IF(_xlpm.IsPeriodBlankCondition,"",IF(_xlpm.IsPrincipalRemainingBlankCondition,"",IF(_xlpm.IsPrincipalZeroCondition,"",_xlpm.TotalMonthlyPaymentCalculation))),
_xlpm.Calculation
)</f>
        <v/>
      </c>
      <c r="L429" s="5"/>
    </row>
    <row r="430" spans="2:12" x14ac:dyDescent="0.3">
      <c r="B430" s="53" t="str">
        <f t="shared" si="6"/>
        <v/>
      </c>
      <c r="C430" s="5" t="str">
        <f>_xlfn.LET(
_xlpm.StartingPrincipalBalance,$F429,
_xlpm.IsPrincipalRemainingZeroCondition,ROUND($F429,2)=0,
_xlpm.IsPrincipalRemainingBlankCondition,$F429="",
_xlpm.IsPeriodBlankCondition,ISBLANK($A430),
_xlpm.Calculation,IF(_xlpm.IsPeriodBlankCondition,"",IF(_xlpm.IsPrincipalRemainingBlankCondition,"",IF(_xlpm.IsPrincipalRemainingZeroCondition,"",_xlpm.StartingPrincipalBalance))),
_xlpm.Calculation
)</f>
        <v/>
      </c>
      <c r="D430" s="5" t="str">
        <f>_xlfn.LET(
_xlpm.InterestCalculation,$F429*$B$9,
_xlpm.IsPrincipalRemainingZeroCondition,ROUND($F429,2)=0,
_xlpm.IsPrincipalRemainingBlankCondition,$F429="",
_xlpm.IsPeriodBlankCondition,ISBLANK($A430),
_xlpm.Calculation,IF(_xlpm.IsPeriodBlankCondition,"",IF(_xlpm.IsPrincipalRemainingBlankCondition,"",IF(_xlpm.IsPrincipalRemainingZeroCondition,"",_xlpm.InterestCalculation))),
_xlpm.Calculation
)</f>
        <v/>
      </c>
      <c r="E430" s="5" t="str">
        <f>_xlfn.LET(
_xlpm.PrincipalOwedCalculation,$B$10-$D430,
_xlpm.IsPrincipalLessThenOrEqualToMonthlyPaymentCondition,$F429&lt;=$B$10,
_xlpm.IsPrincipalZeroCondition,ROUND($F429,2) = 0,
_xlpm.IsPrincipalRemainingBlankCondition,$F429="",
_xlpm.IsPeriodBlankCondition,ISBLANK($A430),
_xlpm.Calculation,IF(_xlpm.IsPeriodBlankCondition,"",IF(_xlpm.IsPrincipalRemainingBlankCondition,"",IF(_xlpm.IsPrincipalZeroCondition,"",IF(_xlpm.IsPrincipalLessThenOrEqualToMonthlyPaymentCondition,$F429,_xlpm.PrincipalOwedCalculation)))),
_xlpm.Calculation
)</f>
        <v/>
      </c>
      <c r="F430" s="5" t="str">
        <f>_xlfn.LET(
_xlpm.StartingBalanceGreaterThanPrincipalOwedPlusPrepaymentCondition,$C430&gt;=$E430,
_xlpm.IsPrincpalOwedPlusPrepaymentLessThanOrEqualToPrincipalRemainingCondition,ROUND($E430,2)&lt;=ROUND($F429,2),
_xlpm.IsCurrentPrincapalOwedAmtGreaterThanPrevPrincipalOwedCondition,$E429&gt;$F429,
_xlpm.IsPrincipalZeroCondition,ROUND($F429,2) = 0,
_xlpm.IsPrincipalRemainingBlankCondition,$F429="",
_xlpm.IsPeriodBlankCondition,ISBLANK($A430),
_xlpm.Calculation,IF(_xlpm.IsPeriodBlankCondition,"",IF(_xlpm.IsPrincipalRemainingBlankCondition,"",IF(_xlpm.IsPrincipalZeroCondition,"",IF(_xlpm.StartingBalanceGreaterThanPrincipalOwedPlusPrepaymentCondition,$C430-$E430,0)))),
_xlpm.Calculation
)</f>
        <v/>
      </c>
      <c r="G430" s="5" t="str">
        <f>_xlfn.LET(
_xlpm.PrincpalRemainingCalculation,$B$13,
_xlpm.IsPrincipalZeroCondition,ROUND($F429,2) = 0,
_xlpm.IsPrincipalRemainingBlankCondition,$F429="",
_xlpm.IsPeriodBlankCondition,ISBLANK($A430),
_xlpm.Calculation,IF(_xlpm.IsPeriodBlankCondition,"",IF(_xlpm.IsPrincipalRemainingBlankCondition,"",IF(_xlpm.IsPrincipalZeroCondition,"",_xlpm.PrincpalRemainingCalculation))),
_xlpm.Calculation
)</f>
        <v/>
      </c>
      <c r="H430" s="5" t="str">
        <f>_xlfn.LET(
_xlpm.IsPrincipalRemainingLessThanOrEqualToPMICutoffAmtCondition,$F429&lt;=$B$2*(1-$B$15),
_xlpm.PMIMonthlyPayment,$B$19,
_xlpm.IsPrincipalZeroCondition,ROUND($F429,2) = 0,
_xlpm.IsPrincipalRemainingBlankCondition,$F429="",
_xlpm.IsPeriodBlankCondition,ISBLANK($A430),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30" s="5" t="str">
        <f>_xlfn.LET(
_xlpm.IfPMIOwedIsBlank,IF($H430 = "",0,$H430),
_xlpm.TotalMonthlyPaymentCalculation,$D430+$E430+$G430+_xlpm.IfPMIOwedIsBlank,
_xlpm.IsPrincipalZeroCondition,ROUND($F429,2) = 0,
_xlpm.IsPrincipalRemainingBlankCondition,$F429="",
_xlpm.IsPeriodBlankCondition,ISBLANK($A430),
_xlpm.Calculation,IF(_xlpm.IsPeriodBlankCondition,"",IF(_xlpm.IsPrincipalRemainingBlankCondition,"",IF(_xlpm.IsPrincipalZeroCondition,"",_xlpm.TotalMonthlyPaymentCalculation))),
_xlpm.Calculation
)</f>
        <v/>
      </c>
      <c r="L430" s="5"/>
    </row>
    <row r="431" spans="2:12" x14ac:dyDescent="0.3">
      <c r="B431" s="53" t="str">
        <f t="shared" si="6"/>
        <v/>
      </c>
      <c r="C431" s="5" t="str">
        <f>_xlfn.LET(
_xlpm.StartingPrincipalBalance,$F430,
_xlpm.IsPrincipalRemainingZeroCondition,ROUND($F430,2)=0,
_xlpm.IsPrincipalRemainingBlankCondition,$F430="",
_xlpm.IsPeriodBlankCondition,ISBLANK($A431),
_xlpm.Calculation,IF(_xlpm.IsPeriodBlankCondition,"",IF(_xlpm.IsPrincipalRemainingBlankCondition,"",IF(_xlpm.IsPrincipalRemainingZeroCondition,"",_xlpm.StartingPrincipalBalance))),
_xlpm.Calculation
)</f>
        <v/>
      </c>
      <c r="D431" s="5" t="str">
        <f>_xlfn.LET(
_xlpm.InterestCalculation,$F430*$B$9,
_xlpm.IsPrincipalRemainingZeroCondition,ROUND($F430,2)=0,
_xlpm.IsPrincipalRemainingBlankCondition,$F430="",
_xlpm.IsPeriodBlankCondition,ISBLANK($A431),
_xlpm.Calculation,IF(_xlpm.IsPeriodBlankCondition,"",IF(_xlpm.IsPrincipalRemainingBlankCondition,"",IF(_xlpm.IsPrincipalRemainingZeroCondition,"",_xlpm.InterestCalculation))),
_xlpm.Calculation
)</f>
        <v/>
      </c>
      <c r="E431" s="5" t="str">
        <f>_xlfn.LET(
_xlpm.PrincipalOwedCalculation,$B$10-$D431,
_xlpm.IsPrincipalLessThenOrEqualToMonthlyPaymentCondition,$F430&lt;=$B$10,
_xlpm.IsPrincipalZeroCondition,ROUND($F430,2) = 0,
_xlpm.IsPrincipalRemainingBlankCondition,$F430="",
_xlpm.IsPeriodBlankCondition,ISBLANK($A431),
_xlpm.Calculation,IF(_xlpm.IsPeriodBlankCondition,"",IF(_xlpm.IsPrincipalRemainingBlankCondition,"",IF(_xlpm.IsPrincipalZeroCondition,"",IF(_xlpm.IsPrincipalLessThenOrEqualToMonthlyPaymentCondition,$F430,_xlpm.PrincipalOwedCalculation)))),
_xlpm.Calculation
)</f>
        <v/>
      </c>
      <c r="F431" s="5" t="str">
        <f>_xlfn.LET(
_xlpm.StartingBalanceGreaterThanPrincipalOwedPlusPrepaymentCondition,$C431&gt;=$E431,
_xlpm.IsPrincpalOwedPlusPrepaymentLessThanOrEqualToPrincipalRemainingCondition,ROUND($E431,2)&lt;=ROUND($F430,2),
_xlpm.IsCurrentPrincapalOwedAmtGreaterThanPrevPrincipalOwedCondition,$E430&gt;$F430,
_xlpm.IsPrincipalZeroCondition,ROUND($F430,2) = 0,
_xlpm.IsPrincipalRemainingBlankCondition,$F430="",
_xlpm.IsPeriodBlankCondition,ISBLANK($A431),
_xlpm.Calculation,IF(_xlpm.IsPeriodBlankCondition,"",IF(_xlpm.IsPrincipalRemainingBlankCondition,"",IF(_xlpm.IsPrincipalZeroCondition,"",IF(_xlpm.StartingBalanceGreaterThanPrincipalOwedPlusPrepaymentCondition,$C431-$E431,0)))),
_xlpm.Calculation
)</f>
        <v/>
      </c>
      <c r="G431" s="5" t="str">
        <f>_xlfn.LET(
_xlpm.PrincpalRemainingCalculation,$B$13,
_xlpm.IsPrincipalZeroCondition,ROUND($F430,2) = 0,
_xlpm.IsPrincipalRemainingBlankCondition,$F430="",
_xlpm.IsPeriodBlankCondition,ISBLANK($A431),
_xlpm.Calculation,IF(_xlpm.IsPeriodBlankCondition,"",IF(_xlpm.IsPrincipalRemainingBlankCondition,"",IF(_xlpm.IsPrincipalZeroCondition,"",_xlpm.PrincpalRemainingCalculation))),
_xlpm.Calculation
)</f>
        <v/>
      </c>
      <c r="H431" s="5" t="str">
        <f>_xlfn.LET(
_xlpm.IsPrincipalRemainingLessThanOrEqualToPMICutoffAmtCondition,$F430&lt;=$B$2*(1-$B$15),
_xlpm.PMIMonthlyPayment,$B$19,
_xlpm.IsPrincipalZeroCondition,ROUND($F430,2) = 0,
_xlpm.IsPrincipalRemainingBlankCondition,$F430="",
_xlpm.IsPeriodBlankCondition,ISBLANK($A431),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31" s="5" t="str">
        <f>_xlfn.LET(
_xlpm.IfPMIOwedIsBlank,IF($H431 = "",0,$H431),
_xlpm.TotalMonthlyPaymentCalculation,$D431+$E431+$G431+_xlpm.IfPMIOwedIsBlank,
_xlpm.IsPrincipalZeroCondition,ROUND($F430,2) = 0,
_xlpm.IsPrincipalRemainingBlankCondition,$F430="",
_xlpm.IsPeriodBlankCondition,ISBLANK($A431),
_xlpm.Calculation,IF(_xlpm.IsPeriodBlankCondition,"",IF(_xlpm.IsPrincipalRemainingBlankCondition,"",IF(_xlpm.IsPrincipalZeroCondition,"",_xlpm.TotalMonthlyPaymentCalculation))),
_xlpm.Calculation
)</f>
        <v/>
      </c>
      <c r="L431" s="5"/>
    </row>
    <row r="432" spans="2:12" x14ac:dyDescent="0.3">
      <c r="B432" s="53" t="str">
        <f t="shared" si="6"/>
        <v/>
      </c>
      <c r="C432" s="5" t="str">
        <f>_xlfn.LET(
_xlpm.StartingPrincipalBalance,$F431,
_xlpm.IsPrincipalRemainingZeroCondition,ROUND($F431,2)=0,
_xlpm.IsPrincipalRemainingBlankCondition,$F431="",
_xlpm.IsPeriodBlankCondition,ISBLANK($A432),
_xlpm.Calculation,IF(_xlpm.IsPeriodBlankCondition,"",IF(_xlpm.IsPrincipalRemainingBlankCondition,"",IF(_xlpm.IsPrincipalRemainingZeroCondition,"",_xlpm.StartingPrincipalBalance))),
_xlpm.Calculation
)</f>
        <v/>
      </c>
      <c r="D432" s="5" t="str">
        <f>_xlfn.LET(
_xlpm.InterestCalculation,$F431*$B$9,
_xlpm.IsPrincipalRemainingZeroCondition,ROUND($F431,2)=0,
_xlpm.IsPrincipalRemainingBlankCondition,$F431="",
_xlpm.IsPeriodBlankCondition,ISBLANK($A432),
_xlpm.Calculation,IF(_xlpm.IsPeriodBlankCondition,"",IF(_xlpm.IsPrincipalRemainingBlankCondition,"",IF(_xlpm.IsPrincipalRemainingZeroCondition,"",_xlpm.InterestCalculation))),
_xlpm.Calculation
)</f>
        <v/>
      </c>
      <c r="E432" s="5" t="str">
        <f>_xlfn.LET(
_xlpm.PrincipalOwedCalculation,$B$10-$D432,
_xlpm.IsPrincipalLessThenOrEqualToMonthlyPaymentCondition,$F431&lt;=$B$10,
_xlpm.IsPrincipalZeroCondition,ROUND($F431,2) = 0,
_xlpm.IsPrincipalRemainingBlankCondition,$F431="",
_xlpm.IsPeriodBlankCondition,ISBLANK($A432),
_xlpm.Calculation,IF(_xlpm.IsPeriodBlankCondition,"",IF(_xlpm.IsPrincipalRemainingBlankCondition,"",IF(_xlpm.IsPrincipalZeroCondition,"",IF(_xlpm.IsPrincipalLessThenOrEqualToMonthlyPaymentCondition,$F431,_xlpm.PrincipalOwedCalculation)))),
_xlpm.Calculation
)</f>
        <v/>
      </c>
      <c r="F432" s="5" t="str">
        <f>_xlfn.LET(
_xlpm.StartingBalanceGreaterThanPrincipalOwedPlusPrepaymentCondition,$C432&gt;=$E432,
_xlpm.IsPrincpalOwedPlusPrepaymentLessThanOrEqualToPrincipalRemainingCondition,ROUND($E432,2)&lt;=ROUND($F431,2),
_xlpm.IsCurrentPrincapalOwedAmtGreaterThanPrevPrincipalOwedCondition,$E431&gt;$F431,
_xlpm.IsPrincipalZeroCondition,ROUND($F431,2) = 0,
_xlpm.IsPrincipalRemainingBlankCondition,$F431="",
_xlpm.IsPeriodBlankCondition,ISBLANK($A432),
_xlpm.Calculation,IF(_xlpm.IsPeriodBlankCondition,"",IF(_xlpm.IsPrincipalRemainingBlankCondition,"",IF(_xlpm.IsPrincipalZeroCondition,"",IF(_xlpm.StartingBalanceGreaterThanPrincipalOwedPlusPrepaymentCondition,$C432-$E432,0)))),
_xlpm.Calculation
)</f>
        <v/>
      </c>
      <c r="G432" s="5" t="str">
        <f>_xlfn.LET(
_xlpm.PrincpalRemainingCalculation,$B$13,
_xlpm.IsPrincipalZeroCondition,ROUND($F431,2) = 0,
_xlpm.IsPrincipalRemainingBlankCondition,$F431="",
_xlpm.IsPeriodBlankCondition,ISBLANK($A432),
_xlpm.Calculation,IF(_xlpm.IsPeriodBlankCondition,"",IF(_xlpm.IsPrincipalRemainingBlankCondition,"",IF(_xlpm.IsPrincipalZeroCondition,"",_xlpm.PrincpalRemainingCalculation))),
_xlpm.Calculation
)</f>
        <v/>
      </c>
      <c r="H432" s="5" t="str">
        <f>_xlfn.LET(
_xlpm.IsPrincipalRemainingLessThanOrEqualToPMICutoffAmtCondition,$F431&lt;=$B$2*(1-$B$15),
_xlpm.PMIMonthlyPayment,$B$19,
_xlpm.IsPrincipalZeroCondition,ROUND($F431,2) = 0,
_xlpm.IsPrincipalRemainingBlankCondition,$F431="",
_xlpm.IsPeriodBlankCondition,ISBLANK($A432),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32" s="5" t="str">
        <f>_xlfn.LET(
_xlpm.IfPMIOwedIsBlank,IF($H432 = "",0,$H432),
_xlpm.TotalMonthlyPaymentCalculation,$D432+$E432+$G432+_xlpm.IfPMIOwedIsBlank,
_xlpm.IsPrincipalZeroCondition,ROUND($F431,2) = 0,
_xlpm.IsPrincipalRemainingBlankCondition,$F431="",
_xlpm.IsPeriodBlankCondition,ISBLANK($A432),
_xlpm.Calculation,IF(_xlpm.IsPeriodBlankCondition,"",IF(_xlpm.IsPrincipalRemainingBlankCondition,"",IF(_xlpm.IsPrincipalZeroCondition,"",_xlpm.TotalMonthlyPaymentCalculation))),
_xlpm.Calculation
)</f>
        <v/>
      </c>
      <c r="L432" s="5"/>
    </row>
    <row r="433" spans="2:12" x14ac:dyDescent="0.3">
      <c r="B433" s="53" t="str">
        <f t="shared" si="6"/>
        <v/>
      </c>
      <c r="C433" s="5" t="str">
        <f>_xlfn.LET(
_xlpm.StartingPrincipalBalance,$F432,
_xlpm.IsPrincipalRemainingZeroCondition,ROUND($F432,2)=0,
_xlpm.IsPrincipalRemainingBlankCondition,$F432="",
_xlpm.IsPeriodBlankCondition,ISBLANK($A433),
_xlpm.Calculation,IF(_xlpm.IsPeriodBlankCondition,"",IF(_xlpm.IsPrincipalRemainingBlankCondition,"",IF(_xlpm.IsPrincipalRemainingZeroCondition,"",_xlpm.StartingPrincipalBalance))),
_xlpm.Calculation
)</f>
        <v/>
      </c>
      <c r="D433" s="5" t="str">
        <f>_xlfn.LET(
_xlpm.InterestCalculation,$F432*$B$9,
_xlpm.IsPrincipalRemainingZeroCondition,ROUND($F432,2)=0,
_xlpm.IsPrincipalRemainingBlankCondition,$F432="",
_xlpm.IsPeriodBlankCondition,ISBLANK($A433),
_xlpm.Calculation,IF(_xlpm.IsPeriodBlankCondition,"",IF(_xlpm.IsPrincipalRemainingBlankCondition,"",IF(_xlpm.IsPrincipalRemainingZeroCondition,"",_xlpm.InterestCalculation))),
_xlpm.Calculation
)</f>
        <v/>
      </c>
      <c r="E433" s="5" t="str">
        <f>_xlfn.LET(
_xlpm.PrincipalOwedCalculation,$B$10-$D433,
_xlpm.IsPrincipalLessThenOrEqualToMonthlyPaymentCondition,$F432&lt;=$B$10,
_xlpm.IsPrincipalZeroCondition,ROUND($F432,2) = 0,
_xlpm.IsPrincipalRemainingBlankCondition,$F432="",
_xlpm.IsPeriodBlankCondition,ISBLANK($A433),
_xlpm.Calculation,IF(_xlpm.IsPeriodBlankCondition,"",IF(_xlpm.IsPrincipalRemainingBlankCondition,"",IF(_xlpm.IsPrincipalZeroCondition,"",IF(_xlpm.IsPrincipalLessThenOrEqualToMonthlyPaymentCondition,$F432,_xlpm.PrincipalOwedCalculation)))),
_xlpm.Calculation
)</f>
        <v/>
      </c>
      <c r="F433" s="5" t="str">
        <f>_xlfn.LET(
_xlpm.StartingBalanceGreaterThanPrincipalOwedPlusPrepaymentCondition,$C433&gt;=$E433,
_xlpm.IsPrincpalOwedPlusPrepaymentLessThanOrEqualToPrincipalRemainingCondition,ROUND($E433,2)&lt;=ROUND($F432,2),
_xlpm.IsCurrentPrincapalOwedAmtGreaterThanPrevPrincipalOwedCondition,$E432&gt;$F432,
_xlpm.IsPrincipalZeroCondition,ROUND($F432,2) = 0,
_xlpm.IsPrincipalRemainingBlankCondition,$F432="",
_xlpm.IsPeriodBlankCondition,ISBLANK($A433),
_xlpm.Calculation,IF(_xlpm.IsPeriodBlankCondition,"",IF(_xlpm.IsPrincipalRemainingBlankCondition,"",IF(_xlpm.IsPrincipalZeroCondition,"",IF(_xlpm.StartingBalanceGreaterThanPrincipalOwedPlusPrepaymentCondition,$C433-$E433,0)))),
_xlpm.Calculation
)</f>
        <v/>
      </c>
      <c r="G433" s="5" t="str">
        <f>_xlfn.LET(
_xlpm.PrincpalRemainingCalculation,$B$13,
_xlpm.IsPrincipalZeroCondition,ROUND($F432,2) = 0,
_xlpm.IsPrincipalRemainingBlankCondition,$F432="",
_xlpm.IsPeriodBlankCondition,ISBLANK($A433),
_xlpm.Calculation,IF(_xlpm.IsPeriodBlankCondition,"",IF(_xlpm.IsPrincipalRemainingBlankCondition,"",IF(_xlpm.IsPrincipalZeroCondition,"",_xlpm.PrincpalRemainingCalculation))),
_xlpm.Calculation
)</f>
        <v/>
      </c>
      <c r="H433" s="5" t="str">
        <f>_xlfn.LET(
_xlpm.IsPrincipalRemainingLessThanOrEqualToPMICutoffAmtCondition,$F432&lt;=$B$2*(1-$B$15),
_xlpm.PMIMonthlyPayment,$B$19,
_xlpm.IsPrincipalZeroCondition,ROUND($F432,2) = 0,
_xlpm.IsPrincipalRemainingBlankCondition,$F432="",
_xlpm.IsPeriodBlankCondition,ISBLANK($A433),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33" s="5" t="str">
        <f>_xlfn.LET(
_xlpm.IfPMIOwedIsBlank,IF($H433 = "",0,$H433),
_xlpm.TotalMonthlyPaymentCalculation,$D433+$E433+$G433+_xlpm.IfPMIOwedIsBlank,
_xlpm.IsPrincipalZeroCondition,ROUND($F432,2) = 0,
_xlpm.IsPrincipalRemainingBlankCondition,$F432="",
_xlpm.IsPeriodBlankCondition,ISBLANK($A433),
_xlpm.Calculation,IF(_xlpm.IsPeriodBlankCondition,"",IF(_xlpm.IsPrincipalRemainingBlankCondition,"",IF(_xlpm.IsPrincipalZeroCondition,"",_xlpm.TotalMonthlyPaymentCalculation))),
_xlpm.Calculation
)</f>
        <v/>
      </c>
      <c r="L433" s="5"/>
    </row>
    <row r="434" spans="2:12" x14ac:dyDescent="0.3">
      <c r="B434" s="53" t="str">
        <f t="shared" si="6"/>
        <v/>
      </c>
      <c r="C434" s="5" t="str">
        <f>_xlfn.LET(
_xlpm.StartingPrincipalBalance,$F433,
_xlpm.IsPrincipalRemainingZeroCondition,ROUND($F433,2)=0,
_xlpm.IsPrincipalRemainingBlankCondition,$F433="",
_xlpm.IsPeriodBlankCondition,ISBLANK($A434),
_xlpm.Calculation,IF(_xlpm.IsPeriodBlankCondition,"",IF(_xlpm.IsPrincipalRemainingBlankCondition,"",IF(_xlpm.IsPrincipalRemainingZeroCondition,"",_xlpm.StartingPrincipalBalance))),
_xlpm.Calculation
)</f>
        <v/>
      </c>
      <c r="D434" s="5" t="str">
        <f>_xlfn.LET(
_xlpm.InterestCalculation,$F433*$B$9,
_xlpm.IsPrincipalRemainingZeroCondition,ROUND($F433,2)=0,
_xlpm.IsPrincipalRemainingBlankCondition,$F433="",
_xlpm.IsPeriodBlankCondition,ISBLANK($A434),
_xlpm.Calculation,IF(_xlpm.IsPeriodBlankCondition,"",IF(_xlpm.IsPrincipalRemainingBlankCondition,"",IF(_xlpm.IsPrincipalRemainingZeroCondition,"",_xlpm.InterestCalculation))),
_xlpm.Calculation
)</f>
        <v/>
      </c>
      <c r="E434" s="5" t="str">
        <f>_xlfn.LET(
_xlpm.PrincipalOwedCalculation,$B$10-$D434,
_xlpm.IsPrincipalLessThenOrEqualToMonthlyPaymentCondition,$F433&lt;=$B$10,
_xlpm.IsPrincipalZeroCondition,ROUND($F433,2) = 0,
_xlpm.IsPrincipalRemainingBlankCondition,$F433="",
_xlpm.IsPeriodBlankCondition,ISBLANK($A434),
_xlpm.Calculation,IF(_xlpm.IsPeriodBlankCondition,"",IF(_xlpm.IsPrincipalRemainingBlankCondition,"",IF(_xlpm.IsPrincipalZeroCondition,"",IF(_xlpm.IsPrincipalLessThenOrEqualToMonthlyPaymentCondition,$F433,_xlpm.PrincipalOwedCalculation)))),
_xlpm.Calculation
)</f>
        <v/>
      </c>
      <c r="F434" s="5" t="str">
        <f>_xlfn.LET(
_xlpm.StartingBalanceGreaterThanPrincipalOwedPlusPrepaymentCondition,$C434&gt;=$E434,
_xlpm.IsPrincpalOwedPlusPrepaymentLessThanOrEqualToPrincipalRemainingCondition,ROUND($E434,2)&lt;=ROUND($F433,2),
_xlpm.IsCurrentPrincapalOwedAmtGreaterThanPrevPrincipalOwedCondition,$E433&gt;$F433,
_xlpm.IsPrincipalZeroCondition,ROUND($F433,2) = 0,
_xlpm.IsPrincipalRemainingBlankCondition,$F433="",
_xlpm.IsPeriodBlankCondition,ISBLANK($A434),
_xlpm.Calculation,IF(_xlpm.IsPeriodBlankCondition,"",IF(_xlpm.IsPrincipalRemainingBlankCondition,"",IF(_xlpm.IsPrincipalZeroCondition,"",IF(_xlpm.StartingBalanceGreaterThanPrincipalOwedPlusPrepaymentCondition,$C434-$E434,0)))),
_xlpm.Calculation
)</f>
        <v/>
      </c>
      <c r="G434" s="5" t="str">
        <f>_xlfn.LET(
_xlpm.PrincpalRemainingCalculation,$B$13,
_xlpm.IsPrincipalZeroCondition,ROUND($F433,2) = 0,
_xlpm.IsPrincipalRemainingBlankCondition,$F433="",
_xlpm.IsPeriodBlankCondition,ISBLANK($A434),
_xlpm.Calculation,IF(_xlpm.IsPeriodBlankCondition,"",IF(_xlpm.IsPrincipalRemainingBlankCondition,"",IF(_xlpm.IsPrincipalZeroCondition,"",_xlpm.PrincpalRemainingCalculation))),
_xlpm.Calculation
)</f>
        <v/>
      </c>
      <c r="H434" s="5" t="str">
        <f>_xlfn.LET(
_xlpm.IsPrincipalRemainingLessThanOrEqualToPMICutoffAmtCondition,$F433&lt;=$B$2*(1-$B$15),
_xlpm.PMIMonthlyPayment,$B$19,
_xlpm.IsPrincipalZeroCondition,ROUND($F433,2) = 0,
_xlpm.IsPrincipalRemainingBlankCondition,$F433="",
_xlpm.IsPeriodBlankCondition,ISBLANK($A434),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34" s="5" t="str">
        <f>_xlfn.LET(
_xlpm.IfPMIOwedIsBlank,IF($H434 = "",0,$H434),
_xlpm.TotalMonthlyPaymentCalculation,$D434+$E434+$G434+_xlpm.IfPMIOwedIsBlank,
_xlpm.IsPrincipalZeroCondition,ROUND($F433,2) = 0,
_xlpm.IsPrincipalRemainingBlankCondition,$F433="",
_xlpm.IsPeriodBlankCondition,ISBLANK($A434),
_xlpm.Calculation,IF(_xlpm.IsPeriodBlankCondition,"",IF(_xlpm.IsPrincipalRemainingBlankCondition,"",IF(_xlpm.IsPrincipalZeroCondition,"",_xlpm.TotalMonthlyPaymentCalculation))),
_xlpm.Calculation
)</f>
        <v/>
      </c>
      <c r="L434" s="5"/>
    </row>
    <row r="435" spans="2:12" x14ac:dyDescent="0.3">
      <c r="B435" s="53" t="str">
        <f t="shared" si="6"/>
        <v/>
      </c>
      <c r="C435" s="5" t="str">
        <f>_xlfn.LET(
_xlpm.StartingPrincipalBalance,$F434,
_xlpm.IsPrincipalRemainingZeroCondition,ROUND($F434,2)=0,
_xlpm.IsPrincipalRemainingBlankCondition,$F434="",
_xlpm.IsPeriodBlankCondition,ISBLANK($A435),
_xlpm.Calculation,IF(_xlpm.IsPeriodBlankCondition,"",IF(_xlpm.IsPrincipalRemainingBlankCondition,"",IF(_xlpm.IsPrincipalRemainingZeroCondition,"",_xlpm.StartingPrincipalBalance))),
_xlpm.Calculation
)</f>
        <v/>
      </c>
      <c r="D435" s="5" t="str">
        <f>_xlfn.LET(
_xlpm.InterestCalculation,$F434*$B$9,
_xlpm.IsPrincipalRemainingZeroCondition,ROUND($F434,2)=0,
_xlpm.IsPrincipalRemainingBlankCondition,$F434="",
_xlpm.IsPeriodBlankCondition,ISBLANK($A435),
_xlpm.Calculation,IF(_xlpm.IsPeriodBlankCondition,"",IF(_xlpm.IsPrincipalRemainingBlankCondition,"",IF(_xlpm.IsPrincipalRemainingZeroCondition,"",_xlpm.InterestCalculation))),
_xlpm.Calculation
)</f>
        <v/>
      </c>
      <c r="E435" s="5" t="str">
        <f>_xlfn.LET(
_xlpm.PrincipalOwedCalculation,$B$10-$D435,
_xlpm.IsPrincipalLessThenOrEqualToMonthlyPaymentCondition,$F434&lt;=$B$10,
_xlpm.IsPrincipalZeroCondition,ROUND($F434,2) = 0,
_xlpm.IsPrincipalRemainingBlankCondition,$F434="",
_xlpm.IsPeriodBlankCondition,ISBLANK($A435),
_xlpm.Calculation,IF(_xlpm.IsPeriodBlankCondition,"",IF(_xlpm.IsPrincipalRemainingBlankCondition,"",IF(_xlpm.IsPrincipalZeroCondition,"",IF(_xlpm.IsPrincipalLessThenOrEqualToMonthlyPaymentCondition,$F434,_xlpm.PrincipalOwedCalculation)))),
_xlpm.Calculation
)</f>
        <v/>
      </c>
      <c r="F435" s="5" t="str">
        <f>_xlfn.LET(
_xlpm.StartingBalanceGreaterThanPrincipalOwedPlusPrepaymentCondition,$C435&gt;=$E435,
_xlpm.IsPrincpalOwedPlusPrepaymentLessThanOrEqualToPrincipalRemainingCondition,ROUND($E435,2)&lt;=ROUND($F434,2),
_xlpm.IsCurrentPrincapalOwedAmtGreaterThanPrevPrincipalOwedCondition,$E434&gt;$F434,
_xlpm.IsPrincipalZeroCondition,ROUND($F434,2) = 0,
_xlpm.IsPrincipalRemainingBlankCondition,$F434="",
_xlpm.IsPeriodBlankCondition,ISBLANK($A435),
_xlpm.Calculation,IF(_xlpm.IsPeriodBlankCondition,"",IF(_xlpm.IsPrincipalRemainingBlankCondition,"",IF(_xlpm.IsPrincipalZeroCondition,"",IF(_xlpm.StartingBalanceGreaterThanPrincipalOwedPlusPrepaymentCondition,$C435-$E435,0)))),
_xlpm.Calculation
)</f>
        <v/>
      </c>
      <c r="G435" s="5" t="str">
        <f>_xlfn.LET(
_xlpm.PrincpalRemainingCalculation,$B$13,
_xlpm.IsPrincipalZeroCondition,ROUND($F434,2) = 0,
_xlpm.IsPrincipalRemainingBlankCondition,$F434="",
_xlpm.IsPeriodBlankCondition,ISBLANK($A435),
_xlpm.Calculation,IF(_xlpm.IsPeriodBlankCondition,"",IF(_xlpm.IsPrincipalRemainingBlankCondition,"",IF(_xlpm.IsPrincipalZeroCondition,"",_xlpm.PrincpalRemainingCalculation))),
_xlpm.Calculation
)</f>
        <v/>
      </c>
      <c r="H435" s="5" t="str">
        <f>_xlfn.LET(
_xlpm.IsPrincipalRemainingLessThanOrEqualToPMICutoffAmtCondition,$F434&lt;=$B$2*(1-$B$15),
_xlpm.PMIMonthlyPayment,$B$19,
_xlpm.IsPrincipalZeroCondition,ROUND($F434,2) = 0,
_xlpm.IsPrincipalRemainingBlankCondition,$F434="",
_xlpm.IsPeriodBlankCondition,ISBLANK($A435),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35" s="5" t="str">
        <f>_xlfn.LET(
_xlpm.IfPMIOwedIsBlank,IF($H435 = "",0,$H435),
_xlpm.TotalMonthlyPaymentCalculation,$D435+$E435+$G435+_xlpm.IfPMIOwedIsBlank,
_xlpm.IsPrincipalZeroCondition,ROUND($F434,2) = 0,
_xlpm.IsPrincipalRemainingBlankCondition,$F434="",
_xlpm.IsPeriodBlankCondition,ISBLANK($A435),
_xlpm.Calculation,IF(_xlpm.IsPeriodBlankCondition,"",IF(_xlpm.IsPrincipalRemainingBlankCondition,"",IF(_xlpm.IsPrincipalZeroCondition,"",_xlpm.TotalMonthlyPaymentCalculation))),
_xlpm.Calculation
)</f>
        <v/>
      </c>
      <c r="L435" s="5"/>
    </row>
    <row r="436" spans="2:12" x14ac:dyDescent="0.3">
      <c r="B436" s="53" t="str">
        <f t="shared" si="6"/>
        <v/>
      </c>
      <c r="C436" s="5" t="str">
        <f>_xlfn.LET(
_xlpm.StartingPrincipalBalance,$F435,
_xlpm.IsPrincipalRemainingZeroCondition,ROUND($F435,2)=0,
_xlpm.IsPrincipalRemainingBlankCondition,$F435="",
_xlpm.IsPeriodBlankCondition,ISBLANK($A436),
_xlpm.Calculation,IF(_xlpm.IsPeriodBlankCondition,"",IF(_xlpm.IsPrincipalRemainingBlankCondition,"",IF(_xlpm.IsPrincipalRemainingZeroCondition,"",_xlpm.StartingPrincipalBalance))),
_xlpm.Calculation
)</f>
        <v/>
      </c>
      <c r="D436" s="5" t="str">
        <f>_xlfn.LET(
_xlpm.InterestCalculation,$F435*$B$9,
_xlpm.IsPrincipalRemainingZeroCondition,ROUND($F435,2)=0,
_xlpm.IsPrincipalRemainingBlankCondition,$F435="",
_xlpm.IsPeriodBlankCondition,ISBLANK($A436),
_xlpm.Calculation,IF(_xlpm.IsPeriodBlankCondition,"",IF(_xlpm.IsPrincipalRemainingBlankCondition,"",IF(_xlpm.IsPrincipalRemainingZeroCondition,"",_xlpm.InterestCalculation))),
_xlpm.Calculation
)</f>
        <v/>
      </c>
      <c r="E436" s="5" t="str">
        <f>_xlfn.LET(
_xlpm.PrincipalOwedCalculation,$B$10-$D436,
_xlpm.IsPrincipalLessThenOrEqualToMonthlyPaymentCondition,$F435&lt;=$B$10,
_xlpm.IsPrincipalZeroCondition,ROUND($F435,2) = 0,
_xlpm.IsPrincipalRemainingBlankCondition,$F435="",
_xlpm.IsPeriodBlankCondition,ISBLANK($A436),
_xlpm.Calculation,IF(_xlpm.IsPeriodBlankCondition,"",IF(_xlpm.IsPrincipalRemainingBlankCondition,"",IF(_xlpm.IsPrincipalZeroCondition,"",IF(_xlpm.IsPrincipalLessThenOrEqualToMonthlyPaymentCondition,$F435,_xlpm.PrincipalOwedCalculation)))),
_xlpm.Calculation
)</f>
        <v/>
      </c>
      <c r="F436" s="5" t="str">
        <f>_xlfn.LET(
_xlpm.StartingBalanceGreaterThanPrincipalOwedPlusPrepaymentCondition,$C436&gt;=$E436,
_xlpm.IsPrincpalOwedPlusPrepaymentLessThanOrEqualToPrincipalRemainingCondition,ROUND($E436,2)&lt;=ROUND($F435,2),
_xlpm.IsCurrentPrincapalOwedAmtGreaterThanPrevPrincipalOwedCondition,$E435&gt;$F435,
_xlpm.IsPrincipalZeroCondition,ROUND($F435,2) = 0,
_xlpm.IsPrincipalRemainingBlankCondition,$F435="",
_xlpm.IsPeriodBlankCondition,ISBLANK($A436),
_xlpm.Calculation,IF(_xlpm.IsPeriodBlankCondition,"",IF(_xlpm.IsPrincipalRemainingBlankCondition,"",IF(_xlpm.IsPrincipalZeroCondition,"",IF(_xlpm.StartingBalanceGreaterThanPrincipalOwedPlusPrepaymentCondition,$C436-$E436,0)))),
_xlpm.Calculation
)</f>
        <v/>
      </c>
      <c r="G436" s="5" t="str">
        <f>_xlfn.LET(
_xlpm.PrincpalRemainingCalculation,$B$13,
_xlpm.IsPrincipalZeroCondition,ROUND($F435,2) = 0,
_xlpm.IsPrincipalRemainingBlankCondition,$F435="",
_xlpm.IsPeriodBlankCondition,ISBLANK($A436),
_xlpm.Calculation,IF(_xlpm.IsPeriodBlankCondition,"",IF(_xlpm.IsPrincipalRemainingBlankCondition,"",IF(_xlpm.IsPrincipalZeroCondition,"",_xlpm.PrincpalRemainingCalculation))),
_xlpm.Calculation
)</f>
        <v/>
      </c>
      <c r="H436" s="5" t="str">
        <f>_xlfn.LET(
_xlpm.IsPrincipalRemainingLessThanOrEqualToPMICutoffAmtCondition,$F435&lt;=$B$2*(1-$B$15),
_xlpm.PMIMonthlyPayment,$B$19,
_xlpm.IsPrincipalZeroCondition,ROUND($F435,2) = 0,
_xlpm.IsPrincipalRemainingBlankCondition,$F435="",
_xlpm.IsPeriodBlankCondition,ISBLANK($A436),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36" s="5" t="str">
        <f>_xlfn.LET(
_xlpm.IfPMIOwedIsBlank,IF($H436 = "",0,$H436),
_xlpm.TotalMonthlyPaymentCalculation,$D436+$E436+$G436+_xlpm.IfPMIOwedIsBlank,
_xlpm.IsPrincipalZeroCondition,ROUND($F435,2) = 0,
_xlpm.IsPrincipalRemainingBlankCondition,$F435="",
_xlpm.IsPeriodBlankCondition,ISBLANK($A436),
_xlpm.Calculation,IF(_xlpm.IsPeriodBlankCondition,"",IF(_xlpm.IsPrincipalRemainingBlankCondition,"",IF(_xlpm.IsPrincipalZeroCondition,"",_xlpm.TotalMonthlyPaymentCalculation))),
_xlpm.Calculation
)</f>
        <v/>
      </c>
      <c r="L436" s="5"/>
    </row>
    <row r="437" spans="2:12" x14ac:dyDescent="0.3">
      <c r="B437" s="53" t="str">
        <f t="shared" si="6"/>
        <v/>
      </c>
      <c r="C437" s="5" t="str">
        <f>_xlfn.LET(
_xlpm.StartingPrincipalBalance,$F436,
_xlpm.IsPrincipalRemainingZeroCondition,ROUND($F436,2)=0,
_xlpm.IsPrincipalRemainingBlankCondition,$F436="",
_xlpm.IsPeriodBlankCondition,ISBLANK($A437),
_xlpm.Calculation,IF(_xlpm.IsPeriodBlankCondition,"",IF(_xlpm.IsPrincipalRemainingBlankCondition,"",IF(_xlpm.IsPrincipalRemainingZeroCondition,"",_xlpm.StartingPrincipalBalance))),
_xlpm.Calculation
)</f>
        <v/>
      </c>
      <c r="D437" s="5" t="str">
        <f>_xlfn.LET(
_xlpm.InterestCalculation,$F436*$B$9,
_xlpm.IsPrincipalRemainingZeroCondition,ROUND($F436,2)=0,
_xlpm.IsPrincipalRemainingBlankCondition,$F436="",
_xlpm.IsPeriodBlankCondition,ISBLANK($A437),
_xlpm.Calculation,IF(_xlpm.IsPeriodBlankCondition,"",IF(_xlpm.IsPrincipalRemainingBlankCondition,"",IF(_xlpm.IsPrincipalRemainingZeroCondition,"",_xlpm.InterestCalculation))),
_xlpm.Calculation
)</f>
        <v/>
      </c>
      <c r="E437" s="5" t="str">
        <f>_xlfn.LET(
_xlpm.PrincipalOwedCalculation,$B$10-$D437,
_xlpm.IsPrincipalLessThenOrEqualToMonthlyPaymentCondition,$F436&lt;=$B$10,
_xlpm.IsPrincipalZeroCondition,ROUND($F436,2) = 0,
_xlpm.IsPrincipalRemainingBlankCondition,$F436="",
_xlpm.IsPeriodBlankCondition,ISBLANK($A437),
_xlpm.Calculation,IF(_xlpm.IsPeriodBlankCondition,"",IF(_xlpm.IsPrincipalRemainingBlankCondition,"",IF(_xlpm.IsPrincipalZeroCondition,"",IF(_xlpm.IsPrincipalLessThenOrEqualToMonthlyPaymentCondition,$F436,_xlpm.PrincipalOwedCalculation)))),
_xlpm.Calculation
)</f>
        <v/>
      </c>
      <c r="F437" s="5" t="str">
        <f>_xlfn.LET(
_xlpm.StartingBalanceGreaterThanPrincipalOwedPlusPrepaymentCondition,$C437&gt;=$E437,
_xlpm.IsPrincpalOwedPlusPrepaymentLessThanOrEqualToPrincipalRemainingCondition,ROUND($E437,2)&lt;=ROUND($F436,2),
_xlpm.IsCurrentPrincapalOwedAmtGreaterThanPrevPrincipalOwedCondition,$E436&gt;$F436,
_xlpm.IsPrincipalZeroCondition,ROUND($F436,2) = 0,
_xlpm.IsPrincipalRemainingBlankCondition,$F436="",
_xlpm.IsPeriodBlankCondition,ISBLANK($A437),
_xlpm.Calculation,IF(_xlpm.IsPeriodBlankCondition,"",IF(_xlpm.IsPrincipalRemainingBlankCondition,"",IF(_xlpm.IsPrincipalZeroCondition,"",IF(_xlpm.StartingBalanceGreaterThanPrincipalOwedPlusPrepaymentCondition,$C437-$E437,0)))),
_xlpm.Calculation
)</f>
        <v/>
      </c>
      <c r="G437" s="5" t="str">
        <f>_xlfn.LET(
_xlpm.PrincpalRemainingCalculation,$B$13,
_xlpm.IsPrincipalZeroCondition,ROUND($F436,2) = 0,
_xlpm.IsPrincipalRemainingBlankCondition,$F436="",
_xlpm.IsPeriodBlankCondition,ISBLANK($A437),
_xlpm.Calculation,IF(_xlpm.IsPeriodBlankCondition,"",IF(_xlpm.IsPrincipalRemainingBlankCondition,"",IF(_xlpm.IsPrincipalZeroCondition,"",_xlpm.PrincpalRemainingCalculation))),
_xlpm.Calculation
)</f>
        <v/>
      </c>
      <c r="H437" s="5" t="str">
        <f>_xlfn.LET(
_xlpm.IsPrincipalRemainingLessThanOrEqualToPMICutoffAmtCondition,$F436&lt;=$B$2*(1-$B$15),
_xlpm.PMIMonthlyPayment,$B$19,
_xlpm.IsPrincipalZeroCondition,ROUND($F436,2) = 0,
_xlpm.IsPrincipalRemainingBlankCondition,$F436="",
_xlpm.IsPeriodBlankCondition,ISBLANK($A437),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37" s="5" t="str">
        <f>_xlfn.LET(
_xlpm.IfPMIOwedIsBlank,IF($H437 = "",0,$H437),
_xlpm.TotalMonthlyPaymentCalculation,$D437+$E437+$G437+_xlpm.IfPMIOwedIsBlank,
_xlpm.IsPrincipalZeroCondition,ROUND($F436,2) = 0,
_xlpm.IsPrincipalRemainingBlankCondition,$F436="",
_xlpm.IsPeriodBlankCondition,ISBLANK($A437),
_xlpm.Calculation,IF(_xlpm.IsPeriodBlankCondition,"",IF(_xlpm.IsPrincipalRemainingBlankCondition,"",IF(_xlpm.IsPrincipalZeroCondition,"",_xlpm.TotalMonthlyPaymentCalculation))),
_xlpm.Calculation
)</f>
        <v/>
      </c>
      <c r="L437" s="5"/>
    </row>
    <row r="438" spans="2:12" x14ac:dyDescent="0.3">
      <c r="B438" s="53" t="str">
        <f t="shared" si="6"/>
        <v/>
      </c>
      <c r="C438" s="5" t="str">
        <f>_xlfn.LET(
_xlpm.StartingPrincipalBalance,$F437,
_xlpm.IsPrincipalRemainingZeroCondition,ROUND($F437,2)=0,
_xlpm.IsPrincipalRemainingBlankCondition,$F437="",
_xlpm.IsPeriodBlankCondition,ISBLANK($A438),
_xlpm.Calculation,IF(_xlpm.IsPeriodBlankCondition,"",IF(_xlpm.IsPrincipalRemainingBlankCondition,"",IF(_xlpm.IsPrincipalRemainingZeroCondition,"",_xlpm.StartingPrincipalBalance))),
_xlpm.Calculation
)</f>
        <v/>
      </c>
      <c r="D438" s="5" t="str">
        <f>_xlfn.LET(
_xlpm.InterestCalculation,$F437*$B$9,
_xlpm.IsPrincipalRemainingZeroCondition,ROUND($F437,2)=0,
_xlpm.IsPrincipalRemainingBlankCondition,$F437="",
_xlpm.IsPeriodBlankCondition,ISBLANK($A438),
_xlpm.Calculation,IF(_xlpm.IsPeriodBlankCondition,"",IF(_xlpm.IsPrincipalRemainingBlankCondition,"",IF(_xlpm.IsPrincipalRemainingZeroCondition,"",_xlpm.InterestCalculation))),
_xlpm.Calculation
)</f>
        <v/>
      </c>
      <c r="E438" s="5" t="str">
        <f>_xlfn.LET(
_xlpm.PrincipalOwedCalculation,$B$10-$D438,
_xlpm.IsPrincipalLessThenOrEqualToMonthlyPaymentCondition,$F437&lt;=$B$10,
_xlpm.IsPrincipalZeroCondition,ROUND($F437,2) = 0,
_xlpm.IsPrincipalRemainingBlankCondition,$F437="",
_xlpm.IsPeriodBlankCondition,ISBLANK($A438),
_xlpm.Calculation,IF(_xlpm.IsPeriodBlankCondition,"",IF(_xlpm.IsPrincipalRemainingBlankCondition,"",IF(_xlpm.IsPrincipalZeroCondition,"",IF(_xlpm.IsPrincipalLessThenOrEqualToMonthlyPaymentCondition,$F437,_xlpm.PrincipalOwedCalculation)))),
_xlpm.Calculation
)</f>
        <v/>
      </c>
      <c r="F438" s="5" t="str">
        <f>_xlfn.LET(
_xlpm.StartingBalanceGreaterThanPrincipalOwedPlusPrepaymentCondition,$C438&gt;=$E438,
_xlpm.IsPrincpalOwedPlusPrepaymentLessThanOrEqualToPrincipalRemainingCondition,ROUND($E438,2)&lt;=ROUND($F437,2),
_xlpm.IsCurrentPrincapalOwedAmtGreaterThanPrevPrincipalOwedCondition,$E437&gt;$F437,
_xlpm.IsPrincipalZeroCondition,ROUND($F437,2) = 0,
_xlpm.IsPrincipalRemainingBlankCondition,$F437="",
_xlpm.IsPeriodBlankCondition,ISBLANK($A438),
_xlpm.Calculation,IF(_xlpm.IsPeriodBlankCondition,"",IF(_xlpm.IsPrincipalRemainingBlankCondition,"",IF(_xlpm.IsPrincipalZeroCondition,"",IF(_xlpm.StartingBalanceGreaterThanPrincipalOwedPlusPrepaymentCondition,$C438-$E438,0)))),
_xlpm.Calculation
)</f>
        <v/>
      </c>
      <c r="G438" s="5" t="str">
        <f>_xlfn.LET(
_xlpm.PrincpalRemainingCalculation,$B$13,
_xlpm.IsPrincipalZeroCondition,ROUND($F437,2) = 0,
_xlpm.IsPrincipalRemainingBlankCondition,$F437="",
_xlpm.IsPeriodBlankCondition,ISBLANK($A438),
_xlpm.Calculation,IF(_xlpm.IsPeriodBlankCondition,"",IF(_xlpm.IsPrincipalRemainingBlankCondition,"",IF(_xlpm.IsPrincipalZeroCondition,"",_xlpm.PrincpalRemainingCalculation))),
_xlpm.Calculation
)</f>
        <v/>
      </c>
      <c r="H438" s="5" t="str">
        <f>_xlfn.LET(
_xlpm.IsPrincipalRemainingLessThanOrEqualToPMICutoffAmtCondition,$F437&lt;=$B$2*(1-$B$15),
_xlpm.PMIMonthlyPayment,$B$19,
_xlpm.IsPrincipalZeroCondition,ROUND($F437,2) = 0,
_xlpm.IsPrincipalRemainingBlankCondition,$F437="",
_xlpm.IsPeriodBlankCondition,ISBLANK($A438),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38" s="5" t="str">
        <f>_xlfn.LET(
_xlpm.IfPMIOwedIsBlank,IF($H438 = "",0,$H438),
_xlpm.TotalMonthlyPaymentCalculation,$D438+$E438+$G438+_xlpm.IfPMIOwedIsBlank,
_xlpm.IsPrincipalZeroCondition,ROUND($F437,2) = 0,
_xlpm.IsPrincipalRemainingBlankCondition,$F437="",
_xlpm.IsPeriodBlankCondition,ISBLANK($A438),
_xlpm.Calculation,IF(_xlpm.IsPeriodBlankCondition,"",IF(_xlpm.IsPrincipalRemainingBlankCondition,"",IF(_xlpm.IsPrincipalZeroCondition,"",_xlpm.TotalMonthlyPaymentCalculation))),
_xlpm.Calculation
)</f>
        <v/>
      </c>
      <c r="L438" s="5"/>
    </row>
    <row r="439" spans="2:12" x14ac:dyDescent="0.3">
      <c r="B439" s="53" t="str">
        <f t="shared" si="6"/>
        <v/>
      </c>
      <c r="C439" s="5" t="str">
        <f>_xlfn.LET(
_xlpm.StartingPrincipalBalance,$F438,
_xlpm.IsPrincipalRemainingZeroCondition,ROUND($F438,2)=0,
_xlpm.IsPrincipalRemainingBlankCondition,$F438="",
_xlpm.IsPeriodBlankCondition,ISBLANK($A439),
_xlpm.Calculation,IF(_xlpm.IsPeriodBlankCondition,"",IF(_xlpm.IsPrincipalRemainingBlankCondition,"",IF(_xlpm.IsPrincipalRemainingZeroCondition,"",_xlpm.StartingPrincipalBalance))),
_xlpm.Calculation
)</f>
        <v/>
      </c>
      <c r="D439" s="5" t="str">
        <f>_xlfn.LET(
_xlpm.InterestCalculation,$F438*$B$9,
_xlpm.IsPrincipalRemainingZeroCondition,ROUND($F438,2)=0,
_xlpm.IsPrincipalRemainingBlankCondition,$F438="",
_xlpm.IsPeriodBlankCondition,ISBLANK($A439),
_xlpm.Calculation,IF(_xlpm.IsPeriodBlankCondition,"",IF(_xlpm.IsPrincipalRemainingBlankCondition,"",IF(_xlpm.IsPrincipalRemainingZeroCondition,"",_xlpm.InterestCalculation))),
_xlpm.Calculation
)</f>
        <v/>
      </c>
      <c r="E439" s="5" t="str">
        <f>_xlfn.LET(
_xlpm.PrincipalOwedCalculation,$B$10-$D439,
_xlpm.IsPrincipalLessThenOrEqualToMonthlyPaymentCondition,$F438&lt;=$B$10,
_xlpm.IsPrincipalZeroCondition,ROUND($F438,2) = 0,
_xlpm.IsPrincipalRemainingBlankCondition,$F438="",
_xlpm.IsPeriodBlankCondition,ISBLANK($A439),
_xlpm.Calculation,IF(_xlpm.IsPeriodBlankCondition,"",IF(_xlpm.IsPrincipalRemainingBlankCondition,"",IF(_xlpm.IsPrincipalZeroCondition,"",IF(_xlpm.IsPrincipalLessThenOrEqualToMonthlyPaymentCondition,$F438,_xlpm.PrincipalOwedCalculation)))),
_xlpm.Calculation
)</f>
        <v/>
      </c>
      <c r="F439" s="5" t="str">
        <f>_xlfn.LET(
_xlpm.StartingBalanceGreaterThanPrincipalOwedPlusPrepaymentCondition,$C439&gt;=$E439,
_xlpm.IsPrincpalOwedPlusPrepaymentLessThanOrEqualToPrincipalRemainingCondition,ROUND($E439,2)&lt;=ROUND($F438,2),
_xlpm.IsCurrentPrincapalOwedAmtGreaterThanPrevPrincipalOwedCondition,$E438&gt;$F438,
_xlpm.IsPrincipalZeroCondition,ROUND($F438,2) = 0,
_xlpm.IsPrincipalRemainingBlankCondition,$F438="",
_xlpm.IsPeriodBlankCondition,ISBLANK($A439),
_xlpm.Calculation,IF(_xlpm.IsPeriodBlankCondition,"",IF(_xlpm.IsPrincipalRemainingBlankCondition,"",IF(_xlpm.IsPrincipalZeroCondition,"",IF(_xlpm.StartingBalanceGreaterThanPrincipalOwedPlusPrepaymentCondition,$C439-$E439,0)))),
_xlpm.Calculation
)</f>
        <v/>
      </c>
      <c r="G439" s="5" t="str">
        <f>_xlfn.LET(
_xlpm.PrincpalRemainingCalculation,$B$13,
_xlpm.IsPrincipalZeroCondition,ROUND($F438,2) = 0,
_xlpm.IsPrincipalRemainingBlankCondition,$F438="",
_xlpm.IsPeriodBlankCondition,ISBLANK($A439),
_xlpm.Calculation,IF(_xlpm.IsPeriodBlankCondition,"",IF(_xlpm.IsPrincipalRemainingBlankCondition,"",IF(_xlpm.IsPrincipalZeroCondition,"",_xlpm.PrincpalRemainingCalculation))),
_xlpm.Calculation
)</f>
        <v/>
      </c>
      <c r="H439" s="5" t="str">
        <f>_xlfn.LET(
_xlpm.IsPrincipalRemainingLessThanOrEqualToPMICutoffAmtCondition,$F438&lt;=$B$2*(1-$B$15),
_xlpm.PMIMonthlyPayment,$B$19,
_xlpm.IsPrincipalZeroCondition,ROUND($F438,2) = 0,
_xlpm.IsPrincipalRemainingBlankCondition,$F438="",
_xlpm.IsPeriodBlankCondition,ISBLANK($A439),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39" s="5" t="str">
        <f>_xlfn.LET(
_xlpm.IfPMIOwedIsBlank,IF($H439 = "",0,$H439),
_xlpm.TotalMonthlyPaymentCalculation,$D439+$E439+$G439+_xlpm.IfPMIOwedIsBlank,
_xlpm.IsPrincipalZeroCondition,ROUND($F438,2) = 0,
_xlpm.IsPrincipalRemainingBlankCondition,$F438="",
_xlpm.IsPeriodBlankCondition,ISBLANK($A439),
_xlpm.Calculation,IF(_xlpm.IsPeriodBlankCondition,"",IF(_xlpm.IsPrincipalRemainingBlankCondition,"",IF(_xlpm.IsPrincipalZeroCondition,"",_xlpm.TotalMonthlyPaymentCalculation))),
_xlpm.Calculation
)</f>
        <v/>
      </c>
      <c r="L439" s="5"/>
    </row>
    <row r="440" spans="2:12" x14ac:dyDescent="0.3">
      <c r="B440" s="53" t="str">
        <f t="shared" si="6"/>
        <v/>
      </c>
      <c r="C440" s="5" t="str">
        <f>_xlfn.LET(
_xlpm.StartingPrincipalBalance,$F439,
_xlpm.IsPrincipalRemainingZeroCondition,ROUND($F439,2)=0,
_xlpm.IsPrincipalRemainingBlankCondition,$F439="",
_xlpm.IsPeriodBlankCondition,ISBLANK($A440),
_xlpm.Calculation,IF(_xlpm.IsPeriodBlankCondition,"",IF(_xlpm.IsPrincipalRemainingBlankCondition,"",IF(_xlpm.IsPrincipalRemainingZeroCondition,"",_xlpm.StartingPrincipalBalance))),
_xlpm.Calculation
)</f>
        <v/>
      </c>
      <c r="D440" s="5" t="str">
        <f>_xlfn.LET(
_xlpm.InterestCalculation,$F439*$B$9,
_xlpm.IsPrincipalRemainingZeroCondition,ROUND($F439,2)=0,
_xlpm.IsPrincipalRemainingBlankCondition,$F439="",
_xlpm.IsPeriodBlankCondition,ISBLANK($A440),
_xlpm.Calculation,IF(_xlpm.IsPeriodBlankCondition,"",IF(_xlpm.IsPrincipalRemainingBlankCondition,"",IF(_xlpm.IsPrincipalRemainingZeroCondition,"",_xlpm.InterestCalculation))),
_xlpm.Calculation
)</f>
        <v/>
      </c>
      <c r="E440" s="5" t="str">
        <f>_xlfn.LET(
_xlpm.PrincipalOwedCalculation,$B$10-$D440,
_xlpm.IsPrincipalLessThenOrEqualToMonthlyPaymentCondition,$F439&lt;=$B$10,
_xlpm.IsPrincipalZeroCondition,ROUND($F439,2) = 0,
_xlpm.IsPrincipalRemainingBlankCondition,$F439="",
_xlpm.IsPeriodBlankCondition,ISBLANK($A440),
_xlpm.Calculation,IF(_xlpm.IsPeriodBlankCondition,"",IF(_xlpm.IsPrincipalRemainingBlankCondition,"",IF(_xlpm.IsPrincipalZeroCondition,"",IF(_xlpm.IsPrincipalLessThenOrEqualToMonthlyPaymentCondition,$F439,_xlpm.PrincipalOwedCalculation)))),
_xlpm.Calculation
)</f>
        <v/>
      </c>
      <c r="F440" s="5" t="str">
        <f>_xlfn.LET(
_xlpm.StartingBalanceGreaterThanPrincipalOwedPlusPrepaymentCondition,$C440&gt;=$E440,
_xlpm.IsPrincpalOwedPlusPrepaymentLessThanOrEqualToPrincipalRemainingCondition,ROUND($E440,2)&lt;=ROUND($F439,2),
_xlpm.IsCurrentPrincapalOwedAmtGreaterThanPrevPrincipalOwedCondition,$E439&gt;$F439,
_xlpm.IsPrincipalZeroCondition,ROUND($F439,2) = 0,
_xlpm.IsPrincipalRemainingBlankCondition,$F439="",
_xlpm.IsPeriodBlankCondition,ISBLANK($A440),
_xlpm.Calculation,IF(_xlpm.IsPeriodBlankCondition,"",IF(_xlpm.IsPrincipalRemainingBlankCondition,"",IF(_xlpm.IsPrincipalZeroCondition,"",IF(_xlpm.StartingBalanceGreaterThanPrincipalOwedPlusPrepaymentCondition,$C440-$E440,0)))),
_xlpm.Calculation
)</f>
        <v/>
      </c>
      <c r="G440" s="5" t="str">
        <f>_xlfn.LET(
_xlpm.PrincpalRemainingCalculation,$B$13,
_xlpm.IsPrincipalZeroCondition,ROUND($F439,2) = 0,
_xlpm.IsPrincipalRemainingBlankCondition,$F439="",
_xlpm.IsPeriodBlankCondition,ISBLANK($A440),
_xlpm.Calculation,IF(_xlpm.IsPeriodBlankCondition,"",IF(_xlpm.IsPrincipalRemainingBlankCondition,"",IF(_xlpm.IsPrincipalZeroCondition,"",_xlpm.PrincpalRemainingCalculation))),
_xlpm.Calculation
)</f>
        <v/>
      </c>
      <c r="H440" s="5" t="str">
        <f>_xlfn.LET(
_xlpm.IsPrincipalRemainingLessThanOrEqualToPMICutoffAmtCondition,$F439&lt;=$B$2*(1-$B$15),
_xlpm.PMIMonthlyPayment,$B$19,
_xlpm.IsPrincipalZeroCondition,ROUND($F439,2) = 0,
_xlpm.IsPrincipalRemainingBlankCondition,$F439="",
_xlpm.IsPeriodBlankCondition,ISBLANK($A440),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40" s="5" t="str">
        <f>_xlfn.LET(
_xlpm.IfPMIOwedIsBlank,IF($H440 = "",0,$H440),
_xlpm.TotalMonthlyPaymentCalculation,$D440+$E440+$G440+_xlpm.IfPMIOwedIsBlank,
_xlpm.IsPrincipalZeroCondition,ROUND($F439,2) = 0,
_xlpm.IsPrincipalRemainingBlankCondition,$F439="",
_xlpm.IsPeriodBlankCondition,ISBLANK($A440),
_xlpm.Calculation,IF(_xlpm.IsPeriodBlankCondition,"",IF(_xlpm.IsPrincipalRemainingBlankCondition,"",IF(_xlpm.IsPrincipalZeroCondition,"",_xlpm.TotalMonthlyPaymentCalculation))),
_xlpm.Calculation
)</f>
        <v/>
      </c>
      <c r="L440" s="5"/>
    </row>
    <row r="441" spans="2:12" x14ac:dyDescent="0.3">
      <c r="B441" s="53" t="str">
        <f t="shared" si="6"/>
        <v/>
      </c>
      <c r="C441" s="5" t="str">
        <f>_xlfn.LET(
_xlpm.StartingPrincipalBalance,$F440,
_xlpm.IsPrincipalRemainingZeroCondition,ROUND($F440,2)=0,
_xlpm.IsPrincipalRemainingBlankCondition,$F440="",
_xlpm.IsPeriodBlankCondition,ISBLANK($A441),
_xlpm.Calculation,IF(_xlpm.IsPeriodBlankCondition,"",IF(_xlpm.IsPrincipalRemainingBlankCondition,"",IF(_xlpm.IsPrincipalRemainingZeroCondition,"",_xlpm.StartingPrincipalBalance))),
_xlpm.Calculation
)</f>
        <v/>
      </c>
      <c r="D441" s="5" t="str">
        <f>_xlfn.LET(
_xlpm.InterestCalculation,$F440*$B$9,
_xlpm.IsPrincipalRemainingZeroCondition,ROUND($F440,2)=0,
_xlpm.IsPrincipalRemainingBlankCondition,$F440="",
_xlpm.IsPeriodBlankCondition,ISBLANK($A441),
_xlpm.Calculation,IF(_xlpm.IsPeriodBlankCondition,"",IF(_xlpm.IsPrincipalRemainingBlankCondition,"",IF(_xlpm.IsPrincipalRemainingZeroCondition,"",_xlpm.InterestCalculation))),
_xlpm.Calculation
)</f>
        <v/>
      </c>
      <c r="E441" s="5" t="str">
        <f>_xlfn.LET(
_xlpm.PrincipalOwedCalculation,$B$10-$D441,
_xlpm.IsPrincipalLessThenOrEqualToMonthlyPaymentCondition,$F440&lt;=$B$10,
_xlpm.IsPrincipalZeroCondition,ROUND($F440,2) = 0,
_xlpm.IsPrincipalRemainingBlankCondition,$F440="",
_xlpm.IsPeriodBlankCondition,ISBLANK($A441),
_xlpm.Calculation,IF(_xlpm.IsPeriodBlankCondition,"",IF(_xlpm.IsPrincipalRemainingBlankCondition,"",IF(_xlpm.IsPrincipalZeroCondition,"",IF(_xlpm.IsPrincipalLessThenOrEqualToMonthlyPaymentCondition,$F440,_xlpm.PrincipalOwedCalculation)))),
_xlpm.Calculation
)</f>
        <v/>
      </c>
      <c r="F441" s="5" t="str">
        <f>_xlfn.LET(
_xlpm.StartingBalanceGreaterThanPrincipalOwedPlusPrepaymentCondition,$C441&gt;=$E441,
_xlpm.IsPrincpalOwedPlusPrepaymentLessThanOrEqualToPrincipalRemainingCondition,ROUND($E441,2)&lt;=ROUND($F440,2),
_xlpm.IsCurrentPrincapalOwedAmtGreaterThanPrevPrincipalOwedCondition,$E440&gt;$F440,
_xlpm.IsPrincipalZeroCondition,ROUND($F440,2) = 0,
_xlpm.IsPrincipalRemainingBlankCondition,$F440="",
_xlpm.IsPeriodBlankCondition,ISBLANK($A441),
_xlpm.Calculation,IF(_xlpm.IsPeriodBlankCondition,"",IF(_xlpm.IsPrincipalRemainingBlankCondition,"",IF(_xlpm.IsPrincipalZeroCondition,"",IF(_xlpm.StartingBalanceGreaterThanPrincipalOwedPlusPrepaymentCondition,$C441-$E441,0)))),
_xlpm.Calculation
)</f>
        <v/>
      </c>
      <c r="G441" s="5" t="str">
        <f>_xlfn.LET(
_xlpm.PrincpalRemainingCalculation,$B$13,
_xlpm.IsPrincipalZeroCondition,ROUND($F440,2) = 0,
_xlpm.IsPrincipalRemainingBlankCondition,$F440="",
_xlpm.IsPeriodBlankCondition,ISBLANK($A441),
_xlpm.Calculation,IF(_xlpm.IsPeriodBlankCondition,"",IF(_xlpm.IsPrincipalRemainingBlankCondition,"",IF(_xlpm.IsPrincipalZeroCondition,"",_xlpm.PrincpalRemainingCalculation))),
_xlpm.Calculation
)</f>
        <v/>
      </c>
      <c r="H441" s="5" t="str">
        <f>_xlfn.LET(
_xlpm.IsPrincipalRemainingLessThanOrEqualToPMICutoffAmtCondition,$F440&lt;=$B$2*(1-$B$15),
_xlpm.PMIMonthlyPayment,$B$19,
_xlpm.IsPrincipalZeroCondition,ROUND($F440,2) = 0,
_xlpm.IsPrincipalRemainingBlankCondition,$F440="",
_xlpm.IsPeriodBlankCondition,ISBLANK($A441),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41" s="5" t="str">
        <f>_xlfn.LET(
_xlpm.IfPMIOwedIsBlank,IF($H441 = "",0,$H441),
_xlpm.TotalMonthlyPaymentCalculation,$D441+$E441+$G441+_xlpm.IfPMIOwedIsBlank,
_xlpm.IsPrincipalZeroCondition,ROUND($F440,2) = 0,
_xlpm.IsPrincipalRemainingBlankCondition,$F440="",
_xlpm.IsPeriodBlankCondition,ISBLANK($A441),
_xlpm.Calculation,IF(_xlpm.IsPeriodBlankCondition,"",IF(_xlpm.IsPrincipalRemainingBlankCondition,"",IF(_xlpm.IsPrincipalZeroCondition,"",_xlpm.TotalMonthlyPaymentCalculation))),
_xlpm.Calculation
)</f>
        <v/>
      </c>
      <c r="L441" s="5"/>
    </row>
    <row r="442" spans="2:12" x14ac:dyDescent="0.3">
      <c r="B442" s="53" t="str">
        <f t="shared" si="6"/>
        <v/>
      </c>
      <c r="C442" s="5" t="str">
        <f>_xlfn.LET(
_xlpm.StartingPrincipalBalance,$F441,
_xlpm.IsPrincipalRemainingZeroCondition,ROUND($F441,2)=0,
_xlpm.IsPrincipalRemainingBlankCondition,$F441="",
_xlpm.IsPeriodBlankCondition,ISBLANK($A442),
_xlpm.Calculation,IF(_xlpm.IsPeriodBlankCondition,"",IF(_xlpm.IsPrincipalRemainingBlankCondition,"",IF(_xlpm.IsPrincipalRemainingZeroCondition,"",_xlpm.StartingPrincipalBalance))),
_xlpm.Calculation
)</f>
        <v/>
      </c>
      <c r="D442" s="5" t="str">
        <f>_xlfn.LET(
_xlpm.InterestCalculation,$F441*$B$9,
_xlpm.IsPrincipalRemainingZeroCondition,ROUND($F441,2)=0,
_xlpm.IsPrincipalRemainingBlankCondition,$F441="",
_xlpm.IsPeriodBlankCondition,ISBLANK($A442),
_xlpm.Calculation,IF(_xlpm.IsPeriodBlankCondition,"",IF(_xlpm.IsPrincipalRemainingBlankCondition,"",IF(_xlpm.IsPrincipalRemainingZeroCondition,"",_xlpm.InterestCalculation))),
_xlpm.Calculation
)</f>
        <v/>
      </c>
      <c r="E442" s="5" t="str">
        <f>_xlfn.LET(
_xlpm.PrincipalOwedCalculation,$B$10-$D442,
_xlpm.IsPrincipalLessThenOrEqualToMonthlyPaymentCondition,$F441&lt;=$B$10,
_xlpm.IsPrincipalZeroCondition,ROUND($F441,2) = 0,
_xlpm.IsPrincipalRemainingBlankCondition,$F441="",
_xlpm.IsPeriodBlankCondition,ISBLANK($A442),
_xlpm.Calculation,IF(_xlpm.IsPeriodBlankCondition,"",IF(_xlpm.IsPrincipalRemainingBlankCondition,"",IF(_xlpm.IsPrincipalZeroCondition,"",IF(_xlpm.IsPrincipalLessThenOrEqualToMonthlyPaymentCondition,$F441,_xlpm.PrincipalOwedCalculation)))),
_xlpm.Calculation
)</f>
        <v/>
      </c>
      <c r="F442" s="5" t="str">
        <f>_xlfn.LET(
_xlpm.StartingBalanceGreaterThanPrincipalOwedPlusPrepaymentCondition,$C442&gt;=$E442,
_xlpm.IsPrincpalOwedPlusPrepaymentLessThanOrEqualToPrincipalRemainingCondition,ROUND($E442,2)&lt;=ROUND($F441,2),
_xlpm.IsCurrentPrincapalOwedAmtGreaterThanPrevPrincipalOwedCondition,$E441&gt;$F441,
_xlpm.IsPrincipalZeroCondition,ROUND($F441,2) = 0,
_xlpm.IsPrincipalRemainingBlankCondition,$F441="",
_xlpm.IsPeriodBlankCondition,ISBLANK($A442),
_xlpm.Calculation,IF(_xlpm.IsPeriodBlankCondition,"",IF(_xlpm.IsPrincipalRemainingBlankCondition,"",IF(_xlpm.IsPrincipalZeroCondition,"",IF(_xlpm.StartingBalanceGreaterThanPrincipalOwedPlusPrepaymentCondition,$C442-$E442,0)))),
_xlpm.Calculation
)</f>
        <v/>
      </c>
      <c r="G442" s="5" t="str">
        <f>_xlfn.LET(
_xlpm.PrincpalRemainingCalculation,$B$13,
_xlpm.IsPrincipalZeroCondition,ROUND($F441,2) = 0,
_xlpm.IsPrincipalRemainingBlankCondition,$F441="",
_xlpm.IsPeriodBlankCondition,ISBLANK($A442),
_xlpm.Calculation,IF(_xlpm.IsPeriodBlankCondition,"",IF(_xlpm.IsPrincipalRemainingBlankCondition,"",IF(_xlpm.IsPrincipalZeroCondition,"",_xlpm.PrincpalRemainingCalculation))),
_xlpm.Calculation
)</f>
        <v/>
      </c>
      <c r="H442" s="5" t="str">
        <f>_xlfn.LET(
_xlpm.IsPrincipalRemainingLessThanOrEqualToPMICutoffAmtCondition,$F441&lt;=$B$2*(1-$B$15),
_xlpm.PMIMonthlyPayment,$B$19,
_xlpm.IsPrincipalZeroCondition,ROUND($F441,2) = 0,
_xlpm.IsPrincipalRemainingBlankCondition,$F441="",
_xlpm.IsPeriodBlankCondition,ISBLANK($A442),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42" s="5" t="str">
        <f>_xlfn.LET(
_xlpm.IfPMIOwedIsBlank,IF($H442 = "",0,$H442),
_xlpm.TotalMonthlyPaymentCalculation,$D442+$E442+$G442+_xlpm.IfPMIOwedIsBlank,
_xlpm.IsPrincipalZeroCondition,ROUND($F441,2) = 0,
_xlpm.IsPrincipalRemainingBlankCondition,$F441="",
_xlpm.IsPeriodBlankCondition,ISBLANK($A442),
_xlpm.Calculation,IF(_xlpm.IsPeriodBlankCondition,"",IF(_xlpm.IsPrincipalRemainingBlankCondition,"",IF(_xlpm.IsPrincipalZeroCondition,"",_xlpm.TotalMonthlyPaymentCalculation))),
_xlpm.Calculation
)</f>
        <v/>
      </c>
      <c r="L442" s="5"/>
    </row>
    <row r="443" spans="2:12" x14ac:dyDescent="0.3">
      <c r="B443" s="53" t="str">
        <f t="shared" si="6"/>
        <v/>
      </c>
      <c r="C443" s="5" t="str">
        <f>_xlfn.LET(
_xlpm.StartingPrincipalBalance,$F442,
_xlpm.IsPrincipalRemainingZeroCondition,ROUND($F442,2)=0,
_xlpm.IsPrincipalRemainingBlankCondition,$F442="",
_xlpm.IsPeriodBlankCondition,ISBLANK($A443),
_xlpm.Calculation,IF(_xlpm.IsPeriodBlankCondition,"",IF(_xlpm.IsPrincipalRemainingBlankCondition,"",IF(_xlpm.IsPrincipalRemainingZeroCondition,"",_xlpm.StartingPrincipalBalance))),
_xlpm.Calculation
)</f>
        <v/>
      </c>
      <c r="D443" s="5" t="str">
        <f>_xlfn.LET(
_xlpm.InterestCalculation,$F442*$B$9,
_xlpm.IsPrincipalRemainingZeroCondition,ROUND($F442,2)=0,
_xlpm.IsPrincipalRemainingBlankCondition,$F442="",
_xlpm.IsPeriodBlankCondition,ISBLANK($A443),
_xlpm.Calculation,IF(_xlpm.IsPeriodBlankCondition,"",IF(_xlpm.IsPrincipalRemainingBlankCondition,"",IF(_xlpm.IsPrincipalRemainingZeroCondition,"",_xlpm.InterestCalculation))),
_xlpm.Calculation
)</f>
        <v/>
      </c>
      <c r="E443" s="5" t="str">
        <f>_xlfn.LET(
_xlpm.PrincipalOwedCalculation,$B$10-$D443,
_xlpm.IsPrincipalLessThenOrEqualToMonthlyPaymentCondition,$F442&lt;=$B$10,
_xlpm.IsPrincipalZeroCondition,ROUND($F442,2) = 0,
_xlpm.IsPrincipalRemainingBlankCondition,$F442="",
_xlpm.IsPeriodBlankCondition,ISBLANK($A443),
_xlpm.Calculation,IF(_xlpm.IsPeriodBlankCondition,"",IF(_xlpm.IsPrincipalRemainingBlankCondition,"",IF(_xlpm.IsPrincipalZeroCondition,"",IF(_xlpm.IsPrincipalLessThenOrEqualToMonthlyPaymentCondition,$F442,_xlpm.PrincipalOwedCalculation)))),
_xlpm.Calculation
)</f>
        <v/>
      </c>
      <c r="F443" s="5" t="str">
        <f>_xlfn.LET(
_xlpm.StartingBalanceGreaterThanPrincipalOwedPlusPrepaymentCondition,$C443&gt;=$E443,
_xlpm.IsPrincpalOwedPlusPrepaymentLessThanOrEqualToPrincipalRemainingCondition,ROUND($E443,2)&lt;=ROUND($F442,2),
_xlpm.IsCurrentPrincapalOwedAmtGreaterThanPrevPrincipalOwedCondition,$E442&gt;$F442,
_xlpm.IsPrincipalZeroCondition,ROUND($F442,2) = 0,
_xlpm.IsPrincipalRemainingBlankCondition,$F442="",
_xlpm.IsPeriodBlankCondition,ISBLANK($A443),
_xlpm.Calculation,IF(_xlpm.IsPeriodBlankCondition,"",IF(_xlpm.IsPrincipalRemainingBlankCondition,"",IF(_xlpm.IsPrincipalZeroCondition,"",IF(_xlpm.StartingBalanceGreaterThanPrincipalOwedPlusPrepaymentCondition,$C443-$E443,0)))),
_xlpm.Calculation
)</f>
        <v/>
      </c>
      <c r="G443" s="5" t="str">
        <f>_xlfn.LET(
_xlpm.PrincpalRemainingCalculation,$B$13,
_xlpm.IsPrincipalZeroCondition,ROUND($F442,2) = 0,
_xlpm.IsPrincipalRemainingBlankCondition,$F442="",
_xlpm.IsPeriodBlankCondition,ISBLANK($A443),
_xlpm.Calculation,IF(_xlpm.IsPeriodBlankCondition,"",IF(_xlpm.IsPrincipalRemainingBlankCondition,"",IF(_xlpm.IsPrincipalZeroCondition,"",_xlpm.PrincpalRemainingCalculation))),
_xlpm.Calculation
)</f>
        <v/>
      </c>
      <c r="H443" s="5" t="str">
        <f>_xlfn.LET(
_xlpm.IsPrincipalRemainingLessThanOrEqualToPMICutoffAmtCondition,$F442&lt;=$B$2*(1-$B$15),
_xlpm.PMIMonthlyPayment,$B$19,
_xlpm.IsPrincipalZeroCondition,ROUND($F442,2) = 0,
_xlpm.IsPrincipalRemainingBlankCondition,$F442="",
_xlpm.IsPeriodBlankCondition,ISBLANK($A443),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43" s="5" t="str">
        <f>_xlfn.LET(
_xlpm.IfPMIOwedIsBlank,IF($H443 = "",0,$H443),
_xlpm.TotalMonthlyPaymentCalculation,$D443+$E443+$G443+_xlpm.IfPMIOwedIsBlank,
_xlpm.IsPrincipalZeroCondition,ROUND($F442,2) = 0,
_xlpm.IsPrincipalRemainingBlankCondition,$F442="",
_xlpm.IsPeriodBlankCondition,ISBLANK($A443),
_xlpm.Calculation,IF(_xlpm.IsPeriodBlankCondition,"",IF(_xlpm.IsPrincipalRemainingBlankCondition,"",IF(_xlpm.IsPrincipalZeroCondition,"",_xlpm.TotalMonthlyPaymentCalculation))),
_xlpm.Calculation
)</f>
        <v/>
      </c>
      <c r="L443" s="5"/>
    </row>
    <row r="444" spans="2:12" x14ac:dyDescent="0.3">
      <c r="B444" s="53" t="str">
        <f t="shared" si="6"/>
        <v/>
      </c>
      <c r="C444" s="5" t="str">
        <f>_xlfn.LET(
_xlpm.StartingPrincipalBalance,$F443,
_xlpm.IsPrincipalRemainingZeroCondition,ROUND($F443,2)=0,
_xlpm.IsPrincipalRemainingBlankCondition,$F443="",
_xlpm.IsPeriodBlankCondition,ISBLANK($A444),
_xlpm.Calculation,IF(_xlpm.IsPeriodBlankCondition,"",IF(_xlpm.IsPrincipalRemainingBlankCondition,"",IF(_xlpm.IsPrincipalRemainingZeroCondition,"",_xlpm.StartingPrincipalBalance))),
_xlpm.Calculation
)</f>
        <v/>
      </c>
      <c r="D444" s="5" t="str">
        <f>_xlfn.LET(
_xlpm.InterestCalculation,$F443*$B$9,
_xlpm.IsPrincipalRemainingZeroCondition,ROUND($F443,2)=0,
_xlpm.IsPrincipalRemainingBlankCondition,$F443="",
_xlpm.IsPeriodBlankCondition,ISBLANK($A444),
_xlpm.Calculation,IF(_xlpm.IsPeriodBlankCondition,"",IF(_xlpm.IsPrincipalRemainingBlankCondition,"",IF(_xlpm.IsPrincipalRemainingZeroCondition,"",_xlpm.InterestCalculation))),
_xlpm.Calculation
)</f>
        <v/>
      </c>
      <c r="E444" s="5" t="str">
        <f>_xlfn.LET(
_xlpm.PrincipalOwedCalculation,$B$10-$D444,
_xlpm.IsPrincipalLessThenOrEqualToMonthlyPaymentCondition,$F443&lt;=$B$10,
_xlpm.IsPrincipalZeroCondition,ROUND($F443,2) = 0,
_xlpm.IsPrincipalRemainingBlankCondition,$F443="",
_xlpm.IsPeriodBlankCondition,ISBLANK($A444),
_xlpm.Calculation,IF(_xlpm.IsPeriodBlankCondition,"",IF(_xlpm.IsPrincipalRemainingBlankCondition,"",IF(_xlpm.IsPrincipalZeroCondition,"",IF(_xlpm.IsPrincipalLessThenOrEqualToMonthlyPaymentCondition,$F443,_xlpm.PrincipalOwedCalculation)))),
_xlpm.Calculation
)</f>
        <v/>
      </c>
      <c r="F444" s="5" t="str">
        <f>_xlfn.LET(
_xlpm.StartingBalanceGreaterThanPrincipalOwedPlusPrepaymentCondition,$C444&gt;=$E444,
_xlpm.IsPrincpalOwedPlusPrepaymentLessThanOrEqualToPrincipalRemainingCondition,ROUND($E444,2)&lt;=ROUND($F443,2),
_xlpm.IsCurrentPrincapalOwedAmtGreaterThanPrevPrincipalOwedCondition,$E443&gt;$F443,
_xlpm.IsPrincipalZeroCondition,ROUND($F443,2) = 0,
_xlpm.IsPrincipalRemainingBlankCondition,$F443="",
_xlpm.IsPeriodBlankCondition,ISBLANK($A444),
_xlpm.Calculation,IF(_xlpm.IsPeriodBlankCondition,"",IF(_xlpm.IsPrincipalRemainingBlankCondition,"",IF(_xlpm.IsPrincipalZeroCondition,"",IF(_xlpm.StartingBalanceGreaterThanPrincipalOwedPlusPrepaymentCondition,$C444-$E444,0)))),
_xlpm.Calculation
)</f>
        <v/>
      </c>
      <c r="G444" s="5" t="str">
        <f>_xlfn.LET(
_xlpm.PrincpalRemainingCalculation,$B$13,
_xlpm.IsPrincipalZeroCondition,ROUND($F443,2) = 0,
_xlpm.IsPrincipalRemainingBlankCondition,$F443="",
_xlpm.IsPeriodBlankCondition,ISBLANK($A444),
_xlpm.Calculation,IF(_xlpm.IsPeriodBlankCondition,"",IF(_xlpm.IsPrincipalRemainingBlankCondition,"",IF(_xlpm.IsPrincipalZeroCondition,"",_xlpm.PrincpalRemainingCalculation))),
_xlpm.Calculation
)</f>
        <v/>
      </c>
      <c r="H444" s="5" t="str">
        <f>_xlfn.LET(
_xlpm.IsPrincipalRemainingLessThanOrEqualToPMICutoffAmtCondition,$F443&lt;=$B$2*(1-$B$15),
_xlpm.PMIMonthlyPayment,$B$19,
_xlpm.IsPrincipalZeroCondition,ROUND($F443,2) = 0,
_xlpm.IsPrincipalRemainingBlankCondition,$F443="",
_xlpm.IsPeriodBlankCondition,ISBLANK($A444),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44" s="5" t="str">
        <f>_xlfn.LET(
_xlpm.IfPMIOwedIsBlank,IF($H444 = "",0,$H444),
_xlpm.TotalMonthlyPaymentCalculation,$D444+$E444+$G444+_xlpm.IfPMIOwedIsBlank,
_xlpm.IsPrincipalZeroCondition,ROUND($F443,2) = 0,
_xlpm.IsPrincipalRemainingBlankCondition,$F443="",
_xlpm.IsPeriodBlankCondition,ISBLANK($A444),
_xlpm.Calculation,IF(_xlpm.IsPeriodBlankCondition,"",IF(_xlpm.IsPrincipalRemainingBlankCondition,"",IF(_xlpm.IsPrincipalZeroCondition,"",_xlpm.TotalMonthlyPaymentCalculation))),
_xlpm.Calculation
)</f>
        <v/>
      </c>
      <c r="L444" s="5"/>
    </row>
    <row r="445" spans="2:12" x14ac:dyDescent="0.3">
      <c r="B445" s="53" t="str">
        <f t="shared" si="6"/>
        <v/>
      </c>
      <c r="C445" s="5" t="str">
        <f>_xlfn.LET(
_xlpm.StartingPrincipalBalance,$F444,
_xlpm.IsPrincipalRemainingZeroCondition,ROUND($F444,2)=0,
_xlpm.IsPrincipalRemainingBlankCondition,$F444="",
_xlpm.IsPeriodBlankCondition,ISBLANK($A445),
_xlpm.Calculation,IF(_xlpm.IsPeriodBlankCondition,"",IF(_xlpm.IsPrincipalRemainingBlankCondition,"",IF(_xlpm.IsPrincipalRemainingZeroCondition,"",_xlpm.StartingPrincipalBalance))),
_xlpm.Calculation
)</f>
        <v/>
      </c>
      <c r="D445" s="5" t="str">
        <f>_xlfn.LET(
_xlpm.InterestCalculation,$F444*$B$9,
_xlpm.IsPrincipalRemainingZeroCondition,ROUND($F444,2)=0,
_xlpm.IsPrincipalRemainingBlankCondition,$F444="",
_xlpm.IsPeriodBlankCondition,ISBLANK($A445),
_xlpm.Calculation,IF(_xlpm.IsPeriodBlankCondition,"",IF(_xlpm.IsPrincipalRemainingBlankCondition,"",IF(_xlpm.IsPrincipalRemainingZeroCondition,"",_xlpm.InterestCalculation))),
_xlpm.Calculation
)</f>
        <v/>
      </c>
      <c r="E445" s="5" t="str">
        <f>_xlfn.LET(
_xlpm.PrincipalOwedCalculation,$B$10-$D445,
_xlpm.IsPrincipalLessThenOrEqualToMonthlyPaymentCondition,$F444&lt;=$B$10,
_xlpm.IsPrincipalZeroCondition,ROUND($F444,2) = 0,
_xlpm.IsPrincipalRemainingBlankCondition,$F444="",
_xlpm.IsPeriodBlankCondition,ISBLANK($A445),
_xlpm.Calculation,IF(_xlpm.IsPeriodBlankCondition,"",IF(_xlpm.IsPrincipalRemainingBlankCondition,"",IF(_xlpm.IsPrincipalZeroCondition,"",IF(_xlpm.IsPrincipalLessThenOrEqualToMonthlyPaymentCondition,$F444,_xlpm.PrincipalOwedCalculation)))),
_xlpm.Calculation
)</f>
        <v/>
      </c>
      <c r="F445" s="5" t="str">
        <f>_xlfn.LET(
_xlpm.StartingBalanceGreaterThanPrincipalOwedPlusPrepaymentCondition,$C445&gt;=$E445,
_xlpm.IsPrincpalOwedPlusPrepaymentLessThanOrEqualToPrincipalRemainingCondition,ROUND($E445,2)&lt;=ROUND($F444,2),
_xlpm.IsCurrentPrincapalOwedAmtGreaterThanPrevPrincipalOwedCondition,$E444&gt;$F444,
_xlpm.IsPrincipalZeroCondition,ROUND($F444,2) = 0,
_xlpm.IsPrincipalRemainingBlankCondition,$F444="",
_xlpm.IsPeriodBlankCondition,ISBLANK($A445),
_xlpm.Calculation,IF(_xlpm.IsPeriodBlankCondition,"",IF(_xlpm.IsPrincipalRemainingBlankCondition,"",IF(_xlpm.IsPrincipalZeroCondition,"",IF(_xlpm.StartingBalanceGreaterThanPrincipalOwedPlusPrepaymentCondition,$C445-$E445,0)))),
_xlpm.Calculation
)</f>
        <v/>
      </c>
      <c r="G445" s="5" t="str">
        <f>_xlfn.LET(
_xlpm.PrincpalRemainingCalculation,$B$13,
_xlpm.IsPrincipalZeroCondition,ROUND($F444,2) = 0,
_xlpm.IsPrincipalRemainingBlankCondition,$F444="",
_xlpm.IsPeriodBlankCondition,ISBLANK($A445),
_xlpm.Calculation,IF(_xlpm.IsPeriodBlankCondition,"",IF(_xlpm.IsPrincipalRemainingBlankCondition,"",IF(_xlpm.IsPrincipalZeroCondition,"",_xlpm.PrincpalRemainingCalculation))),
_xlpm.Calculation
)</f>
        <v/>
      </c>
      <c r="H445" s="5" t="str">
        <f>_xlfn.LET(
_xlpm.IsPrincipalRemainingLessThanOrEqualToPMICutoffAmtCondition,$F444&lt;=$B$2*(1-$B$15),
_xlpm.PMIMonthlyPayment,$B$19,
_xlpm.IsPrincipalZeroCondition,ROUND($F444,2) = 0,
_xlpm.IsPrincipalRemainingBlankCondition,$F444="",
_xlpm.IsPeriodBlankCondition,ISBLANK($A445),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45" s="5" t="str">
        <f>_xlfn.LET(
_xlpm.IfPMIOwedIsBlank,IF($H445 = "",0,$H445),
_xlpm.TotalMonthlyPaymentCalculation,$D445+$E445+$G445+_xlpm.IfPMIOwedIsBlank,
_xlpm.IsPrincipalZeroCondition,ROUND($F444,2) = 0,
_xlpm.IsPrincipalRemainingBlankCondition,$F444="",
_xlpm.IsPeriodBlankCondition,ISBLANK($A445),
_xlpm.Calculation,IF(_xlpm.IsPeriodBlankCondition,"",IF(_xlpm.IsPrincipalRemainingBlankCondition,"",IF(_xlpm.IsPrincipalZeroCondition,"",_xlpm.TotalMonthlyPaymentCalculation))),
_xlpm.Calculation
)</f>
        <v/>
      </c>
      <c r="L445" s="5"/>
    </row>
    <row r="446" spans="2:12" x14ac:dyDescent="0.3">
      <c r="B446" s="53" t="str">
        <f t="shared" si="6"/>
        <v/>
      </c>
      <c r="C446" s="5" t="str">
        <f>_xlfn.LET(
_xlpm.StartingPrincipalBalance,$F445,
_xlpm.IsPrincipalRemainingZeroCondition,ROUND($F445,2)=0,
_xlpm.IsPrincipalRemainingBlankCondition,$F445="",
_xlpm.IsPeriodBlankCondition,ISBLANK($A446),
_xlpm.Calculation,IF(_xlpm.IsPeriodBlankCondition,"",IF(_xlpm.IsPrincipalRemainingBlankCondition,"",IF(_xlpm.IsPrincipalRemainingZeroCondition,"",_xlpm.StartingPrincipalBalance))),
_xlpm.Calculation
)</f>
        <v/>
      </c>
      <c r="D446" s="5" t="str">
        <f>_xlfn.LET(
_xlpm.InterestCalculation,$F445*$B$9,
_xlpm.IsPrincipalRemainingZeroCondition,ROUND($F445,2)=0,
_xlpm.IsPrincipalRemainingBlankCondition,$F445="",
_xlpm.IsPeriodBlankCondition,ISBLANK($A446),
_xlpm.Calculation,IF(_xlpm.IsPeriodBlankCondition,"",IF(_xlpm.IsPrincipalRemainingBlankCondition,"",IF(_xlpm.IsPrincipalRemainingZeroCondition,"",_xlpm.InterestCalculation))),
_xlpm.Calculation
)</f>
        <v/>
      </c>
      <c r="E446" s="5" t="str">
        <f>_xlfn.LET(
_xlpm.PrincipalOwedCalculation,$B$10-$D446,
_xlpm.IsPrincipalLessThenOrEqualToMonthlyPaymentCondition,$F445&lt;=$B$10,
_xlpm.IsPrincipalZeroCondition,ROUND($F445,2) = 0,
_xlpm.IsPrincipalRemainingBlankCondition,$F445="",
_xlpm.IsPeriodBlankCondition,ISBLANK($A446),
_xlpm.Calculation,IF(_xlpm.IsPeriodBlankCondition,"",IF(_xlpm.IsPrincipalRemainingBlankCondition,"",IF(_xlpm.IsPrincipalZeroCondition,"",IF(_xlpm.IsPrincipalLessThenOrEqualToMonthlyPaymentCondition,$F445,_xlpm.PrincipalOwedCalculation)))),
_xlpm.Calculation
)</f>
        <v/>
      </c>
      <c r="F446" s="5" t="str">
        <f>_xlfn.LET(
_xlpm.StartingBalanceGreaterThanPrincipalOwedPlusPrepaymentCondition,$C446&gt;=$E446,
_xlpm.IsPrincpalOwedPlusPrepaymentLessThanOrEqualToPrincipalRemainingCondition,ROUND($E446,2)&lt;=ROUND($F445,2),
_xlpm.IsCurrentPrincapalOwedAmtGreaterThanPrevPrincipalOwedCondition,$E445&gt;$F445,
_xlpm.IsPrincipalZeroCondition,ROUND($F445,2) = 0,
_xlpm.IsPrincipalRemainingBlankCondition,$F445="",
_xlpm.IsPeriodBlankCondition,ISBLANK($A446),
_xlpm.Calculation,IF(_xlpm.IsPeriodBlankCondition,"",IF(_xlpm.IsPrincipalRemainingBlankCondition,"",IF(_xlpm.IsPrincipalZeroCondition,"",IF(_xlpm.StartingBalanceGreaterThanPrincipalOwedPlusPrepaymentCondition,$C446-$E446,0)))),
_xlpm.Calculation
)</f>
        <v/>
      </c>
      <c r="G446" s="5" t="str">
        <f>_xlfn.LET(
_xlpm.PrincpalRemainingCalculation,$B$13,
_xlpm.IsPrincipalZeroCondition,ROUND($F445,2) = 0,
_xlpm.IsPrincipalRemainingBlankCondition,$F445="",
_xlpm.IsPeriodBlankCondition,ISBLANK($A446),
_xlpm.Calculation,IF(_xlpm.IsPeriodBlankCondition,"",IF(_xlpm.IsPrincipalRemainingBlankCondition,"",IF(_xlpm.IsPrincipalZeroCondition,"",_xlpm.PrincpalRemainingCalculation))),
_xlpm.Calculation
)</f>
        <v/>
      </c>
      <c r="H446" s="5" t="str">
        <f>_xlfn.LET(
_xlpm.IsPrincipalRemainingLessThanOrEqualToPMICutoffAmtCondition,$F445&lt;=$B$2*(1-$B$15),
_xlpm.PMIMonthlyPayment,$B$19,
_xlpm.IsPrincipalZeroCondition,ROUND($F445,2) = 0,
_xlpm.IsPrincipalRemainingBlankCondition,$F445="",
_xlpm.IsPeriodBlankCondition,ISBLANK($A446),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46" s="5" t="str">
        <f>_xlfn.LET(
_xlpm.IfPMIOwedIsBlank,IF($H446 = "",0,$H446),
_xlpm.TotalMonthlyPaymentCalculation,$D446+$E446+$G446+_xlpm.IfPMIOwedIsBlank,
_xlpm.IsPrincipalZeroCondition,ROUND($F445,2) = 0,
_xlpm.IsPrincipalRemainingBlankCondition,$F445="",
_xlpm.IsPeriodBlankCondition,ISBLANK($A446),
_xlpm.Calculation,IF(_xlpm.IsPeriodBlankCondition,"",IF(_xlpm.IsPrincipalRemainingBlankCondition,"",IF(_xlpm.IsPrincipalZeroCondition,"",_xlpm.TotalMonthlyPaymentCalculation))),
_xlpm.Calculation
)</f>
        <v/>
      </c>
      <c r="L446" s="5"/>
    </row>
    <row r="447" spans="2:12" x14ac:dyDescent="0.3">
      <c r="B447" s="53" t="str">
        <f t="shared" si="6"/>
        <v/>
      </c>
      <c r="C447" s="5" t="str">
        <f>_xlfn.LET(
_xlpm.StartingPrincipalBalance,$F446,
_xlpm.IsPrincipalRemainingZeroCondition,ROUND($F446,2)=0,
_xlpm.IsPrincipalRemainingBlankCondition,$F446="",
_xlpm.IsPeriodBlankCondition,ISBLANK($A447),
_xlpm.Calculation,IF(_xlpm.IsPeriodBlankCondition,"",IF(_xlpm.IsPrincipalRemainingBlankCondition,"",IF(_xlpm.IsPrincipalRemainingZeroCondition,"",_xlpm.StartingPrincipalBalance))),
_xlpm.Calculation
)</f>
        <v/>
      </c>
      <c r="D447" s="5" t="str">
        <f>_xlfn.LET(
_xlpm.InterestCalculation,$F446*$B$9,
_xlpm.IsPrincipalRemainingZeroCondition,ROUND($F446,2)=0,
_xlpm.IsPrincipalRemainingBlankCondition,$F446="",
_xlpm.IsPeriodBlankCondition,ISBLANK($A447),
_xlpm.Calculation,IF(_xlpm.IsPeriodBlankCondition,"",IF(_xlpm.IsPrincipalRemainingBlankCondition,"",IF(_xlpm.IsPrincipalRemainingZeroCondition,"",_xlpm.InterestCalculation))),
_xlpm.Calculation
)</f>
        <v/>
      </c>
      <c r="E447" s="5" t="str">
        <f>_xlfn.LET(
_xlpm.PrincipalOwedCalculation,$B$10-$D447,
_xlpm.IsPrincipalLessThenOrEqualToMonthlyPaymentCondition,$F446&lt;=$B$10,
_xlpm.IsPrincipalZeroCondition,ROUND($F446,2) = 0,
_xlpm.IsPrincipalRemainingBlankCondition,$F446="",
_xlpm.IsPeriodBlankCondition,ISBLANK($A447),
_xlpm.Calculation,IF(_xlpm.IsPeriodBlankCondition,"",IF(_xlpm.IsPrincipalRemainingBlankCondition,"",IF(_xlpm.IsPrincipalZeroCondition,"",IF(_xlpm.IsPrincipalLessThenOrEqualToMonthlyPaymentCondition,$F446,_xlpm.PrincipalOwedCalculation)))),
_xlpm.Calculation
)</f>
        <v/>
      </c>
      <c r="F447" s="5" t="str">
        <f>_xlfn.LET(
_xlpm.StartingBalanceGreaterThanPrincipalOwedPlusPrepaymentCondition,$C447&gt;=$E447,
_xlpm.IsPrincpalOwedPlusPrepaymentLessThanOrEqualToPrincipalRemainingCondition,ROUND($E447,2)&lt;=ROUND($F446,2),
_xlpm.IsCurrentPrincapalOwedAmtGreaterThanPrevPrincipalOwedCondition,$E446&gt;$F446,
_xlpm.IsPrincipalZeroCondition,ROUND($F446,2) = 0,
_xlpm.IsPrincipalRemainingBlankCondition,$F446="",
_xlpm.IsPeriodBlankCondition,ISBLANK($A447),
_xlpm.Calculation,IF(_xlpm.IsPeriodBlankCondition,"",IF(_xlpm.IsPrincipalRemainingBlankCondition,"",IF(_xlpm.IsPrincipalZeroCondition,"",IF(_xlpm.StartingBalanceGreaterThanPrincipalOwedPlusPrepaymentCondition,$C447-$E447,0)))),
_xlpm.Calculation
)</f>
        <v/>
      </c>
      <c r="G447" s="5" t="str">
        <f>_xlfn.LET(
_xlpm.PrincpalRemainingCalculation,$B$13,
_xlpm.IsPrincipalZeroCondition,ROUND($F446,2) = 0,
_xlpm.IsPrincipalRemainingBlankCondition,$F446="",
_xlpm.IsPeriodBlankCondition,ISBLANK($A447),
_xlpm.Calculation,IF(_xlpm.IsPeriodBlankCondition,"",IF(_xlpm.IsPrincipalRemainingBlankCondition,"",IF(_xlpm.IsPrincipalZeroCondition,"",_xlpm.PrincpalRemainingCalculation))),
_xlpm.Calculation
)</f>
        <v/>
      </c>
      <c r="H447" s="5" t="str">
        <f>_xlfn.LET(
_xlpm.IsPrincipalRemainingLessThanOrEqualToPMICutoffAmtCondition,$F446&lt;=$B$2*(1-$B$15),
_xlpm.PMIMonthlyPayment,$B$19,
_xlpm.IsPrincipalZeroCondition,ROUND($F446,2) = 0,
_xlpm.IsPrincipalRemainingBlankCondition,$F446="",
_xlpm.IsPeriodBlankCondition,ISBLANK($A447),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47" s="5" t="str">
        <f>_xlfn.LET(
_xlpm.IfPMIOwedIsBlank,IF($H447 = "",0,$H447),
_xlpm.TotalMonthlyPaymentCalculation,$D447+$E447+$G447+_xlpm.IfPMIOwedIsBlank,
_xlpm.IsPrincipalZeroCondition,ROUND($F446,2) = 0,
_xlpm.IsPrincipalRemainingBlankCondition,$F446="",
_xlpm.IsPeriodBlankCondition,ISBLANK($A447),
_xlpm.Calculation,IF(_xlpm.IsPeriodBlankCondition,"",IF(_xlpm.IsPrincipalRemainingBlankCondition,"",IF(_xlpm.IsPrincipalZeroCondition,"",_xlpm.TotalMonthlyPaymentCalculation))),
_xlpm.Calculation
)</f>
        <v/>
      </c>
      <c r="L447" s="5"/>
    </row>
    <row r="448" spans="2:12" x14ac:dyDescent="0.3">
      <c r="B448" s="53" t="str">
        <f t="shared" si="6"/>
        <v/>
      </c>
      <c r="C448" s="5" t="str">
        <f>_xlfn.LET(
_xlpm.StartingPrincipalBalance,$F447,
_xlpm.IsPrincipalRemainingZeroCondition,ROUND($F447,2)=0,
_xlpm.IsPrincipalRemainingBlankCondition,$F447="",
_xlpm.IsPeriodBlankCondition,ISBLANK($A448),
_xlpm.Calculation,IF(_xlpm.IsPeriodBlankCondition,"",IF(_xlpm.IsPrincipalRemainingBlankCondition,"",IF(_xlpm.IsPrincipalRemainingZeroCondition,"",_xlpm.StartingPrincipalBalance))),
_xlpm.Calculation
)</f>
        <v/>
      </c>
      <c r="D448" s="5" t="str">
        <f>_xlfn.LET(
_xlpm.InterestCalculation,$F447*$B$9,
_xlpm.IsPrincipalRemainingZeroCondition,ROUND($F447,2)=0,
_xlpm.IsPrincipalRemainingBlankCondition,$F447="",
_xlpm.IsPeriodBlankCondition,ISBLANK($A448),
_xlpm.Calculation,IF(_xlpm.IsPeriodBlankCondition,"",IF(_xlpm.IsPrincipalRemainingBlankCondition,"",IF(_xlpm.IsPrincipalRemainingZeroCondition,"",_xlpm.InterestCalculation))),
_xlpm.Calculation
)</f>
        <v/>
      </c>
      <c r="E448" s="5" t="str">
        <f>_xlfn.LET(
_xlpm.PrincipalOwedCalculation,$B$10-$D448,
_xlpm.IsPrincipalLessThenOrEqualToMonthlyPaymentCondition,$F447&lt;=$B$10,
_xlpm.IsPrincipalZeroCondition,ROUND($F447,2) = 0,
_xlpm.IsPrincipalRemainingBlankCondition,$F447="",
_xlpm.IsPeriodBlankCondition,ISBLANK($A448),
_xlpm.Calculation,IF(_xlpm.IsPeriodBlankCondition,"",IF(_xlpm.IsPrincipalRemainingBlankCondition,"",IF(_xlpm.IsPrincipalZeroCondition,"",IF(_xlpm.IsPrincipalLessThenOrEqualToMonthlyPaymentCondition,$F447,_xlpm.PrincipalOwedCalculation)))),
_xlpm.Calculation
)</f>
        <v/>
      </c>
      <c r="F448" s="5" t="str">
        <f>_xlfn.LET(
_xlpm.StartingBalanceGreaterThanPrincipalOwedPlusPrepaymentCondition,$C448&gt;=$E448,
_xlpm.IsPrincpalOwedPlusPrepaymentLessThanOrEqualToPrincipalRemainingCondition,ROUND($E448,2)&lt;=ROUND($F447,2),
_xlpm.IsCurrentPrincapalOwedAmtGreaterThanPrevPrincipalOwedCondition,$E447&gt;$F447,
_xlpm.IsPrincipalZeroCondition,ROUND($F447,2) = 0,
_xlpm.IsPrincipalRemainingBlankCondition,$F447="",
_xlpm.IsPeriodBlankCondition,ISBLANK($A448),
_xlpm.Calculation,IF(_xlpm.IsPeriodBlankCondition,"",IF(_xlpm.IsPrincipalRemainingBlankCondition,"",IF(_xlpm.IsPrincipalZeroCondition,"",IF(_xlpm.StartingBalanceGreaterThanPrincipalOwedPlusPrepaymentCondition,$C448-$E448,0)))),
_xlpm.Calculation
)</f>
        <v/>
      </c>
      <c r="G448" s="5" t="str">
        <f>_xlfn.LET(
_xlpm.PrincpalRemainingCalculation,$B$13,
_xlpm.IsPrincipalZeroCondition,ROUND($F447,2) = 0,
_xlpm.IsPrincipalRemainingBlankCondition,$F447="",
_xlpm.IsPeriodBlankCondition,ISBLANK($A448),
_xlpm.Calculation,IF(_xlpm.IsPeriodBlankCondition,"",IF(_xlpm.IsPrincipalRemainingBlankCondition,"",IF(_xlpm.IsPrincipalZeroCondition,"",_xlpm.PrincpalRemainingCalculation))),
_xlpm.Calculation
)</f>
        <v/>
      </c>
      <c r="H448" s="5" t="str">
        <f>_xlfn.LET(
_xlpm.IsPrincipalRemainingLessThanOrEqualToPMICutoffAmtCondition,$F447&lt;=$B$2*(1-$B$15),
_xlpm.PMIMonthlyPayment,$B$19,
_xlpm.IsPrincipalZeroCondition,ROUND($F447,2) = 0,
_xlpm.IsPrincipalRemainingBlankCondition,$F447="",
_xlpm.IsPeriodBlankCondition,ISBLANK($A448),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48" s="5" t="str">
        <f>_xlfn.LET(
_xlpm.IfPMIOwedIsBlank,IF($H448 = "",0,$H448),
_xlpm.TotalMonthlyPaymentCalculation,$D448+$E448+$G448+_xlpm.IfPMIOwedIsBlank,
_xlpm.IsPrincipalZeroCondition,ROUND($F447,2) = 0,
_xlpm.IsPrincipalRemainingBlankCondition,$F447="",
_xlpm.IsPeriodBlankCondition,ISBLANK($A448),
_xlpm.Calculation,IF(_xlpm.IsPeriodBlankCondition,"",IF(_xlpm.IsPrincipalRemainingBlankCondition,"",IF(_xlpm.IsPrincipalZeroCondition,"",_xlpm.TotalMonthlyPaymentCalculation))),
_xlpm.Calculation
)</f>
        <v/>
      </c>
      <c r="L448" s="5"/>
    </row>
    <row r="449" spans="2:12" x14ac:dyDescent="0.3">
      <c r="B449" s="53" t="str">
        <f t="shared" si="6"/>
        <v/>
      </c>
      <c r="C449" s="5" t="str">
        <f>_xlfn.LET(
_xlpm.StartingPrincipalBalance,$F448,
_xlpm.IsPrincipalRemainingZeroCondition,ROUND($F448,2)=0,
_xlpm.IsPrincipalRemainingBlankCondition,$F448="",
_xlpm.IsPeriodBlankCondition,ISBLANK($A449),
_xlpm.Calculation,IF(_xlpm.IsPeriodBlankCondition,"",IF(_xlpm.IsPrincipalRemainingBlankCondition,"",IF(_xlpm.IsPrincipalRemainingZeroCondition,"",_xlpm.StartingPrincipalBalance))),
_xlpm.Calculation
)</f>
        <v/>
      </c>
      <c r="D449" s="5" t="str">
        <f>_xlfn.LET(
_xlpm.InterestCalculation,$F448*$B$9,
_xlpm.IsPrincipalRemainingZeroCondition,ROUND($F448,2)=0,
_xlpm.IsPrincipalRemainingBlankCondition,$F448="",
_xlpm.IsPeriodBlankCondition,ISBLANK($A449),
_xlpm.Calculation,IF(_xlpm.IsPeriodBlankCondition,"",IF(_xlpm.IsPrincipalRemainingBlankCondition,"",IF(_xlpm.IsPrincipalRemainingZeroCondition,"",_xlpm.InterestCalculation))),
_xlpm.Calculation
)</f>
        <v/>
      </c>
      <c r="E449" s="5" t="str">
        <f>_xlfn.LET(
_xlpm.PrincipalOwedCalculation,$B$10-$D449,
_xlpm.IsPrincipalLessThenOrEqualToMonthlyPaymentCondition,$F448&lt;=$B$10,
_xlpm.IsPrincipalZeroCondition,ROUND($F448,2) = 0,
_xlpm.IsPrincipalRemainingBlankCondition,$F448="",
_xlpm.IsPeriodBlankCondition,ISBLANK($A449),
_xlpm.Calculation,IF(_xlpm.IsPeriodBlankCondition,"",IF(_xlpm.IsPrincipalRemainingBlankCondition,"",IF(_xlpm.IsPrincipalZeroCondition,"",IF(_xlpm.IsPrincipalLessThenOrEqualToMonthlyPaymentCondition,$F448,_xlpm.PrincipalOwedCalculation)))),
_xlpm.Calculation
)</f>
        <v/>
      </c>
      <c r="F449" s="5" t="str">
        <f>_xlfn.LET(
_xlpm.StartingBalanceGreaterThanPrincipalOwedPlusPrepaymentCondition,$C449&gt;=$E449,
_xlpm.IsPrincpalOwedPlusPrepaymentLessThanOrEqualToPrincipalRemainingCondition,ROUND($E449,2)&lt;=ROUND($F448,2),
_xlpm.IsCurrentPrincapalOwedAmtGreaterThanPrevPrincipalOwedCondition,$E448&gt;$F448,
_xlpm.IsPrincipalZeroCondition,ROUND($F448,2) = 0,
_xlpm.IsPrincipalRemainingBlankCondition,$F448="",
_xlpm.IsPeriodBlankCondition,ISBLANK($A449),
_xlpm.Calculation,IF(_xlpm.IsPeriodBlankCondition,"",IF(_xlpm.IsPrincipalRemainingBlankCondition,"",IF(_xlpm.IsPrincipalZeroCondition,"",IF(_xlpm.StartingBalanceGreaterThanPrincipalOwedPlusPrepaymentCondition,$C449-$E449,0)))),
_xlpm.Calculation
)</f>
        <v/>
      </c>
      <c r="G449" s="5" t="str">
        <f>_xlfn.LET(
_xlpm.PrincpalRemainingCalculation,$B$13,
_xlpm.IsPrincipalZeroCondition,ROUND($F448,2) = 0,
_xlpm.IsPrincipalRemainingBlankCondition,$F448="",
_xlpm.IsPeriodBlankCondition,ISBLANK($A449),
_xlpm.Calculation,IF(_xlpm.IsPeriodBlankCondition,"",IF(_xlpm.IsPrincipalRemainingBlankCondition,"",IF(_xlpm.IsPrincipalZeroCondition,"",_xlpm.PrincpalRemainingCalculation))),
_xlpm.Calculation
)</f>
        <v/>
      </c>
      <c r="H449" s="5" t="str">
        <f>_xlfn.LET(
_xlpm.IsPrincipalRemainingLessThanOrEqualToPMICutoffAmtCondition,$F448&lt;=$B$2*(1-$B$15),
_xlpm.PMIMonthlyPayment,$B$19,
_xlpm.IsPrincipalZeroCondition,ROUND($F448,2) = 0,
_xlpm.IsPrincipalRemainingBlankCondition,$F448="",
_xlpm.IsPeriodBlankCondition,ISBLANK($A449),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49" s="5" t="str">
        <f>_xlfn.LET(
_xlpm.IfPMIOwedIsBlank,IF($H449 = "",0,$H449),
_xlpm.TotalMonthlyPaymentCalculation,$D449+$E449+$G449+_xlpm.IfPMIOwedIsBlank,
_xlpm.IsPrincipalZeroCondition,ROUND($F448,2) = 0,
_xlpm.IsPrincipalRemainingBlankCondition,$F448="",
_xlpm.IsPeriodBlankCondition,ISBLANK($A449),
_xlpm.Calculation,IF(_xlpm.IsPeriodBlankCondition,"",IF(_xlpm.IsPrincipalRemainingBlankCondition,"",IF(_xlpm.IsPrincipalZeroCondition,"",_xlpm.TotalMonthlyPaymentCalculation))),
_xlpm.Calculation
)</f>
        <v/>
      </c>
      <c r="L449" s="5"/>
    </row>
    <row r="450" spans="2:12" x14ac:dyDescent="0.3">
      <c r="B450" s="53" t="str">
        <f t="shared" si="6"/>
        <v/>
      </c>
      <c r="C450" s="5" t="str">
        <f>_xlfn.LET(
_xlpm.StartingPrincipalBalance,$F449,
_xlpm.IsPrincipalRemainingZeroCondition,ROUND($F449,2)=0,
_xlpm.IsPrincipalRemainingBlankCondition,$F449="",
_xlpm.IsPeriodBlankCondition,ISBLANK($A450),
_xlpm.Calculation,IF(_xlpm.IsPeriodBlankCondition,"",IF(_xlpm.IsPrincipalRemainingBlankCondition,"",IF(_xlpm.IsPrincipalRemainingZeroCondition,"",_xlpm.StartingPrincipalBalance))),
_xlpm.Calculation
)</f>
        <v/>
      </c>
      <c r="D450" s="5" t="str">
        <f>_xlfn.LET(
_xlpm.InterestCalculation,$F449*$B$9,
_xlpm.IsPrincipalRemainingZeroCondition,ROUND($F449,2)=0,
_xlpm.IsPrincipalRemainingBlankCondition,$F449="",
_xlpm.IsPeriodBlankCondition,ISBLANK($A450),
_xlpm.Calculation,IF(_xlpm.IsPeriodBlankCondition,"",IF(_xlpm.IsPrincipalRemainingBlankCondition,"",IF(_xlpm.IsPrincipalRemainingZeroCondition,"",_xlpm.InterestCalculation))),
_xlpm.Calculation
)</f>
        <v/>
      </c>
      <c r="E450" s="5" t="str">
        <f>_xlfn.LET(
_xlpm.PrincipalOwedCalculation,$B$10-$D450,
_xlpm.IsPrincipalLessThenOrEqualToMonthlyPaymentCondition,$F449&lt;=$B$10,
_xlpm.IsPrincipalZeroCondition,ROUND($F449,2) = 0,
_xlpm.IsPrincipalRemainingBlankCondition,$F449="",
_xlpm.IsPeriodBlankCondition,ISBLANK($A450),
_xlpm.Calculation,IF(_xlpm.IsPeriodBlankCondition,"",IF(_xlpm.IsPrincipalRemainingBlankCondition,"",IF(_xlpm.IsPrincipalZeroCondition,"",IF(_xlpm.IsPrincipalLessThenOrEqualToMonthlyPaymentCondition,$F449,_xlpm.PrincipalOwedCalculation)))),
_xlpm.Calculation
)</f>
        <v/>
      </c>
      <c r="F450" s="5" t="str">
        <f>_xlfn.LET(
_xlpm.StartingBalanceGreaterThanPrincipalOwedPlusPrepaymentCondition,$C450&gt;=$E450,
_xlpm.IsPrincpalOwedPlusPrepaymentLessThanOrEqualToPrincipalRemainingCondition,ROUND($E450,2)&lt;=ROUND($F449,2),
_xlpm.IsCurrentPrincapalOwedAmtGreaterThanPrevPrincipalOwedCondition,$E449&gt;$F449,
_xlpm.IsPrincipalZeroCondition,ROUND($F449,2) = 0,
_xlpm.IsPrincipalRemainingBlankCondition,$F449="",
_xlpm.IsPeriodBlankCondition,ISBLANK($A450),
_xlpm.Calculation,IF(_xlpm.IsPeriodBlankCondition,"",IF(_xlpm.IsPrincipalRemainingBlankCondition,"",IF(_xlpm.IsPrincipalZeroCondition,"",IF(_xlpm.StartingBalanceGreaterThanPrincipalOwedPlusPrepaymentCondition,$C450-$E450,0)))),
_xlpm.Calculation
)</f>
        <v/>
      </c>
      <c r="G450" s="5" t="str">
        <f>_xlfn.LET(
_xlpm.PrincpalRemainingCalculation,$B$13,
_xlpm.IsPrincipalZeroCondition,ROUND($F449,2) = 0,
_xlpm.IsPrincipalRemainingBlankCondition,$F449="",
_xlpm.IsPeriodBlankCondition,ISBLANK($A450),
_xlpm.Calculation,IF(_xlpm.IsPeriodBlankCondition,"",IF(_xlpm.IsPrincipalRemainingBlankCondition,"",IF(_xlpm.IsPrincipalZeroCondition,"",_xlpm.PrincpalRemainingCalculation))),
_xlpm.Calculation
)</f>
        <v/>
      </c>
      <c r="H450" s="5" t="str">
        <f>_xlfn.LET(
_xlpm.IsPrincipalRemainingLessThanOrEqualToPMICutoffAmtCondition,$F449&lt;=$B$2*(1-$B$15),
_xlpm.PMIMonthlyPayment,$B$19,
_xlpm.IsPrincipalZeroCondition,ROUND($F449,2) = 0,
_xlpm.IsPrincipalRemainingBlankCondition,$F449="",
_xlpm.IsPeriodBlankCondition,ISBLANK($A450),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50" s="5" t="str">
        <f>_xlfn.LET(
_xlpm.IfPMIOwedIsBlank,IF($H450 = "",0,$H450),
_xlpm.TotalMonthlyPaymentCalculation,$D450+$E450+$G450+_xlpm.IfPMIOwedIsBlank,
_xlpm.IsPrincipalZeroCondition,ROUND($F449,2) = 0,
_xlpm.IsPrincipalRemainingBlankCondition,$F449="",
_xlpm.IsPeriodBlankCondition,ISBLANK($A450),
_xlpm.Calculation,IF(_xlpm.IsPeriodBlankCondition,"",IF(_xlpm.IsPrincipalRemainingBlankCondition,"",IF(_xlpm.IsPrincipalZeroCondition,"",_xlpm.TotalMonthlyPaymentCalculation))),
_xlpm.Calculation
)</f>
        <v/>
      </c>
      <c r="L450" s="5"/>
    </row>
    <row r="451" spans="2:12" x14ac:dyDescent="0.3">
      <c r="B451" s="53" t="str">
        <f t="shared" si="6"/>
        <v/>
      </c>
      <c r="C451" s="5" t="str">
        <f>_xlfn.LET(
_xlpm.StartingPrincipalBalance,$F450,
_xlpm.IsPrincipalRemainingZeroCondition,ROUND($F450,2)=0,
_xlpm.IsPrincipalRemainingBlankCondition,$F450="",
_xlpm.IsPeriodBlankCondition,ISBLANK($A451),
_xlpm.Calculation,IF(_xlpm.IsPeriodBlankCondition,"",IF(_xlpm.IsPrincipalRemainingBlankCondition,"",IF(_xlpm.IsPrincipalRemainingZeroCondition,"",_xlpm.StartingPrincipalBalance))),
_xlpm.Calculation
)</f>
        <v/>
      </c>
      <c r="D451" s="5" t="str">
        <f>_xlfn.LET(
_xlpm.InterestCalculation,$F450*$B$9,
_xlpm.IsPrincipalRemainingZeroCondition,ROUND($F450,2)=0,
_xlpm.IsPrincipalRemainingBlankCondition,$F450="",
_xlpm.IsPeriodBlankCondition,ISBLANK($A451),
_xlpm.Calculation,IF(_xlpm.IsPeriodBlankCondition,"",IF(_xlpm.IsPrincipalRemainingBlankCondition,"",IF(_xlpm.IsPrincipalRemainingZeroCondition,"",_xlpm.InterestCalculation))),
_xlpm.Calculation
)</f>
        <v/>
      </c>
      <c r="E451" s="5" t="str">
        <f>_xlfn.LET(
_xlpm.PrincipalOwedCalculation,$B$10-$D451,
_xlpm.IsPrincipalLessThenOrEqualToMonthlyPaymentCondition,$F450&lt;=$B$10,
_xlpm.IsPrincipalZeroCondition,ROUND($F450,2) = 0,
_xlpm.IsPrincipalRemainingBlankCondition,$F450="",
_xlpm.IsPeriodBlankCondition,ISBLANK($A451),
_xlpm.Calculation,IF(_xlpm.IsPeriodBlankCondition,"",IF(_xlpm.IsPrincipalRemainingBlankCondition,"",IF(_xlpm.IsPrincipalZeroCondition,"",IF(_xlpm.IsPrincipalLessThenOrEqualToMonthlyPaymentCondition,$F450,_xlpm.PrincipalOwedCalculation)))),
_xlpm.Calculation
)</f>
        <v/>
      </c>
      <c r="F451" s="5" t="str">
        <f>_xlfn.LET(
_xlpm.StartingBalanceGreaterThanPrincipalOwedPlusPrepaymentCondition,$C451&gt;=$E451,
_xlpm.IsPrincpalOwedPlusPrepaymentLessThanOrEqualToPrincipalRemainingCondition,ROUND($E451,2)&lt;=ROUND($F450,2),
_xlpm.IsCurrentPrincapalOwedAmtGreaterThanPrevPrincipalOwedCondition,$E450&gt;$F450,
_xlpm.IsPrincipalZeroCondition,ROUND($F450,2) = 0,
_xlpm.IsPrincipalRemainingBlankCondition,$F450="",
_xlpm.IsPeriodBlankCondition,ISBLANK($A451),
_xlpm.Calculation,IF(_xlpm.IsPeriodBlankCondition,"",IF(_xlpm.IsPrincipalRemainingBlankCondition,"",IF(_xlpm.IsPrincipalZeroCondition,"",IF(_xlpm.StartingBalanceGreaterThanPrincipalOwedPlusPrepaymentCondition,$C451-$E451,0)))),
_xlpm.Calculation
)</f>
        <v/>
      </c>
      <c r="G451" s="5" t="str">
        <f>_xlfn.LET(
_xlpm.PrincpalRemainingCalculation,$B$13,
_xlpm.IsPrincipalZeroCondition,ROUND($F450,2) = 0,
_xlpm.IsPrincipalRemainingBlankCondition,$F450="",
_xlpm.IsPeriodBlankCondition,ISBLANK($A451),
_xlpm.Calculation,IF(_xlpm.IsPeriodBlankCondition,"",IF(_xlpm.IsPrincipalRemainingBlankCondition,"",IF(_xlpm.IsPrincipalZeroCondition,"",_xlpm.PrincpalRemainingCalculation))),
_xlpm.Calculation
)</f>
        <v/>
      </c>
      <c r="H451" s="5" t="str">
        <f>_xlfn.LET(
_xlpm.IsPrincipalRemainingLessThanOrEqualToPMICutoffAmtCondition,$F450&lt;=$B$2*(1-$B$15),
_xlpm.PMIMonthlyPayment,$B$19,
_xlpm.IsPrincipalZeroCondition,ROUND($F450,2) = 0,
_xlpm.IsPrincipalRemainingBlankCondition,$F450="",
_xlpm.IsPeriodBlankCondition,ISBLANK($A451),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51" s="5" t="str">
        <f>_xlfn.LET(
_xlpm.IfPMIOwedIsBlank,IF($H451 = "",0,$H451),
_xlpm.TotalMonthlyPaymentCalculation,$D451+$E451+$G451+_xlpm.IfPMIOwedIsBlank,
_xlpm.IsPrincipalZeroCondition,ROUND($F450,2) = 0,
_xlpm.IsPrincipalRemainingBlankCondition,$F450="",
_xlpm.IsPeriodBlankCondition,ISBLANK($A451),
_xlpm.Calculation,IF(_xlpm.IsPeriodBlankCondition,"",IF(_xlpm.IsPrincipalRemainingBlankCondition,"",IF(_xlpm.IsPrincipalZeroCondition,"",_xlpm.TotalMonthlyPaymentCalculation))),
_xlpm.Calculation
)</f>
        <v/>
      </c>
      <c r="L451" s="5"/>
    </row>
    <row r="452" spans="2:12" x14ac:dyDescent="0.3">
      <c r="B452" s="53" t="str">
        <f t="shared" si="6"/>
        <v/>
      </c>
      <c r="C452" s="5" t="str">
        <f>_xlfn.LET(
_xlpm.StartingPrincipalBalance,$F451,
_xlpm.IsPrincipalRemainingZeroCondition,ROUND($F451,2)=0,
_xlpm.IsPrincipalRemainingBlankCondition,$F451="",
_xlpm.IsPeriodBlankCondition,ISBLANK($A452),
_xlpm.Calculation,IF(_xlpm.IsPeriodBlankCondition,"",IF(_xlpm.IsPrincipalRemainingBlankCondition,"",IF(_xlpm.IsPrincipalRemainingZeroCondition,"",_xlpm.StartingPrincipalBalance))),
_xlpm.Calculation
)</f>
        <v/>
      </c>
      <c r="D452" s="5" t="str">
        <f>_xlfn.LET(
_xlpm.InterestCalculation,$F451*$B$9,
_xlpm.IsPrincipalRemainingZeroCondition,ROUND($F451,2)=0,
_xlpm.IsPrincipalRemainingBlankCondition,$F451="",
_xlpm.IsPeriodBlankCondition,ISBLANK($A452),
_xlpm.Calculation,IF(_xlpm.IsPeriodBlankCondition,"",IF(_xlpm.IsPrincipalRemainingBlankCondition,"",IF(_xlpm.IsPrincipalRemainingZeroCondition,"",_xlpm.InterestCalculation))),
_xlpm.Calculation
)</f>
        <v/>
      </c>
      <c r="E452" s="5" t="str">
        <f>_xlfn.LET(
_xlpm.PrincipalOwedCalculation,$B$10-$D452,
_xlpm.IsPrincipalLessThenOrEqualToMonthlyPaymentCondition,$F451&lt;=$B$10,
_xlpm.IsPrincipalZeroCondition,ROUND($F451,2) = 0,
_xlpm.IsPrincipalRemainingBlankCondition,$F451="",
_xlpm.IsPeriodBlankCondition,ISBLANK($A452),
_xlpm.Calculation,IF(_xlpm.IsPeriodBlankCondition,"",IF(_xlpm.IsPrincipalRemainingBlankCondition,"",IF(_xlpm.IsPrincipalZeroCondition,"",IF(_xlpm.IsPrincipalLessThenOrEqualToMonthlyPaymentCondition,$F451,_xlpm.PrincipalOwedCalculation)))),
_xlpm.Calculation
)</f>
        <v/>
      </c>
      <c r="F452" s="5" t="str">
        <f>_xlfn.LET(
_xlpm.StartingBalanceGreaterThanPrincipalOwedPlusPrepaymentCondition,$C452&gt;=$E452,
_xlpm.IsPrincpalOwedPlusPrepaymentLessThanOrEqualToPrincipalRemainingCondition,ROUND($E452,2)&lt;=ROUND($F451,2),
_xlpm.IsCurrentPrincapalOwedAmtGreaterThanPrevPrincipalOwedCondition,$E451&gt;$F451,
_xlpm.IsPrincipalZeroCondition,ROUND($F451,2) = 0,
_xlpm.IsPrincipalRemainingBlankCondition,$F451="",
_xlpm.IsPeriodBlankCondition,ISBLANK($A452),
_xlpm.Calculation,IF(_xlpm.IsPeriodBlankCondition,"",IF(_xlpm.IsPrincipalRemainingBlankCondition,"",IF(_xlpm.IsPrincipalZeroCondition,"",IF(_xlpm.StartingBalanceGreaterThanPrincipalOwedPlusPrepaymentCondition,$C452-$E452,0)))),
_xlpm.Calculation
)</f>
        <v/>
      </c>
      <c r="G452" s="5" t="str">
        <f>_xlfn.LET(
_xlpm.PrincpalRemainingCalculation,$B$13,
_xlpm.IsPrincipalZeroCondition,ROUND($F451,2) = 0,
_xlpm.IsPrincipalRemainingBlankCondition,$F451="",
_xlpm.IsPeriodBlankCondition,ISBLANK($A452),
_xlpm.Calculation,IF(_xlpm.IsPeriodBlankCondition,"",IF(_xlpm.IsPrincipalRemainingBlankCondition,"",IF(_xlpm.IsPrincipalZeroCondition,"",_xlpm.PrincpalRemainingCalculation))),
_xlpm.Calculation
)</f>
        <v/>
      </c>
      <c r="H452" s="5" t="str">
        <f>_xlfn.LET(
_xlpm.IsPrincipalRemainingLessThanOrEqualToPMICutoffAmtCondition,$F451&lt;=$B$2*(1-$B$15),
_xlpm.PMIMonthlyPayment,$B$19,
_xlpm.IsPrincipalZeroCondition,ROUND($F451,2) = 0,
_xlpm.IsPrincipalRemainingBlankCondition,$F451="",
_xlpm.IsPeriodBlankCondition,ISBLANK($A452),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52" s="5" t="str">
        <f>_xlfn.LET(
_xlpm.IfPMIOwedIsBlank,IF($H452 = "",0,$H452),
_xlpm.TotalMonthlyPaymentCalculation,$D452+$E452+$G452+_xlpm.IfPMIOwedIsBlank,
_xlpm.IsPrincipalZeroCondition,ROUND($F451,2) = 0,
_xlpm.IsPrincipalRemainingBlankCondition,$F451="",
_xlpm.IsPeriodBlankCondition,ISBLANK($A452),
_xlpm.Calculation,IF(_xlpm.IsPeriodBlankCondition,"",IF(_xlpm.IsPrincipalRemainingBlankCondition,"",IF(_xlpm.IsPrincipalZeroCondition,"",_xlpm.TotalMonthlyPaymentCalculation))),
_xlpm.Calculation
)</f>
        <v/>
      </c>
      <c r="L452" s="5"/>
    </row>
    <row r="453" spans="2:12" x14ac:dyDescent="0.3">
      <c r="B453" s="53" t="str">
        <f t="shared" si="6"/>
        <v/>
      </c>
      <c r="C453" s="5" t="str">
        <f>_xlfn.LET(
_xlpm.StartingPrincipalBalance,$F452,
_xlpm.IsPrincipalRemainingZeroCondition,ROUND($F452,2)=0,
_xlpm.IsPrincipalRemainingBlankCondition,$F452="",
_xlpm.IsPeriodBlankCondition,ISBLANK($A453),
_xlpm.Calculation,IF(_xlpm.IsPeriodBlankCondition,"",IF(_xlpm.IsPrincipalRemainingBlankCondition,"",IF(_xlpm.IsPrincipalRemainingZeroCondition,"",_xlpm.StartingPrincipalBalance))),
_xlpm.Calculation
)</f>
        <v/>
      </c>
      <c r="D453" s="5" t="str">
        <f>_xlfn.LET(
_xlpm.InterestCalculation,$F452*$B$9,
_xlpm.IsPrincipalRemainingZeroCondition,ROUND($F452,2)=0,
_xlpm.IsPrincipalRemainingBlankCondition,$F452="",
_xlpm.IsPeriodBlankCondition,ISBLANK($A453),
_xlpm.Calculation,IF(_xlpm.IsPeriodBlankCondition,"",IF(_xlpm.IsPrincipalRemainingBlankCondition,"",IF(_xlpm.IsPrincipalRemainingZeroCondition,"",_xlpm.InterestCalculation))),
_xlpm.Calculation
)</f>
        <v/>
      </c>
      <c r="E453" s="5" t="str">
        <f>_xlfn.LET(
_xlpm.PrincipalOwedCalculation,$B$10-$D453,
_xlpm.IsPrincipalLessThenOrEqualToMonthlyPaymentCondition,$F452&lt;=$B$10,
_xlpm.IsPrincipalZeroCondition,ROUND($F452,2) = 0,
_xlpm.IsPrincipalRemainingBlankCondition,$F452="",
_xlpm.IsPeriodBlankCondition,ISBLANK($A453),
_xlpm.Calculation,IF(_xlpm.IsPeriodBlankCondition,"",IF(_xlpm.IsPrincipalRemainingBlankCondition,"",IF(_xlpm.IsPrincipalZeroCondition,"",IF(_xlpm.IsPrincipalLessThenOrEqualToMonthlyPaymentCondition,$F452,_xlpm.PrincipalOwedCalculation)))),
_xlpm.Calculation
)</f>
        <v/>
      </c>
      <c r="F453" s="5" t="str">
        <f>_xlfn.LET(
_xlpm.StartingBalanceGreaterThanPrincipalOwedPlusPrepaymentCondition,$C453&gt;=$E453,
_xlpm.IsPrincpalOwedPlusPrepaymentLessThanOrEqualToPrincipalRemainingCondition,ROUND($E453,2)&lt;=ROUND($F452,2),
_xlpm.IsCurrentPrincapalOwedAmtGreaterThanPrevPrincipalOwedCondition,$E452&gt;$F452,
_xlpm.IsPrincipalZeroCondition,ROUND($F452,2) = 0,
_xlpm.IsPrincipalRemainingBlankCondition,$F452="",
_xlpm.IsPeriodBlankCondition,ISBLANK($A453),
_xlpm.Calculation,IF(_xlpm.IsPeriodBlankCondition,"",IF(_xlpm.IsPrincipalRemainingBlankCondition,"",IF(_xlpm.IsPrincipalZeroCondition,"",IF(_xlpm.StartingBalanceGreaterThanPrincipalOwedPlusPrepaymentCondition,$C453-$E453,0)))),
_xlpm.Calculation
)</f>
        <v/>
      </c>
      <c r="G453" s="5" t="str">
        <f>_xlfn.LET(
_xlpm.PrincpalRemainingCalculation,$B$13,
_xlpm.IsPrincipalZeroCondition,ROUND($F452,2) = 0,
_xlpm.IsPrincipalRemainingBlankCondition,$F452="",
_xlpm.IsPeriodBlankCondition,ISBLANK($A453),
_xlpm.Calculation,IF(_xlpm.IsPeriodBlankCondition,"",IF(_xlpm.IsPrincipalRemainingBlankCondition,"",IF(_xlpm.IsPrincipalZeroCondition,"",_xlpm.PrincpalRemainingCalculation))),
_xlpm.Calculation
)</f>
        <v/>
      </c>
      <c r="H453" s="5" t="str">
        <f>_xlfn.LET(
_xlpm.IsPrincipalRemainingLessThanOrEqualToPMICutoffAmtCondition,$F452&lt;=$B$2*(1-$B$15),
_xlpm.PMIMonthlyPayment,$B$19,
_xlpm.IsPrincipalZeroCondition,ROUND($F452,2) = 0,
_xlpm.IsPrincipalRemainingBlankCondition,$F452="",
_xlpm.IsPeriodBlankCondition,ISBLANK($A453),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53" s="5" t="str">
        <f>_xlfn.LET(
_xlpm.IfPMIOwedIsBlank,IF($H453 = "",0,$H453),
_xlpm.TotalMonthlyPaymentCalculation,$D453+$E453+$G453+_xlpm.IfPMIOwedIsBlank,
_xlpm.IsPrincipalZeroCondition,ROUND($F452,2) = 0,
_xlpm.IsPrincipalRemainingBlankCondition,$F452="",
_xlpm.IsPeriodBlankCondition,ISBLANK($A453),
_xlpm.Calculation,IF(_xlpm.IsPeriodBlankCondition,"",IF(_xlpm.IsPrincipalRemainingBlankCondition,"",IF(_xlpm.IsPrincipalZeroCondition,"",_xlpm.TotalMonthlyPaymentCalculation))),
_xlpm.Calculation
)</f>
        <v/>
      </c>
      <c r="L453" s="5"/>
    </row>
    <row r="454" spans="2:12" x14ac:dyDescent="0.3">
      <c r="B454" s="53" t="str">
        <f t="shared" si="6"/>
        <v/>
      </c>
      <c r="C454" s="5" t="str">
        <f>_xlfn.LET(
_xlpm.StartingPrincipalBalance,$F453,
_xlpm.IsPrincipalRemainingZeroCondition,ROUND($F453,2)=0,
_xlpm.IsPrincipalRemainingBlankCondition,$F453="",
_xlpm.IsPeriodBlankCondition,ISBLANK($A454),
_xlpm.Calculation,IF(_xlpm.IsPeriodBlankCondition,"",IF(_xlpm.IsPrincipalRemainingBlankCondition,"",IF(_xlpm.IsPrincipalRemainingZeroCondition,"",_xlpm.StartingPrincipalBalance))),
_xlpm.Calculation
)</f>
        <v/>
      </c>
      <c r="D454" s="5" t="str">
        <f>_xlfn.LET(
_xlpm.InterestCalculation,$F453*$B$9,
_xlpm.IsPrincipalRemainingZeroCondition,ROUND($F453,2)=0,
_xlpm.IsPrincipalRemainingBlankCondition,$F453="",
_xlpm.IsPeriodBlankCondition,ISBLANK($A454),
_xlpm.Calculation,IF(_xlpm.IsPeriodBlankCondition,"",IF(_xlpm.IsPrincipalRemainingBlankCondition,"",IF(_xlpm.IsPrincipalRemainingZeroCondition,"",_xlpm.InterestCalculation))),
_xlpm.Calculation
)</f>
        <v/>
      </c>
      <c r="E454" s="5" t="str">
        <f>_xlfn.LET(
_xlpm.PrincipalOwedCalculation,$B$10-$D454,
_xlpm.IsPrincipalLessThenOrEqualToMonthlyPaymentCondition,$F453&lt;=$B$10,
_xlpm.IsPrincipalZeroCondition,ROUND($F453,2) = 0,
_xlpm.IsPrincipalRemainingBlankCondition,$F453="",
_xlpm.IsPeriodBlankCondition,ISBLANK($A454),
_xlpm.Calculation,IF(_xlpm.IsPeriodBlankCondition,"",IF(_xlpm.IsPrincipalRemainingBlankCondition,"",IF(_xlpm.IsPrincipalZeroCondition,"",IF(_xlpm.IsPrincipalLessThenOrEqualToMonthlyPaymentCondition,$F453,_xlpm.PrincipalOwedCalculation)))),
_xlpm.Calculation
)</f>
        <v/>
      </c>
      <c r="F454" s="5" t="str">
        <f>_xlfn.LET(
_xlpm.StartingBalanceGreaterThanPrincipalOwedPlusPrepaymentCondition,$C454&gt;=$E454,
_xlpm.IsPrincpalOwedPlusPrepaymentLessThanOrEqualToPrincipalRemainingCondition,ROUND($E454,2)&lt;=ROUND($F453,2),
_xlpm.IsCurrentPrincapalOwedAmtGreaterThanPrevPrincipalOwedCondition,$E453&gt;$F453,
_xlpm.IsPrincipalZeroCondition,ROUND($F453,2) = 0,
_xlpm.IsPrincipalRemainingBlankCondition,$F453="",
_xlpm.IsPeriodBlankCondition,ISBLANK($A454),
_xlpm.Calculation,IF(_xlpm.IsPeriodBlankCondition,"",IF(_xlpm.IsPrincipalRemainingBlankCondition,"",IF(_xlpm.IsPrincipalZeroCondition,"",IF(_xlpm.StartingBalanceGreaterThanPrincipalOwedPlusPrepaymentCondition,$C454-$E454,0)))),
_xlpm.Calculation
)</f>
        <v/>
      </c>
      <c r="G454" s="5" t="str">
        <f>_xlfn.LET(
_xlpm.PrincpalRemainingCalculation,$B$13,
_xlpm.IsPrincipalZeroCondition,ROUND($F453,2) = 0,
_xlpm.IsPrincipalRemainingBlankCondition,$F453="",
_xlpm.IsPeriodBlankCondition,ISBLANK($A454),
_xlpm.Calculation,IF(_xlpm.IsPeriodBlankCondition,"",IF(_xlpm.IsPrincipalRemainingBlankCondition,"",IF(_xlpm.IsPrincipalZeroCondition,"",_xlpm.PrincpalRemainingCalculation))),
_xlpm.Calculation
)</f>
        <v/>
      </c>
      <c r="H454" s="5" t="str">
        <f>_xlfn.LET(
_xlpm.IsPrincipalRemainingLessThanOrEqualToPMICutoffAmtCondition,$F453&lt;=$B$2*(1-$B$15),
_xlpm.PMIMonthlyPayment,$B$19,
_xlpm.IsPrincipalZeroCondition,ROUND($F453,2) = 0,
_xlpm.IsPrincipalRemainingBlankCondition,$F453="",
_xlpm.IsPeriodBlankCondition,ISBLANK($A454),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54" s="5" t="str">
        <f>_xlfn.LET(
_xlpm.IfPMIOwedIsBlank,IF($H454 = "",0,$H454),
_xlpm.TotalMonthlyPaymentCalculation,$D454+$E454+$G454+_xlpm.IfPMIOwedIsBlank,
_xlpm.IsPrincipalZeroCondition,ROUND($F453,2) = 0,
_xlpm.IsPrincipalRemainingBlankCondition,$F453="",
_xlpm.IsPeriodBlankCondition,ISBLANK($A454),
_xlpm.Calculation,IF(_xlpm.IsPeriodBlankCondition,"",IF(_xlpm.IsPrincipalRemainingBlankCondition,"",IF(_xlpm.IsPrincipalZeroCondition,"",_xlpm.TotalMonthlyPaymentCalculation))),
_xlpm.Calculation
)</f>
        <v/>
      </c>
      <c r="L454" s="5"/>
    </row>
    <row r="455" spans="2:12" x14ac:dyDescent="0.3">
      <c r="B455" s="53" t="str">
        <f t="shared" si="6"/>
        <v/>
      </c>
      <c r="C455" s="5" t="str">
        <f>_xlfn.LET(
_xlpm.StartingPrincipalBalance,$F454,
_xlpm.IsPrincipalRemainingZeroCondition,ROUND($F454,2)=0,
_xlpm.IsPrincipalRemainingBlankCondition,$F454="",
_xlpm.IsPeriodBlankCondition,ISBLANK($A455),
_xlpm.Calculation,IF(_xlpm.IsPeriodBlankCondition,"",IF(_xlpm.IsPrincipalRemainingBlankCondition,"",IF(_xlpm.IsPrincipalRemainingZeroCondition,"",_xlpm.StartingPrincipalBalance))),
_xlpm.Calculation
)</f>
        <v/>
      </c>
      <c r="D455" s="5" t="str">
        <f>_xlfn.LET(
_xlpm.InterestCalculation,$F454*$B$9,
_xlpm.IsPrincipalRemainingZeroCondition,ROUND($F454,2)=0,
_xlpm.IsPrincipalRemainingBlankCondition,$F454="",
_xlpm.IsPeriodBlankCondition,ISBLANK($A455),
_xlpm.Calculation,IF(_xlpm.IsPeriodBlankCondition,"",IF(_xlpm.IsPrincipalRemainingBlankCondition,"",IF(_xlpm.IsPrincipalRemainingZeroCondition,"",_xlpm.InterestCalculation))),
_xlpm.Calculation
)</f>
        <v/>
      </c>
      <c r="E455" s="5" t="str">
        <f>_xlfn.LET(
_xlpm.PrincipalOwedCalculation,$B$10-$D455,
_xlpm.IsPrincipalLessThenOrEqualToMonthlyPaymentCondition,$F454&lt;=$B$10,
_xlpm.IsPrincipalZeroCondition,ROUND($F454,2) = 0,
_xlpm.IsPrincipalRemainingBlankCondition,$F454="",
_xlpm.IsPeriodBlankCondition,ISBLANK($A455),
_xlpm.Calculation,IF(_xlpm.IsPeriodBlankCondition,"",IF(_xlpm.IsPrincipalRemainingBlankCondition,"",IF(_xlpm.IsPrincipalZeroCondition,"",IF(_xlpm.IsPrincipalLessThenOrEqualToMonthlyPaymentCondition,$F454,_xlpm.PrincipalOwedCalculation)))),
_xlpm.Calculation
)</f>
        <v/>
      </c>
      <c r="F455" s="5" t="str">
        <f>_xlfn.LET(
_xlpm.StartingBalanceGreaterThanPrincipalOwedPlusPrepaymentCondition,$C455&gt;=$E455,
_xlpm.IsPrincpalOwedPlusPrepaymentLessThanOrEqualToPrincipalRemainingCondition,ROUND($E455,2)&lt;=ROUND($F454,2),
_xlpm.IsCurrentPrincapalOwedAmtGreaterThanPrevPrincipalOwedCondition,$E454&gt;$F454,
_xlpm.IsPrincipalZeroCondition,ROUND($F454,2) = 0,
_xlpm.IsPrincipalRemainingBlankCondition,$F454="",
_xlpm.IsPeriodBlankCondition,ISBLANK($A455),
_xlpm.Calculation,IF(_xlpm.IsPeriodBlankCondition,"",IF(_xlpm.IsPrincipalRemainingBlankCondition,"",IF(_xlpm.IsPrincipalZeroCondition,"",IF(_xlpm.StartingBalanceGreaterThanPrincipalOwedPlusPrepaymentCondition,$C455-$E455,0)))),
_xlpm.Calculation
)</f>
        <v/>
      </c>
      <c r="G455" s="5" t="str">
        <f>_xlfn.LET(
_xlpm.PrincpalRemainingCalculation,$B$13,
_xlpm.IsPrincipalZeroCondition,ROUND($F454,2) = 0,
_xlpm.IsPrincipalRemainingBlankCondition,$F454="",
_xlpm.IsPeriodBlankCondition,ISBLANK($A455),
_xlpm.Calculation,IF(_xlpm.IsPeriodBlankCondition,"",IF(_xlpm.IsPrincipalRemainingBlankCondition,"",IF(_xlpm.IsPrincipalZeroCondition,"",_xlpm.PrincpalRemainingCalculation))),
_xlpm.Calculation
)</f>
        <v/>
      </c>
      <c r="H455" s="5" t="str">
        <f>_xlfn.LET(
_xlpm.IsPrincipalRemainingLessThanOrEqualToPMICutoffAmtCondition,$F454&lt;=$B$2*(1-$B$15),
_xlpm.PMIMonthlyPayment,$B$19,
_xlpm.IsPrincipalZeroCondition,ROUND($F454,2) = 0,
_xlpm.IsPrincipalRemainingBlankCondition,$F454="",
_xlpm.IsPeriodBlankCondition,ISBLANK($A455),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55" s="5" t="str">
        <f>_xlfn.LET(
_xlpm.IfPMIOwedIsBlank,IF($H455 = "",0,$H455),
_xlpm.TotalMonthlyPaymentCalculation,$D455+$E455+$G455+_xlpm.IfPMIOwedIsBlank,
_xlpm.IsPrincipalZeroCondition,ROUND($F454,2) = 0,
_xlpm.IsPrincipalRemainingBlankCondition,$F454="",
_xlpm.IsPeriodBlankCondition,ISBLANK($A455),
_xlpm.Calculation,IF(_xlpm.IsPeriodBlankCondition,"",IF(_xlpm.IsPrincipalRemainingBlankCondition,"",IF(_xlpm.IsPrincipalZeroCondition,"",_xlpm.TotalMonthlyPaymentCalculation))),
_xlpm.Calculation
)</f>
        <v/>
      </c>
      <c r="L455" s="5"/>
    </row>
    <row r="456" spans="2:12" x14ac:dyDescent="0.3">
      <c r="B456" s="53" t="str">
        <f t="shared" si="6"/>
        <v/>
      </c>
      <c r="C456" s="5" t="str">
        <f>_xlfn.LET(
_xlpm.StartingPrincipalBalance,$F455,
_xlpm.IsPrincipalRemainingZeroCondition,ROUND($F455,2)=0,
_xlpm.IsPrincipalRemainingBlankCondition,$F455="",
_xlpm.IsPeriodBlankCondition,ISBLANK($A456),
_xlpm.Calculation,IF(_xlpm.IsPeriodBlankCondition,"",IF(_xlpm.IsPrincipalRemainingBlankCondition,"",IF(_xlpm.IsPrincipalRemainingZeroCondition,"",_xlpm.StartingPrincipalBalance))),
_xlpm.Calculation
)</f>
        <v/>
      </c>
      <c r="D456" s="5" t="str">
        <f>_xlfn.LET(
_xlpm.InterestCalculation,$F455*$B$9,
_xlpm.IsPrincipalRemainingZeroCondition,ROUND($F455,2)=0,
_xlpm.IsPrincipalRemainingBlankCondition,$F455="",
_xlpm.IsPeriodBlankCondition,ISBLANK($A456),
_xlpm.Calculation,IF(_xlpm.IsPeriodBlankCondition,"",IF(_xlpm.IsPrincipalRemainingBlankCondition,"",IF(_xlpm.IsPrincipalRemainingZeroCondition,"",_xlpm.InterestCalculation))),
_xlpm.Calculation
)</f>
        <v/>
      </c>
      <c r="E456" s="5" t="str">
        <f>_xlfn.LET(
_xlpm.PrincipalOwedCalculation,$B$10-$D456,
_xlpm.IsPrincipalLessThenOrEqualToMonthlyPaymentCondition,$F455&lt;=$B$10,
_xlpm.IsPrincipalZeroCondition,ROUND($F455,2) = 0,
_xlpm.IsPrincipalRemainingBlankCondition,$F455="",
_xlpm.IsPeriodBlankCondition,ISBLANK($A456),
_xlpm.Calculation,IF(_xlpm.IsPeriodBlankCondition,"",IF(_xlpm.IsPrincipalRemainingBlankCondition,"",IF(_xlpm.IsPrincipalZeroCondition,"",IF(_xlpm.IsPrincipalLessThenOrEqualToMonthlyPaymentCondition,$F455,_xlpm.PrincipalOwedCalculation)))),
_xlpm.Calculation
)</f>
        <v/>
      </c>
      <c r="F456" s="5" t="str">
        <f>_xlfn.LET(
_xlpm.StartingBalanceGreaterThanPrincipalOwedPlusPrepaymentCondition,$C456&gt;=$E456,
_xlpm.IsPrincpalOwedPlusPrepaymentLessThanOrEqualToPrincipalRemainingCondition,ROUND($E456,2)&lt;=ROUND($F455,2),
_xlpm.IsCurrentPrincapalOwedAmtGreaterThanPrevPrincipalOwedCondition,$E455&gt;$F455,
_xlpm.IsPrincipalZeroCondition,ROUND($F455,2) = 0,
_xlpm.IsPrincipalRemainingBlankCondition,$F455="",
_xlpm.IsPeriodBlankCondition,ISBLANK($A456),
_xlpm.Calculation,IF(_xlpm.IsPeriodBlankCondition,"",IF(_xlpm.IsPrincipalRemainingBlankCondition,"",IF(_xlpm.IsPrincipalZeroCondition,"",IF(_xlpm.StartingBalanceGreaterThanPrincipalOwedPlusPrepaymentCondition,$C456-$E456,0)))),
_xlpm.Calculation
)</f>
        <v/>
      </c>
      <c r="G456" s="5" t="str">
        <f>_xlfn.LET(
_xlpm.PrincpalRemainingCalculation,$B$13,
_xlpm.IsPrincipalZeroCondition,ROUND($F455,2) = 0,
_xlpm.IsPrincipalRemainingBlankCondition,$F455="",
_xlpm.IsPeriodBlankCondition,ISBLANK($A456),
_xlpm.Calculation,IF(_xlpm.IsPeriodBlankCondition,"",IF(_xlpm.IsPrincipalRemainingBlankCondition,"",IF(_xlpm.IsPrincipalZeroCondition,"",_xlpm.PrincpalRemainingCalculation))),
_xlpm.Calculation
)</f>
        <v/>
      </c>
      <c r="H456" s="5" t="str">
        <f>_xlfn.LET(
_xlpm.IsPrincipalRemainingLessThanOrEqualToPMICutoffAmtCondition,$F455&lt;=$B$2*(1-$B$15),
_xlpm.PMIMonthlyPayment,$B$19,
_xlpm.IsPrincipalZeroCondition,ROUND($F455,2) = 0,
_xlpm.IsPrincipalRemainingBlankCondition,$F455="",
_xlpm.IsPeriodBlankCondition,ISBLANK($A456),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56" s="5" t="str">
        <f>_xlfn.LET(
_xlpm.IfPMIOwedIsBlank,IF($H456 = "",0,$H456),
_xlpm.TotalMonthlyPaymentCalculation,$D456+$E456+$G456+_xlpm.IfPMIOwedIsBlank,
_xlpm.IsPrincipalZeroCondition,ROUND($F455,2) = 0,
_xlpm.IsPrincipalRemainingBlankCondition,$F455="",
_xlpm.IsPeriodBlankCondition,ISBLANK($A456),
_xlpm.Calculation,IF(_xlpm.IsPeriodBlankCondition,"",IF(_xlpm.IsPrincipalRemainingBlankCondition,"",IF(_xlpm.IsPrincipalZeroCondition,"",_xlpm.TotalMonthlyPaymentCalculation))),
_xlpm.Calculation
)</f>
        <v/>
      </c>
      <c r="L456" s="5"/>
    </row>
    <row r="457" spans="2:12" x14ac:dyDescent="0.3">
      <c r="B457" s="53" t="str">
        <f t="shared" si="6"/>
        <v/>
      </c>
      <c r="C457" s="5" t="str">
        <f>_xlfn.LET(
_xlpm.StartingPrincipalBalance,$F456,
_xlpm.IsPrincipalRemainingZeroCondition,ROUND($F456,2)=0,
_xlpm.IsPrincipalRemainingBlankCondition,$F456="",
_xlpm.IsPeriodBlankCondition,ISBLANK($A457),
_xlpm.Calculation,IF(_xlpm.IsPeriodBlankCondition,"",IF(_xlpm.IsPrincipalRemainingBlankCondition,"",IF(_xlpm.IsPrincipalRemainingZeroCondition,"",_xlpm.StartingPrincipalBalance))),
_xlpm.Calculation
)</f>
        <v/>
      </c>
      <c r="D457" s="5" t="str">
        <f>_xlfn.LET(
_xlpm.InterestCalculation,$F456*$B$9,
_xlpm.IsPrincipalRemainingZeroCondition,ROUND($F456,2)=0,
_xlpm.IsPrincipalRemainingBlankCondition,$F456="",
_xlpm.IsPeriodBlankCondition,ISBLANK($A457),
_xlpm.Calculation,IF(_xlpm.IsPeriodBlankCondition,"",IF(_xlpm.IsPrincipalRemainingBlankCondition,"",IF(_xlpm.IsPrincipalRemainingZeroCondition,"",_xlpm.InterestCalculation))),
_xlpm.Calculation
)</f>
        <v/>
      </c>
      <c r="E457" s="5" t="str">
        <f>_xlfn.LET(
_xlpm.PrincipalOwedCalculation,$B$10-$D457,
_xlpm.IsPrincipalLessThenOrEqualToMonthlyPaymentCondition,$F456&lt;=$B$10,
_xlpm.IsPrincipalZeroCondition,ROUND($F456,2) = 0,
_xlpm.IsPrincipalRemainingBlankCondition,$F456="",
_xlpm.IsPeriodBlankCondition,ISBLANK($A457),
_xlpm.Calculation,IF(_xlpm.IsPeriodBlankCondition,"",IF(_xlpm.IsPrincipalRemainingBlankCondition,"",IF(_xlpm.IsPrincipalZeroCondition,"",IF(_xlpm.IsPrincipalLessThenOrEqualToMonthlyPaymentCondition,$F456,_xlpm.PrincipalOwedCalculation)))),
_xlpm.Calculation
)</f>
        <v/>
      </c>
      <c r="F457" s="5" t="str">
        <f>_xlfn.LET(
_xlpm.StartingBalanceGreaterThanPrincipalOwedPlusPrepaymentCondition,$C457&gt;=$E457,
_xlpm.IsPrincpalOwedPlusPrepaymentLessThanOrEqualToPrincipalRemainingCondition,ROUND($E457,2)&lt;=ROUND($F456,2),
_xlpm.IsCurrentPrincapalOwedAmtGreaterThanPrevPrincipalOwedCondition,$E456&gt;$F456,
_xlpm.IsPrincipalZeroCondition,ROUND($F456,2) = 0,
_xlpm.IsPrincipalRemainingBlankCondition,$F456="",
_xlpm.IsPeriodBlankCondition,ISBLANK($A457),
_xlpm.Calculation,IF(_xlpm.IsPeriodBlankCondition,"",IF(_xlpm.IsPrincipalRemainingBlankCondition,"",IF(_xlpm.IsPrincipalZeroCondition,"",IF(_xlpm.StartingBalanceGreaterThanPrincipalOwedPlusPrepaymentCondition,$C457-$E457,0)))),
_xlpm.Calculation
)</f>
        <v/>
      </c>
      <c r="G457" s="5" t="str">
        <f>_xlfn.LET(
_xlpm.PrincpalRemainingCalculation,$B$13,
_xlpm.IsPrincipalZeroCondition,ROUND($F456,2) = 0,
_xlpm.IsPrincipalRemainingBlankCondition,$F456="",
_xlpm.IsPeriodBlankCondition,ISBLANK($A457),
_xlpm.Calculation,IF(_xlpm.IsPeriodBlankCondition,"",IF(_xlpm.IsPrincipalRemainingBlankCondition,"",IF(_xlpm.IsPrincipalZeroCondition,"",_xlpm.PrincpalRemainingCalculation))),
_xlpm.Calculation
)</f>
        <v/>
      </c>
      <c r="H457" s="5" t="str">
        <f>_xlfn.LET(
_xlpm.IsPrincipalRemainingLessThanOrEqualToPMICutoffAmtCondition,$F456&lt;=$B$2*(1-$B$15),
_xlpm.PMIMonthlyPayment,$B$19,
_xlpm.IsPrincipalZeroCondition,ROUND($F456,2) = 0,
_xlpm.IsPrincipalRemainingBlankCondition,$F456="",
_xlpm.IsPeriodBlankCondition,ISBLANK($A457),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57" s="5" t="str">
        <f>_xlfn.LET(
_xlpm.IfPMIOwedIsBlank,IF($H457 = "",0,$H457),
_xlpm.TotalMonthlyPaymentCalculation,$D457+$E457+$G457+_xlpm.IfPMIOwedIsBlank,
_xlpm.IsPrincipalZeroCondition,ROUND($F456,2) = 0,
_xlpm.IsPrincipalRemainingBlankCondition,$F456="",
_xlpm.IsPeriodBlankCondition,ISBLANK($A457),
_xlpm.Calculation,IF(_xlpm.IsPeriodBlankCondition,"",IF(_xlpm.IsPrincipalRemainingBlankCondition,"",IF(_xlpm.IsPrincipalZeroCondition,"",_xlpm.TotalMonthlyPaymentCalculation))),
_xlpm.Calculation
)</f>
        <v/>
      </c>
      <c r="L457" s="5"/>
    </row>
    <row r="458" spans="2:12" x14ac:dyDescent="0.3">
      <c r="B458" s="53" t="str">
        <f t="shared" si="6"/>
        <v/>
      </c>
      <c r="C458" s="5" t="str">
        <f>_xlfn.LET(
_xlpm.StartingPrincipalBalance,$F457,
_xlpm.IsPrincipalRemainingZeroCondition,ROUND($F457,2)=0,
_xlpm.IsPrincipalRemainingBlankCondition,$F457="",
_xlpm.IsPeriodBlankCondition,ISBLANK($A458),
_xlpm.Calculation,IF(_xlpm.IsPeriodBlankCondition,"",IF(_xlpm.IsPrincipalRemainingBlankCondition,"",IF(_xlpm.IsPrincipalRemainingZeroCondition,"",_xlpm.StartingPrincipalBalance))),
_xlpm.Calculation
)</f>
        <v/>
      </c>
      <c r="D458" s="5" t="str">
        <f>_xlfn.LET(
_xlpm.InterestCalculation,$F457*$B$9,
_xlpm.IsPrincipalRemainingZeroCondition,ROUND($F457,2)=0,
_xlpm.IsPrincipalRemainingBlankCondition,$F457="",
_xlpm.IsPeriodBlankCondition,ISBLANK($A458),
_xlpm.Calculation,IF(_xlpm.IsPeriodBlankCondition,"",IF(_xlpm.IsPrincipalRemainingBlankCondition,"",IF(_xlpm.IsPrincipalRemainingZeroCondition,"",_xlpm.InterestCalculation))),
_xlpm.Calculation
)</f>
        <v/>
      </c>
      <c r="E458" s="5" t="str">
        <f>_xlfn.LET(
_xlpm.PrincipalOwedCalculation,$B$10-$D458,
_xlpm.IsPrincipalLessThenOrEqualToMonthlyPaymentCondition,$F457&lt;=$B$10,
_xlpm.IsPrincipalZeroCondition,ROUND($F457,2) = 0,
_xlpm.IsPrincipalRemainingBlankCondition,$F457="",
_xlpm.IsPeriodBlankCondition,ISBLANK($A458),
_xlpm.Calculation,IF(_xlpm.IsPeriodBlankCondition,"",IF(_xlpm.IsPrincipalRemainingBlankCondition,"",IF(_xlpm.IsPrincipalZeroCondition,"",IF(_xlpm.IsPrincipalLessThenOrEqualToMonthlyPaymentCondition,$F457,_xlpm.PrincipalOwedCalculation)))),
_xlpm.Calculation
)</f>
        <v/>
      </c>
      <c r="F458" s="5" t="str">
        <f>_xlfn.LET(
_xlpm.StartingBalanceGreaterThanPrincipalOwedPlusPrepaymentCondition,$C458&gt;=$E458,
_xlpm.IsPrincpalOwedPlusPrepaymentLessThanOrEqualToPrincipalRemainingCondition,ROUND($E458,2)&lt;=ROUND($F457,2),
_xlpm.IsCurrentPrincapalOwedAmtGreaterThanPrevPrincipalOwedCondition,$E457&gt;$F457,
_xlpm.IsPrincipalZeroCondition,ROUND($F457,2) = 0,
_xlpm.IsPrincipalRemainingBlankCondition,$F457="",
_xlpm.IsPeriodBlankCondition,ISBLANK($A458),
_xlpm.Calculation,IF(_xlpm.IsPeriodBlankCondition,"",IF(_xlpm.IsPrincipalRemainingBlankCondition,"",IF(_xlpm.IsPrincipalZeroCondition,"",IF(_xlpm.StartingBalanceGreaterThanPrincipalOwedPlusPrepaymentCondition,$C458-$E458,0)))),
_xlpm.Calculation
)</f>
        <v/>
      </c>
      <c r="G458" s="5" t="str">
        <f>_xlfn.LET(
_xlpm.PrincpalRemainingCalculation,$B$13,
_xlpm.IsPrincipalZeroCondition,ROUND($F457,2) = 0,
_xlpm.IsPrincipalRemainingBlankCondition,$F457="",
_xlpm.IsPeriodBlankCondition,ISBLANK($A458),
_xlpm.Calculation,IF(_xlpm.IsPeriodBlankCondition,"",IF(_xlpm.IsPrincipalRemainingBlankCondition,"",IF(_xlpm.IsPrincipalZeroCondition,"",_xlpm.PrincpalRemainingCalculation))),
_xlpm.Calculation
)</f>
        <v/>
      </c>
      <c r="H458" s="5" t="str">
        <f>_xlfn.LET(
_xlpm.IsPrincipalRemainingLessThanOrEqualToPMICutoffAmtCondition,$F457&lt;=$B$2*(1-$B$15),
_xlpm.PMIMonthlyPayment,$B$19,
_xlpm.IsPrincipalZeroCondition,ROUND($F457,2) = 0,
_xlpm.IsPrincipalRemainingBlankCondition,$F457="",
_xlpm.IsPeriodBlankCondition,ISBLANK($A458),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58" s="5" t="str">
        <f>_xlfn.LET(
_xlpm.IfPMIOwedIsBlank,IF($H458 = "",0,$H458),
_xlpm.TotalMonthlyPaymentCalculation,$D458+$E458+$G458+_xlpm.IfPMIOwedIsBlank,
_xlpm.IsPrincipalZeroCondition,ROUND($F457,2) = 0,
_xlpm.IsPrincipalRemainingBlankCondition,$F457="",
_xlpm.IsPeriodBlankCondition,ISBLANK($A458),
_xlpm.Calculation,IF(_xlpm.IsPeriodBlankCondition,"",IF(_xlpm.IsPrincipalRemainingBlankCondition,"",IF(_xlpm.IsPrincipalZeroCondition,"",_xlpm.TotalMonthlyPaymentCalculation))),
_xlpm.Calculation
)</f>
        <v/>
      </c>
      <c r="L458" s="5"/>
    </row>
    <row r="459" spans="2:12" x14ac:dyDescent="0.3">
      <c r="B459" s="53" t="str">
        <f t="shared" si="6"/>
        <v/>
      </c>
      <c r="C459" s="5" t="str">
        <f>_xlfn.LET(
_xlpm.StartingPrincipalBalance,$F458,
_xlpm.IsPrincipalRemainingZeroCondition,ROUND($F458,2)=0,
_xlpm.IsPrincipalRemainingBlankCondition,$F458="",
_xlpm.IsPeriodBlankCondition,ISBLANK($A459),
_xlpm.Calculation,IF(_xlpm.IsPeriodBlankCondition,"",IF(_xlpm.IsPrincipalRemainingBlankCondition,"",IF(_xlpm.IsPrincipalRemainingZeroCondition,"",_xlpm.StartingPrincipalBalance))),
_xlpm.Calculation
)</f>
        <v/>
      </c>
      <c r="D459" s="5" t="str">
        <f>_xlfn.LET(
_xlpm.InterestCalculation,$F458*$B$9,
_xlpm.IsPrincipalRemainingZeroCondition,ROUND($F458,2)=0,
_xlpm.IsPrincipalRemainingBlankCondition,$F458="",
_xlpm.IsPeriodBlankCondition,ISBLANK($A459),
_xlpm.Calculation,IF(_xlpm.IsPeriodBlankCondition,"",IF(_xlpm.IsPrincipalRemainingBlankCondition,"",IF(_xlpm.IsPrincipalRemainingZeroCondition,"",_xlpm.InterestCalculation))),
_xlpm.Calculation
)</f>
        <v/>
      </c>
      <c r="E459" s="5" t="str">
        <f>_xlfn.LET(
_xlpm.PrincipalOwedCalculation,$B$10-$D459,
_xlpm.IsPrincipalLessThenOrEqualToMonthlyPaymentCondition,$F458&lt;=$B$10,
_xlpm.IsPrincipalZeroCondition,ROUND($F458,2) = 0,
_xlpm.IsPrincipalRemainingBlankCondition,$F458="",
_xlpm.IsPeriodBlankCondition,ISBLANK($A459),
_xlpm.Calculation,IF(_xlpm.IsPeriodBlankCondition,"",IF(_xlpm.IsPrincipalRemainingBlankCondition,"",IF(_xlpm.IsPrincipalZeroCondition,"",IF(_xlpm.IsPrincipalLessThenOrEqualToMonthlyPaymentCondition,$F458,_xlpm.PrincipalOwedCalculation)))),
_xlpm.Calculation
)</f>
        <v/>
      </c>
      <c r="F459" s="5" t="str">
        <f>_xlfn.LET(
_xlpm.StartingBalanceGreaterThanPrincipalOwedPlusPrepaymentCondition,$C459&gt;=$E459,
_xlpm.IsPrincpalOwedPlusPrepaymentLessThanOrEqualToPrincipalRemainingCondition,ROUND($E459,2)&lt;=ROUND($F458,2),
_xlpm.IsCurrentPrincapalOwedAmtGreaterThanPrevPrincipalOwedCondition,$E458&gt;$F458,
_xlpm.IsPrincipalZeroCondition,ROUND($F458,2) = 0,
_xlpm.IsPrincipalRemainingBlankCondition,$F458="",
_xlpm.IsPeriodBlankCondition,ISBLANK($A459),
_xlpm.Calculation,IF(_xlpm.IsPeriodBlankCondition,"",IF(_xlpm.IsPrincipalRemainingBlankCondition,"",IF(_xlpm.IsPrincipalZeroCondition,"",IF(_xlpm.StartingBalanceGreaterThanPrincipalOwedPlusPrepaymentCondition,$C459-$E459,0)))),
_xlpm.Calculation
)</f>
        <v/>
      </c>
      <c r="G459" s="5" t="str">
        <f>_xlfn.LET(
_xlpm.PrincpalRemainingCalculation,$B$13,
_xlpm.IsPrincipalZeroCondition,ROUND($F458,2) = 0,
_xlpm.IsPrincipalRemainingBlankCondition,$F458="",
_xlpm.IsPeriodBlankCondition,ISBLANK($A459),
_xlpm.Calculation,IF(_xlpm.IsPeriodBlankCondition,"",IF(_xlpm.IsPrincipalRemainingBlankCondition,"",IF(_xlpm.IsPrincipalZeroCondition,"",_xlpm.PrincpalRemainingCalculation))),
_xlpm.Calculation
)</f>
        <v/>
      </c>
      <c r="H459" s="5" t="str">
        <f>_xlfn.LET(
_xlpm.IsPrincipalRemainingLessThanOrEqualToPMICutoffAmtCondition,$F458&lt;=$B$2*(1-$B$15),
_xlpm.PMIMonthlyPayment,$B$19,
_xlpm.IsPrincipalZeroCondition,ROUND($F458,2) = 0,
_xlpm.IsPrincipalRemainingBlankCondition,$F458="",
_xlpm.IsPeriodBlankCondition,ISBLANK($A459),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59" s="5" t="str">
        <f>_xlfn.LET(
_xlpm.IfPMIOwedIsBlank,IF($H459 = "",0,$H459),
_xlpm.TotalMonthlyPaymentCalculation,$D459+$E459+$G459+_xlpm.IfPMIOwedIsBlank,
_xlpm.IsPrincipalZeroCondition,ROUND($F458,2) = 0,
_xlpm.IsPrincipalRemainingBlankCondition,$F458="",
_xlpm.IsPeriodBlankCondition,ISBLANK($A459),
_xlpm.Calculation,IF(_xlpm.IsPeriodBlankCondition,"",IF(_xlpm.IsPrincipalRemainingBlankCondition,"",IF(_xlpm.IsPrincipalZeroCondition,"",_xlpm.TotalMonthlyPaymentCalculation))),
_xlpm.Calculation
)</f>
        <v/>
      </c>
      <c r="L459" s="5"/>
    </row>
    <row r="460" spans="2:12" x14ac:dyDescent="0.3">
      <c r="B460" s="53" t="str">
        <f t="shared" si="6"/>
        <v/>
      </c>
      <c r="C460" s="5" t="str">
        <f>_xlfn.LET(
_xlpm.StartingPrincipalBalance,$F459,
_xlpm.IsPrincipalRemainingZeroCondition,ROUND($F459,2)=0,
_xlpm.IsPrincipalRemainingBlankCondition,$F459="",
_xlpm.IsPeriodBlankCondition,ISBLANK($A460),
_xlpm.Calculation,IF(_xlpm.IsPeriodBlankCondition,"",IF(_xlpm.IsPrincipalRemainingBlankCondition,"",IF(_xlpm.IsPrincipalRemainingZeroCondition,"",_xlpm.StartingPrincipalBalance))),
_xlpm.Calculation
)</f>
        <v/>
      </c>
      <c r="D460" s="5" t="str">
        <f>_xlfn.LET(
_xlpm.InterestCalculation,$F459*$B$9,
_xlpm.IsPrincipalRemainingZeroCondition,ROUND($F459,2)=0,
_xlpm.IsPrincipalRemainingBlankCondition,$F459="",
_xlpm.IsPeriodBlankCondition,ISBLANK($A460),
_xlpm.Calculation,IF(_xlpm.IsPeriodBlankCondition,"",IF(_xlpm.IsPrincipalRemainingBlankCondition,"",IF(_xlpm.IsPrincipalRemainingZeroCondition,"",_xlpm.InterestCalculation))),
_xlpm.Calculation
)</f>
        <v/>
      </c>
      <c r="E460" s="5" t="str">
        <f>_xlfn.LET(
_xlpm.PrincipalOwedCalculation,$B$10-$D460,
_xlpm.IsPrincipalLessThenOrEqualToMonthlyPaymentCondition,$F459&lt;=$B$10,
_xlpm.IsPrincipalZeroCondition,ROUND($F459,2) = 0,
_xlpm.IsPrincipalRemainingBlankCondition,$F459="",
_xlpm.IsPeriodBlankCondition,ISBLANK($A460),
_xlpm.Calculation,IF(_xlpm.IsPeriodBlankCondition,"",IF(_xlpm.IsPrincipalRemainingBlankCondition,"",IF(_xlpm.IsPrincipalZeroCondition,"",IF(_xlpm.IsPrincipalLessThenOrEqualToMonthlyPaymentCondition,$F459,_xlpm.PrincipalOwedCalculation)))),
_xlpm.Calculation
)</f>
        <v/>
      </c>
      <c r="F460" s="5" t="str">
        <f>_xlfn.LET(
_xlpm.StartingBalanceGreaterThanPrincipalOwedPlusPrepaymentCondition,$C460&gt;=$E460,
_xlpm.IsPrincpalOwedPlusPrepaymentLessThanOrEqualToPrincipalRemainingCondition,ROUND($E460,2)&lt;=ROUND($F459,2),
_xlpm.IsCurrentPrincapalOwedAmtGreaterThanPrevPrincipalOwedCondition,$E459&gt;$F459,
_xlpm.IsPrincipalZeroCondition,ROUND($F459,2) = 0,
_xlpm.IsPrincipalRemainingBlankCondition,$F459="",
_xlpm.IsPeriodBlankCondition,ISBLANK($A460),
_xlpm.Calculation,IF(_xlpm.IsPeriodBlankCondition,"",IF(_xlpm.IsPrincipalRemainingBlankCondition,"",IF(_xlpm.IsPrincipalZeroCondition,"",IF(_xlpm.StartingBalanceGreaterThanPrincipalOwedPlusPrepaymentCondition,$C460-$E460,0)))),
_xlpm.Calculation
)</f>
        <v/>
      </c>
      <c r="G460" s="5" t="str">
        <f>_xlfn.LET(
_xlpm.PrincpalRemainingCalculation,$B$13,
_xlpm.IsPrincipalZeroCondition,ROUND($F459,2) = 0,
_xlpm.IsPrincipalRemainingBlankCondition,$F459="",
_xlpm.IsPeriodBlankCondition,ISBLANK($A460),
_xlpm.Calculation,IF(_xlpm.IsPeriodBlankCondition,"",IF(_xlpm.IsPrincipalRemainingBlankCondition,"",IF(_xlpm.IsPrincipalZeroCondition,"",_xlpm.PrincpalRemainingCalculation))),
_xlpm.Calculation
)</f>
        <v/>
      </c>
      <c r="H460" s="5" t="str">
        <f>_xlfn.LET(
_xlpm.IsPrincipalRemainingLessThanOrEqualToPMICutoffAmtCondition,$F459&lt;=$B$2*(1-$B$15),
_xlpm.PMIMonthlyPayment,$B$19,
_xlpm.IsPrincipalZeroCondition,ROUND($F459,2) = 0,
_xlpm.IsPrincipalRemainingBlankCondition,$F459="",
_xlpm.IsPeriodBlankCondition,ISBLANK($A460),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60" s="5" t="str">
        <f>_xlfn.LET(
_xlpm.IfPMIOwedIsBlank,IF($H460 = "",0,$H460),
_xlpm.TotalMonthlyPaymentCalculation,$D460+$E460+$G460+_xlpm.IfPMIOwedIsBlank,
_xlpm.IsPrincipalZeroCondition,ROUND($F459,2) = 0,
_xlpm.IsPrincipalRemainingBlankCondition,$F459="",
_xlpm.IsPeriodBlankCondition,ISBLANK($A460),
_xlpm.Calculation,IF(_xlpm.IsPeriodBlankCondition,"",IF(_xlpm.IsPrincipalRemainingBlankCondition,"",IF(_xlpm.IsPrincipalZeroCondition,"",_xlpm.TotalMonthlyPaymentCalculation))),
_xlpm.Calculation
)</f>
        <v/>
      </c>
      <c r="L460" s="5"/>
    </row>
    <row r="461" spans="2:12" x14ac:dyDescent="0.3">
      <c r="B461" s="53" t="str">
        <f t="shared" si="6"/>
        <v/>
      </c>
      <c r="C461" s="5" t="str">
        <f>_xlfn.LET(
_xlpm.StartingPrincipalBalance,$F460,
_xlpm.IsPrincipalRemainingZeroCondition,ROUND($F460,2)=0,
_xlpm.IsPrincipalRemainingBlankCondition,$F460="",
_xlpm.IsPeriodBlankCondition,ISBLANK($A461),
_xlpm.Calculation,IF(_xlpm.IsPeriodBlankCondition,"",IF(_xlpm.IsPrincipalRemainingBlankCondition,"",IF(_xlpm.IsPrincipalRemainingZeroCondition,"",_xlpm.StartingPrincipalBalance))),
_xlpm.Calculation
)</f>
        <v/>
      </c>
      <c r="D461" s="5" t="str">
        <f>_xlfn.LET(
_xlpm.InterestCalculation,$F460*$B$9,
_xlpm.IsPrincipalRemainingZeroCondition,ROUND($F460,2)=0,
_xlpm.IsPrincipalRemainingBlankCondition,$F460="",
_xlpm.IsPeriodBlankCondition,ISBLANK($A461),
_xlpm.Calculation,IF(_xlpm.IsPeriodBlankCondition,"",IF(_xlpm.IsPrincipalRemainingBlankCondition,"",IF(_xlpm.IsPrincipalRemainingZeroCondition,"",_xlpm.InterestCalculation))),
_xlpm.Calculation
)</f>
        <v/>
      </c>
      <c r="E461" s="5" t="str">
        <f>_xlfn.LET(
_xlpm.PrincipalOwedCalculation,$B$10-$D461,
_xlpm.IsPrincipalLessThenOrEqualToMonthlyPaymentCondition,$F460&lt;=$B$10,
_xlpm.IsPrincipalZeroCondition,ROUND($F460,2) = 0,
_xlpm.IsPrincipalRemainingBlankCondition,$F460="",
_xlpm.IsPeriodBlankCondition,ISBLANK($A461),
_xlpm.Calculation,IF(_xlpm.IsPeriodBlankCondition,"",IF(_xlpm.IsPrincipalRemainingBlankCondition,"",IF(_xlpm.IsPrincipalZeroCondition,"",IF(_xlpm.IsPrincipalLessThenOrEqualToMonthlyPaymentCondition,$F460,_xlpm.PrincipalOwedCalculation)))),
_xlpm.Calculation
)</f>
        <v/>
      </c>
      <c r="F461" s="5" t="str">
        <f>_xlfn.LET(
_xlpm.StartingBalanceGreaterThanPrincipalOwedPlusPrepaymentCondition,$C461&gt;=$E461,
_xlpm.IsPrincpalOwedPlusPrepaymentLessThanOrEqualToPrincipalRemainingCondition,ROUND($E461,2)&lt;=ROUND($F460,2),
_xlpm.IsCurrentPrincapalOwedAmtGreaterThanPrevPrincipalOwedCondition,$E460&gt;$F460,
_xlpm.IsPrincipalZeroCondition,ROUND($F460,2) = 0,
_xlpm.IsPrincipalRemainingBlankCondition,$F460="",
_xlpm.IsPeriodBlankCondition,ISBLANK($A461),
_xlpm.Calculation,IF(_xlpm.IsPeriodBlankCondition,"",IF(_xlpm.IsPrincipalRemainingBlankCondition,"",IF(_xlpm.IsPrincipalZeroCondition,"",IF(_xlpm.StartingBalanceGreaterThanPrincipalOwedPlusPrepaymentCondition,$C461-$E461,0)))),
_xlpm.Calculation
)</f>
        <v/>
      </c>
      <c r="G461" s="5" t="str">
        <f>_xlfn.LET(
_xlpm.PrincpalRemainingCalculation,$B$13,
_xlpm.IsPrincipalZeroCondition,ROUND($F460,2) = 0,
_xlpm.IsPrincipalRemainingBlankCondition,$F460="",
_xlpm.IsPeriodBlankCondition,ISBLANK($A461),
_xlpm.Calculation,IF(_xlpm.IsPeriodBlankCondition,"",IF(_xlpm.IsPrincipalRemainingBlankCondition,"",IF(_xlpm.IsPrincipalZeroCondition,"",_xlpm.PrincpalRemainingCalculation))),
_xlpm.Calculation
)</f>
        <v/>
      </c>
      <c r="H461" s="5" t="str">
        <f>_xlfn.LET(
_xlpm.IsPrincipalRemainingLessThanOrEqualToPMICutoffAmtCondition,$F460&lt;=$B$2*(1-$B$15),
_xlpm.PMIMonthlyPayment,$B$19,
_xlpm.IsPrincipalZeroCondition,ROUND($F460,2) = 0,
_xlpm.IsPrincipalRemainingBlankCondition,$F460="",
_xlpm.IsPeriodBlankCondition,ISBLANK($A461),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61" s="5" t="str">
        <f>_xlfn.LET(
_xlpm.IfPMIOwedIsBlank,IF($H461 = "",0,$H461),
_xlpm.TotalMonthlyPaymentCalculation,$D461+$E461+$G461+_xlpm.IfPMIOwedIsBlank,
_xlpm.IsPrincipalZeroCondition,ROUND($F460,2) = 0,
_xlpm.IsPrincipalRemainingBlankCondition,$F460="",
_xlpm.IsPeriodBlankCondition,ISBLANK($A461),
_xlpm.Calculation,IF(_xlpm.IsPeriodBlankCondition,"",IF(_xlpm.IsPrincipalRemainingBlankCondition,"",IF(_xlpm.IsPrincipalZeroCondition,"",_xlpm.TotalMonthlyPaymentCalculation))),
_xlpm.Calculation
)</f>
        <v/>
      </c>
      <c r="L461" s="5"/>
    </row>
    <row r="462" spans="2:12" x14ac:dyDescent="0.3">
      <c r="B462" s="53" t="str">
        <f t="shared" si="6"/>
        <v/>
      </c>
      <c r="C462" s="5" t="str">
        <f>_xlfn.LET(
_xlpm.StartingPrincipalBalance,$F461,
_xlpm.IsPrincipalRemainingZeroCondition,ROUND($F461,2)=0,
_xlpm.IsPrincipalRemainingBlankCondition,$F461="",
_xlpm.IsPeriodBlankCondition,ISBLANK($A462),
_xlpm.Calculation,IF(_xlpm.IsPeriodBlankCondition,"",IF(_xlpm.IsPrincipalRemainingBlankCondition,"",IF(_xlpm.IsPrincipalRemainingZeroCondition,"",_xlpm.StartingPrincipalBalance))),
_xlpm.Calculation
)</f>
        <v/>
      </c>
      <c r="D462" s="5" t="str">
        <f>_xlfn.LET(
_xlpm.InterestCalculation,$F461*$B$9,
_xlpm.IsPrincipalRemainingZeroCondition,ROUND($F461,2)=0,
_xlpm.IsPrincipalRemainingBlankCondition,$F461="",
_xlpm.IsPeriodBlankCondition,ISBLANK($A462),
_xlpm.Calculation,IF(_xlpm.IsPeriodBlankCondition,"",IF(_xlpm.IsPrincipalRemainingBlankCondition,"",IF(_xlpm.IsPrincipalRemainingZeroCondition,"",_xlpm.InterestCalculation))),
_xlpm.Calculation
)</f>
        <v/>
      </c>
      <c r="E462" s="5" t="str">
        <f>_xlfn.LET(
_xlpm.PrincipalOwedCalculation,$B$10-$D462,
_xlpm.IsPrincipalLessThenOrEqualToMonthlyPaymentCondition,$F461&lt;=$B$10,
_xlpm.IsPrincipalZeroCondition,ROUND($F461,2) = 0,
_xlpm.IsPrincipalRemainingBlankCondition,$F461="",
_xlpm.IsPeriodBlankCondition,ISBLANK($A462),
_xlpm.Calculation,IF(_xlpm.IsPeriodBlankCondition,"",IF(_xlpm.IsPrincipalRemainingBlankCondition,"",IF(_xlpm.IsPrincipalZeroCondition,"",IF(_xlpm.IsPrincipalLessThenOrEqualToMonthlyPaymentCondition,$F461,_xlpm.PrincipalOwedCalculation)))),
_xlpm.Calculation
)</f>
        <v/>
      </c>
      <c r="F462" s="5" t="str">
        <f>_xlfn.LET(
_xlpm.StartingBalanceGreaterThanPrincipalOwedPlusPrepaymentCondition,$C462&gt;=$E462,
_xlpm.IsPrincpalOwedPlusPrepaymentLessThanOrEqualToPrincipalRemainingCondition,ROUND($E462,2)&lt;=ROUND($F461,2),
_xlpm.IsCurrentPrincapalOwedAmtGreaterThanPrevPrincipalOwedCondition,$E461&gt;$F461,
_xlpm.IsPrincipalZeroCondition,ROUND($F461,2) = 0,
_xlpm.IsPrincipalRemainingBlankCondition,$F461="",
_xlpm.IsPeriodBlankCondition,ISBLANK($A462),
_xlpm.Calculation,IF(_xlpm.IsPeriodBlankCondition,"",IF(_xlpm.IsPrincipalRemainingBlankCondition,"",IF(_xlpm.IsPrincipalZeroCondition,"",IF(_xlpm.StartingBalanceGreaterThanPrincipalOwedPlusPrepaymentCondition,$C462-$E462,0)))),
_xlpm.Calculation
)</f>
        <v/>
      </c>
      <c r="G462" s="5" t="str">
        <f>_xlfn.LET(
_xlpm.PrincpalRemainingCalculation,$B$13,
_xlpm.IsPrincipalZeroCondition,ROUND($F461,2) = 0,
_xlpm.IsPrincipalRemainingBlankCondition,$F461="",
_xlpm.IsPeriodBlankCondition,ISBLANK($A462),
_xlpm.Calculation,IF(_xlpm.IsPeriodBlankCondition,"",IF(_xlpm.IsPrincipalRemainingBlankCondition,"",IF(_xlpm.IsPrincipalZeroCondition,"",_xlpm.PrincpalRemainingCalculation))),
_xlpm.Calculation
)</f>
        <v/>
      </c>
      <c r="H462" s="5" t="str">
        <f>_xlfn.LET(
_xlpm.IsPrincipalRemainingLessThanOrEqualToPMICutoffAmtCondition,$F461&lt;=$B$2*(1-$B$15),
_xlpm.PMIMonthlyPayment,$B$19,
_xlpm.IsPrincipalZeroCondition,ROUND($F461,2) = 0,
_xlpm.IsPrincipalRemainingBlankCondition,$F461="",
_xlpm.IsPeriodBlankCondition,ISBLANK($A462),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62" s="5" t="str">
        <f>_xlfn.LET(
_xlpm.IfPMIOwedIsBlank,IF($H462 = "",0,$H462),
_xlpm.TotalMonthlyPaymentCalculation,$D462+$E462+$G462+_xlpm.IfPMIOwedIsBlank,
_xlpm.IsPrincipalZeroCondition,ROUND($F461,2) = 0,
_xlpm.IsPrincipalRemainingBlankCondition,$F461="",
_xlpm.IsPeriodBlankCondition,ISBLANK($A462),
_xlpm.Calculation,IF(_xlpm.IsPeriodBlankCondition,"",IF(_xlpm.IsPrincipalRemainingBlankCondition,"",IF(_xlpm.IsPrincipalZeroCondition,"",_xlpm.TotalMonthlyPaymentCalculation))),
_xlpm.Calculation
)</f>
        <v/>
      </c>
      <c r="L462" s="5"/>
    </row>
    <row r="463" spans="2:12" x14ac:dyDescent="0.3">
      <c r="B463" s="53" t="str">
        <f t="shared" si="6"/>
        <v/>
      </c>
      <c r="C463" s="5" t="str">
        <f>_xlfn.LET(
_xlpm.StartingPrincipalBalance,$F462,
_xlpm.IsPrincipalRemainingZeroCondition,ROUND($F462,2)=0,
_xlpm.IsPrincipalRemainingBlankCondition,$F462="",
_xlpm.IsPeriodBlankCondition,ISBLANK($A463),
_xlpm.Calculation,IF(_xlpm.IsPeriodBlankCondition,"",IF(_xlpm.IsPrincipalRemainingBlankCondition,"",IF(_xlpm.IsPrincipalRemainingZeroCondition,"",_xlpm.StartingPrincipalBalance))),
_xlpm.Calculation
)</f>
        <v/>
      </c>
      <c r="D463" s="5" t="str">
        <f>_xlfn.LET(
_xlpm.InterestCalculation,$F462*$B$9,
_xlpm.IsPrincipalRemainingZeroCondition,ROUND($F462,2)=0,
_xlpm.IsPrincipalRemainingBlankCondition,$F462="",
_xlpm.IsPeriodBlankCondition,ISBLANK($A463),
_xlpm.Calculation,IF(_xlpm.IsPeriodBlankCondition,"",IF(_xlpm.IsPrincipalRemainingBlankCondition,"",IF(_xlpm.IsPrincipalRemainingZeroCondition,"",_xlpm.InterestCalculation))),
_xlpm.Calculation
)</f>
        <v/>
      </c>
      <c r="E463" s="5" t="str">
        <f>_xlfn.LET(
_xlpm.PrincipalOwedCalculation,$B$10-$D463,
_xlpm.IsPrincipalLessThenOrEqualToMonthlyPaymentCondition,$F462&lt;=$B$10,
_xlpm.IsPrincipalZeroCondition,ROUND($F462,2) = 0,
_xlpm.IsPrincipalRemainingBlankCondition,$F462="",
_xlpm.IsPeriodBlankCondition,ISBLANK($A463),
_xlpm.Calculation,IF(_xlpm.IsPeriodBlankCondition,"",IF(_xlpm.IsPrincipalRemainingBlankCondition,"",IF(_xlpm.IsPrincipalZeroCondition,"",IF(_xlpm.IsPrincipalLessThenOrEqualToMonthlyPaymentCondition,$F462,_xlpm.PrincipalOwedCalculation)))),
_xlpm.Calculation
)</f>
        <v/>
      </c>
      <c r="F463" s="5" t="str">
        <f>_xlfn.LET(
_xlpm.StartingBalanceGreaterThanPrincipalOwedPlusPrepaymentCondition,$C463&gt;=$E463,
_xlpm.IsPrincpalOwedPlusPrepaymentLessThanOrEqualToPrincipalRemainingCondition,ROUND($E463,2)&lt;=ROUND($F462,2),
_xlpm.IsCurrentPrincapalOwedAmtGreaterThanPrevPrincipalOwedCondition,$E462&gt;$F462,
_xlpm.IsPrincipalZeroCondition,ROUND($F462,2) = 0,
_xlpm.IsPrincipalRemainingBlankCondition,$F462="",
_xlpm.IsPeriodBlankCondition,ISBLANK($A463),
_xlpm.Calculation,IF(_xlpm.IsPeriodBlankCondition,"",IF(_xlpm.IsPrincipalRemainingBlankCondition,"",IF(_xlpm.IsPrincipalZeroCondition,"",IF(_xlpm.StartingBalanceGreaterThanPrincipalOwedPlusPrepaymentCondition,$C463-$E463,0)))),
_xlpm.Calculation
)</f>
        <v/>
      </c>
      <c r="G463" s="5" t="str">
        <f>_xlfn.LET(
_xlpm.PrincpalRemainingCalculation,$B$13,
_xlpm.IsPrincipalZeroCondition,ROUND($F462,2) = 0,
_xlpm.IsPrincipalRemainingBlankCondition,$F462="",
_xlpm.IsPeriodBlankCondition,ISBLANK($A463),
_xlpm.Calculation,IF(_xlpm.IsPeriodBlankCondition,"",IF(_xlpm.IsPrincipalRemainingBlankCondition,"",IF(_xlpm.IsPrincipalZeroCondition,"",_xlpm.PrincpalRemainingCalculation))),
_xlpm.Calculation
)</f>
        <v/>
      </c>
      <c r="H463" s="5" t="str">
        <f>_xlfn.LET(
_xlpm.IsPrincipalRemainingLessThanOrEqualToPMICutoffAmtCondition,$F462&lt;=$B$2*(1-$B$15),
_xlpm.PMIMonthlyPayment,$B$19,
_xlpm.IsPrincipalZeroCondition,ROUND($F462,2) = 0,
_xlpm.IsPrincipalRemainingBlankCondition,$F462="",
_xlpm.IsPeriodBlankCondition,ISBLANK($A463),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63" s="5" t="str">
        <f>_xlfn.LET(
_xlpm.IfPMIOwedIsBlank,IF($H463 = "",0,$H463),
_xlpm.TotalMonthlyPaymentCalculation,$D463+$E463+$G463+_xlpm.IfPMIOwedIsBlank,
_xlpm.IsPrincipalZeroCondition,ROUND($F462,2) = 0,
_xlpm.IsPrincipalRemainingBlankCondition,$F462="",
_xlpm.IsPeriodBlankCondition,ISBLANK($A463),
_xlpm.Calculation,IF(_xlpm.IsPeriodBlankCondition,"",IF(_xlpm.IsPrincipalRemainingBlankCondition,"",IF(_xlpm.IsPrincipalZeroCondition,"",_xlpm.TotalMonthlyPaymentCalculation))),
_xlpm.Calculation
)</f>
        <v/>
      </c>
      <c r="L463" s="5"/>
    </row>
    <row r="464" spans="2:12" x14ac:dyDescent="0.3">
      <c r="B464" s="53" t="str">
        <f t="shared" si="6"/>
        <v/>
      </c>
      <c r="C464" s="5" t="str">
        <f>_xlfn.LET(
_xlpm.StartingPrincipalBalance,$F463,
_xlpm.IsPrincipalRemainingZeroCondition,ROUND($F463,2)=0,
_xlpm.IsPrincipalRemainingBlankCondition,$F463="",
_xlpm.IsPeriodBlankCondition,ISBLANK($A464),
_xlpm.Calculation,IF(_xlpm.IsPeriodBlankCondition,"",IF(_xlpm.IsPrincipalRemainingBlankCondition,"",IF(_xlpm.IsPrincipalRemainingZeroCondition,"",_xlpm.StartingPrincipalBalance))),
_xlpm.Calculation
)</f>
        <v/>
      </c>
      <c r="D464" s="5" t="str">
        <f>_xlfn.LET(
_xlpm.InterestCalculation,$F463*$B$9,
_xlpm.IsPrincipalRemainingZeroCondition,ROUND($F463,2)=0,
_xlpm.IsPrincipalRemainingBlankCondition,$F463="",
_xlpm.IsPeriodBlankCondition,ISBLANK($A464),
_xlpm.Calculation,IF(_xlpm.IsPeriodBlankCondition,"",IF(_xlpm.IsPrincipalRemainingBlankCondition,"",IF(_xlpm.IsPrincipalRemainingZeroCondition,"",_xlpm.InterestCalculation))),
_xlpm.Calculation
)</f>
        <v/>
      </c>
      <c r="E464" s="5" t="str">
        <f>_xlfn.LET(
_xlpm.PrincipalOwedCalculation,$B$10-$D464,
_xlpm.IsPrincipalLessThenOrEqualToMonthlyPaymentCondition,$F463&lt;=$B$10,
_xlpm.IsPrincipalZeroCondition,ROUND($F463,2) = 0,
_xlpm.IsPrincipalRemainingBlankCondition,$F463="",
_xlpm.IsPeriodBlankCondition,ISBLANK($A464),
_xlpm.Calculation,IF(_xlpm.IsPeriodBlankCondition,"",IF(_xlpm.IsPrincipalRemainingBlankCondition,"",IF(_xlpm.IsPrincipalZeroCondition,"",IF(_xlpm.IsPrincipalLessThenOrEqualToMonthlyPaymentCondition,$F463,_xlpm.PrincipalOwedCalculation)))),
_xlpm.Calculation
)</f>
        <v/>
      </c>
      <c r="F464" s="5" t="str">
        <f>_xlfn.LET(
_xlpm.StartingBalanceGreaterThanPrincipalOwedPlusPrepaymentCondition,$C464&gt;=$E464,
_xlpm.IsPrincpalOwedPlusPrepaymentLessThanOrEqualToPrincipalRemainingCondition,ROUND($E464,2)&lt;=ROUND($F463,2),
_xlpm.IsCurrentPrincapalOwedAmtGreaterThanPrevPrincipalOwedCondition,$E463&gt;$F463,
_xlpm.IsPrincipalZeroCondition,ROUND($F463,2) = 0,
_xlpm.IsPrincipalRemainingBlankCondition,$F463="",
_xlpm.IsPeriodBlankCondition,ISBLANK($A464),
_xlpm.Calculation,IF(_xlpm.IsPeriodBlankCondition,"",IF(_xlpm.IsPrincipalRemainingBlankCondition,"",IF(_xlpm.IsPrincipalZeroCondition,"",IF(_xlpm.StartingBalanceGreaterThanPrincipalOwedPlusPrepaymentCondition,$C464-$E464,0)))),
_xlpm.Calculation
)</f>
        <v/>
      </c>
      <c r="G464" s="5" t="str">
        <f>_xlfn.LET(
_xlpm.PrincpalRemainingCalculation,$B$13,
_xlpm.IsPrincipalZeroCondition,ROUND($F463,2) = 0,
_xlpm.IsPrincipalRemainingBlankCondition,$F463="",
_xlpm.IsPeriodBlankCondition,ISBLANK($A464),
_xlpm.Calculation,IF(_xlpm.IsPeriodBlankCondition,"",IF(_xlpm.IsPrincipalRemainingBlankCondition,"",IF(_xlpm.IsPrincipalZeroCondition,"",_xlpm.PrincpalRemainingCalculation))),
_xlpm.Calculation
)</f>
        <v/>
      </c>
      <c r="H464" s="5" t="str">
        <f>_xlfn.LET(
_xlpm.IsPrincipalRemainingLessThanOrEqualToPMICutoffAmtCondition,$F463&lt;=$B$2*(1-$B$15),
_xlpm.PMIMonthlyPayment,$B$19,
_xlpm.IsPrincipalZeroCondition,ROUND($F463,2) = 0,
_xlpm.IsPrincipalRemainingBlankCondition,$F463="",
_xlpm.IsPeriodBlankCondition,ISBLANK($A464),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64" s="5" t="str">
        <f>_xlfn.LET(
_xlpm.IfPMIOwedIsBlank,IF($H464 = "",0,$H464),
_xlpm.TotalMonthlyPaymentCalculation,$D464+$E464+$G464+_xlpm.IfPMIOwedIsBlank,
_xlpm.IsPrincipalZeroCondition,ROUND($F463,2) = 0,
_xlpm.IsPrincipalRemainingBlankCondition,$F463="",
_xlpm.IsPeriodBlankCondition,ISBLANK($A464),
_xlpm.Calculation,IF(_xlpm.IsPeriodBlankCondition,"",IF(_xlpm.IsPrincipalRemainingBlankCondition,"",IF(_xlpm.IsPrincipalZeroCondition,"",_xlpm.TotalMonthlyPaymentCalculation))),
_xlpm.Calculation
)</f>
        <v/>
      </c>
      <c r="L464" s="5"/>
    </row>
    <row r="465" spans="2:12" x14ac:dyDescent="0.3">
      <c r="B465" s="53" t="str">
        <f t="shared" si="6"/>
        <v/>
      </c>
      <c r="C465" s="5" t="str">
        <f>_xlfn.LET(
_xlpm.StartingPrincipalBalance,$F464,
_xlpm.IsPrincipalRemainingZeroCondition,ROUND($F464,2)=0,
_xlpm.IsPrincipalRemainingBlankCondition,$F464="",
_xlpm.IsPeriodBlankCondition,ISBLANK($A465),
_xlpm.Calculation,IF(_xlpm.IsPeriodBlankCondition,"",IF(_xlpm.IsPrincipalRemainingBlankCondition,"",IF(_xlpm.IsPrincipalRemainingZeroCondition,"",_xlpm.StartingPrincipalBalance))),
_xlpm.Calculation
)</f>
        <v/>
      </c>
      <c r="D465" s="5" t="str">
        <f>_xlfn.LET(
_xlpm.InterestCalculation,$F464*$B$9,
_xlpm.IsPrincipalRemainingZeroCondition,ROUND($F464,2)=0,
_xlpm.IsPrincipalRemainingBlankCondition,$F464="",
_xlpm.IsPeriodBlankCondition,ISBLANK($A465),
_xlpm.Calculation,IF(_xlpm.IsPeriodBlankCondition,"",IF(_xlpm.IsPrincipalRemainingBlankCondition,"",IF(_xlpm.IsPrincipalRemainingZeroCondition,"",_xlpm.InterestCalculation))),
_xlpm.Calculation
)</f>
        <v/>
      </c>
      <c r="E465" s="5" t="str">
        <f>_xlfn.LET(
_xlpm.PrincipalOwedCalculation,$B$10-$D465,
_xlpm.IsPrincipalLessThenOrEqualToMonthlyPaymentCondition,$F464&lt;=$B$10,
_xlpm.IsPrincipalZeroCondition,ROUND($F464,2) = 0,
_xlpm.IsPrincipalRemainingBlankCondition,$F464="",
_xlpm.IsPeriodBlankCondition,ISBLANK($A465),
_xlpm.Calculation,IF(_xlpm.IsPeriodBlankCondition,"",IF(_xlpm.IsPrincipalRemainingBlankCondition,"",IF(_xlpm.IsPrincipalZeroCondition,"",IF(_xlpm.IsPrincipalLessThenOrEqualToMonthlyPaymentCondition,$F464,_xlpm.PrincipalOwedCalculation)))),
_xlpm.Calculation
)</f>
        <v/>
      </c>
      <c r="F465" s="5" t="str">
        <f>_xlfn.LET(
_xlpm.StartingBalanceGreaterThanPrincipalOwedPlusPrepaymentCondition,$C465&gt;=$E465,
_xlpm.IsPrincpalOwedPlusPrepaymentLessThanOrEqualToPrincipalRemainingCondition,ROUND($E465,2)&lt;=ROUND($F464,2),
_xlpm.IsCurrentPrincapalOwedAmtGreaterThanPrevPrincipalOwedCondition,$E464&gt;$F464,
_xlpm.IsPrincipalZeroCondition,ROUND($F464,2) = 0,
_xlpm.IsPrincipalRemainingBlankCondition,$F464="",
_xlpm.IsPeriodBlankCondition,ISBLANK($A465),
_xlpm.Calculation,IF(_xlpm.IsPeriodBlankCondition,"",IF(_xlpm.IsPrincipalRemainingBlankCondition,"",IF(_xlpm.IsPrincipalZeroCondition,"",IF(_xlpm.StartingBalanceGreaterThanPrincipalOwedPlusPrepaymentCondition,$C465-$E465,0)))),
_xlpm.Calculation
)</f>
        <v/>
      </c>
      <c r="G465" s="5" t="str">
        <f>_xlfn.LET(
_xlpm.PrincpalRemainingCalculation,$B$13,
_xlpm.IsPrincipalZeroCondition,ROUND($F464,2) = 0,
_xlpm.IsPrincipalRemainingBlankCondition,$F464="",
_xlpm.IsPeriodBlankCondition,ISBLANK($A465),
_xlpm.Calculation,IF(_xlpm.IsPeriodBlankCondition,"",IF(_xlpm.IsPrincipalRemainingBlankCondition,"",IF(_xlpm.IsPrincipalZeroCondition,"",_xlpm.PrincpalRemainingCalculation))),
_xlpm.Calculation
)</f>
        <v/>
      </c>
      <c r="H465" s="5" t="str">
        <f>_xlfn.LET(
_xlpm.IsPrincipalRemainingLessThanOrEqualToPMICutoffAmtCondition,$F464&lt;=$B$2*(1-$B$15),
_xlpm.PMIMonthlyPayment,$B$19,
_xlpm.IsPrincipalZeroCondition,ROUND($F464,2) = 0,
_xlpm.IsPrincipalRemainingBlankCondition,$F464="",
_xlpm.IsPeriodBlankCondition,ISBLANK($A465),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65" s="5" t="str">
        <f>_xlfn.LET(
_xlpm.IfPMIOwedIsBlank,IF($H465 = "",0,$H465),
_xlpm.TotalMonthlyPaymentCalculation,$D465+$E465+$G465+_xlpm.IfPMIOwedIsBlank,
_xlpm.IsPrincipalZeroCondition,ROUND($F464,2) = 0,
_xlpm.IsPrincipalRemainingBlankCondition,$F464="",
_xlpm.IsPeriodBlankCondition,ISBLANK($A465),
_xlpm.Calculation,IF(_xlpm.IsPeriodBlankCondition,"",IF(_xlpm.IsPrincipalRemainingBlankCondition,"",IF(_xlpm.IsPrincipalZeroCondition,"",_xlpm.TotalMonthlyPaymentCalculation))),
_xlpm.Calculation
)</f>
        <v/>
      </c>
      <c r="L465" s="5"/>
    </row>
    <row r="466" spans="2:12" x14ac:dyDescent="0.3">
      <c r="B466" s="53" t="str">
        <f t="shared" si="6"/>
        <v/>
      </c>
      <c r="C466" s="5" t="str">
        <f>_xlfn.LET(
_xlpm.StartingPrincipalBalance,$F465,
_xlpm.IsPrincipalRemainingZeroCondition,ROUND($F465,2)=0,
_xlpm.IsPrincipalRemainingBlankCondition,$F465="",
_xlpm.IsPeriodBlankCondition,ISBLANK($A466),
_xlpm.Calculation,IF(_xlpm.IsPeriodBlankCondition,"",IF(_xlpm.IsPrincipalRemainingBlankCondition,"",IF(_xlpm.IsPrincipalRemainingZeroCondition,"",_xlpm.StartingPrincipalBalance))),
_xlpm.Calculation
)</f>
        <v/>
      </c>
      <c r="D466" s="5" t="str">
        <f>_xlfn.LET(
_xlpm.InterestCalculation,$F465*$B$9,
_xlpm.IsPrincipalRemainingZeroCondition,ROUND($F465,2)=0,
_xlpm.IsPrincipalRemainingBlankCondition,$F465="",
_xlpm.IsPeriodBlankCondition,ISBLANK($A466),
_xlpm.Calculation,IF(_xlpm.IsPeriodBlankCondition,"",IF(_xlpm.IsPrincipalRemainingBlankCondition,"",IF(_xlpm.IsPrincipalRemainingZeroCondition,"",_xlpm.InterestCalculation))),
_xlpm.Calculation
)</f>
        <v/>
      </c>
      <c r="E466" s="5" t="str">
        <f>_xlfn.LET(
_xlpm.PrincipalOwedCalculation,$B$10-$D466,
_xlpm.IsPrincipalLessThenOrEqualToMonthlyPaymentCondition,$F465&lt;=$B$10,
_xlpm.IsPrincipalZeroCondition,ROUND($F465,2) = 0,
_xlpm.IsPrincipalRemainingBlankCondition,$F465="",
_xlpm.IsPeriodBlankCondition,ISBLANK($A466),
_xlpm.Calculation,IF(_xlpm.IsPeriodBlankCondition,"",IF(_xlpm.IsPrincipalRemainingBlankCondition,"",IF(_xlpm.IsPrincipalZeroCondition,"",IF(_xlpm.IsPrincipalLessThenOrEqualToMonthlyPaymentCondition,$F465,_xlpm.PrincipalOwedCalculation)))),
_xlpm.Calculation
)</f>
        <v/>
      </c>
      <c r="F466" s="5" t="str">
        <f>_xlfn.LET(
_xlpm.StartingBalanceGreaterThanPrincipalOwedPlusPrepaymentCondition,$C466&gt;=$E466,
_xlpm.IsPrincpalOwedPlusPrepaymentLessThanOrEqualToPrincipalRemainingCondition,ROUND($E466,2)&lt;=ROUND($F465,2),
_xlpm.IsCurrentPrincapalOwedAmtGreaterThanPrevPrincipalOwedCondition,$E465&gt;$F465,
_xlpm.IsPrincipalZeroCondition,ROUND($F465,2) = 0,
_xlpm.IsPrincipalRemainingBlankCondition,$F465="",
_xlpm.IsPeriodBlankCondition,ISBLANK($A466),
_xlpm.Calculation,IF(_xlpm.IsPeriodBlankCondition,"",IF(_xlpm.IsPrincipalRemainingBlankCondition,"",IF(_xlpm.IsPrincipalZeroCondition,"",IF(_xlpm.StartingBalanceGreaterThanPrincipalOwedPlusPrepaymentCondition,$C466-$E466,0)))),
_xlpm.Calculation
)</f>
        <v/>
      </c>
      <c r="G466" s="5" t="str">
        <f>_xlfn.LET(
_xlpm.PrincpalRemainingCalculation,$B$13,
_xlpm.IsPrincipalZeroCondition,ROUND($F465,2) = 0,
_xlpm.IsPrincipalRemainingBlankCondition,$F465="",
_xlpm.IsPeriodBlankCondition,ISBLANK($A466),
_xlpm.Calculation,IF(_xlpm.IsPeriodBlankCondition,"",IF(_xlpm.IsPrincipalRemainingBlankCondition,"",IF(_xlpm.IsPrincipalZeroCondition,"",_xlpm.PrincpalRemainingCalculation))),
_xlpm.Calculation
)</f>
        <v/>
      </c>
      <c r="H466" s="5" t="str">
        <f>_xlfn.LET(
_xlpm.IsPrincipalRemainingLessThanOrEqualToPMICutoffAmtCondition,$F465&lt;=$B$2*(1-$B$15),
_xlpm.PMIMonthlyPayment,$B$19,
_xlpm.IsPrincipalZeroCondition,ROUND($F465,2) = 0,
_xlpm.IsPrincipalRemainingBlankCondition,$F465="",
_xlpm.IsPeriodBlankCondition,ISBLANK($A466),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66" s="5" t="str">
        <f>_xlfn.LET(
_xlpm.IfPMIOwedIsBlank,IF($H466 = "",0,$H466),
_xlpm.TotalMonthlyPaymentCalculation,$D466+$E466+$G466+_xlpm.IfPMIOwedIsBlank,
_xlpm.IsPrincipalZeroCondition,ROUND($F465,2) = 0,
_xlpm.IsPrincipalRemainingBlankCondition,$F465="",
_xlpm.IsPeriodBlankCondition,ISBLANK($A466),
_xlpm.Calculation,IF(_xlpm.IsPeriodBlankCondition,"",IF(_xlpm.IsPrincipalRemainingBlankCondition,"",IF(_xlpm.IsPrincipalZeroCondition,"",_xlpm.TotalMonthlyPaymentCalculation))),
_xlpm.Calculation
)</f>
        <v/>
      </c>
      <c r="L466" s="5"/>
    </row>
    <row r="467" spans="2:12" x14ac:dyDescent="0.3">
      <c r="B467" s="53" t="str">
        <f t="shared" si="6"/>
        <v/>
      </c>
      <c r="C467" s="5" t="str">
        <f>_xlfn.LET(
_xlpm.StartingPrincipalBalance,$F466,
_xlpm.IsPrincipalRemainingZeroCondition,ROUND($F466,2)=0,
_xlpm.IsPrincipalRemainingBlankCondition,$F466="",
_xlpm.IsPeriodBlankCondition,ISBLANK($A467),
_xlpm.Calculation,IF(_xlpm.IsPeriodBlankCondition,"",IF(_xlpm.IsPrincipalRemainingBlankCondition,"",IF(_xlpm.IsPrincipalRemainingZeroCondition,"",_xlpm.StartingPrincipalBalance))),
_xlpm.Calculation
)</f>
        <v/>
      </c>
      <c r="D467" s="5" t="str">
        <f>_xlfn.LET(
_xlpm.InterestCalculation,$F466*$B$9,
_xlpm.IsPrincipalRemainingZeroCondition,ROUND($F466,2)=0,
_xlpm.IsPrincipalRemainingBlankCondition,$F466="",
_xlpm.IsPeriodBlankCondition,ISBLANK($A467),
_xlpm.Calculation,IF(_xlpm.IsPeriodBlankCondition,"",IF(_xlpm.IsPrincipalRemainingBlankCondition,"",IF(_xlpm.IsPrincipalRemainingZeroCondition,"",_xlpm.InterestCalculation))),
_xlpm.Calculation
)</f>
        <v/>
      </c>
      <c r="E467" s="5" t="str">
        <f>_xlfn.LET(
_xlpm.PrincipalOwedCalculation,$B$10-$D467,
_xlpm.IsPrincipalLessThenOrEqualToMonthlyPaymentCondition,$F466&lt;=$B$10,
_xlpm.IsPrincipalZeroCondition,ROUND($F466,2) = 0,
_xlpm.IsPrincipalRemainingBlankCondition,$F466="",
_xlpm.IsPeriodBlankCondition,ISBLANK($A467),
_xlpm.Calculation,IF(_xlpm.IsPeriodBlankCondition,"",IF(_xlpm.IsPrincipalRemainingBlankCondition,"",IF(_xlpm.IsPrincipalZeroCondition,"",IF(_xlpm.IsPrincipalLessThenOrEqualToMonthlyPaymentCondition,$F466,_xlpm.PrincipalOwedCalculation)))),
_xlpm.Calculation
)</f>
        <v/>
      </c>
      <c r="F467" s="5" t="str">
        <f>_xlfn.LET(
_xlpm.StartingBalanceGreaterThanPrincipalOwedPlusPrepaymentCondition,$C467&gt;=$E467,
_xlpm.IsPrincpalOwedPlusPrepaymentLessThanOrEqualToPrincipalRemainingCondition,ROUND($E467,2)&lt;=ROUND($F466,2),
_xlpm.IsCurrentPrincapalOwedAmtGreaterThanPrevPrincipalOwedCondition,$E466&gt;$F466,
_xlpm.IsPrincipalZeroCondition,ROUND($F466,2) = 0,
_xlpm.IsPrincipalRemainingBlankCondition,$F466="",
_xlpm.IsPeriodBlankCondition,ISBLANK($A467),
_xlpm.Calculation,IF(_xlpm.IsPeriodBlankCondition,"",IF(_xlpm.IsPrincipalRemainingBlankCondition,"",IF(_xlpm.IsPrincipalZeroCondition,"",IF(_xlpm.StartingBalanceGreaterThanPrincipalOwedPlusPrepaymentCondition,$C467-$E467,0)))),
_xlpm.Calculation
)</f>
        <v/>
      </c>
      <c r="G467" s="5" t="str">
        <f>_xlfn.LET(
_xlpm.PrincpalRemainingCalculation,$B$13,
_xlpm.IsPrincipalZeroCondition,ROUND($F466,2) = 0,
_xlpm.IsPrincipalRemainingBlankCondition,$F466="",
_xlpm.IsPeriodBlankCondition,ISBLANK($A467),
_xlpm.Calculation,IF(_xlpm.IsPeriodBlankCondition,"",IF(_xlpm.IsPrincipalRemainingBlankCondition,"",IF(_xlpm.IsPrincipalZeroCondition,"",_xlpm.PrincpalRemainingCalculation))),
_xlpm.Calculation
)</f>
        <v/>
      </c>
      <c r="H467" s="5" t="str">
        <f>_xlfn.LET(
_xlpm.IsPrincipalRemainingLessThanOrEqualToPMICutoffAmtCondition,$F466&lt;=$B$2*(1-$B$15),
_xlpm.PMIMonthlyPayment,$B$19,
_xlpm.IsPrincipalZeroCondition,ROUND($F466,2) = 0,
_xlpm.IsPrincipalRemainingBlankCondition,$F466="",
_xlpm.IsPeriodBlankCondition,ISBLANK($A467),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67" s="5" t="str">
        <f>_xlfn.LET(
_xlpm.IfPMIOwedIsBlank,IF($H467 = "",0,$H467),
_xlpm.TotalMonthlyPaymentCalculation,$D467+$E467+$G467+_xlpm.IfPMIOwedIsBlank,
_xlpm.IsPrincipalZeroCondition,ROUND($F466,2) = 0,
_xlpm.IsPrincipalRemainingBlankCondition,$F466="",
_xlpm.IsPeriodBlankCondition,ISBLANK($A467),
_xlpm.Calculation,IF(_xlpm.IsPeriodBlankCondition,"",IF(_xlpm.IsPrincipalRemainingBlankCondition,"",IF(_xlpm.IsPrincipalZeroCondition,"",_xlpm.TotalMonthlyPaymentCalculation))),
_xlpm.Calculation
)</f>
        <v/>
      </c>
      <c r="L467" s="5"/>
    </row>
    <row r="468" spans="2:12" x14ac:dyDescent="0.3">
      <c r="B468" s="53" t="str">
        <f t="shared" si="6"/>
        <v/>
      </c>
      <c r="C468" s="5" t="str">
        <f>_xlfn.LET(
_xlpm.StartingPrincipalBalance,$F467,
_xlpm.IsPrincipalRemainingZeroCondition,ROUND($F467,2)=0,
_xlpm.IsPrincipalRemainingBlankCondition,$F467="",
_xlpm.IsPeriodBlankCondition,ISBLANK($A468),
_xlpm.Calculation,IF(_xlpm.IsPeriodBlankCondition,"",IF(_xlpm.IsPrincipalRemainingBlankCondition,"",IF(_xlpm.IsPrincipalRemainingZeroCondition,"",_xlpm.StartingPrincipalBalance))),
_xlpm.Calculation
)</f>
        <v/>
      </c>
      <c r="D468" s="5" t="str">
        <f>_xlfn.LET(
_xlpm.InterestCalculation,$F467*$B$9,
_xlpm.IsPrincipalRemainingZeroCondition,ROUND($F467,2)=0,
_xlpm.IsPrincipalRemainingBlankCondition,$F467="",
_xlpm.IsPeriodBlankCondition,ISBLANK($A468),
_xlpm.Calculation,IF(_xlpm.IsPeriodBlankCondition,"",IF(_xlpm.IsPrincipalRemainingBlankCondition,"",IF(_xlpm.IsPrincipalRemainingZeroCondition,"",_xlpm.InterestCalculation))),
_xlpm.Calculation
)</f>
        <v/>
      </c>
      <c r="E468" s="5" t="str">
        <f>_xlfn.LET(
_xlpm.PrincipalOwedCalculation,$B$10-$D468,
_xlpm.IsPrincipalLessThenOrEqualToMonthlyPaymentCondition,$F467&lt;=$B$10,
_xlpm.IsPrincipalZeroCondition,ROUND($F467,2) = 0,
_xlpm.IsPrincipalRemainingBlankCondition,$F467="",
_xlpm.IsPeriodBlankCondition,ISBLANK($A468),
_xlpm.Calculation,IF(_xlpm.IsPeriodBlankCondition,"",IF(_xlpm.IsPrincipalRemainingBlankCondition,"",IF(_xlpm.IsPrincipalZeroCondition,"",IF(_xlpm.IsPrincipalLessThenOrEqualToMonthlyPaymentCondition,$F467,_xlpm.PrincipalOwedCalculation)))),
_xlpm.Calculation
)</f>
        <v/>
      </c>
      <c r="F468" s="5" t="str">
        <f>_xlfn.LET(
_xlpm.StartingBalanceGreaterThanPrincipalOwedPlusPrepaymentCondition,$C468&gt;=$E468,
_xlpm.IsPrincpalOwedPlusPrepaymentLessThanOrEqualToPrincipalRemainingCondition,ROUND($E468,2)&lt;=ROUND($F467,2),
_xlpm.IsCurrentPrincapalOwedAmtGreaterThanPrevPrincipalOwedCondition,$E467&gt;$F467,
_xlpm.IsPrincipalZeroCondition,ROUND($F467,2) = 0,
_xlpm.IsPrincipalRemainingBlankCondition,$F467="",
_xlpm.IsPeriodBlankCondition,ISBLANK($A468),
_xlpm.Calculation,IF(_xlpm.IsPeriodBlankCondition,"",IF(_xlpm.IsPrincipalRemainingBlankCondition,"",IF(_xlpm.IsPrincipalZeroCondition,"",IF(_xlpm.StartingBalanceGreaterThanPrincipalOwedPlusPrepaymentCondition,$C468-$E468,0)))),
_xlpm.Calculation
)</f>
        <v/>
      </c>
      <c r="G468" s="5" t="str">
        <f>_xlfn.LET(
_xlpm.PrincpalRemainingCalculation,$B$13,
_xlpm.IsPrincipalZeroCondition,ROUND($F467,2) = 0,
_xlpm.IsPrincipalRemainingBlankCondition,$F467="",
_xlpm.IsPeriodBlankCondition,ISBLANK($A468),
_xlpm.Calculation,IF(_xlpm.IsPeriodBlankCondition,"",IF(_xlpm.IsPrincipalRemainingBlankCondition,"",IF(_xlpm.IsPrincipalZeroCondition,"",_xlpm.PrincpalRemainingCalculation))),
_xlpm.Calculation
)</f>
        <v/>
      </c>
      <c r="H468" s="5" t="str">
        <f>_xlfn.LET(
_xlpm.IsPrincipalRemainingLessThanOrEqualToPMICutoffAmtCondition,$F467&lt;=$B$2*(1-$B$15),
_xlpm.PMIMonthlyPayment,$B$19,
_xlpm.IsPrincipalZeroCondition,ROUND($F467,2) = 0,
_xlpm.IsPrincipalRemainingBlankCondition,$F467="",
_xlpm.IsPeriodBlankCondition,ISBLANK($A468),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68" s="5" t="str">
        <f>_xlfn.LET(
_xlpm.IfPMIOwedIsBlank,IF($H468 = "",0,$H468),
_xlpm.TotalMonthlyPaymentCalculation,$D468+$E468+$G468+_xlpm.IfPMIOwedIsBlank,
_xlpm.IsPrincipalZeroCondition,ROUND($F467,2) = 0,
_xlpm.IsPrincipalRemainingBlankCondition,$F467="",
_xlpm.IsPeriodBlankCondition,ISBLANK($A468),
_xlpm.Calculation,IF(_xlpm.IsPeriodBlankCondition,"",IF(_xlpm.IsPrincipalRemainingBlankCondition,"",IF(_xlpm.IsPrincipalZeroCondition,"",_xlpm.TotalMonthlyPaymentCalculation))),
_xlpm.Calculation
)</f>
        <v/>
      </c>
      <c r="L468" s="5"/>
    </row>
    <row r="469" spans="2:12" x14ac:dyDescent="0.3">
      <c r="B469" s="53" t="str">
        <f t="shared" si="6"/>
        <v/>
      </c>
      <c r="C469" s="5" t="str">
        <f>_xlfn.LET(
_xlpm.StartingPrincipalBalance,$F468,
_xlpm.IsPrincipalRemainingZeroCondition,ROUND($F468,2)=0,
_xlpm.IsPrincipalRemainingBlankCondition,$F468="",
_xlpm.IsPeriodBlankCondition,ISBLANK($A469),
_xlpm.Calculation,IF(_xlpm.IsPeriodBlankCondition,"",IF(_xlpm.IsPrincipalRemainingBlankCondition,"",IF(_xlpm.IsPrincipalRemainingZeroCondition,"",_xlpm.StartingPrincipalBalance))),
_xlpm.Calculation
)</f>
        <v/>
      </c>
      <c r="D469" s="5" t="str">
        <f>_xlfn.LET(
_xlpm.InterestCalculation,$F468*$B$9,
_xlpm.IsPrincipalRemainingZeroCondition,ROUND($F468,2)=0,
_xlpm.IsPrincipalRemainingBlankCondition,$F468="",
_xlpm.IsPeriodBlankCondition,ISBLANK($A469),
_xlpm.Calculation,IF(_xlpm.IsPeriodBlankCondition,"",IF(_xlpm.IsPrincipalRemainingBlankCondition,"",IF(_xlpm.IsPrincipalRemainingZeroCondition,"",_xlpm.InterestCalculation))),
_xlpm.Calculation
)</f>
        <v/>
      </c>
      <c r="E469" s="5" t="str">
        <f>_xlfn.LET(
_xlpm.PrincipalOwedCalculation,$B$10-$D469,
_xlpm.IsPrincipalLessThenOrEqualToMonthlyPaymentCondition,$F468&lt;=$B$10,
_xlpm.IsPrincipalZeroCondition,ROUND($F468,2) = 0,
_xlpm.IsPrincipalRemainingBlankCondition,$F468="",
_xlpm.IsPeriodBlankCondition,ISBLANK($A469),
_xlpm.Calculation,IF(_xlpm.IsPeriodBlankCondition,"",IF(_xlpm.IsPrincipalRemainingBlankCondition,"",IF(_xlpm.IsPrincipalZeroCondition,"",IF(_xlpm.IsPrincipalLessThenOrEqualToMonthlyPaymentCondition,$F468,_xlpm.PrincipalOwedCalculation)))),
_xlpm.Calculation
)</f>
        <v/>
      </c>
      <c r="F469" s="5" t="str">
        <f>_xlfn.LET(
_xlpm.StartingBalanceGreaterThanPrincipalOwedPlusPrepaymentCondition,$C469&gt;=$E469,
_xlpm.IsPrincpalOwedPlusPrepaymentLessThanOrEqualToPrincipalRemainingCondition,ROUND($E469,2)&lt;=ROUND($F468,2),
_xlpm.IsCurrentPrincapalOwedAmtGreaterThanPrevPrincipalOwedCondition,$E468&gt;$F468,
_xlpm.IsPrincipalZeroCondition,ROUND($F468,2) = 0,
_xlpm.IsPrincipalRemainingBlankCondition,$F468="",
_xlpm.IsPeriodBlankCondition,ISBLANK($A469),
_xlpm.Calculation,IF(_xlpm.IsPeriodBlankCondition,"",IF(_xlpm.IsPrincipalRemainingBlankCondition,"",IF(_xlpm.IsPrincipalZeroCondition,"",IF(_xlpm.StartingBalanceGreaterThanPrincipalOwedPlusPrepaymentCondition,$C469-$E469,0)))),
_xlpm.Calculation
)</f>
        <v/>
      </c>
      <c r="G469" s="5" t="str">
        <f>_xlfn.LET(
_xlpm.PrincpalRemainingCalculation,$B$13,
_xlpm.IsPrincipalZeroCondition,ROUND($F468,2) = 0,
_xlpm.IsPrincipalRemainingBlankCondition,$F468="",
_xlpm.IsPeriodBlankCondition,ISBLANK($A469),
_xlpm.Calculation,IF(_xlpm.IsPeriodBlankCondition,"",IF(_xlpm.IsPrincipalRemainingBlankCondition,"",IF(_xlpm.IsPrincipalZeroCondition,"",_xlpm.PrincpalRemainingCalculation))),
_xlpm.Calculation
)</f>
        <v/>
      </c>
      <c r="H469" s="5" t="str">
        <f>_xlfn.LET(
_xlpm.IsPrincipalRemainingLessThanOrEqualToPMICutoffAmtCondition,$F468&lt;=$B$2*(1-$B$15),
_xlpm.PMIMonthlyPayment,$B$19,
_xlpm.IsPrincipalZeroCondition,ROUND($F468,2) = 0,
_xlpm.IsPrincipalRemainingBlankCondition,$F468="",
_xlpm.IsPeriodBlankCondition,ISBLANK($A469),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69" s="5" t="str">
        <f>_xlfn.LET(
_xlpm.IfPMIOwedIsBlank,IF($H469 = "",0,$H469),
_xlpm.TotalMonthlyPaymentCalculation,$D469+$E469+$G469+_xlpm.IfPMIOwedIsBlank,
_xlpm.IsPrincipalZeroCondition,ROUND($F468,2) = 0,
_xlpm.IsPrincipalRemainingBlankCondition,$F468="",
_xlpm.IsPeriodBlankCondition,ISBLANK($A469),
_xlpm.Calculation,IF(_xlpm.IsPeriodBlankCondition,"",IF(_xlpm.IsPrincipalRemainingBlankCondition,"",IF(_xlpm.IsPrincipalZeroCondition,"",_xlpm.TotalMonthlyPaymentCalculation))),
_xlpm.Calculation
)</f>
        <v/>
      </c>
      <c r="L469" s="5"/>
    </row>
    <row r="470" spans="2:12" x14ac:dyDescent="0.3">
      <c r="B470" s="53" t="str">
        <f t="shared" si="6"/>
        <v/>
      </c>
      <c r="C470" s="5" t="str">
        <f>_xlfn.LET(
_xlpm.StartingPrincipalBalance,$F469,
_xlpm.IsPrincipalRemainingZeroCondition,ROUND($F469,2)=0,
_xlpm.IsPrincipalRemainingBlankCondition,$F469="",
_xlpm.IsPeriodBlankCondition,ISBLANK($A470),
_xlpm.Calculation,IF(_xlpm.IsPeriodBlankCondition,"",IF(_xlpm.IsPrincipalRemainingBlankCondition,"",IF(_xlpm.IsPrincipalRemainingZeroCondition,"",_xlpm.StartingPrincipalBalance))),
_xlpm.Calculation
)</f>
        <v/>
      </c>
      <c r="D470" s="5" t="str">
        <f>_xlfn.LET(
_xlpm.InterestCalculation,$F469*$B$9,
_xlpm.IsPrincipalRemainingZeroCondition,ROUND($F469,2)=0,
_xlpm.IsPrincipalRemainingBlankCondition,$F469="",
_xlpm.IsPeriodBlankCondition,ISBLANK($A470),
_xlpm.Calculation,IF(_xlpm.IsPeriodBlankCondition,"",IF(_xlpm.IsPrincipalRemainingBlankCondition,"",IF(_xlpm.IsPrincipalRemainingZeroCondition,"",_xlpm.InterestCalculation))),
_xlpm.Calculation
)</f>
        <v/>
      </c>
      <c r="E470" s="5" t="str">
        <f>_xlfn.LET(
_xlpm.PrincipalOwedCalculation,$B$10-$D470,
_xlpm.IsPrincipalLessThenOrEqualToMonthlyPaymentCondition,$F469&lt;=$B$10,
_xlpm.IsPrincipalZeroCondition,ROUND($F469,2) = 0,
_xlpm.IsPrincipalRemainingBlankCondition,$F469="",
_xlpm.IsPeriodBlankCondition,ISBLANK($A470),
_xlpm.Calculation,IF(_xlpm.IsPeriodBlankCondition,"",IF(_xlpm.IsPrincipalRemainingBlankCondition,"",IF(_xlpm.IsPrincipalZeroCondition,"",IF(_xlpm.IsPrincipalLessThenOrEqualToMonthlyPaymentCondition,$F469,_xlpm.PrincipalOwedCalculation)))),
_xlpm.Calculation
)</f>
        <v/>
      </c>
      <c r="F470" s="5" t="str">
        <f>_xlfn.LET(
_xlpm.StartingBalanceGreaterThanPrincipalOwedPlusPrepaymentCondition,$C470&gt;=$E470,
_xlpm.IsPrincpalOwedPlusPrepaymentLessThanOrEqualToPrincipalRemainingCondition,ROUND($E470,2)&lt;=ROUND($F469,2),
_xlpm.IsCurrentPrincapalOwedAmtGreaterThanPrevPrincipalOwedCondition,$E469&gt;$F469,
_xlpm.IsPrincipalZeroCondition,ROUND($F469,2) = 0,
_xlpm.IsPrincipalRemainingBlankCondition,$F469="",
_xlpm.IsPeriodBlankCondition,ISBLANK($A470),
_xlpm.Calculation,IF(_xlpm.IsPeriodBlankCondition,"",IF(_xlpm.IsPrincipalRemainingBlankCondition,"",IF(_xlpm.IsPrincipalZeroCondition,"",IF(_xlpm.StartingBalanceGreaterThanPrincipalOwedPlusPrepaymentCondition,$C470-$E470,0)))),
_xlpm.Calculation
)</f>
        <v/>
      </c>
      <c r="G470" s="5" t="str">
        <f>_xlfn.LET(
_xlpm.PrincpalRemainingCalculation,$B$13,
_xlpm.IsPrincipalZeroCondition,ROUND($F469,2) = 0,
_xlpm.IsPrincipalRemainingBlankCondition,$F469="",
_xlpm.IsPeriodBlankCondition,ISBLANK($A470),
_xlpm.Calculation,IF(_xlpm.IsPeriodBlankCondition,"",IF(_xlpm.IsPrincipalRemainingBlankCondition,"",IF(_xlpm.IsPrincipalZeroCondition,"",_xlpm.PrincpalRemainingCalculation))),
_xlpm.Calculation
)</f>
        <v/>
      </c>
      <c r="H470" s="5" t="str">
        <f>_xlfn.LET(
_xlpm.IsPrincipalRemainingLessThanOrEqualToPMICutoffAmtCondition,$F469&lt;=$B$2*(1-$B$15),
_xlpm.PMIMonthlyPayment,$B$19,
_xlpm.IsPrincipalZeroCondition,ROUND($F469,2) = 0,
_xlpm.IsPrincipalRemainingBlankCondition,$F469="",
_xlpm.IsPeriodBlankCondition,ISBLANK($A470),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70" s="5" t="str">
        <f>_xlfn.LET(
_xlpm.IfPMIOwedIsBlank,IF($H470 = "",0,$H470),
_xlpm.TotalMonthlyPaymentCalculation,$D470+$E470+$G470+_xlpm.IfPMIOwedIsBlank,
_xlpm.IsPrincipalZeroCondition,ROUND($F469,2) = 0,
_xlpm.IsPrincipalRemainingBlankCondition,$F469="",
_xlpm.IsPeriodBlankCondition,ISBLANK($A470),
_xlpm.Calculation,IF(_xlpm.IsPeriodBlankCondition,"",IF(_xlpm.IsPrincipalRemainingBlankCondition,"",IF(_xlpm.IsPrincipalZeroCondition,"",_xlpm.TotalMonthlyPaymentCalculation))),
_xlpm.Calculation
)</f>
        <v/>
      </c>
      <c r="L470" s="5"/>
    </row>
    <row r="471" spans="2:12" x14ac:dyDescent="0.3">
      <c r="B471" s="53" t="str">
        <f t="shared" si="6"/>
        <v/>
      </c>
      <c r="C471" s="5" t="str">
        <f>_xlfn.LET(
_xlpm.StartingPrincipalBalance,$F470,
_xlpm.IsPrincipalRemainingZeroCondition,ROUND($F470,2)=0,
_xlpm.IsPrincipalRemainingBlankCondition,$F470="",
_xlpm.IsPeriodBlankCondition,ISBLANK($A471),
_xlpm.Calculation,IF(_xlpm.IsPeriodBlankCondition,"",IF(_xlpm.IsPrincipalRemainingBlankCondition,"",IF(_xlpm.IsPrincipalRemainingZeroCondition,"",_xlpm.StartingPrincipalBalance))),
_xlpm.Calculation
)</f>
        <v/>
      </c>
      <c r="D471" s="5" t="str">
        <f>_xlfn.LET(
_xlpm.InterestCalculation,$F470*$B$9,
_xlpm.IsPrincipalRemainingZeroCondition,ROUND($F470,2)=0,
_xlpm.IsPrincipalRemainingBlankCondition,$F470="",
_xlpm.IsPeriodBlankCondition,ISBLANK($A471),
_xlpm.Calculation,IF(_xlpm.IsPeriodBlankCondition,"",IF(_xlpm.IsPrincipalRemainingBlankCondition,"",IF(_xlpm.IsPrincipalRemainingZeroCondition,"",_xlpm.InterestCalculation))),
_xlpm.Calculation
)</f>
        <v/>
      </c>
      <c r="E471" s="5" t="str">
        <f>_xlfn.LET(
_xlpm.PrincipalOwedCalculation,$B$10-$D471,
_xlpm.IsPrincipalLessThenOrEqualToMonthlyPaymentCondition,$F470&lt;=$B$10,
_xlpm.IsPrincipalZeroCondition,ROUND($F470,2) = 0,
_xlpm.IsPrincipalRemainingBlankCondition,$F470="",
_xlpm.IsPeriodBlankCondition,ISBLANK($A471),
_xlpm.Calculation,IF(_xlpm.IsPeriodBlankCondition,"",IF(_xlpm.IsPrincipalRemainingBlankCondition,"",IF(_xlpm.IsPrincipalZeroCondition,"",IF(_xlpm.IsPrincipalLessThenOrEqualToMonthlyPaymentCondition,$F470,_xlpm.PrincipalOwedCalculation)))),
_xlpm.Calculation
)</f>
        <v/>
      </c>
      <c r="F471" s="5" t="str">
        <f>_xlfn.LET(
_xlpm.StartingBalanceGreaterThanPrincipalOwedPlusPrepaymentCondition,$C471&gt;=$E471,
_xlpm.IsPrincpalOwedPlusPrepaymentLessThanOrEqualToPrincipalRemainingCondition,ROUND($E471,2)&lt;=ROUND($F470,2),
_xlpm.IsCurrentPrincapalOwedAmtGreaterThanPrevPrincipalOwedCondition,$E470&gt;$F470,
_xlpm.IsPrincipalZeroCondition,ROUND($F470,2) = 0,
_xlpm.IsPrincipalRemainingBlankCondition,$F470="",
_xlpm.IsPeriodBlankCondition,ISBLANK($A471),
_xlpm.Calculation,IF(_xlpm.IsPeriodBlankCondition,"",IF(_xlpm.IsPrincipalRemainingBlankCondition,"",IF(_xlpm.IsPrincipalZeroCondition,"",IF(_xlpm.StartingBalanceGreaterThanPrincipalOwedPlusPrepaymentCondition,$C471-$E471,0)))),
_xlpm.Calculation
)</f>
        <v/>
      </c>
      <c r="G471" s="5" t="str">
        <f>_xlfn.LET(
_xlpm.PrincpalRemainingCalculation,$B$13,
_xlpm.IsPrincipalZeroCondition,ROUND($F470,2) = 0,
_xlpm.IsPrincipalRemainingBlankCondition,$F470="",
_xlpm.IsPeriodBlankCondition,ISBLANK($A471),
_xlpm.Calculation,IF(_xlpm.IsPeriodBlankCondition,"",IF(_xlpm.IsPrincipalRemainingBlankCondition,"",IF(_xlpm.IsPrincipalZeroCondition,"",_xlpm.PrincpalRemainingCalculation))),
_xlpm.Calculation
)</f>
        <v/>
      </c>
      <c r="H471" s="5" t="str">
        <f>_xlfn.LET(
_xlpm.IsPrincipalRemainingLessThanOrEqualToPMICutoffAmtCondition,$F470&lt;=$B$2*(1-$B$15),
_xlpm.PMIMonthlyPayment,$B$19,
_xlpm.IsPrincipalZeroCondition,ROUND($F470,2) = 0,
_xlpm.IsPrincipalRemainingBlankCondition,$F470="",
_xlpm.IsPeriodBlankCondition,ISBLANK($A471),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71" s="5" t="str">
        <f>_xlfn.LET(
_xlpm.IfPMIOwedIsBlank,IF($H471 = "",0,$H471),
_xlpm.TotalMonthlyPaymentCalculation,$D471+$E471+$G471+_xlpm.IfPMIOwedIsBlank,
_xlpm.IsPrincipalZeroCondition,ROUND($F470,2) = 0,
_xlpm.IsPrincipalRemainingBlankCondition,$F470="",
_xlpm.IsPeriodBlankCondition,ISBLANK($A471),
_xlpm.Calculation,IF(_xlpm.IsPeriodBlankCondition,"",IF(_xlpm.IsPrincipalRemainingBlankCondition,"",IF(_xlpm.IsPrincipalZeroCondition,"",_xlpm.TotalMonthlyPaymentCalculation))),
_xlpm.Calculation
)</f>
        <v/>
      </c>
      <c r="L471" s="5"/>
    </row>
    <row r="472" spans="2:12" x14ac:dyDescent="0.3">
      <c r="B472" s="53" t="str">
        <f t="shared" si="6"/>
        <v/>
      </c>
      <c r="C472" s="5" t="str">
        <f>_xlfn.LET(
_xlpm.StartingPrincipalBalance,$F471,
_xlpm.IsPrincipalRemainingZeroCondition,ROUND($F471,2)=0,
_xlpm.IsPrincipalRemainingBlankCondition,$F471="",
_xlpm.IsPeriodBlankCondition,ISBLANK($A472),
_xlpm.Calculation,IF(_xlpm.IsPeriodBlankCondition,"",IF(_xlpm.IsPrincipalRemainingBlankCondition,"",IF(_xlpm.IsPrincipalRemainingZeroCondition,"",_xlpm.StartingPrincipalBalance))),
_xlpm.Calculation
)</f>
        <v/>
      </c>
      <c r="D472" s="5" t="str">
        <f>_xlfn.LET(
_xlpm.InterestCalculation,$F471*$B$9,
_xlpm.IsPrincipalRemainingZeroCondition,ROUND($F471,2)=0,
_xlpm.IsPrincipalRemainingBlankCondition,$F471="",
_xlpm.IsPeriodBlankCondition,ISBLANK($A472),
_xlpm.Calculation,IF(_xlpm.IsPeriodBlankCondition,"",IF(_xlpm.IsPrincipalRemainingBlankCondition,"",IF(_xlpm.IsPrincipalRemainingZeroCondition,"",_xlpm.InterestCalculation))),
_xlpm.Calculation
)</f>
        <v/>
      </c>
      <c r="E472" s="5" t="str">
        <f>_xlfn.LET(
_xlpm.PrincipalOwedCalculation,$B$10-$D472,
_xlpm.IsPrincipalLessThenOrEqualToMonthlyPaymentCondition,$F471&lt;=$B$10,
_xlpm.IsPrincipalZeroCondition,ROUND($F471,2) = 0,
_xlpm.IsPrincipalRemainingBlankCondition,$F471="",
_xlpm.IsPeriodBlankCondition,ISBLANK($A472),
_xlpm.Calculation,IF(_xlpm.IsPeriodBlankCondition,"",IF(_xlpm.IsPrincipalRemainingBlankCondition,"",IF(_xlpm.IsPrincipalZeroCondition,"",IF(_xlpm.IsPrincipalLessThenOrEqualToMonthlyPaymentCondition,$F471,_xlpm.PrincipalOwedCalculation)))),
_xlpm.Calculation
)</f>
        <v/>
      </c>
      <c r="F472" s="5" t="str">
        <f>_xlfn.LET(
_xlpm.StartingBalanceGreaterThanPrincipalOwedPlusPrepaymentCondition,$C472&gt;=$E472,
_xlpm.IsPrincpalOwedPlusPrepaymentLessThanOrEqualToPrincipalRemainingCondition,ROUND($E472,2)&lt;=ROUND($F471,2),
_xlpm.IsCurrentPrincapalOwedAmtGreaterThanPrevPrincipalOwedCondition,$E471&gt;$F471,
_xlpm.IsPrincipalZeroCondition,ROUND($F471,2) = 0,
_xlpm.IsPrincipalRemainingBlankCondition,$F471="",
_xlpm.IsPeriodBlankCondition,ISBLANK($A472),
_xlpm.Calculation,IF(_xlpm.IsPeriodBlankCondition,"",IF(_xlpm.IsPrincipalRemainingBlankCondition,"",IF(_xlpm.IsPrincipalZeroCondition,"",IF(_xlpm.StartingBalanceGreaterThanPrincipalOwedPlusPrepaymentCondition,$C472-$E472,0)))),
_xlpm.Calculation
)</f>
        <v/>
      </c>
      <c r="G472" s="5" t="str">
        <f>_xlfn.LET(
_xlpm.PrincpalRemainingCalculation,$B$13,
_xlpm.IsPrincipalZeroCondition,ROUND($F471,2) = 0,
_xlpm.IsPrincipalRemainingBlankCondition,$F471="",
_xlpm.IsPeriodBlankCondition,ISBLANK($A472),
_xlpm.Calculation,IF(_xlpm.IsPeriodBlankCondition,"",IF(_xlpm.IsPrincipalRemainingBlankCondition,"",IF(_xlpm.IsPrincipalZeroCondition,"",_xlpm.PrincpalRemainingCalculation))),
_xlpm.Calculation
)</f>
        <v/>
      </c>
      <c r="H472" s="5" t="str">
        <f>_xlfn.LET(
_xlpm.IsPrincipalRemainingLessThanOrEqualToPMICutoffAmtCondition,$F471&lt;=$B$2*(1-$B$15),
_xlpm.PMIMonthlyPayment,$B$19,
_xlpm.IsPrincipalZeroCondition,ROUND($F471,2) = 0,
_xlpm.IsPrincipalRemainingBlankCondition,$F471="",
_xlpm.IsPeriodBlankCondition,ISBLANK($A472),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72" s="5" t="str">
        <f>_xlfn.LET(
_xlpm.IfPMIOwedIsBlank,IF($H472 = "",0,$H472),
_xlpm.TotalMonthlyPaymentCalculation,$D472+$E472+$G472+_xlpm.IfPMIOwedIsBlank,
_xlpm.IsPrincipalZeroCondition,ROUND($F471,2) = 0,
_xlpm.IsPrincipalRemainingBlankCondition,$F471="",
_xlpm.IsPeriodBlankCondition,ISBLANK($A472),
_xlpm.Calculation,IF(_xlpm.IsPeriodBlankCondition,"",IF(_xlpm.IsPrincipalRemainingBlankCondition,"",IF(_xlpm.IsPrincipalZeroCondition,"",_xlpm.TotalMonthlyPaymentCalculation))),
_xlpm.Calculation
)</f>
        <v/>
      </c>
      <c r="L472" s="5"/>
    </row>
    <row r="473" spans="2:12" x14ac:dyDescent="0.3">
      <c r="B473" s="53" t="str">
        <f t="shared" si="6"/>
        <v/>
      </c>
      <c r="C473" s="5" t="str">
        <f>_xlfn.LET(
_xlpm.StartingPrincipalBalance,$F472,
_xlpm.IsPrincipalRemainingZeroCondition,ROUND($F472,2)=0,
_xlpm.IsPrincipalRemainingBlankCondition,$F472="",
_xlpm.IsPeriodBlankCondition,ISBLANK($A473),
_xlpm.Calculation,IF(_xlpm.IsPeriodBlankCondition,"",IF(_xlpm.IsPrincipalRemainingBlankCondition,"",IF(_xlpm.IsPrincipalRemainingZeroCondition,"",_xlpm.StartingPrincipalBalance))),
_xlpm.Calculation
)</f>
        <v/>
      </c>
      <c r="D473" s="5" t="str">
        <f>_xlfn.LET(
_xlpm.InterestCalculation,$F472*$B$9,
_xlpm.IsPrincipalRemainingZeroCondition,ROUND($F472,2)=0,
_xlpm.IsPrincipalRemainingBlankCondition,$F472="",
_xlpm.IsPeriodBlankCondition,ISBLANK($A473),
_xlpm.Calculation,IF(_xlpm.IsPeriodBlankCondition,"",IF(_xlpm.IsPrincipalRemainingBlankCondition,"",IF(_xlpm.IsPrincipalRemainingZeroCondition,"",_xlpm.InterestCalculation))),
_xlpm.Calculation
)</f>
        <v/>
      </c>
      <c r="E473" s="5" t="str">
        <f>_xlfn.LET(
_xlpm.PrincipalOwedCalculation,$B$10-$D473,
_xlpm.IsPrincipalLessThenOrEqualToMonthlyPaymentCondition,$F472&lt;=$B$10,
_xlpm.IsPrincipalZeroCondition,ROUND($F472,2) = 0,
_xlpm.IsPrincipalRemainingBlankCondition,$F472="",
_xlpm.IsPeriodBlankCondition,ISBLANK($A473),
_xlpm.Calculation,IF(_xlpm.IsPeriodBlankCondition,"",IF(_xlpm.IsPrincipalRemainingBlankCondition,"",IF(_xlpm.IsPrincipalZeroCondition,"",IF(_xlpm.IsPrincipalLessThenOrEqualToMonthlyPaymentCondition,$F472,_xlpm.PrincipalOwedCalculation)))),
_xlpm.Calculation
)</f>
        <v/>
      </c>
      <c r="F473" s="5" t="str">
        <f>_xlfn.LET(
_xlpm.StartingBalanceGreaterThanPrincipalOwedPlusPrepaymentCondition,$C473&gt;=$E473,
_xlpm.IsPrincpalOwedPlusPrepaymentLessThanOrEqualToPrincipalRemainingCondition,ROUND($E473,2)&lt;=ROUND($F472,2),
_xlpm.IsCurrentPrincapalOwedAmtGreaterThanPrevPrincipalOwedCondition,$E472&gt;$F472,
_xlpm.IsPrincipalZeroCondition,ROUND($F472,2) = 0,
_xlpm.IsPrincipalRemainingBlankCondition,$F472="",
_xlpm.IsPeriodBlankCondition,ISBLANK($A473),
_xlpm.Calculation,IF(_xlpm.IsPeriodBlankCondition,"",IF(_xlpm.IsPrincipalRemainingBlankCondition,"",IF(_xlpm.IsPrincipalZeroCondition,"",IF(_xlpm.StartingBalanceGreaterThanPrincipalOwedPlusPrepaymentCondition,$C473-$E473,0)))),
_xlpm.Calculation
)</f>
        <v/>
      </c>
      <c r="G473" s="5" t="str">
        <f>_xlfn.LET(
_xlpm.PrincpalRemainingCalculation,$B$13,
_xlpm.IsPrincipalZeroCondition,ROUND($F472,2) = 0,
_xlpm.IsPrincipalRemainingBlankCondition,$F472="",
_xlpm.IsPeriodBlankCondition,ISBLANK($A473),
_xlpm.Calculation,IF(_xlpm.IsPeriodBlankCondition,"",IF(_xlpm.IsPrincipalRemainingBlankCondition,"",IF(_xlpm.IsPrincipalZeroCondition,"",_xlpm.PrincpalRemainingCalculation))),
_xlpm.Calculation
)</f>
        <v/>
      </c>
      <c r="H473" s="5" t="str">
        <f>_xlfn.LET(
_xlpm.IsPrincipalRemainingLessThanOrEqualToPMICutoffAmtCondition,$F472&lt;=$B$2*(1-$B$15),
_xlpm.PMIMonthlyPayment,$B$19,
_xlpm.IsPrincipalZeroCondition,ROUND($F472,2) = 0,
_xlpm.IsPrincipalRemainingBlankCondition,$F472="",
_xlpm.IsPeriodBlankCondition,ISBLANK($A473),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73" s="5" t="str">
        <f>_xlfn.LET(
_xlpm.IfPMIOwedIsBlank,IF($H473 = "",0,$H473),
_xlpm.TotalMonthlyPaymentCalculation,$D473+$E473+$G473+_xlpm.IfPMIOwedIsBlank,
_xlpm.IsPrincipalZeroCondition,ROUND($F472,2) = 0,
_xlpm.IsPrincipalRemainingBlankCondition,$F472="",
_xlpm.IsPeriodBlankCondition,ISBLANK($A473),
_xlpm.Calculation,IF(_xlpm.IsPeriodBlankCondition,"",IF(_xlpm.IsPrincipalRemainingBlankCondition,"",IF(_xlpm.IsPrincipalZeroCondition,"",_xlpm.TotalMonthlyPaymentCalculation))),
_xlpm.Calculation
)</f>
        <v/>
      </c>
      <c r="L473" s="5"/>
    </row>
    <row r="474" spans="2:12" x14ac:dyDescent="0.3">
      <c r="B474" s="53" t="str">
        <f t="shared" si="6"/>
        <v/>
      </c>
      <c r="C474" s="5" t="str">
        <f>_xlfn.LET(
_xlpm.StartingPrincipalBalance,$F473,
_xlpm.IsPrincipalRemainingZeroCondition,ROUND($F473,2)=0,
_xlpm.IsPrincipalRemainingBlankCondition,$F473="",
_xlpm.IsPeriodBlankCondition,ISBLANK($A474),
_xlpm.Calculation,IF(_xlpm.IsPeriodBlankCondition,"",IF(_xlpm.IsPrincipalRemainingBlankCondition,"",IF(_xlpm.IsPrincipalRemainingZeroCondition,"",_xlpm.StartingPrincipalBalance))),
_xlpm.Calculation
)</f>
        <v/>
      </c>
      <c r="D474" s="5" t="str">
        <f>_xlfn.LET(
_xlpm.InterestCalculation,$F473*$B$9,
_xlpm.IsPrincipalRemainingZeroCondition,ROUND($F473,2)=0,
_xlpm.IsPrincipalRemainingBlankCondition,$F473="",
_xlpm.IsPeriodBlankCondition,ISBLANK($A474),
_xlpm.Calculation,IF(_xlpm.IsPeriodBlankCondition,"",IF(_xlpm.IsPrincipalRemainingBlankCondition,"",IF(_xlpm.IsPrincipalRemainingZeroCondition,"",_xlpm.InterestCalculation))),
_xlpm.Calculation
)</f>
        <v/>
      </c>
      <c r="E474" s="5" t="str">
        <f>_xlfn.LET(
_xlpm.PrincipalOwedCalculation,$B$10-$D474,
_xlpm.IsPrincipalLessThenOrEqualToMonthlyPaymentCondition,$F473&lt;=$B$10,
_xlpm.IsPrincipalZeroCondition,ROUND($F473,2) = 0,
_xlpm.IsPrincipalRemainingBlankCondition,$F473="",
_xlpm.IsPeriodBlankCondition,ISBLANK($A474),
_xlpm.Calculation,IF(_xlpm.IsPeriodBlankCondition,"",IF(_xlpm.IsPrincipalRemainingBlankCondition,"",IF(_xlpm.IsPrincipalZeroCondition,"",IF(_xlpm.IsPrincipalLessThenOrEqualToMonthlyPaymentCondition,$F473,_xlpm.PrincipalOwedCalculation)))),
_xlpm.Calculation
)</f>
        <v/>
      </c>
      <c r="F474" s="5" t="str">
        <f>_xlfn.LET(
_xlpm.StartingBalanceGreaterThanPrincipalOwedPlusPrepaymentCondition,$C474&gt;=$E474,
_xlpm.IsPrincpalOwedPlusPrepaymentLessThanOrEqualToPrincipalRemainingCondition,ROUND($E474,2)&lt;=ROUND($F473,2),
_xlpm.IsCurrentPrincapalOwedAmtGreaterThanPrevPrincipalOwedCondition,$E473&gt;$F473,
_xlpm.IsPrincipalZeroCondition,ROUND($F473,2) = 0,
_xlpm.IsPrincipalRemainingBlankCondition,$F473="",
_xlpm.IsPeriodBlankCondition,ISBLANK($A474),
_xlpm.Calculation,IF(_xlpm.IsPeriodBlankCondition,"",IF(_xlpm.IsPrincipalRemainingBlankCondition,"",IF(_xlpm.IsPrincipalZeroCondition,"",IF(_xlpm.StartingBalanceGreaterThanPrincipalOwedPlusPrepaymentCondition,$C474-$E474,0)))),
_xlpm.Calculation
)</f>
        <v/>
      </c>
      <c r="G474" s="5" t="str">
        <f>_xlfn.LET(
_xlpm.PrincpalRemainingCalculation,$B$13,
_xlpm.IsPrincipalZeroCondition,ROUND($F473,2) = 0,
_xlpm.IsPrincipalRemainingBlankCondition,$F473="",
_xlpm.IsPeriodBlankCondition,ISBLANK($A474),
_xlpm.Calculation,IF(_xlpm.IsPeriodBlankCondition,"",IF(_xlpm.IsPrincipalRemainingBlankCondition,"",IF(_xlpm.IsPrincipalZeroCondition,"",_xlpm.PrincpalRemainingCalculation))),
_xlpm.Calculation
)</f>
        <v/>
      </c>
      <c r="H474" s="5" t="str">
        <f>_xlfn.LET(
_xlpm.IsPrincipalRemainingLessThanOrEqualToPMICutoffAmtCondition,$F473&lt;=$B$2*(1-$B$15),
_xlpm.PMIMonthlyPayment,$B$19,
_xlpm.IsPrincipalZeroCondition,ROUND($F473,2) = 0,
_xlpm.IsPrincipalRemainingBlankCondition,$F473="",
_xlpm.IsPeriodBlankCondition,ISBLANK($A474),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74" s="5" t="str">
        <f>_xlfn.LET(
_xlpm.IfPMIOwedIsBlank,IF($H474 = "",0,$H474),
_xlpm.TotalMonthlyPaymentCalculation,$D474+$E474+$G474+_xlpm.IfPMIOwedIsBlank,
_xlpm.IsPrincipalZeroCondition,ROUND($F473,2) = 0,
_xlpm.IsPrincipalRemainingBlankCondition,$F473="",
_xlpm.IsPeriodBlankCondition,ISBLANK($A474),
_xlpm.Calculation,IF(_xlpm.IsPeriodBlankCondition,"",IF(_xlpm.IsPrincipalRemainingBlankCondition,"",IF(_xlpm.IsPrincipalZeroCondition,"",_xlpm.TotalMonthlyPaymentCalculation))),
_xlpm.Calculation
)</f>
        <v/>
      </c>
      <c r="L474" s="5"/>
    </row>
    <row r="475" spans="2:12" x14ac:dyDescent="0.3">
      <c r="B475" s="53" t="str">
        <f t="shared" ref="B475:B538" si="7">IF(ISBLANK($A475),"",EDATE($B474,1))</f>
        <v/>
      </c>
      <c r="C475" s="5" t="str">
        <f>_xlfn.LET(
_xlpm.StartingPrincipalBalance,$F474,
_xlpm.IsPrincipalRemainingZeroCondition,ROUND($F474,2)=0,
_xlpm.IsPrincipalRemainingBlankCondition,$F474="",
_xlpm.IsPeriodBlankCondition,ISBLANK($A475),
_xlpm.Calculation,IF(_xlpm.IsPeriodBlankCondition,"",IF(_xlpm.IsPrincipalRemainingBlankCondition,"",IF(_xlpm.IsPrincipalRemainingZeroCondition,"",_xlpm.StartingPrincipalBalance))),
_xlpm.Calculation
)</f>
        <v/>
      </c>
      <c r="D475" s="5" t="str">
        <f>_xlfn.LET(
_xlpm.InterestCalculation,$F474*$B$9,
_xlpm.IsPrincipalRemainingZeroCondition,ROUND($F474,2)=0,
_xlpm.IsPrincipalRemainingBlankCondition,$F474="",
_xlpm.IsPeriodBlankCondition,ISBLANK($A475),
_xlpm.Calculation,IF(_xlpm.IsPeriodBlankCondition,"",IF(_xlpm.IsPrincipalRemainingBlankCondition,"",IF(_xlpm.IsPrincipalRemainingZeroCondition,"",_xlpm.InterestCalculation))),
_xlpm.Calculation
)</f>
        <v/>
      </c>
      <c r="E475" s="5" t="str">
        <f>_xlfn.LET(
_xlpm.PrincipalOwedCalculation,$B$10-$D475,
_xlpm.IsPrincipalLessThenOrEqualToMonthlyPaymentCondition,$F474&lt;=$B$10,
_xlpm.IsPrincipalZeroCondition,ROUND($F474,2) = 0,
_xlpm.IsPrincipalRemainingBlankCondition,$F474="",
_xlpm.IsPeriodBlankCondition,ISBLANK($A475),
_xlpm.Calculation,IF(_xlpm.IsPeriodBlankCondition,"",IF(_xlpm.IsPrincipalRemainingBlankCondition,"",IF(_xlpm.IsPrincipalZeroCondition,"",IF(_xlpm.IsPrincipalLessThenOrEqualToMonthlyPaymentCondition,$F474,_xlpm.PrincipalOwedCalculation)))),
_xlpm.Calculation
)</f>
        <v/>
      </c>
      <c r="F475" s="5" t="str">
        <f>_xlfn.LET(
_xlpm.StartingBalanceGreaterThanPrincipalOwedPlusPrepaymentCondition,$C475&gt;=$E475,
_xlpm.IsPrincpalOwedPlusPrepaymentLessThanOrEqualToPrincipalRemainingCondition,ROUND($E475,2)&lt;=ROUND($F474,2),
_xlpm.IsCurrentPrincapalOwedAmtGreaterThanPrevPrincipalOwedCondition,$E474&gt;$F474,
_xlpm.IsPrincipalZeroCondition,ROUND($F474,2) = 0,
_xlpm.IsPrincipalRemainingBlankCondition,$F474="",
_xlpm.IsPeriodBlankCondition,ISBLANK($A475),
_xlpm.Calculation,IF(_xlpm.IsPeriodBlankCondition,"",IF(_xlpm.IsPrincipalRemainingBlankCondition,"",IF(_xlpm.IsPrincipalZeroCondition,"",IF(_xlpm.StartingBalanceGreaterThanPrincipalOwedPlusPrepaymentCondition,$C475-$E475,0)))),
_xlpm.Calculation
)</f>
        <v/>
      </c>
      <c r="G475" s="5" t="str">
        <f>_xlfn.LET(
_xlpm.PrincpalRemainingCalculation,$B$13,
_xlpm.IsPrincipalZeroCondition,ROUND($F474,2) = 0,
_xlpm.IsPrincipalRemainingBlankCondition,$F474="",
_xlpm.IsPeriodBlankCondition,ISBLANK($A475),
_xlpm.Calculation,IF(_xlpm.IsPeriodBlankCondition,"",IF(_xlpm.IsPrincipalRemainingBlankCondition,"",IF(_xlpm.IsPrincipalZeroCondition,"",_xlpm.PrincpalRemainingCalculation))),
_xlpm.Calculation
)</f>
        <v/>
      </c>
      <c r="H475" s="5" t="str">
        <f>_xlfn.LET(
_xlpm.IsPrincipalRemainingLessThanOrEqualToPMICutoffAmtCondition,$F474&lt;=$B$2*(1-$B$15),
_xlpm.PMIMonthlyPayment,$B$19,
_xlpm.IsPrincipalZeroCondition,ROUND($F474,2) = 0,
_xlpm.IsPrincipalRemainingBlankCondition,$F474="",
_xlpm.IsPeriodBlankCondition,ISBLANK($A475),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75" s="5" t="str">
        <f>_xlfn.LET(
_xlpm.IfPMIOwedIsBlank,IF($H475 = "",0,$H475),
_xlpm.TotalMonthlyPaymentCalculation,$D475+$E475+$G475+_xlpm.IfPMIOwedIsBlank,
_xlpm.IsPrincipalZeroCondition,ROUND($F474,2) = 0,
_xlpm.IsPrincipalRemainingBlankCondition,$F474="",
_xlpm.IsPeriodBlankCondition,ISBLANK($A475),
_xlpm.Calculation,IF(_xlpm.IsPeriodBlankCondition,"",IF(_xlpm.IsPrincipalRemainingBlankCondition,"",IF(_xlpm.IsPrincipalZeroCondition,"",_xlpm.TotalMonthlyPaymentCalculation))),
_xlpm.Calculation
)</f>
        <v/>
      </c>
      <c r="L475" s="5"/>
    </row>
    <row r="476" spans="2:12" x14ac:dyDescent="0.3">
      <c r="B476" s="53" t="str">
        <f t="shared" si="7"/>
        <v/>
      </c>
      <c r="C476" s="5" t="str">
        <f>_xlfn.LET(
_xlpm.StartingPrincipalBalance,$F475,
_xlpm.IsPrincipalRemainingZeroCondition,ROUND($F475,2)=0,
_xlpm.IsPrincipalRemainingBlankCondition,$F475="",
_xlpm.IsPeriodBlankCondition,ISBLANK($A476),
_xlpm.Calculation,IF(_xlpm.IsPeriodBlankCondition,"",IF(_xlpm.IsPrincipalRemainingBlankCondition,"",IF(_xlpm.IsPrincipalRemainingZeroCondition,"",_xlpm.StartingPrincipalBalance))),
_xlpm.Calculation
)</f>
        <v/>
      </c>
      <c r="D476" s="5" t="str">
        <f>_xlfn.LET(
_xlpm.InterestCalculation,$F475*$B$9,
_xlpm.IsPrincipalRemainingZeroCondition,ROUND($F475,2)=0,
_xlpm.IsPrincipalRemainingBlankCondition,$F475="",
_xlpm.IsPeriodBlankCondition,ISBLANK($A476),
_xlpm.Calculation,IF(_xlpm.IsPeriodBlankCondition,"",IF(_xlpm.IsPrincipalRemainingBlankCondition,"",IF(_xlpm.IsPrincipalRemainingZeroCondition,"",_xlpm.InterestCalculation))),
_xlpm.Calculation
)</f>
        <v/>
      </c>
      <c r="E476" s="5" t="str">
        <f>_xlfn.LET(
_xlpm.PrincipalOwedCalculation,$B$10-$D476,
_xlpm.IsPrincipalLessThenOrEqualToMonthlyPaymentCondition,$F475&lt;=$B$10,
_xlpm.IsPrincipalZeroCondition,ROUND($F475,2) = 0,
_xlpm.IsPrincipalRemainingBlankCondition,$F475="",
_xlpm.IsPeriodBlankCondition,ISBLANK($A476),
_xlpm.Calculation,IF(_xlpm.IsPeriodBlankCondition,"",IF(_xlpm.IsPrincipalRemainingBlankCondition,"",IF(_xlpm.IsPrincipalZeroCondition,"",IF(_xlpm.IsPrincipalLessThenOrEqualToMonthlyPaymentCondition,$F475,_xlpm.PrincipalOwedCalculation)))),
_xlpm.Calculation
)</f>
        <v/>
      </c>
      <c r="F476" s="5" t="str">
        <f>_xlfn.LET(
_xlpm.StartingBalanceGreaterThanPrincipalOwedPlusPrepaymentCondition,$C476&gt;=$E476,
_xlpm.IsPrincpalOwedPlusPrepaymentLessThanOrEqualToPrincipalRemainingCondition,ROUND($E476,2)&lt;=ROUND($F475,2),
_xlpm.IsCurrentPrincapalOwedAmtGreaterThanPrevPrincipalOwedCondition,$E475&gt;$F475,
_xlpm.IsPrincipalZeroCondition,ROUND($F475,2) = 0,
_xlpm.IsPrincipalRemainingBlankCondition,$F475="",
_xlpm.IsPeriodBlankCondition,ISBLANK($A476),
_xlpm.Calculation,IF(_xlpm.IsPeriodBlankCondition,"",IF(_xlpm.IsPrincipalRemainingBlankCondition,"",IF(_xlpm.IsPrincipalZeroCondition,"",IF(_xlpm.StartingBalanceGreaterThanPrincipalOwedPlusPrepaymentCondition,$C476-$E476,0)))),
_xlpm.Calculation
)</f>
        <v/>
      </c>
      <c r="G476" s="5" t="str">
        <f>_xlfn.LET(
_xlpm.PrincpalRemainingCalculation,$B$13,
_xlpm.IsPrincipalZeroCondition,ROUND($F475,2) = 0,
_xlpm.IsPrincipalRemainingBlankCondition,$F475="",
_xlpm.IsPeriodBlankCondition,ISBLANK($A476),
_xlpm.Calculation,IF(_xlpm.IsPeriodBlankCondition,"",IF(_xlpm.IsPrincipalRemainingBlankCondition,"",IF(_xlpm.IsPrincipalZeroCondition,"",_xlpm.PrincpalRemainingCalculation))),
_xlpm.Calculation
)</f>
        <v/>
      </c>
      <c r="H476" s="5" t="str">
        <f>_xlfn.LET(
_xlpm.IsPrincipalRemainingLessThanOrEqualToPMICutoffAmtCondition,$F475&lt;=$B$2*(1-$B$15),
_xlpm.PMIMonthlyPayment,$B$19,
_xlpm.IsPrincipalZeroCondition,ROUND($F475,2) = 0,
_xlpm.IsPrincipalRemainingBlankCondition,$F475="",
_xlpm.IsPeriodBlankCondition,ISBLANK($A476),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76" s="5" t="str">
        <f>_xlfn.LET(
_xlpm.IfPMIOwedIsBlank,IF($H476 = "",0,$H476),
_xlpm.TotalMonthlyPaymentCalculation,$D476+$E476+$G476+_xlpm.IfPMIOwedIsBlank,
_xlpm.IsPrincipalZeroCondition,ROUND($F475,2) = 0,
_xlpm.IsPrincipalRemainingBlankCondition,$F475="",
_xlpm.IsPeriodBlankCondition,ISBLANK($A476),
_xlpm.Calculation,IF(_xlpm.IsPeriodBlankCondition,"",IF(_xlpm.IsPrincipalRemainingBlankCondition,"",IF(_xlpm.IsPrincipalZeroCondition,"",_xlpm.TotalMonthlyPaymentCalculation))),
_xlpm.Calculation
)</f>
        <v/>
      </c>
      <c r="L476" s="5"/>
    </row>
    <row r="477" spans="2:12" x14ac:dyDescent="0.3">
      <c r="B477" s="53" t="str">
        <f t="shared" si="7"/>
        <v/>
      </c>
      <c r="C477" s="5" t="str">
        <f>_xlfn.LET(
_xlpm.StartingPrincipalBalance,$F476,
_xlpm.IsPrincipalRemainingZeroCondition,ROUND($F476,2)=0,
_xlpm.IsPrincipalRemainingBlankCondition,$F476="",
_xlpm.IsPeriodBlankCondition,ISBLANK($A477),
_xlpm.Calculation,IF(_xlpm.IsPeriodBlankCondition,"",IF(_xlpm.IsPrincipalRemainingBlankCondition,"",IF(_xlpm.IsPrincipalRemainingZeroCondition,"",_xlpm.StartingPrincipalBalance))),
_xlpm.Calculation
)</f>
        <v/>
      </c>
      <c r="D477" s="5" t="str">
        <f>_xlfn.LET(
_xlpm.InterestCalculation,$F476*$B$9,
_xlpm.IsPrincipalRemainingZeroCondition,ROUND($F476,2)=0,
_xlpm.IsPrincipalRemainingBlankCondition,$F476="",
_xlpm.IsPeriodBlankCondition,ISBLANK($A477),
_xlpm.Calculation,IF(_xlpm.IsPeriodBlankCondition,"",IF(_xlpm.IsPrincipalRemainingBlankCondition,"",IF(_xlpm.IsPrincipalRemainingZeroCondition,"",_xlpm.InterestCalculation))),
_xlpm.Calculation
)</f>
        <v/>
      </c>
      <c r="E477" s="5" t="str">
        <f>_xlfn.LET(
_xlpm.PrincipalOwedCalculation,$B$10-$D477,
_xlpm.IsPrincipalLessThenOrEqualToMonthlyPaymentCondition,$F476&lt;=$B$10,
_xlpm.IsPrincipalZeroCondition,ROUND($F476,2) = 0,
_xlpm.IsPrincipalRemainingBlankCondition,$F476="",
_xlpm.IsPeriodBlankCondition,ISBLANK($A477),
_xlpm.Calculation,IF(_xlpm.IsPeriodBlankCondition,"",IF(_xlpm.IsPrincipalRemainingBlankCondition,"",IF(_xlpm.IsPrincipalZeroCondition,"",IF(_xlpm.IsPrincipalLessThenOrEqualToMonthlyPaymentCondition,$F476,_xlpm.PrincipalOwedCalculation)))),
_xlpm.Calculation
)</f>
        <v/>
      </c>
      <c r="F477" s="5" t="str">
        <f>_xlfn.LET(
_xlpm.StartingBalanceGreaterThanPrincipalOwedPlusPrepaymentCondition,$C477&gt;=$E477,
_xlpm.IsPrincpalOwedPlusPrepaymentLessThanOrEqualToPrincipalRemainingCondition,ROUND($E477,2)&lt;=ROUND($F476,2),
_xlpm.IsCurrentPrincapalOwedAmtGreaterThanPrevPrincipalOwedCondition,$E476&gt;$F476,
_xlpm.IsPrincipalZeroCondition,ROUND($F476,2) = 0,
_xlpm.IsPrincipalRemainingBlankCondition,$F476="",
_xlpm.IsPeriodBlankCondition,ISBLANK($A477),
_xlpm.Calculation,IF(_xlpm.IsPeriodBlankCondition,"",IF(_xlpm.IsPrincipalRemainingBlankCondition,"",IF(_xlpm.IsPrincipalZeroCondition,"",IF(_xlpm.StartingBalanceGreaterThanPrincipalOwedPlusPrepaymentCondition,$C477-$E477,0)))),
_xlpm.Calculation
)</f>
        <v/>
      </c>
      <c r="G477" s="5" t="str">
        <f>_xlfn.LET(
_xlpm.PrincpalRemainingCalculation,$B$13,
_xlpm.IsPrincipalZeroCondition,ROUND($F476,2) = 0,
_xlpm.IsPrincipalRemainingBlankCondition,$F476="",
_xlpm.IsPeriodBlankCondition,ISBLANK($A477),
_xlpm.Calculation,IF(_xlpm.IsPeriodBlankCondition,"",IF(_xlpm.IsPrincipalRemainingBlankCondition,"",IF(_xlpm.IsPrincipalZeroCondition,"",_xlpm.PrincpalRemainingCalculation))),
_xlpm.Calculation
)</f>
        <v/>
      </c>
      <c r="H477" s="5" t="str">
        <f>_xlfn.LET(
_xlpm.IsPrincipalRemainingLessThanOrEqualToPMICutoffAmtCondition,$F476&lt;=$B$2*(1-$B$15),
_xlpm.PMIMonthlyPayment,$B$19,
_xlpm.IsPrincipalZeroCondition,ROUND($F476,2) = 0,
_xlpm.IsPrincipalRemainingBlankCondition,$F476="",
_xlpm.IsPeriodBlankCondition,ISBLANK($A477),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77" s="5" t="str">
        <f>_xlfn.LET(
_xlpm.IfPMIOwedIsBlank,IF($H477 = "",0,$H477),
_xlpm.TotalMonthlyPaymentCalculation,$D477+$E477+$G477+_xlpm.IfPMIOwedIsBlank,
_xlpm.IsPrincipalZeroCondition,ROUND($F476,2) = 0,
_xlpm.IsPrincipalRemainingBlankCondition,$F476="",
_xlpm.IsPeriodBlankCondition,ISBLANK($A477),
_xlpm.Calculation,IF(_xlpm.IsPeriodBlankCondition,"",IF(_xlpm.IsPrincipalRemainingBlankCondition,"",IF(_xlpm.IsPrincipalZeroCondition,"",_xlpm.TotalMonthlyPaymentCalculation))),
_xlpm.Calculation
)</f>
        <v/>
      </c>
      <c r="L477" s="5"/>
    </row>
    <row r="478" spans="2:12" x14ac:dyDescent="0.3">
      <c r="B478" s="53" t="str">
        <f t="shared" si="7"/>
        <v/>
      </c>
      <c r="C478" s="5" t="str">
        <f>_xlfn.LET(
_xlpm.StartingPrincipalBalance,$F477,
_xlpm.IsPrincipalRemainingZeroCondition,ROUND($F477,2)=0,
_xlpm.IsPrincipalRemainingBlankCondition,$F477="",
_xlpm.IsPeriodBlankCondition,ISBLANK($A478),
_xlpm.Calculation,IF(_xlpm.IsPeriodBlankCondition,"",IF(_xlpm.IsPrincipalRemainingBlankCondition,"",IF(_xlpm.IsPrincipalRemainingZeroCondition,"",_xlpm.StartingPrincipalBalance))),
_xlpm.Calculation
)</f>
        <v/>
      </c>
      <c r="D478" s="5" t="str">
        <f>_xlfn.LET(
_xlpm.InterestCalculation,$F477*$B$9,
_xlpm.IsPrincipalRemainingZeroCondition,ROUND($F477,2)=0,
_xlpm.IsPrincipalRemainingBlankCondition,$F477="",
_xlpm.IsPeriodBlankCondition,ISBLANK($A478),
_xlpm.Calculation,IF(_xlpm.IsPeriodBlankCondition,"",IF(_xlpm.IsPrincipalRemainingBlankCondition,"",IF(_xlpm.IsPrincipalRemainingZeroCondition,"",_xlpm.InterestCalculation))),
_xlpm.Calculation
)</f>
        <v/>
      </c>
      <c r="E478" s="5" t="str">
        <f>_xlfn.LET(
_xlpm.PrincipalOwedCalculation,$B$10-$D478,
_xlpm.IsPrincipalLessThenOrEqualToMonthlyPaymentCondition,$F477&lt;=$B$10,
_xlpm.IsPrincipalZeroCondition,ROUND($F477,2) = 0,
_xlpm.IsPrincipalRemainingBlankCondition,$F477="",
_xlpm.IsPeriodBlankCondition,ISBLANK($A478),
_xlpm.Calculation,IF(_xlpm.IsPeriodBlankCondition,"",IF(_xlpm.IsPrincipalRemainingBlankCondition,"",IF(_xlpm.IsPrincipalZeroCondition,"",IF(_xlpm.IsPrincipalLessThenOrEqualToMonthlyPaymentCondition,$F477,_xlpm.PrincipalOwedCalculation)))),
_xlpm.Calculation
)</f>
        <v/>
      </c>
      <c r="F478" s="5" t="str">
        <f>_xlfn.LET(
_xlpm.StartingBalanceGreaterThanPrincipalOwedPlusPrepaymentCondition,$C478&gt;=$E478,
_xlpm.IsPrincpalOwedPlusPrepaymentLessThanOrEqualToPrincipalRemainingCondition,ROUND($E478,2)&lt;=ROUND($F477,2),
_xlpm.IsCurrentPrincapalOwedAmtGreaterThanPrevPrincipalOwedCondition,$E477&gt;$F477,
_xlpm.IsPrincipalZeroCondition,ROUND($F477,2) = 0,
_xlpm.IsPrincipalRemainingBlankCondition,$F477="",
_xlpm.IsPeriodBlankCondition,ISBLANK($A478),
_xlpm.Calculation,IF(_xlpm.IsPeriodBlankCondition,"",IF(_xlpm.IsPrincipalRemainingBlankCondition,"",IF(_xlpm.IsPrincipalZeroCondition,"",IF(_xlpm.StartingBalanceGreaterThanPrincipalOwedPlusPrepaymentCondition,$C478-$E478,0)))),
_xlpm.Calculation
)</f>
        <v/>
      </c>
      <c r="G478" s="5" t="str">
        <f>_xlfn.LET(
_xlpm.PrincpalRemainingCalculation,$B$13,
_xlpm.IsPrincipalZeroCondition,ROUND($F477,2) = 0,
_xlpm.IsPrincipalRemainingBlankCondition,$F477="",
_xlpm.IsPeriodBlankCondition,ISBLANK($A478),
_xlpm.Calculation,IF(_xlpm.IsPeriodBlankCondition,"",IF(_xlpm.IsPrincipalRemainingBlankCondition,"",IF(_xlpm.IsPrincipalZeroCondition,"",_xlpm.PrincpalRemainingCalculation))),
_xlpm.Calculation
)</f>
        <v/>
      </c>
      <c r="H478" s="5" t="str">
        <f>_xlfn.LET(
_xlpm.IsPrincipalRemainingLessThanOrEqualToPMICutoffAmtCondition,$F477&lt;=$B$2*(1-$B$15),
_xlpm.PMIMonthlyPayment,$B$19,
_xlpm.IsPrincipalZeroCondition,ROUND($F477,2) = 0,
_xlpm.IsPrincipalRemainingBlankCondition,$F477="",
_xlpm.IsPeriodBlankCondition,ISBLANK($A478),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78" s="5" t="str">
        <f>_xlfn.LET(
_xlpm.IfPMIOwedIsBlank,IF($H478 = "",0,$H478),
_xlpm.TotalMonthlyPaymentCalculation,$D478+$E478+$G478+_xlpm.IfPMIOwedIsBlank,
_xlpm.IsPrincipalZeroCondition,ROUND($F477,2) = 0,
_xlpm.IsPrincipalRemainingBlankCondition,$F477="",
_xlpm.IsPeriodBlankCondition,ISBLANK($A478),
_xlpm.Calculation,IF(_xlpm.IsPeriodBlankCondition,"",IF(_xlpm.IsPrincipalRemainingBlankCondition,"",IF(_xlpm.IsPrincipalZeroCondition,"",_xlpm.TotalMonthlyPaymentCalculation))),
_xlpm.Calculation
)</f>
        <v/>
      </c>
      <c r="L478" s="5"/>
    </row>
    <row r="479" spans="2:12" x14ac:dyDescent="0.3">
      <c r="B479" s="53" t="str">
        <f t="shared" si="7"/>
        <v/>
      </c>
      <c r="C479" s="5" t="str">
        <f>_xlfn.LET(
_xlpm.StartingPrincipalBalance,$F478,
_xlpm.IsPrincipalRemainingZeroCondition,ROUND($F478,2)=0,
_xlpm.IsPrincipalRemainingBlankCondition,$F478="",
_xlpm.IsPeriodBlankCondition,ISBLANK($A479),
_xlpm.Calculation,IF(_xlpm.IsPeriodBlankCondition,"",IF(_xlpm.IsPrincipalRemainingBlankCondition,"",IF(_xlpm.IsPrincipalRemainingZeroCondition,"",_xlpm.StartingPrincipalBalance))),
_xlpm.Calculation
)</f>
        <v/>
      </c>
      <c r="D479" s="5" t="str">
        <f>_xlfn.LET(
_xlpm.InterestCalculation,$F478*$B$9,
_xlpm.IsPrincipalRemainingZeroCondition,ROUND($F478,2)=0,
_xlpm.IsPrincipalRemainingBlankCondition,$F478="",
_xlpm.IsPeriodBlankCondition,ISBLANK($A479),
_xlpm.Calculation,IF(_xlpm.IsPeriodBlankCondition,"",IF(_xlpm.IsPrincipalRemainingBlankCondition,"",IF(_xlpm.IsPrincipalRemainingZeroCondition,"",_xlpm.InterestCalculation))),
_xlpm.Calculation
)</f>
        <v/>
      </c>
      <c r="E479" s="5" t="str">
        <f>_xlfn.LET(
_xlpm.PrincipalOwedCalculation,$B$10-$D479,
_xlpm.IsPrincipalLessThenOrEqualToMonthlyPaymentCondition,$F478&lt;=$B$10,
_xlpm.IsPrincipalZeroCondition,ROUND($F478,2) = 0,
_xlpm.IsPrincipalRemainingBlankCondition,$F478="",
_xlpm.IsPeriodBlankCondition,ISBLANK($A479),
_xlpm.Calculation,IF(_xlpm.IsPeriodBlankCondition,"",IF(_xlpm.IsPrincipalRemainingBlankCondition,"",IF(_xlpm.IsPrincipalZeroCondition,"",IF(_xlpm.IsPrincipalLessThenOrEqualToMonthlyPaymentCondition,$F478,_xlpm.PrincipalOwedCalculation)))),
_xlpm.Calculation
)</f>
        <v/>
      </c>
      <c r="F479" s="5" t="str">
        <f>_xlfn.LET(
_xlpm.StartingBalanceGreaterThanPrincipalOwedPlusPrepaymentCondition,$C479&gt;=$E479,
_xlpm.IsPrincpalOwedPlusPrepaymentLessThanOrEqualToPrincipalRemainingCondition,ROUND($E479,2)&lt;=ROUND($F478,2),
_xlpm.IsCurrentPrincapalOwedAmtGreaterThanPrevPrincipalOwedCondition,$E478&gt;$F478,
_xlpm.IsPrincipalZeroCondition,ROUND($F478,2) = 0,
_xlpm.IsPrincipalRemainingBlankCondition,$F478="",
_xlpm.IsPeriodBlankCondition,ISBLANK($A479),
_xlpm.Calculation,IF(_xlpm.IsPeriodBlankCondition,"",IF(_xlpm.IsPrincipalRemainingBlankCondition,"",IF(_xlpm.IsPrincipalZeroCondition,"",IF(_xlpm.StartingBalanceGreaterThanPrincipalOwedPlusPrepaymentCondition,$C479-$E479,0)))),
_xlpm.Calculation
)</f>
        <v/>
      </c>
      <c r="G479" s="5" t="str">
        <f>_xlfn.LET(
_xlpm.PrincpalRemainingCalculation,$B$13,
_xlpm.IsPrincipalZeroCondition,ROUND($F478,2) = 0,
_xlpm.IsPrincipalRemainingBlankCondition,$F478="",
_xlpm.IsPeriodBlankCondition,ISBLANK($A479),
_xlpm.Calculation,IF(_xlpm.IsPeriodBlankCondition,"",IF(_xlpm.IsPrincipalRemainingBlankCondition,"",IF(_xlpm.IsPrincipalZeroCondition,"",_xlpm.PrincpalRemainingCalculation))),
_xlpm.Calculation
)</f>
        <v/>
      </c>
      <c r="H479" s="5" t="str">
        <f>_xlfn.LET(
_xlpm.IsPrincipalRemainingLessThanOrEqualToPMICutoffAmtCondition,$F478&lt;=$B$2*(1-$B$15),
_xlpm.PMIMonthlyPayment,$B$19,
_xlpm.IsPrincipalZeroCondition,ROUND($F478,2) = 0,
_xlpm.IsPrincipalRemainingBlankCondition,$F478="",
_xlpm.IsPeriodBlankCondition,ISBLANK($A479),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79" s="5" t="str">
        <f>_xlfn.LET(
_xlpm.IfPMIOwedIsBlank,IF($H479 = "",0,$H479),
_xlpm.TotalMonthlyPaymentCalculation,$D479+$E479+$G479+_xlpm.IfPMIOwedIsBlank,
_xlpm.IsPrincipalZeroCondition,ROUND($F478,2) = 0,
_xlpm.IsPrincipalRemainingBlankCondition,$F478="",
_xlpm.IsPeriodBlankCondition,ISBLANK($A479),
_xlpm.Calculation,IF(_xlpm.IsPeriodBlankCondition,"",IF(_xlpm.IsPrincipalRemainingBlankCondition,"",IF(_xlpm.IsPrincipalZeroCondition,"",_xlpm.TotalMonthlyPaymentCalculation))),
_xlpm.Calculation
)</f>
        <v/>
      </c>
      <c r="L479" s="5"/>
    </row>
    <row r="480" spans="2:12" x14ac:dyDescent="0.3">
      <c r="B480" s="53" t="str">
        <f t="shared" si="7"/>
        <v/>
      </c>
      <c r="C480" s="5" t="str">
        <f>_xlfn.LET(
_xlpm.StartingPrincipalBalance,$F479,
_xlpm.IsPrincipalRemainingZeroCondition,ROUND($F479,2)=0,
_xlpm.IsPrincipalRemainingBlankCondition,$F479="",
_xlpm.IsPeriodBlankCondition,ISBLANK($A480),
_xlpm.Calculation,IF(_xlpm.IsPeriodBlankCondition,"",IF(_xlpm.IsPrincipalRemainingBlankCondition,"",IF(_xlpm.IsPrincipalRemainingZeroCondition,"",_xlpm.StartingPrincipalBalance))),
_xlpm.Calculation
)</f>
        <v/>
      </c>
      <c r="D480" s="5" t="str">
        <f>_xlfn.LET(
_xlpm.InterestCalculation,$F479*$B$9,
_xlpm.IsPrincipalRemainingZeroCondition,ROUND($F479,2)=0,
_xlpm.IsPrincipalRemainingBlankCondition,$F479="",
_xlpm.IsPeriodBlankCondition,ISBLANK($A480),
_xlpm.Calculation,IF(_xlpm.IsPeriodBlankCondition,"",IF(_xlpm.IsPrincipalRemainingBlankCondition,"",IF(_xlpm.IsPrincipalRemainingZeroCondition,"",_xlpm.InterestCalculation))),
_xlpm.Calculation
)</f>
        <v/>
      </c>
      <c r="E480" s="5" t="str">
        <f>_xlfn.LET(
_xlpm.PrincipalOwedCalculation,$B$10-$D480,
_xlpm.IsPrincipalLessThenOrEqualToMonthlyPaymentCondition,$F479&lt;=$B$10,
_xlpm.IsPrincipalZeroCondition,ROUND($F479,2) = 0,
_xlpm.IsPrincipalRemainingBlankCondition,$F479="",
_xlpm.IsPeriodBlankCondition,ISBLANK($A480),
_xlpm.Calculation,IF(_xlpm.IsPeriodBlankCondition,"",IF(_xlpm.IsPrincipalRemainingBlankCondition,"",IF(_xlpm.IsPrincipalZeroCondition,"",IF(_xlpm.IsPrincipalLessThenOrEqualToMonthlyPaymentCondition,$F479,_xlpm.PrincipalOwedCalculation)))),
_xlpm.Calculation
)</f>
        <v/>
      </c>
      <c r="F480" s="5" t="str">
        <f>_xlfn.LET(
_xlpm.StartingBalanceGreaterThanPrincipalOwedPlusPrepaymentCondition,$C480&gt;=$E480,
_xlpm.IsPrincpalOwedPlusPrepaymentLessThanOrEqualToPrincipalRemainingCondition,ROUND($E480,2)&lt;=ROUND($F479,2),
_xlpm.IsCurrentPrincapalOwedAmtGreaterThanPrevPrincipalOwedCondition,$E479&gt;$F479,
_xlpm.IsPrincipalZeroCondition,ROUND($F479,2) = 0,
_xlpm.IsPrincipalRemainingBlankCondition,$F479="",
_xlpm.IsPeriodBlankCondition,ISBLANK($A480),
_xlpm.Calculation,IF(_xlpm.IsPeriodBlankCondition,"",IF(_xlpm.IsPrincipalRemainingBlankCondition,"",IF(_xlpm.IsPrincipalZeroCondition,"",IF(_xlpm.StartingBalanceGreaterThanPrincipalOwedPlusPrepaymentCondition,$C480-$E480,0)))),
_xlpm.Calculation
)</f>
        <v/>
      </c>
      <c r="G480" s="5" t="str">
        <f>_xlfn.LET(
_xlpm.PrincpalRemainingCalculation,$B$13,
_xlpm.IsPrincipalZeroCondition,ROUND($F479,2) = 0,
_xlpm.IsPrincipalRemainingBlankCondition,$F479="",
_xlpm.IsPeriodBlankCondition,ISBLANK($A480),
_xlpm.Calculation,IF(_xlpm.IsPeriodBlankCondition,"",IF(_xlpm.IsPrincipalRemainingBlankCondition,"",IF(_xlpm.IsPrincipalZeroCondition,"",_xlpm.PrincpalRemainingCalculation))),
_xlpm.Calculation
)</f>
        <v/>
      </c>
      <c r="H480" s="5" t="str">
        <f>_xlfn.LET(
_xlpm.IsPrincipalRemainingLessThanOrEqualToPMICutoffAmtCondition,$F479&lt;=$B$2*(1-$B$15),
_xlpm.PMIMonthlyPayment,$B$19,
_xlpm.IsPrincipalZeroCondition,ROUND($F479,2) = 0,
_xlpm.IsPrincipalRemainingBlankCondition,$F479="",
_xlpm.IsPeriodBlankCondition,ISBLANK($A480),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80" s="5" t="str">
        <f>_xlfn.LET(
_xlpm.IfPMIOwedIsBlank,IF($H480 = "",0,$H480),
_xlpm.TotalMonthlyPaymentCalculation,$D480+$E480+$G480+_xlpm.IfPMIOwedIsBlank,
_xlpm.IsPrincipalZeroCondition,ROUND($F479,2) = 0,
_xlpm.IsPrincipalRemainingBlankCondition,$F479="",
_xlpm.IsPeriodBlankCondition,ISBLANK($A480),
_xlpm.Calculation,IF(_xlpm.IsPeriodBlankCondition,"",IF(_xlpm.IsPrincipalRemainingBlankCondition,"",IF(_xlpm.IsPrincipalZeroCondition,"",_xlpm.TotalMonthlyPaymentCalculation))),
_xlpm.Calculation
)</f>
        <v/>
      </c>
      <c r="L480" s="5"/>
    </row>
    <row r="481" spans="2:12" x14ac:dyDescent="0.3">
      <c r="B481" s="53" t="str">
        <f t="shared" si="7"/>
        <v/>
      </c>
      <c r="C481" s="5" t="str">
        <f>_xlfn.LET(
_xlpm.StartingPrincipalBalance,$F480,
_xlpm.IsPrincipalRemainingZeroCondition,ROUND($F480,2)=0,
_xlpm.IsPrincipalRemainingBlankCondition,$F480="",
_xlpm.IsPeriodBlankCondition,ISBLANK($A481),
_xlpm.Calculation,IF(_xlpm.IsPeriodBlankCondition,"",IF(_xlpm.IsPrincipalRemainingBlankCondition,"",IF(_xlpm.IsPrincipalRemainingZeroCondition,"",_xlpm.StartingPrincipalBalance))),
_xlpm.Calculation
)</f>
        <v/>
      </c>
      <c r="D481" s="5" t="str">
        <f>_xlfn.LET(
_xlpm.InterestCalculation,$F480*$B$9,
_xlpm.IsPrincipalRemainingZeroCondition,ROUND($F480,2)=0,
_xlpm.IsPrincipalRemainingBlankCondition,$F480="",
_xlpm.IsPeriodBlankCondition,ISBLANK($A481),
_xlpm.Calculation,IF(_xlpm.IsPeriodBlankCondition,"",IF(_xlpm.IsPrincipalRemainingBlankCondition,"",IF(_xlpm.IsPrincipalRemainingZeroCondition,"",_xlpm.InterestCalculation))),
_xlpm.Calculation
)</f>
        <v/>
      </c>
      <c r="E481" s="5" t="str">
        <f>_xlfn.LET(
_xlpm.PrincipalOwedCalculation,$B$10-$D481,
_xlpm.IsPrincipalLessThenOrEqualToMonthlyPaymentCondition,$F480&lt;=$B$10,
_xlpm.IsPrincipalZeroCondition,ROUND($F480,2) = 0,
_xlpm.IsPrincipalRemainingBlankCondition,$F480="",
_xlpm.IsPeriodBlankCondition,ISBLANK($A481),
_xlpm.Calculation,IF(_xlpm.IsPeriodBlankCondition,"",IF(_xlpm.IsPrincipalRemainingBlankCondition,"",IF(_xlpm.IsPrincipalZeroCondition,"",IF(_xlpm.IsPrincipalLessThenOrEqualToMonthlyPaymentCondition,$F480,_xlpm.PrincipalOwedCalculation)))),
_xlpm.Calculation
)</f>
        <v/>
      </c>
      <c r="F481" s="5" t="str">
        <f>_xlfn.LET(
_xlpm.StartingBalanceGreaterThanPrincipalOwedPlusPrepaymentCondition,$C481&gt;=$E481,
_xlpm.IsPrincpalOwedPlusPrepaymentLessThanOrEqualToPrincipalRemainingCondition,ROUND($E481,2)&lt;=ROUND($F480,2),
_xlpm.IsCurrentPrincapalOwedAmtGreaterThanPrevPrincipalOwedCondition,$E480&gt;$F480,
_xlpm.IsPrincipalZeroCondition,ROUND($F480,2) = 0,
_xlpm.IsPrincipalRemainingBlankCondition,$F480="",
_xlpm.IsPeriodBlankCondition,ISBLANK($A481),
_xlpm.Calculation,IF(_xlpm.IsPeriodBlankCondition,"",IF(_xlpm.IsPrincipalRemainingBlankCondition,"",IF(_xlpm.IsPrincipalZeroCondition,"",IF(_xlpm.StartingBalanceGreaterThanPrincipalOwedPlusPrepaymentCondition,$C481-$E481,0)))),
_xlpm.Calculation
)</f>
        <v/>
      </c>
      <c r="G481" s="5" t="str">
        <f>_xlfn.LET(
_xlpm.PrincpalRemainingCalculation,$B$13,
_xlpm.IsPrincipalZeroCondition,ROUND($F480,2) = 0,
_xlpm.IsPrincipalRemainingBlankCondition,$F480="",
_xlpm.IsPeriodBlankCondition,ISBLANK($A481),
_xlpm.Calculation,IF(_xlpm.IsPeriodBlankCondition,"",IF(_xlpm.IsPrincipalRemainingBlankCondition,"",IF(_xlpm.IsPrincipalZeroCondition,"",_xlpm.PrincpalRemainingCalculation))),
_xlpm.Calculation
)</f>
        <v/>
      </c>
      <c r="H481" s="5" t="str">
        <f>_xlfn.LET(
_xlpm.IsPrincipalRemainingLessThanOrEqualToPMICutoffAmtCondition,$F480&lt;=$B$2*(1-$B$15),
_xlpm.PMIMonthlyPayment,$B$19,
_xlpm.IsPrincipalZeroCondition,ROUND($F480,2) = 0,
_xlpm.IsPrincipalRemainingBlankCondition,$F480="",
_xlpm.IsPeriodBlankCondition,ISBLANK($A481),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81" s="5" t="str">
        <f>_xlfn.LET(
_xlpm.IfPMIOwedIsBlank,IF($H481 = "",0,$H481),
_xlpm.TotalMonthlyPaymentCalculation,$D481+$E481+$G481+_xlpm.IfPMIOwedIsBlank,
_xlpm.IsPrincipalZeroCondition,ROUND($F480,2) = 0,
_xlpm.IsPrincipalRemainingBlankCondition,$F480="",
_xlpm.IsPeriodBlankCondition,ISBLANK($A481),
_xlpm.Calculation,IF(_xlpm.IsPeriodBlankCondition,"",IF(_xlpm.IsPrincipalRemainingBlankCondition,"",IF(_xlpm.IsPrincipalZeroCondition,"",_xlpm.TotalMonthlyPaymentCalculation))),
_xlpm.Calculation
)</f>
        <v/>
      </c>
      <c r="L481" s="5"/>
    </row>
    <row r="482" spans="2:12" x14ac:dyDescent="0.3">
      <c r="B482" s="53" t="str">
        <f t="shared" si="7"/>
        <v/>
      </c>
      <c r="C482" s="5" t="str">
        <f>_xlfn.LET(
_xlpm.StartingPrincipalBalance,$F481,
_xlpm.IsPrincipalRemainingZeroCondition,ROUND($F481,2)=0,
_xlpm.IsPrincipalRemainingBlankCondition,$F481="",
_xlpm.IsPeriodBlankCondition,ISBLANK($A482),
_xlpm.Calculation,IF(_xlpm.IsPeriodBlankCondition,"",IF(_xlpm.IsPrincipalRemainingBlankCondition,"",IF(_xlpm.IsPrincipalRemainingZeroCondition,"",_xlpm.StartingPrincipalBalance))),
_xlpm.Calculation
)</f>
        <v/>
      </c>
      <c r="D482" s="5" t="str">
        <f>_xlfn.LET(
_xlpm.InterestCalculation,$F481*$B$9,
_xlpm.IsPrincipalRemainingZeroCondition,ROUND($F481,2)=0,
_xlpm.IsPrincipalRemainingBlankCondition,$F481="",
_xlpm.IsPeriodBlankCondition,ISBLANK($A482),
_xlpm.Calculation,IF(_xlpm.IsPeriodBlankCondition,"",IF(_xlpm.IsPrincipalRemainingBlankCondition,"",IF(_xlpm.IsPrincipalRemainingZeroCondition,"",_xlpm.InterestCalculation))),
_xlpm.Calculation
)</f>
        <v/>
      </c>
      <c r="E482" s="5" t="str">
        <f>_xlfn.LET(
_xlpm.PrincipalOwedCalculation,$B$10-$D482,
_xlpm.IsPrincipalLessThenOrEqualToMonthlyPaymentCondition,$F481&lt;=$B$10,
_xlpm.IsPrincipalZeroCondition,ROUND($F481,2) = 0,
_xlpm.IsPrincipalRemainingBlankCondition,$F481="",
_xlpm.IsPeriodBlankCondition,ISBLANK($A482),
_xlpm.Calculation,IF(_xlpm.IsPeriodBlankCondition,"",IF(_xlpm.IsPrincipalRemainingBlankCondition,"",IF(_xlpm.IsPrincipalZeroCondition,"",IF(_xlpm.IsPrincipalLessThenOrEqualToMonthlyPaymentCondition,$F481,_xlpm.PrincipalOwedCalculation)))),
_xlpm.Calculation
)</f>
        <v/>
      </c>
      <c r="F482" s="5" t="str">
        <f>_xlfn.LET(
_xlpm.StartingBalanceGreaterThanPrincipalOwedPlusPrepaymentCondition,$C482&gt;=$E482,
_xlpm.IsPrincpalOwedPlusPrepaymentLessThanOrEqualToPrincipalRemainingCondition,ROUND($E482,2)&lt;=ROUND($F481,2),
_xlpm.IsCurrentPrincapalOwedAmtGreaterThanPrevPrincipalOwedCondition,$E481&gt;$F481,
_xlpm.IsPrincipalZeroCondition,ROUND($F481,2) = 0,
_xlpm.IsPrincipalRemainingBlankCondition,$F481="",
_xlpm.IsPeriodBlankCondition,ISBLANK($A482),
_xlpm.Calculation,IF(_xlpm.IsPeriodBlankCondition,"",IF(_xlpm.IsPrincipalRemainingBlankCondition,"",IF(_xlpm.IsPrincipalZeroCondition,"",IF(_xlpm.StartingBalanceGreaterThanPrincipalOwedPlusPrepaymentCondition,$C482-$E482,0)))),
_xlpm.Calculation
)</f>
        <v/>
      </c>
      <c r="G482" s="5" t="str">
        <f>_xlfn.LET(
_xlpm.PrincpalRemainingCalculation,$B$13,
_xlpm.IsPrincipalZeroCondition,ROUND($F481,2) = 0,
_xlpm.IsPrincipalRemainingBlankCondition,$F481="",
_xlpm.IsPeriodBlankCondition,ISBLANK($A482),
_xlpm.Calculation,IF(_xlpm.IsPeriodBlankCondition,"",IF(_xlpm.IsPrincipalRemainingBlankCondition,"",IF(_xlpm.IsPrincipalZeroCondition,"",_xlpm.PrincpalRemainingCalculation))),
_xlpm.Calculation
)</f>
        <v/>
      </c>
      <c r="H482" s="5" t="str">
        <f>_xlfn.LET(
_xlpm.IsPrincipalRemainingLessThanOrEqualToPMICutoffAmtCondition,$F481&lt;=$B$2*(1-$B$15),
_xlpm.PMIMonthlyPayment,$B$19,
_xlpm.IsPrincipalZeroCondition,ROUND($F481,2) = 0,
_xlpm.IsPrincipalRemainingBlankCondition,$F481="",
_xlpm.IsPeriodBlankCondition,ISBLANK($A482),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82" s="5" t="str">
        <f>_xlfn.LET(
_xlpm.IfPMIOwedIsBlank,IF($H482 = "",0,$H482),
_xlpm.TotalMonthlyPaymentCalculation,$D482+$E482+$G482+_xlpm.IfPMIOwedIsBlank,
_xlpm.IsPrincipalZeroCondition,ROUND($F481,2) = 0,
_xlpm.IsPrincipalRemainingBlankCondition,$F481="",
_xlpm.IsPeriodBlankCondition,ISBLANK($A482),
_xlpm.Calculation,IF(_xlpm.IsPeriodBlankCondition,"",IF(_xlpm.IsPrincipalRemainingBlankCondition,"",IF(_xlpm.IsPrincipalZeroCondition,"",_xlpm.TotalMonthlyPaymentCalculation))),
_xlpm.Calculation
)</f>
        <v/>
      </c>
      <c r="L482" s="5"/>
    </row>
    <row r="483" spans="2:12" x14ac:dyDescent="0.3">
      <c r="B483" s="53" t="str">
        <f t="shared" si="7"/>
        <v/>
      </c>
      <c r="C483" s="5" t="str">
        <f>_xlfn.LET(
_xlpm.StartingPrincipalBalance,$F482,
_xlpm.IsPrincipalRemainingZeroCondition,ROUND($F482,2)=0,
_xlpm.IsPrincipalRemainingBlankCondition,$F482="",
_xlpm.IsPeriodBlankCondition,ISBLANK($A483),
_xlpm.Calculation,IF(_xlpm.IsPeriodBlankCondition,"",IF(_xlpm.IsPrincipalRemainingBlankCondition,"",IF(_xlpm.IsPrincipalRemainingZeroCondition,"",_xlpm.StartingPrincipalBalance))),
_xlpm.Calculation
)</f>
        <v/>
      </c>
      <c r="D483" s="5" t="str">
        <f>_xlfn.LET(
_xlpm.InterestCalculation,$F482*$B$9,
_xlpm.IsPrincipalRemainingZeroCondition,ROUND($F482,2)=0,
_xlpm.IsPrincipalRemainingBlankCondition,$F482="",
_xlpm.IsPeriodBlankCondition,ISBLANK($A483),
_xlpm.Calculation,IF(_xlpm.IsPeriodBlankCondition,"",IF(_xlpm.IsPrincipalRemainingBlankCondition,"",IF(_xlpm.IsPrincipalRemainingZeroCondition,"",_xlpm.InterestCalculation))),
_xlpm.Calculation
)</f>
        <v/>
      </c>
      <c r="E483" s="5" t="str">
        <f>_xlfn.LET(
_xlpm.PrincipalOwedCalculation,$B$10-$D483,
_xlpm.IsPrincipalLessThenOrEqualToMonthlyPaymentCondition,$F482&lt;=$B$10,
_xlpm.IsPrincipalZeroCondition,ROUND($F482,2) = 0,
_xlpm.IsPrincipalRemainingBlankCondition,$F482="",
_xlpm.IsPeriodBlankCondition,ISBLANK($A483),
_xlpm.Calculation,IF(_xlpm.IsPeriodBlankCondition,"",IF(_xlpm.IsPrincipalRemainingBlankCondition,"",IF(_xlpm.IsPrincipalZeroCondition,"",IF(_xlpm.IsPrincipalLessThenOrEqualToMonthlyPaymentCondition,$F482,_xlpm.PrincipalOwedCalculation)))),
_xlpm.Calculation
)</f>
        <v/>
      </c>
      <c r="F483" s="5" t="str">
        <f>_xlfn.LET(
_xlpm.StartingBalanceGreaterThanPrincipalOwedPlusPrepaymentCondition,$C483&gt;=$E483,
_xlpm.IsPrincpalOwedPlusPrepaymentLessThanOrEqualToPrincipalRemainingCondition,ROUND($E483,2)&lt;=ROUND($F482,2),
_xlpm.IsCurrentPrincapalOwedAmtGreaterThanPrevPrincipalOwedCondition,$E482&gt;$F482,
_xlpm.IsPrincipalZeroCondition,ROUND($F482,2) = 0,
_xlpm.IsPrincipalRemainingBlankCondition,$F482="",
_xlpm.IsPeriodBlankCondition,ISBLANK($A483),
_xlpm.Calculation,IF(_xlpm.IsPeriodBlankCondition,"",IF(_xlpm.IsPrincipalRemainingBlankCondition,"",IF(_xlpm.IsPrincipalZeroCondition,"",IF(_xlpm.StartingBalanceGreaterThanPrincipalOwedPlusPrepaymentCondition,$C483-$E483,0)))),
_xlpm.Calculation
)</f>
        <v/>
      </c>
      <c r="G483" s="5" t="str">
        <f>_xlfn.LET(
_xlpm.PrincpalRemainingCalculation,$B$13,
_xlpm.IsPrincipalZeroCondition,ROUND($F482,2) = 0,
_xlpm.IsPrincipalRemainingBlankCondition,$F482="",
_xlpm.IsPeriodBlankCondition,ISBLANK($A483),
_xlpm.Calculation,IF(_xlpm.IsPeriodBlankCondition,"",IF(_xlpm.IsPrincipalRemainingBlankCondition,"",IF(_xlpm.IsPrincipalZeroCondition,"",_xlpm.PrincpalRemainingCalculation))),
_xlpm.Calculation
)</f>
        <v/>
      </c>
      <c r="H483" s="5" t="str">
        <f>_xlfn.LET(
_xlpm.IsPrincipalRemainingLessThanOrEqualToPMICutoffAmtCondition,$F482&lt;=$B$2*(1-$B$15),
_xlpm.PMIMonthlyPayment,$B$19,
_xlpm.IsPrincipalZeroCondition,ROUND($F482,2) = 0,
_xlpm.IsPrincipalRemainingBlankCondition,$F482="",
_xlpm.IsPeriodBlankCondition,ISBLANK($A483),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83" s="5" t="str">
        <f>_xlfn.LET(
_xlpm.IfPMIOwedIsBlank,IF($H483 = "",0,$H483),
_xlpm.TotalMonthlyPaymentCalculation,$D483+$E483+$G483+_xlpm.IfPMIOwedIsBlank,
_xlpm.IsPrincipalZeroCondition,ROUND($F482,2) = 0,
_xlpm.IsPrincipalRemainingBlankCondition,$F482="",
_xlpm.IsPeriodBlankCondition,ISBLANK($A483),
_xlpm.Calculation,IF(_xlpm.IsPeriodBlankCondition,"",IF(_xlpm.IsPrincipalRemainingBlankCondition,"",IF(_xlpm.IsPrincipalZeroCondition,"",_xlpm.TotalMonthlyPaymentCalculation))),
_xlpm.Calculation
)</f>
        <v/>
      </c>
      <c r="L483" s="5"/>
    </row>
    <row r="484" spans="2:12" x14ac:dyDescent="0.3">
      <c r="B484" s="53" t="str">
        <f t="shared" si="7"/>
        <v/>
      </c>
      <c r="C484" s="5" t="str">
        <f>_xlfn.LET(
_xlpm.StartingPrincipalBalance,$F483,
_xlpm.IsPrincipalRemainingZeroCondition,ROUND($F483,2)=0,
_xlpm.IsPrincipalRemainingBlankCondition,$F483="",
_xlpm.IsPeriodBlankCondition,ISBLANK($A484),
_xlpm.Calculation,IF(_xlpm.IsPeriodBlankCondition,"",IF(_xlpm.IsPrincipalRemainingBlankCondition,"",IF(_xlpm.IsPrincipalRemainingZeroCondition,"",_xlpm.StartingPrincipalBalance))),
_xlpm.Calculation
)</f>
        <v/>
      </c>
      <c r="D484" s="5" t="str">
        <f>_xlfn.LET(
_xlpm.InterestCalculation,$F483*$B$9,
_xlpm.IsPrincipalRemainingZeroCondition,ROUND($F483,2)=0,
_xlpm.IsPrincipalRemainingBlankCondition,$F483="",
_xlpm.IsPeriodBlankCondition,ISBLANK($A484),
_xlpm.Calculation,IF(_xlpm.IsPeriodBlankCondition,"",IF(_xlpm.IsPrincipalRemainingBlankCondition,"",IF(_xlpm.IsPrincipalRemainingZeroCondition,"",_xlpm.InterestCalculation))),
_xlpm.Calculation
)</f>
        <v/>
      </c>
      <c r="E484" s="5" t="str">
        <f>_xlfn.LET(
_xlpm.PrincipalOwedCalculation,$B$10-$D484,
_xlpm.IsPrincipalLessThenOrEqualToMonthlyPaymentCondition,$F483&lt;=$B$10,
_xlpm.IsPrincipalZeroCondition,ROUND($F483,2) = 0,
_xlpm.IsPrincipalRemainingBlankCondition,$F483="",
_xlpm.IsPeriodBlankCondition,ISBLANK($A484),
_xlpm.Calculation,IF(_xlpm.IsPeriodBlankCondition,"",IF(_xlpm.IsPrincipalRemainingBlankCondition,"",IF(_xlpm.IsPrincipalZeroCondition,"",IF(_xlpm.IsPrincipalLessThenOrEqualToMonthlyPaymentCondition,$F483,_xlpm.PrincipalOwedCalculation)))),
_xlpm.Calculation
)</f>
        <v/>
      </c>
      <c r="F484" s="5" t="str">
        <f>_xlfn.LET(
_xlpm.StartingBalanceGreaterThanPrincipalOwedPlusPrepaymentCondition,$C484&gt;=$E484,
_xlpm.IsPrincpalOwedPlusPrepaymentLessThanOrEqualToPrincipalRemainingCondition,ROUND($E484,2)&lt;=ROUND($F483,2),
_xlpm.IsCurrentPrincapalOwedAmtGreaterThanPrevPrincipalOwedCondition,$E483&gt;$F483,
_xlpm.IsPrincipalZeroCondition,ROUND($F483,2) = 0,
_xlpm.IsPrincipalRemainingBlankCondition,$F483="",
_xlpm.IsPeriodBlankCondition,ISBLANK($A484),
_xlpm.Calculation,IF(_xlpm.IsPeriodBlankCondition,"",IF(_xlpm.IsPrincipalRemainingBlankCondition,"",IF(_xlpm.IsPrincipalZeroCondition,"",IF(_xlpm.StartingBalanceGreaterThanPrincipalOwedPlusPrepaymentCondition,$C484-$E484,0)))),
_xlpm.Calculation
)</f>
        <v/>
      </c>
      <c r="G484" s="5" t="str">
        <f>_xlfn.LET(
_xlpm.PrincpalRemainingCalculation,$B$13,
_xlpm.IsPrincipalZeroCondition,ROUND($F483,2) = 0,
_xlpm.IsPrincipalRemainingBlankCondition,$F483="",
_xlpm.IsPeriodBlankCondition,ISBLANK($A484),
_xlpm.Calculation,IF(_xlpm.IsPeriodBlankCondition,"",IF(_xlpm.IsPrincipalRemainingBlankCondition,"",IF(_xlpm.IsPrincipalZeroCondition,"",_xlpm.PrincpalRemainingCalculation))),
_xlpm.Calculation
)</f>
        <v/>
      </c>
      <c r="H484" s="5" t="str">
        <f>_xlfn.LET(
_xlpm.IsPrincipalRemainingLessThanOrEqualToPMICutoffAmtCondition,$F483&lt;=$B$2*(1-$B$15),
_xlpm.PMIMonthlyPayment,$B$19,
_xlpm.IsPrincipalZeroCondition,ROUND($F483,2) = 0,
_xlpm.IsPrincipalRemainingBlankCondition,$F483="",
_xlpm.IsPeriodBlankCondition,ISBLANK($A484),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84" s="5" t="str">
        <f>_xlfn.LET(
_xlpm.IfPMIOwedIsBlank,IF($H484 = "",0,$H484),
_xlpm.TotalMonthlyPaymentCalculation,$D484+$E484+$G484+_xlpm.IfPMIOwedIsBlank,
_xlpm.IsPrincipalZeroCondition,ROUND($F483,2) = 0,
_xlpm.IsPrincipalRemainingBlankCondition,$F483="",
_xlpm.IsPeriodBlankCondition,ISBLANK($A484),
_xlpm.Calculation,IF(_xlpm.IsPeriodBlankCondition,"",IF(_xlpm.IsPrincipalRemainingBlankCondition,"",IF(_xlpm.IsPrincipalZeroCondition,"",_xlpm.TotalMonthlyPaymentCalculation))),
_xlpm.Calculation
)</f>
        <v/>
      </c>
      <c r="L484" s="5"/>
    </row>
    <row r="485" spans="2:12" x14ac:dyDescent="0.3">
      <c r="B485" s="53" t="str">
        <f t="shared" si="7"/>
        <v/>
      </c>
      <c r="C485" s="5" t="str">
        <f>_xlfn.LET(
_xlpm.StartingPrincipalBalance,$F484,
_xlpm.IsPrincipalRemainingZeroCondition,ROUND($F484,2)=0,
_xlpm.IsPrincipalRemainingBlankCondition,$F484="",
_xlpm.IsPeriodBlankCondition,ISBLANK($A485),
_xlpm.Calculation,IF(_xlpm.IsPeriodBlankCondition,"",IF(_xlpm.IsPrincipalRemainingBlankCondition,"",IF(_xlpm.IsPrincipalRemainingZeroCondition,"",_xlpm.StartingPrincipalBalance))),
_xlpm.Calculation
)</f>
        <v/>
      </c>
      <c r="D485" s="5" t="str">
        <f>_xlfn.LET(
_xlpm.InterestCalculation,$F484*$B$9,
_xlpm.IsPrincipalRemainingZeroCondition,ROUND($F484,2)=0,
_xlpm.IsPrincipalRemainingBlankCondition,$F484="",
_xlpm.IsPeriodBlankCondition,ISBLANK($A485),
_xlpm.Calculation,IF(_xlpm.IsPeriodBlankCondition,"",IF(_xlpm.IsPrincipalRemainingBlankCondition,"",IF(_xlpm.IsPrincipalRemainingZeroCondition,"",_xlpm.InterestCalculation))),
_xlpm.Calculation
)</f>
        <v/>
      </c>
      <c r="E485" s="5" t="str">
        <f>_xlfn.LET(
_xlpm.PrincipalOwedCalculation,$B$10-$D485,
_xlpm.IsPrincipalLessThenOrEqualToMonthlyPaymentCondition,$F484&lt;=$B$10,
_xlpm.IsPrincipalZeroCondition,ROUND($F484,2) = 0,
_xlpm.IsPrincipalRemainingBlankCondition,$F484="",
_xlpm.IsPeriodBlankCondition,ISBLANK($A485),
_xlpm.Calculation,IF(_xlpm.IsPeriodBlankCondition,"",IF(_xlpm.IsPrincipalRemainingBlankCondition,"",IF(_xlpm.IsPrincipalZeroCondition,"",IF(_xlpm.IsPrincipalLessThenOrEqualToMonthlyPaymentCondition,$F484,_xlpm.PrincipalOwedCalculation)))),
_xlpm.Calculation
)</f>
        <v/>
      </c>
      <c r="F485" s="5" t="str">
        <f>_xlfn.LET(
_xlpm.StartingBalanceGreaterThanPrincipalOwedPlusPrepaymentCondition,$C485&gt;=$E485,
_xlpm.IsPrincpalOwedPlusPrepaymentLessThanOrEqualToPrincipalRemainingCondition,ROUND($E485,2)&lt;=ROUND($F484,2),
_xlpm.IsCurrentPrincapalOwedAmtGreaterThanPrevPrincipalOwedCondition,$E484&gt;$F484,
_xlpm.IsPrincipalZeroCondition,ROUND($F484,2) = 0,
_xlpm.IsPrincipalRemainingBlankCondition,$F484="",
_xlpm.IsPeriodBlankCondition,ISBLANK($A485),
_xlpm.Calculation,IF(_xlpm.IsPeriodBlankCondition,"",IF(_xlpm.IsPrincipalRemainingBlankCondition,"",IF(_xlpm.IsPrincipalZeroCondition,"",IF(_xlpm.StartingBalanceGreaterThanPrincipalOwedPlusPrepaymentCondition,$C485-$E485,0)))),
_xlpm.Calculation
)</f>
        <v/>
      </c>
      <c r="G485" s="5" t="str">
        <f>_xlfn.LET(
_xlpm.PrincpalRemainingCalculation,$B$13,
_xlpm.IsPrincipalZeroCondition,ROUND($F484,2) = 0,
_xlpm.IsPrincipalRemainingBlankCondition,$F484="",
_xlpm.IsPeriodBlankCondition,ISBLANK($A485),
_xlpm.Calculation,IF(_xlpm.IsPeriodBlankCondition,"",IF(_xlpm.IsPrincipalRemainingBlankCondition,"",IF(_xlpm.IsPrincipalZeroCondition,"",_xlpm.PrincpalRemainingCalculation))),
_xlpm.Calculation
)</f>
        <v/>
      </c>
      <c r="H485" s="5" t="str">
        <f>_xlfn.LET(
_xlpm.IsPrincipalRemainingLessThanOrEqualToPMICutoffAmtCondition,$F484&lt;=$B$2*(1-$B$15),
_xlpm.PMIMonthlyPayment,$B$19,
_xlpm.IsPrincipalZeroCondition,ROUND($F484,2) = 0,
_xlpm.IsPrincipalRemainingBlankCondition,$F484="",
_xlpm.IsPeriodBlankCondition,ISBLANK($A485),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85" s="5" t="str">
        <f>_xlfn.LET(
_xlpm.IfPMIOwedIsBlank,IF($H485 = "",0,$H485),
_xlpm.TotalMonthlyPaymentCalculation,$D485+$E485+$G485+_xlpm.IfPMIOwedIsBlank,
_xlpm.IsPrincipalZeroCondition,ROUND($F484,2) = 0,
_xlpm.IsPrincipalRemainingBlankCondition,$F484="",
_xlpm.IsPeriodBlankCondition,ISBLANK($A485),
_xlpm.Calculation,IF(_xlpm.IsPeriodBlankCondition,"",IF(_xlpm.IsPrincipalRemainingBlankCondition,"",IF(_xlpm.IsPrincipalZeroCondition,"",_xlpm.TotalMonthlyPaymentCalculation))),
_xlpm.Calculation
)</f>
        <v/>
      </c>
      <c r="L485" s="5"/>
    </row>
    <row r="486" spans="2:12" x14ac:dyDescent="0.3">
      <c r="B486" s="53" t="str">
        <f t="shared" si="7"/>
        <v/>
      </c>
      <c r="C486" s="5" t="str">
        <f>_xlfn.LET(
_xlpm.StartingPrincipalBalance,$F485,
_xlpm.IsPrincipalRemainingZeroCondition,ROUND($F485,2)=0,
_xlpm.IsPrincipalRemainingBlankCondition,$F485="",
_xlpm.IsPeriodBlankCondition,ISBLANK($A486),
_xlpm.Calculation,IF(_xlpm.IsPeriodBlankCondition,"",IF(_xlpm.IsPrincipalRemainingBlankCondition,"",IF(_xlpm.IsPrincipalRemainingZeroCondition,"",_xlpm.StartingPrincipalBalance))),
_xlpm.Calculation
)</f>
        <v/>
      </c>
      <c r="D486" s="5" t="str">
        <f>_xlfn.LET(
_xlpm.InterestCalculation,$F485*$B$9,
_xlpm.IsPrincipalRemainingZeroCondition,ROUND($F485,2)=0,
_xlpm.IsPrincipalRemainingBlankCondition,$F485="",
_xlpm.IsPeriodBlankCondition,ISBLANK($A486),
_xlpm.Calculation,IF(_xlpm.IsPeriodBlankCondition,"",IF(_xlpm.IsPrincipalRemainingBlankCondition,"",IF(_xlpm.IsPrincipalRemainingZeroCondition,"",_xlpm.InterestCalculation))),
_xlpm.Calculation
)</f>
        <v/>
      </c>
      <c r="E486" s="5" t="str">
        <f>_xlfn.LET(
_xlpm.PrincipalOwedCalculation,$B$10-$D486,
_xlpm.IsPrincipalLessThenOrEqualToMonthlyPaymentCondition,$F485&lt;=$B$10,
_xlpm.IsPrincipalZeroCondition,ROUND($F485,2) = 0,
_xlpm.IsPrincipalRemainingBlankCondition,$F485="",
_xlpm.IsPeriodBlankCondition,ISBLANK($A486),
_xlpm.Calculation,IF(_xlpm.IsPeriodBlankCondition,"",IF(_xlpm.IsPrincipalRemainingBlankCondition,"",IF(_xlpm.IsPrincipalZeroCondition,"",IF(_xlpm.IsPrincipalLessThenOrEqualToMonthlyPaymentCondition,$F485,_xlpm.PrincipalOwedCalculation)))),
_xlpm.Calculation
)</f>
        <v/>
      </c>
      <c r="F486" s="5" t="str">
        <f>_xlfn.LET(
_xlpm.StartingBalanceGreaterThanPrincipalOwedPlusPrepaymentCondition,$C486&gt;=$E486,
_xlpm.IsPrincpalOwedPlusPrepaymentLessThanOrEqualToPrincipalRemainingCondition,ROUND($E486,2)&lt;=ROUND($F485,2),
_xlpm.IsCurrentPrincapalOwedAmtGreaterThanPrevPrincipalOwedCondition,$E485&gt;$F485,
_xlpm.IsPrincipalZeroCondition,ROUND($F485,2) = 0,
_xlpm.IsPrincipalRemainingBlankCondition,$F485="",
_xlpm.IsPeriodBlankCondition,ISBLANK($A486),
_xlpm.Calculation,IF(_xlpm.IsPeriodBlankCondition,"",IF(_xlpm.IsPrincipalRemainingBlankCondition,"",IF(_xlpm.IsPrincipalZeroCondition,"",IF(_xlpm.StartingBalanceGreaterThanPrincipalOwedPlusPrepaymentCondition,$C486-$E486,0)))),
_xlpm.Calculation
)</f>
        <v/>
      </c>
      <c r="G486" s="5" t="str">
        <f>_xlfn.LET(
_xlpm.PrincpalRemainingCalculation,$B$13,
_xlpm.IsPrincipalZeroCondition,ROUND($F485,2) = 0,
_xlpm.IsPrincipalRemainingBlankCondition,$F485="",
_xlpm.IsPeriodBlankCondition,ISBLANK($A486),
_xlpm.Calculation,IF(_xlpm.IsPeriodBlankCondition,"",IF(_xlpm.IsPrincipalRemainingBlankCondition,"",IF(_xlpm.IsPrincipalZeroCondition,"",_xlpm.PrincpalRemainingCalculation))),
_xlpm.Calculation
)</f>
        <v/>
      </c>
      <c r="H486" s="5" t="str">
        <f>_xlfn.LET(
_xlpm.IsPrincipalRemainingLessThanOrEqualToPMICutoffAmtCondition,$F485&lt;=$B$2*(1-$B$15),
_xlpm.PMIMonthlyPayment,$B$19,
_xlpm.IsPrincipalZeroCondition,ROUND($F485,2) = 0,
_xlpm.IsPrincipalRemainingBlankCondition,$F485="",
_xlpm.IsPeriodBlankCondition,ISBLANK($A486),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86" s="5" t="str">
        <f>_xlfn.LET(
_xlpm.IfPMIOwedIsBlank,IF($H486 = "",0,$H486),
_xlpm.TotalMonthlyPaymentCalculation,$D486+$E486+$G486+_xlpm.IfPMIOwedIsBlank,
_xlpm.IsPrincipalZeroCondition,ROUND($F485,2) = 0,
_xlpm.IsPrincipalRemainingBlankCondition,$F485="",
_xlpm.IsPeriodBlankCondition,ISBLANK($A486),
_xlpm.Calculation,IF(_xlpm.IsPeriodBlankCondition,"",IF(_xlpm.IsPrincipalRemainingBlankCondition,"",IF(_xlpm.IsPrincipalZeroCondition,"",_xlpm.TotalMonthlyPaymentCalculation))),
_xlpm.Calculation
)</f>
        <v/>
      </c>
      <c r="L486" s="5"/>
    </row>
    <row r="487" spans="2:12" x14ac:dyDescent="0.3">
      <c r="B487" s="53" t="str">
        <f t="shared" si="7"/>
        <v/>
      </c>
      <c r="C487" s="5" t="str">
        <f>_xlfn.LET(
_xlpm.StartingPrincipalBalance,$F486,
_xlpm.IsPrincipalRemainingZeroCondition,ROUND($F486,2)=0,
_xlpm.IsPrincipalRemainingBlankCondition,$F486="",
_xlpm.IsPeriodBlankCondition,ISBLANK($A487),
_xlpm.Calculation,IF(_xlpm.IsPeriodBlankCondition,"",IF(_xlpm.IsPrincipalRemainingBlankCondition,"",IF(_xlpm.IsPrincipalRemainingZeroCondition,"",_xlpm.StartingPrincipalBalance))),
_xlpm.Calculation
)</f>
        <v/>
      </c>
      <c r="D487" s="5" t="str">
        <f>_xlfn.LET(
_xlpm.InterestCalculation,$F486*$B$9,
_xlpm.IsPrincipalRemainingZeroCondition,ROUND($F486,2)=0,
_xlpm.IsPrincipalRemainingBlankCondition,$F486="",
_xlpm.IsPeriodBlankCondition,ISBLANK($A487),
_xlpm.Calculation,IF(_xlpm.IsPeriodBlankCondition,"",IF(_xlpm.IsPrincipalRemainingBlankCondition,"",IF(_xlpm.IsPrincipalRemainingZeroCondition,"",_xlpm.InterestCalculation))),
_xlpm.Calculation
)</f>
        <v/>
      </c>
      <c r="E487" s="5" t="str">
        <f>_xlfn.LET(
_xlpm.PrincipalOwedCalculation,$B$10-$D487,
_xlpm.IsPrincipalLessThenOrEqualToMonthlyPaymentCondition,$F486&lt;=$B$10,
_xlpm.IsPrincipalZeroCondition,ROUND($F486,2) = 0,
_xlpm.IsPrincipalRemainingBlankCondition,$F486="",
_xlpm.IsPeriodBlankCondition,ISBLANK($A487),
_xlpm.Calculation,IF(_xlpm.IsPeriodBlankCondition,"",IF(_xlpm.IsPrincipalRemainingBlankCondition,"",IF(_xlpm.IsPrincipalZeroCondition,"",IF(_xlpm.IsPrincipalLessThenOrEqualToMonthlyPaymentCondition,$F486,_xlpm.PrincipalOwedCalculation)))),
_xlpm.Calculation
)</f>
        <v/>
      </c>
      <c r="F487" s="5" t="str">
        <f>_xlfn.LET(
_xlpm.StartingBalanceGreaterThanPrincipalOwedPlusPrepaymentCondition,$C487&gt;=$E487,
_xlpm.IsPrincpalOwedPlusPrepaymentLessThanOrEqualToPrincipalRemainingCondition,ROUND($E487,2)&lt;=ROUND($F486,2),
_xlpm.IsCurrentPrincapalOwedAmtGreaterThanPrevPrincipalOwedCondition,$E486&gt;$F486,
_xlpm.IsPrincipalZeroCondition,ROUND($F486,2) = 0,
_xlpm.IsPrincipalRemainingBlankCondition,$F486="",
_xlpm.IsPeriodBlankCondition,ISBLANK($A487),
_xlpm.Calculation,IF(_xlpm.IsPeriodBlankCondition,"",IF(_xlpm.IsPrincipalRemainingBlankCondition,"",IF(_xlpm.IsPrincipalZeroCondition,"",IF(_xlpm.StartingBalanceGreaterThanPrincipalOwedPlusPrepaymentCondition,$C487-$E487,0)))),
_xlpm.Calculation
)</f>
        <v/>
      </c>
      <c r="G487" s="5" t="str">
        <f>_xlfn.LET(
_xlpm.PrincpalRemainingCalculation,$B$13,
_xlpm.IsPrincipalZeroCondition,ROUND($F486,2) = 0,
_xlpm.IsPrincipalRemainingBlankCondition,$F486="",
_xlpm.IsPeriodBlankCondition,ISBLANK($A487),
_xlpm.Calculation,IF(_xlpm.IsPeriodBlankCondition,"",IF(_xlpm.IsPrincipalRemainingBlankCondition,"",IF(_xlpm.IsPrincipalZeroCondition,"",_xlpm.PrincpalRemainingCalculation))),
_xlpm.Calculation
)</f>
        <v/>
      </c>
      <c r="H487" s="5" t="str">
        <f>_xlfn.LET(
_xlpm.IsPrincipalRemainingLessThanOrEqualToPMICutoffAmtCondition,$F486&lt;=$B$2*(1-$B$15),
_xlpm.PMIMonthlyPayment,$B$19,
_xlpm.IsPrincipalZeroCondition,ROUND($F486,2) = 0,
_xlpm.IsPrincipalRemainingBlankCondition,$F486="",
_xlpm.IsPeriodBlankCondition,ISBLANK($A487),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87" s="5" t="str">
        <f>_xlfn.LET(
_xlpm.IfPMIOwedIsBlank,IF($H487 = "",0,$H487),
_xlpm.TotalMonthlyPaymentCalculation,$D487+$E487+$G487+_xlpm.IfPMIOwedIsBlank,
_xlpm.IsPrincipalZeroCondition,ROUND($F486,2) = 0,
_xlpm.IsPrincipalRemainingBlankCondition,$F486="",
_xlpm.IsPeriodBlankCondition,ISBLANK($A487),
_xlpm.Calculation,IF(_xlpm.IsPeriodBlankCondition,"",IF(_xlpm.IsPrincipalRemainingBlankCondition,"",IF(_xlpm.IsPrincipalZeroCondition,"",_xlpm.TotalMonthlyPaymentCalculation))),
_xlpm.Calculation
)</f>
        <v/>
      </c>
      <c r="L487" s="5"/>
    </row>
    <row r="488" spans="2:12" x14ac:dyDescent="0.3">
      <c r="B488" s="53" t="str">
        <f t="shared" si="7"/>
        <v/>
      </c>
      <c r="C488" s="5" t="str">
        <f>_xlfn.LET(
_xlpm.StartingPrincipalBalance,$F487,
_xlpm.IsPrincipalRemainingZeroCondition,ROUND($F487,2)=0,
_xlpm.IsPrincipalRemainingBlankCondition,$F487="",
_xlpm.IsPeriodBlankCondition,ISBLANK($A488),
_xlpm.Calculation,IF(_xlpm.IsPeriodBlankCondition,"",IF(_xlpm.IsPrincipalRemainingBlankCondition,"",IF(_xlpm.IsPrincipalRemainingZeroCondition,"",_xlpm.StartingPrincipalBalance))),
_xlpm.Calculation
)</f>
        <v/>
      </c>
      <c r="D488" s="5" t="str">
        <f>_xlfn.LET(
_xlpm.InterestCalculation,$F487*$B$9,
_xlpm.IsPrincipalRemainingZeroCondition,ROUND($F487,2)=0,
_xlpm.IsPrincipalRemainingBlankCondition,$F487="",
_xlpm.IsPeriodBlankCondition,ISBLANK($A488),
_xlpm.Calculation,IF(_xlpm.IsPeriodBlankCondition,"",IF(_xlpm.IsPrincipalRemainingBlankCondition,"",IF(_xlpm.IsPrincipalRemainingZeroCondition,"",_xlpm.InterestCalculation))),
_xlpm.Calculation
)</f>
        <v/>
      </c>
      <c r="E488" s="5" t="str">
        <f>_xlfn.LET(
_xlpm.PrincipalOwedCalculation,$B$10-$D488,
_xlpm.IsPrincipalLessThenOrEqualToMonthlyPaymentCondition,$F487&lt;=$B$10,
_xlpm.IsPrincipalZeroCondition,ROUND($F487,2) = 0,
_xlpm.IsPrincipalRemainingBlankCondition,$F487="",
_xlpm.IsPeriodBlankCondition,ISBLANK($A488),
_xlpm.Calculation,IF(_xlpm.IsPeriodBlankCondition,"",IF(_xlpm.IsPrincipalRemainingBlankCondition,"",IF(_xlpm.IsPrincipalZeroCondition,"",IF(_xlpm.IsPrincipalLessThenOrEqualToMonthlyPaymentCondition,$F487,_xlpm.PrincipalOwedCalculation)))),
_xlpm.Calculation
)</f>
        <v/>
      </c>
      <c r="F488" s="5" t="str">
        <f>_xlfn.LET(
_xlpm.StartingBalanceGreaterThanPrincipalOwedPlusPrepaymentCondition,$C488&gt;=$E488,
_xlpm.IsPrincpalOwedPlusPrepaymentLessThanOrEqualToPrincipalRemainingCondition,ROUND($E488,2)&lt;=ROUND($F487,2),
_xlpm.IsCurrentPrincapalOwedAmtGreaterThanPrevPrincipalOwedCondition,$E487&gt;$F487,
_xlpm.IsPrincipalZeroCondition,ROUND($F487,2) = 0,
_xlpm.IsPrincipalRemainingBlankCondition,$F487="",
_xlpm.IsPeriodBlankCondition,ISBLANK($A488),
_xlpm.Calculation,IF(_xlpm.IsPeriodBlankCondition,"",IF(_xlpm.IsPrincipalRemainingBlankCondition,"",IF(_xlpm.IsPrincipalZeroCondition,"",IF(_xlpm.StartingBalanceGreaterThanPrincipalOwedPlusPrepaymentCondition,$C488-$E488,0)))),
_xlpm.Calculation
)</f>
        <v/>
      </c>
      <c r="G488" s="5" t="str">
        <f>_xlfn.LET(
_xlpm.PrincpalRemainingCalculation,$B$13,
_xlpm.IsPrincipalZeroCondition,ROUND($F487,2) = 0,
_xlpm.IsPrincipalRemainingBlankCondition,$F487="",
_xlpm.IsPeriodBlankCondition,ISBLANK($A488),
_xlpm.Calculation,IF(_xlpm.IsPeriodBlankCondition,"",IF(_xlpm.IsPrincipalRemainingBlankCondition,"",IF(_xlpm.IsPrincipalZeroCondition,"",_xlpm.PrincpalRemainingCalculation))),
_xlpm.Calculation
)</f>
        <v/>
      </c>
      <c r="H488" s="5" t="str">
        <f>_xlfn.LET(
_xlpm.IsPrincipalRemainingLessThanOrEqualToPMICutoffAmtCondition,$F487&lt;=$B$2*(1-$B$15),
_xlpm.PMIMonthlyPayment,$B$19,
_xlpm.IsPrincipalZeroCondition,ROUND($F487,2) = 0,
_xlpm.IsPrincipalRemainingBlankCondition,$F487="",
_xlpm.IsPeriodBlankCondition,ISBLANK($A488),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88" s="5" t="str">
        <f>_xlfn.LET(
_xlpm.IfPMIOwedIsBlank,IF($H488 = "",0,$H488),
_xlpm.TotalMonthlyPaymentCalculation,$D488+$E488+$G488+_xlpm.IfPMIOwedIsBlank,
_xlpm.IsPrincipalZeroCondition,ROUND($F487,2) = 0,
_xlpm.IsPrincipalRemainingBlankCondition,$F487="",
_xlpm.IsPeriodBlankCondition,ISBLANK($A488),
_xlpm.Calculation,IF(_xlpm.IsPeriodBlankCondition,"",IF(_xlpm.IsPrincipalRemainingBlankCondition,"",IF(_xlpm.IsPrincipalZeroCondition,"",_xlpm.TotalMonthlyPaymentCalculation))),
_xlpm.Calculation
)</f>
        <v/>
      </c>
      <c r="L488" s="5"/>
    </row>
    <row r="489" spans="2:12" x14ac:dyDescent="0.3">
      <c r="B489" s="53" t="str">
        <f t="shared" si="7"/>
        <v/>
      </c>
      <c r="C489" s="5" t="str">
        <f>_xlfn.LET(
_xlpm.StartingPrincipalBalance,$F488,
_xlpm.IsPrincipalRemainingZeroCondition,ROUND($F488,2)=0,
_xlpm.IsPrincipalRemainingBlankCondition,$F488="",
_xlpm.IsPeriodBlankCondition,ISBLANK($A489),
_xlpm.Calculation,IF(_xlpm.IsPeriodBlankCondition,"",IF(_xlpm.IsPrincipalRemainingBlankCondition,"",IF(_xlpm.IsPrincipalRemainingZeroCondition,"",_xlpm.StartingPrincipalBalance))),
_xlpm.Calculation
)</f>
        <v/>
      </c>
      <c r="D489" s="5" t="str">
        <f>_xlfn.LET(
_xlpm.InterestCalculation,$F488*$B$9,
_xlpm.IsPrincipalRemainingZeroCondition,ROUND($F488,2)=0,
_xlpm.IsPrincipalRemainingBlankCondition,$F488="",
_xlpm.IsPeriodBlankCondition,ISBLANK($A489),
_xlpm.Calculation,IF(_xlpm.IsPeriodBlankCondition,"",IF(_xlpm.IsPrincipalRemainingBlankCondition,"",IF(_xlpm.IsPrincipalRemainingZeroCondition,"",_xlpm.InterestCalculation))),
_xlpm.Calculation
)</f>
        <v/>
      </c>
      <c r="E489" s="5" t="str">
        <f>_xlfn.LET(
_xlpm.PrincipalOwedCalculation,$B$10-$D489,
_xlpm.IsPrincipalLessThenOrEqualToMonthlyPaymentCondition,$F488&lt;=$B$10,
_xlpm.IsPrincipalZeroCondition,ROUND($F488,2) = 0,
_xlpm.IsPrincipalRemainingBlankCondition,$F488="",
_xlpm.IsPeriodBlankCondition,ISBLANK($A489),
_xlpm.Calculation,IF(_xlpm.IsPeriodBlankCondition,"",IF(_xlpm.IsPrincipalRemainingBlankCondition,"",IF(_xlpm.IsPrincipalZeroCondition,"",IF(_xlpm.IsPrincipalLessThenOrEqualToMonthlyPaymentCondition,$F488,_xlpm.PrincipalOwedCalculation)))),
_xlpm.Calculation
)</f>
        <v/>
      </c>
      <c r="F489" s="5" t="str">
        <f>_xlfn.LET(
_xlpm.StartingBalanceGreaterThanPrincipalOwedPlusPrepaymentCondition,$C489&gt;=$E489,
_xlpm.IsPrincpalOwedPlusPrepaymentLessThanOrEqualToPrincipalRemainingCondition,ROUND($E489,2)&lt;=ROUND($F488,2),
_xlpm.IsCurrentPrincapalOwedAmtGreaterThanPrevPrincipalOwedCondition,$E488&gt;$F488,
_xlpm.IsPrincipalZeroCondition,ROUND($F488,2) = 0,
_xlpm.IsPrincipalRemainingBlankCondition,$F488="",
_xlpm.IsPeriodBlankCondition,ISBLANK($A489),
_xlpm.Calculation,IF(_xlpm.IsPeriodBlankCondition,"",IF(_xlpm.IsPrincipalRemainingBlankCondition,"",IF(_xlpm.IsPrincipalZeroCondition,"",IF(_xlpm.StartingBalanceGreaterThanPrincipalOwedPlusPrepaymentCondition,$C489-$E489,0)))),
_xlpm.Calculation
)</f>
        <v/>
      </c>
      <c r="G489" s="5" t="str">
        <f>_xlfn.LET(
_xlpm.PrincpalRemainingCalculation,$B$13,
_xlpm.IsPrincipalZeroCondition,ROUND($F488,2) = 0,
_xlpm.IsPrincipalRemainingBlankCondition,$F488="",
_xlpm.IsPeriodBlankCondition,ISBLANK($A489),
_xlpm.Calculation,IF(_xlpm.IsPeriodBlankCondition,"",IF(_xlpm.IsPrincipalRemainingBlankCondition,"",IF(_xlpm.IsPrincipalZeroCondition,"",_xlpm.PrincpalRemainingCalculation))),
_xlpm.Calculation
)</f>
        <v/>
      </c>
      <c r="H489" s="5" t="str">
        <f>_xlfn.LET(
_xlpm.IsPrincipalRemainingLessThanOrEqualToPMICutoffAmtCondition,$F488&lt;=$B$2*(1-$B$15),
_xlpm.PMIMonthlyPayment,$B$19,
_xlpm.IsPrincipalZeroCondition,ROUND($F488,2) = 0,
_xlpm.IsPrincipalRemainingBlankCondition,$F488="",
_xlpm.IsPeriodBlankCondition,ISBLANK($A489),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89" s="5" t="str">
        <f>_xlfn.LET(
_xlpm.IfPMIOwedIsBlank,IF($H489 = "",0,$H489),
_xlpm.TotalMonthlyPaymentCalculation,$D489+$E489+$G489+_xlpm.IfPMIOwedIsBlank,
_xlpm.IsPrincipalZeroCondition,ROUND($F488,2) = 0,
_xlpm.IsPrincipalRemainingBlankCondition,$F488="",
_xlpm.IsPeriodBlankCondition,ISBLANK($A489),
_xlpm.Calculation,IF(_xlpm.IsPeriodBlankCondition,"",IF(_xlpm.IsPrincipalRemainingBlankCondition,"",IF(_xlpm.IsPrincipalZeroCondition,"",_xlpm.TotalMonthlyPaymentCalculation))),
_xlpm.Calculation
)</f>
        <v/>
      </c>
      <c r="L489" s="5"/>
    </row>
    <row r="490" spans="2:12" x14ac:dyDescent="0.3">
      <c r="B490" s="53" t="str">
        <f t="shared" si="7"/>
        <v/>
      </c>
      <c r="C490" s="5" t="str">
        <f>_xlfn.LET(
_xlpm.StartingPrincipalBalance,$F489,
_xlpm.IsPrincipalRemainingZeroCondition,ROUND($F489,2)=0,
_xlpm.IsPrincipalRemainingBlankCondition,$F489="",
_xlpm.IsPeriodBlankCondition,ISBLANK($A490),
_xlpm.Calculation,IF(_xlpm.IsPeriodBlankCondition,"",IF(_xlpm.IsPrincipalRemainingBlankCondition,"",IF(_xlpm.IsPrincipalRemainingZeroCondition,"",_xlpm.StartingPrincipalBalance))),
_xlpm.Calculation
)</f>
        <v/>
      </c>
      <c r="D490" s="5" t="str">
        <f>_xlfn.LET(
_xlpm.InterestCalculation,$F489*$B$9,
_xlpm.IsPrincipalRemainingZeroCondition,ROUND($F489,2)=0,
_xlpm.IsPrincipalRemainingBlankCondition,$F489="",
_xlpm.IsPeriodBlankCondition,ISBLANK($A490),
_xlpm.Calculation,IF(_xlpm.IsPeriodBlankCondition,"",IF(_xlpm.IsPrincipalRemainingBlankCondition,"",IF(_xlpm.IsPrincipalRemainingZeroCondition,"",_xlpm.InterestCalculation))),
_xlpm.Calculation
)</f>
        <v/>
      </c>
      <c r="E490" s="5" t="str">
        <f>_xlfn.LET(
_xlpm.PrincipalOwedCalculation,$B$10-$D490,
_xlpm.IsPrincipalLessThenOrEqualToMonthlyPaymentCondition,$F489&lt;=$B$10,
_xlpm.IsPrincipalZeroCondition,ROUND($F489,2) = 0,
_xlpm.IsPrincipalRemainingBlankCondition,$F489="",
_xlpm.IsPeriodBlankCondition,ISBLANK($A490),
_xlpm.Calculation,IF(_xlpm.IsPeriodBlankCondition,"",IF(_xlpm.IsPrincipalRemainingBlankCondition,"",IF(_xlpm.IsPrincipalZeroCondition,"",IF(_xlpm.IsPrincipalLessThenOrEqualToMonthlyPaymentCondition,$F489,_xlpm.PrincipalOwedCalculation)))),
_xlpm.Calculation
)</f>
        <v/>
      </c>
      <c r="F490" s="5" t="str">
        <f>_xlfn.LET(
_xlpm.StartingBalanceGreaterThanPrincipalOwedPlusPrepaymentCondition,$C490&gt;=$E490,
_xlpm.IsPrincpalOwedPlusPrepaymentLessThanOrEqualToPrincipalRemainingCondition,ROUND($E490,2)&lt;=ROUND($F489,2),
_xlpm.IsCurrentPrincapalOwedAmtGreaterThanPrevPrincipalOwedCondition,$E489&gt;$F489,
_xlpm.IsPrincipalZeroCondition,ROUND($F489,2) = 0,
_xlpm.IsPrincipalRemainingBlankCondition,$F489="",
_xlpm.IsPeriodBlankCondition,ISBLANK($A490),
_xlpm.Calculation,IF(_xlpm.IsPeriodBlankCondition,"",IF(_xlpm.IsPrincipalRemainingBlankCondition,"",IF(_xlpm.IsPrincipalZeroCondition,"",IF(_xlpm.StartingBalanceGreaterThanPrincipalOwedPlusPrepaymentCondition,$C490-$E490,0)))),
_xlpm.Calculation
)</f>
        <v/>
      </c>
      <c r="G490" s="5" t="str">
        <f>_xlfn.LET(
_xlpm.PrincpalRemainingCalculation,$B$13,
_xlpm.IsPrincipalZeroCondition,ROUND($F489,2) = 0,
_xlpm.IsPrincipalRemainingBlankCondition,$F489="",
_xlpm.IsPeriodBlankCondition,ISBLANK($A490),
_xlpm.Calculation,IF(_xlpm.IsPeriodBlankCondition,"",IF(_xlpm.IsPrincipalRemainingBlankCondition,"",IF(_xlpm.IsPrincipalZeroCondition,"",_xlpm.PrincpalRemainingCalculation))),
_xlpm.Calculation
)</f>
        <v/>
      </c>
      <c r="H490" s="5" t="str">
        <f>_xlfn.LET(
_xlpm.IsPrincipalRemainingLessThanOrEqualToPMICutoffAmtCondition,$F489&lt;=$B$2*(1-$B$15),
_xlpm.PMIMonthlyPayment,$B$19,
_xlpm.IsPrincipalZeroCondition,ROUND($F489,2) = 0,
_xlpm.IsPrincipalRemainingBlankCondition,$F489="",
_xlpm.IsPeriodBlankCondition,ISBLANK($A490),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90" s="5" t="str">
        <f>_xlfn.LET(
_xlpm.IfPMIOwedIsBlank,IF($H490 = "",0,$H490),
_xlpm.TotalMonthlyPaymentCalculation,$D490+$E490+$G490+_xlpm.IfPMIOwedIsBlank,
_xlpm.IsPrincipalZeroCondition,ROUND($F489,2) = 0,
_xlpm.IsPrincipalRemainingBlankCondition,$F489="",
_xlpm.IsPeriodBlankCondition,ISBLANK($A490),
_xlpm.Calculation,IF(_xlpm.IsPeriodBlankCondition,"",IF(_xlpm.IsPrincipalRemainingBlankCondition,"",IF(_xlpm.IsPrincipalZeroCondition,"",_xlpm.TotalMonthlyPaymentCalculation))),
_xlpm.Calculation
)</f>
        <v/>
      </c>
      <c r="L490" s="5"/>
    </row>
    <row r="491" spans="2:12" x14ac:dyDescent="0.3">
      <c r="B491" s="53" t="str">
        <f t="shared" si="7"/>
        <v/>
      </c>
      <c r="C491" s="5" t="str">
        <f>_xlfn.LET(
_xlpm.StartingPrincipalBalance,$F490,
_xlpm.IsPrincipalRemainingZeroCondition,ROUND($F490,2)=0,
_xlpm.IsPrincipalRemainingBlankCondition,$F490="",
_xlpm.IsPeriodBlankCondition,ISBLANK($A491),
_xlpm.Calculation,IF(_xlpm.IsPeriodBlankCondition,"",IF(_xlpm.IsPrincipalRemainingBlankCondition,"",IF(_xlpm.IsPrincipalRemainingZeroCondition,"",_xlpm.StartingPrincipalBalance))),
_xlpm.Calculation
)</f>
        <v/>
      </c>
      <c r="D491" s="5" t="str">
        <f>_xlfn.LET(
_xlpm.InterestCalculation,$F490*$B$9,
_xlpm.IsPrincipalRemainingZeroCondition,ROUND($F490,2)=0,
_xlpm.IsPrincipalRemainingBlankCondition,$F490="",
_xlpm.IsPeriodBlankCondition,ISBLANK($A491),
_xlpm.Calculation,IF(_xlpm.IsPeriodBlankCondition,"",IF(_xlpm.IsPrincipalRemainingBlankCondition,"",IF(_xlpm.IsPrincipalRemainingZeroCondition,"",_xlpm.InterestCalculation))),
_xlpm.Calculation
)</f>
        <v/>
      </c>
      <c r="E491" s="5" t="str">
        <f>_xlfn.LET(
_xlpm.PrincipalOwedCalculation,$B$10-$D491,
_xlpm.IsPrincipalLessThenOrEqualToMonthlyPaymentCondition,$F490&lt;=$B$10,
_xlpm.IsPrincipalZeroCondition,ROUND($F490,2) = 0,
_xlpm.IsPrincipalRemainingBlankCondition,$F490="",
_xlpm.IsPeriodBlankCondition,ISBLANK($A491),
_xlpm.Calculation,IF(_xlpm.IsPeriodBlankCondition,"",IF(_xlpm.IsPrincipalRemainingBlankCondition,"",IF(_xlpm.IsPrincipalZeroCondition,"",IF(_xlpm.IsPrincipalLessThenOrEqualToMonthlyPaymentCondition,$F490,_xlpm.PrincipalOwedCalculation)))),
_xlpm.Calculation
)</f>
        <v/>
      </c>
      <c r="F491" s="5" t="str">
        <f>_xlfn.LET(
_xlpm.StartingBalanceGreaterThanPrincipalOwedPlusPrepaymentCondition,$C491&gt;=$E491,
_xlpm.IsPrincpalOwedPlusPrepaymentLessThanOrEqualToPrincipalRemainingCondition,ROUND($E491,2)&lt;=ROUND($F490,2),
_xlpm.IsCurrentPrincapalOwedAmtGreaterThanPrevPrincipalOwedCondition,$E490&gt;$F490,
_xlpm.IsPrincipalZeroCondition,ROUND($F490,2) = 0,
_xlpm.IsPrincipalRemainingBlankCondition,$F490="",
_xlpm.IsPeriodBlankCondition,ISBLANK($A491),
_xlpm.Calculation,IF(_xlpm.IsPeriodBlankCondition,"",IF(_xlpm.IsPrincipalRemainingBlankCondition,"",IF(_xlpm.IsPrincipalZeroCondition,"",IF(_xlpm.StartingBalanceGreaterThanPrincipalOwedPlusPrepaymentCondition,$C491-$E491,0)))),
_xlpm.Calculation
)</f>
        <v/>
      </c>
      <c r="G491" s="5" t="str">
        <f>_xlfn.LET(
_xlpm.PrincpalRemainingCalculation,$B$13,
_xlpm.IsPrincipalZeroCondition,ROUND($F490,2) = 0,
_xlpm.IsPrincipalRemainingBlankCondition,$F490="",
_xlpm.IsPeriodBlankCondition,ISBLANK($A491),
_xlpm.Calculation,IF(_xlpm.IsPeriodBlankCondition,"",IF(_xlpm.IsPrincipalRemainingBlankCondition,"",IF(_xlpm.IsPrincipalZeroCondition,"",_xlpm.PrincpalRemainingCalculation))),
_xlpm.Calculation
)</f>
        <v/>
      </c>
      <c r="H491" s="5" t="str">
        <f>_xlfn.LET(
_xlpm.IsPrincipalRemainingLessThanOrEqualToPMICutoffAmtCondition,$F490&lt;=$B$2*(1-$B$15),
_xlpm.PMIMonthlyPayment,$B$19,
_xlpm.IsPrincipalZeroCondition,ROUND($F490,2) = 0,
_xlpm.IsPrincipalRemainingBlankCondition,$F490="",
_xlpm.IsPeriodBlankCondition,ISBLANK($A491),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91" s="5" t="str">
        <f>_xlfn.LET(
_xlpm.IfPMIOwedIsBlank,IF($H491 = "",0,$H491),
_xlpm.TotalMonthlyPaymentCalculation,$D491+$E491+$G491+_xlpm.IfPMIOwedIsBlank,
_xlpm.IsPrincipalZeroCondition,ROUND($F490,2) = 0,
_xlpm.IsPrincipalRemainingBlankCondition,$F490="",
_xlpm.IsPeriodBlankCondition,ISBLANK($A491),
_xlpm.Calculation,IF(_xlpm.IsPeriodBlankCondition,"",IF(_xlpm.IsPrincipalRemainingBlankCondition,"",IF(_xlpm.IsPrincipalZeroCondition,"",_xlpm.TotalMonthlyPaymentCalculation))),
_xlpm.Calculation
)</f>
        <v/>
      </c>
      <c r="L491" s="5"/>
    </row>
    <row r="492" spans="2:12" x14ac:dyDescent="0.3">
      <c r="B492" s="53" t="str">
        <f t="shared" si="7"/>
        <v/>
      </c>
      <c r="C492" s="5" t="str">
        <f>_xlfn.LET(
_xlpm.StartingPrincipalBalance,$F491,
_xlpm.IsPrincipalRemainingZeroCondition,ROUND($F491,2)=0,
_xlpm.IsPrincipalRemainingBlankCondition,$F491="",
_xlpm.IsPeriodBlankCondition,ISBLANK($A492),
_xlpm.Calculation,IF(_xlpm.IsPeriodBlankCondition,"",IF(_xlpm.IsPrincipalRemainingBlankCondition,"",IF(_xlpm.IsPrincipalRemainingZeroCondition,"",_xlpm.StartingPrincipalBalance))),
_xlpm.Calculation
)</f>
        <v/>
      </c>
      <c r="D492" s="5" t="str">
        <f>_xlfn.LET(
_xlpm.InterestCalculation,$F491*$B$9,
_xlpm.IsPrincipalRemainingZeroCondition,ROUND($F491,2)=0,
_xlpm.IsPrincipalRemainingBlankCondition,$F491="",
_xlpm.IsPeriodBlankCondition,ISBLANK($A492),
_xlpm.Calculation,IF(_xlpm.IsPeriodBlankCondition,"",IF(_xlpm.IsPrincipalRemainingBlankCondition,"",IF(_xlpm.IsPrincipalRemainingZeroCondition,"",_xlpm.InterestCalculation))),
_xlpm.Calculation
)</f>
        <v/>
      </c>
      <c r="E492" s="5" t="str">
        <f>_xlfn.LET(
_xlpm.PrincipalOwedCalculation,$B$10-$D492,
_xlpm.IsPrincipalLessThenOrEqualToMonthlyPaymentCondition,$F491&lt;=$B$10,
_xlpm.IsPrincipalZeroCondition,ROUND($F491,2) = 0,
_xlpm.IsPrincipalRemainingBlankCondition,$F491="",
_xlpm.IsPeriodBlankCondition,ISBLANK($A492),
_xlpm.Calculation,IF(_xlpm.IsPeriodBlankCondition,"",IF(_xlpm.IsPrincipalRemainingBlankCondition,"",IF(_xlpm.IsPrincipalZeroCondition,"",IF(_xlpm.IsPrincipalLessThenOrEqualToMonthlyPaymentCondition,$F491,_xlpm.PrincipalOwedCalculation)))),
_xlpm.Calculation
)</f>
        <v/>
      </c>
      <c r="F492" s="5" t="str">
        <f>_xlfn.LET(
_xlpm.StartingBalanceGreaterThanPrincipalOwedPlusPrepaymentCondition,$C492&gt;=$E492,
_xlpm.IsPrincpalOwedPlusPrepaymentLessThanOrEqualToPrincipalRemainingCondition,ROUND($E492,2)&lt;=ROUND($F491,2),
_xlpm.IsCurrentPrincapalOwedAmtGreaterThanPrevPrincipalOwedCondition,$E491&gt;$F491,
_xlpm.IsPrincipalZeroCondition,ROUND($F491,2) = 0,
_xlpm.IsPrincipalRemainingBlankCondition,$F491="",
_xlpm.IsPeriodBlankCondition,ISBLANK($A492),
_xlpm.Calculation,IF(_xlpm.IsPeriodBlankCondition,"",IF(_xlpm.IsPrincipalRemainingBlankCondition,"",IF(_xlpm.IsPrincipalZeroCondition,"",IF(_xlpm.StartingBalanceGreaterThanPrincipalOwedPlusPrepaymentCondition,$C492-$E492,0)))),
_xlpm.Calculation
)</f>
        <v/>
      </c>
      <c r="G492" s="5" t="str">
        <f>_xlfn.LET(
_xlpm.PrincpalRemainingCalculation,$B$13,
_xlpm.IsPrincipalZeroCondition,ROUND($F491,2) = 0,
_xlpm.IsPrincipalRemainingBlankCondition,$F491="",
_xlpm.IsPeriodBlankCondition,ISBLANK($A492),
_xlpm.Calculation,IF(_xlpm.IsPeriodBlankCondition,"",IF(_xlpm.IsPrincipalRemainingBlankCondition,"",IF(_xlpm.IsPrincipalZeroCondition,"",_xlpm.PrincpalRemainingCalculation))),
_xlpm.Calculation
)</f>
        <v/>
      </c>
      <c r="H492" s="5" t="str">
        <f>_xlfn.LET(
_xlpm.IsPrincipalRemainingLessThanOrEqualToPMICutoffAmtCondition,$F491&lt;=$B$2*(1-$B$15),
_xlpm.PMIMonthlyPayment,$B$19,
_xlpm.IsPrincipalZeroCondition,ROUND($F491,2) = 0,
_xlpm.IsPrincipalRemainingBlankCondition,$F491="",
_xlpm.IsPeriodBlankCondition,ISBLANK($A492),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92" s="5" t="str">
        <f>_xlfn.LET(
_xlpm.IfPMIOwedIsBlank,IF($H492 = "",0,$H492),
_xlpm.TotalMonthlyPaymentCalculation,$D492+$E492+$G492+_xlpm.IfPMIOwedIsBlank,
_xlpm.IsPrincipalZeroCondition,ROUND($F491,2) = 0,
_xlpm.IsPrincipalRemainingBlankCondition,$F491="",
_xlpm.IsPeriodBlankCondition,ISBLANK($A492),
_xlpm.Calculation,IF(_xlpm.IsPeriodBlankCondition,"",IF(_xlpm.IsPrincipalRemainingBlankCondition,"",IF(_xlpm.IsPrincipalZeroCondition,"",_xlpm.TotalMonthlyPaymentCalculation))),
_xlpm.Calculation
)</f>
        <v/>
      </c>
      <c r="L492" s="5"/>
    </row>
    <row r="493" spans="2:12" x14ac:dyDescent="0.3">
      <c r="B493" s="53" t="str">
        <f t="shared" si="7"/>
        <v/>
      </c>
      <c r="C493" s="5" t="str">
        <f>_xlfn.LET(
_xlpm.StartingPrincipalBalance,$F492,
_xlpm.IsPrincipalRemainingZeroCondition,ROUND($F492,2)=0,
_xlpm.IsPrincipalRemainingBlankCondition,$F492="",
_xlpm.IsPeriodBlankCondition,ISBLANK($A493),
_xlpm.Calculation,IF(_xlpm.IsPeriodBlankCondition,"",IF(_xlpm.IsPrincipalRemainingBlankCondition,"",IF(_xlpm.IsPrincipalRemainingZeroCondition,"",_xlpm.StartingPrincipalBalance))),
_xlpm.Calculation
)</f>
        <v/>
      </c>
      <c r="D493" s="5" t="str">
        <f>_xlfn.LET(
_xlpm.InterestCalculation,$F492*$B$9,
_xlpm.IsPrincipalRemainingZeroCondition,ROUND($F492,2)=0,
_xlpm.IsPrincipalRemainingBlankCondition,$F492="",
_xlpm.IsPeriodBlankCondition,ISBLANK($A493),
_xlpm.Calculation,IF(_xlpm.IsPeriodBlankCondition,"",IF(_xlpm.IsPrincipalRemainingBlankCondition,"",IF(_xlpm.IsPrincipalRemainingZeroCondition,"",_xlpm.InterestCalculation))),
_xlpm.Calculation
)</f>
        <v/>
      </c>
      <c r="E493" s="5" t="str">
        <f>_xlfn.LET(
_xlpm.PrincipalOwedCalculation,$B$10-$D493,
_xlpm.IsPrincipalLessThenOrEqualToMonthlyPaymentCondition,$F492&lt;=$B$10,
_xlpm.IsPrincipalZeroCondition,ROUND($F492,2) = 0,
_xlpm.IsPrincipalRemainingBlankCondition,$F492="",
_xlpm.IsPeriodBlankCondition,ISBLANK($A493),
_xlpm.Calculation,IF(_xlpm.IsPeriodBlankCondition,"",IF(_xlpm.IsPrincipalRemainingBlankCondition,"",IF(_xlpm.IsPrincipalZeroCondition,"",IF(_xlpm.IsPrincipalLessThenOrEqualToMonthlyPaymentCondition,$F492,_xlpm.PrincipalOwedCalculation)))),
_xlpm.Calculation
)</f>
        <v/>
      </c>
      <c r="F493" s="5" t="str">
        <f>_xlfn.LET(
_xlpm.StartingBalanceGreaterThanPrincipalOwedPlusPrepaymentCondition,$C493&gt;=$E493,
_xlpm.IsPrincpalOwedPlusPrepaymentLessThanOrEqualToPrincipalRemainingCondition,ROUND($E493,2)&lt;=ROUND($F492,2),
_xlpm.IsCurrentPrincapalOwedAmtGreaterThanPrevPrincipalOwedCondition,$E492&gt;$F492,
_xlpm.IsPrincipalZeroCondition,ROUND($F492,2) = 0,
_xlpm.IsPrincipalRemainingBlankCondition,$F492="",
_xlpm.IsPeriodBlankCondition,ISBLANK($A493),
_xlpm.Calculation,IF(_xlpm.IsPeriodBlankCondition,"",IF(_xlpm.IsPrincipalRemainingBlankCondition,"",IF(_xlpm.IsPrincipalZeroCondition,"",IF(_xlpm.StartingBalanceGreaterThanPrincipalOwedPlusPrepaymentCondition,$C493-$E493,0)))),
_xlpm.Calculation
)</f>
        <v/>
      </c>
      <c r="G493" s="5" t="str">
        <f>_xlfn.LET(
_xlpm.PrincpalRemainingCalculation,$B$13,
_xlpm.IsPrincipalZeroCondition,ROUND($F492,2) = 0,
_xlpm.IsPrincipalRemainingBlankCondition,$F492="",
_xlpm.IsPeriodBlankCondition,ISBLANK($A493),
_xlpm.Calculation,IF(_xlpm.IsPeriodBlankCondition,"",IF(_xlpm.IsPrincipalRemainingBlankCondition,"",IF(_xlpm.IsPrincipalZeroCondition,"",_xlpm.PrincpalRemainingCalculation))),
_xlpm.Calculation
)</f>
        <v/>
      </c>
      <c r="H493" s="5" t="str">
        <f>_xlfn.LET(
_xlpm.IsPrincipalRemainingLessThanOrEqualToPMICutoffAmtCondition,$F492&lt;=$B$2*(1-$B$15),
_xlpm.PMIMonthlyPayment,$B$19,
_xlpm.IsPrincipalZeroCondition,ROUND($F492,2) = 0,
_xlpm.IsPrincipalRemainingBlankCondition,$F492="",
_xlpm.IsPeriodBlankCondition,ISBLANK($A493),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93" s="5" t="str">
        <f>_xlfn.LET(
_xlpm.IfPMIOwedIsBlank,IF($H493 = "",0,$H493),
_xlpm.TotalMonthlyPaymentCalculation,$D493+$E493+$G493+_xlpm.IfPMIOwedIsBlank,
_xlpm.IsPrincipalZeroCondition,ROUND($F492,2) = 0,
_xlpm.IsPrincipalRemainingBlankCondition,$F492="",
_xlpm.IsPeriodBlankCondition,ISBLANK($A493),
_xlpm.Calculation,IF(_xlpm.IsPeriodBlankCondition,"",IF(_xlpm.IsPrincipalRemainingBlankCondition,"",IF(_xlpm.IsPrincipalZeroCondition,"",_xlpm.TotalMonthlyPaymentCalculation))),
_xlpm.Calculation
)</f>
        <v/>
      </c>
      <c r="L493" s="5"/>
    </row>
    <row r="494" spans="2:12" x14ac:dyDescent="0.3">
      <c r="B494" s="53" t="str">
        <f t="shared" si="7"/>
        <v/>
      </c>
      <c r="C494" s="5" t="str">
        <f>_xlfn.LET(
_xlpm.StartingPrincipalBalance,$F493,
_xlpm.IsPrincipalRemainingZeroCondition,ROUND($F493,2)=0,
_xlpm.IsPrincipalRemainingBlankCondition,$F493="",
_xlpm.IsPeriodBlankCondition,ISBLANK($A494),
_xlpm.Calculation,IF(_xlpm.IsPeriodBlankCondition,"",IF(_xlpm.IsPrincipalRemainingBlankCondition,"",IF(_xlpm.IsPrincipalRemainingZeroCondition,"",_xlpm.StartingPrincipalBalance))),
_xlpm.Calculation
)</f>
        <v/>
      </c>
      <c r="D494" s="5" t="str">
        <f>_xlfn.LET(
_xlpm.InterestCalculation,$F493*$B$9,
_xlpm.IsPrincipalRemainingZeroCondition,ROUND($F493,2)=0,
_xlpm.IsPrincipalRemainingBlankCondition,$F493="",
_xlpm.IsPeriodBlankCondition,ISBLANK($A494),
_xlpm.Calculation,IF(_xlpm.IsPeriodBlankCondition,"",IF(_xlpm.IsPrincipalRemainingBlankCondition,"",IF(_xlpm.IsPrincipalRemainingZeroCondition,"",_xlpm.InterestCalculation))),
_xlpm.Calculation
)</f>
        <v/>
      </c>
      <c r="E494" s="5" t="str">
        <f>_xlfn.LET(
_xlpm.PrincipalOwedCalculation,$B$10-$D494,
_xlpm.IsPrincipalLessThenOrEqualToMonthlyPaymentCondition,$F493&lt;=$B$10,
_xlpm.IsPrincipalZeroCondition,ROUND($F493,2) = 0,
_xlpm.IsPrincipalRemainingBlankCondition,$F493="",
_xlpm.IsPeriodBlankCondition,ISBLANK($A494),
_xlpm.Calculation,IF(_xlpm.IsPeriodBlankCondition,"",IF(_xlpm.IsPrincipalRemainingBlankCondition,"",IF(_xlpm.IsPrincipalZeroCondition,"",IF(_xlpm.IsPrincipalLessThenOrEqualToMonthlyPaymentCondition,$F493,_xlpm.PrincipalOwedCalculation)))),
_xlpm.Calculation
)</f>
        <v/>
      </c>
      <c r="F494" s="5" t="str">
        <f>_xlfn.LET(
_xlpm.StartingBalanceGreaterThanPrincipalOwedPlusPrepaymentCondition,$C494&gt;=$E494,
_xlpm.IsPrincpalOwedPlusPrepaymentLessThanOrEqualToPrincipalRemainingCondition,ROUND($E494,2)&lt;=ROUND($F493,2),
_xlpm.IsCurrentPrincapalOwedAmtGreaterThanPrevPrincipalOwedCondition,$E493&gt;$F493,
_xlpm.IsPrincipalZeroCondition,ROUND($F493,2) = 0,
_xlpm.IsPrincipalRemainingBlankCondition,$F493="",
_xlpm.IsPeriodBlankCondition,ISBLANK($A494),
_xlpm.Calculation,IF(_xlpm.IsPeriodBlankCondition,"",IF(_xlpm.IsPrincipalRemainingBlankCondition,"",IF(_xlpm.IsPrincipalZeroCondition,"",IF(_xlpm.StartingBalanceGreaterThanPrincipalOwedPlusPrepaymentCondition,$C494-$E494,0)))),
_xlpm.Calculation
)</f>
        <v/>
      </c>
      <c r="G494" s="5" t="str">
        <f>_xlfn.LET(
_xlpm.PrincpalRemainingCalculation,$B$13,
_xlpm.IsPrincipalZeroCondition,ROUND($F493,2) = 0,
_xlpm.IsPrincipalRemainingBlankCondition,$F493="",
_xlpm.IsPeriodBlankCondition,ISBLANK($A494),
_xlpm.Calculation,IF(_xlpm.IsPeriodBlankCondition,"",IF(_xlpm.IsPrincipalRemainingBlankCondition,"",IF(_xlpm.IsPrincipalZeroCondition,"",_xlpm.PrincpalRemainingCalculation))),
_xlpm.Calculation
)</f>
        <v/>
      </c>
      <c r="H494" s="5" t="str">
        <f>_xlfn.LET(
_xlpm.IsPrincipalRemainingLessThanOrEqualToPMICutoffAmtCondition,$F493&lt;=$B$2*(1-$B$15),
_xlpm.PMIMonthlyPayment,$B$19,
_xlpm.IsPrincipalZeroCondition,ROUND($F493,2) = 0,
_xlpm.IsPrincipalRemainingBlankCondition,$F493="",
_xlpm.IsPeriodBlankCondition,ISBLANK($A494),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94" s="5" t="str">
        <f>_xlfn.LET(
_xlpm.IfPMIOwedIsBlank,IF($H494 = "",0,$H494),
_xlpm.TotalMonthlyPaymentCalculation,$D494+$E494+$G494+_xlpm.IfPMIOwedIsBlank,
_xlpm.IsPrincipalZeroCondition,ROUND($F493,2) = 0,
_xlpm.IsPrincipalRemainingBlankCondition,$F493="",
_xlpm.IsPeriodBlankCondition,ISBLANK($A494),
_xlpm.Calculation,IF(_xlpm.IsPeriodBlankCondition,"",IF(_xlpm.IsPrincipalRemainingBlankCondition,"",IF(_xlpm.IsPrincipalZeroCondition,"",_xlpm.TotalMonthlyPaymentCalculation))),
_xlpm.Calculation
)</f>
        <v/>
      </c>
      <c r="L494" s="5"/>
    </row>
    <row r="495" spans="2:12" x14ac:dyDescent="0.3">
      <c r="B495" s="53" t="str">
        <f t="shared" si="7"/>
        <v/>
      </c>
      <c r="C495" s="5" t="str">
        <f>_xlfn.LET(
_xlpm.StartingPrincipalBalance,$F494,
_xlpm.IsPrincipalRemainingZeroCondition,ROUND($F494,2)=0,
_xlpm.IsPrincipalRemainingBlankCondition,$F494="",
_xlpm.IsPeriodBlankCondition,ISBLANK($A495),
_xlpm.Calculation,IF(_xlpm.IsPeriodBlankCondition,"",IF(_xlpm.IsPrincipalRemainingBlankCondition,"",IF(_xlpm.IsPrincipalRemainingZeroCondition,"",_xlpm.StartingPrincipalBalance))),
_xlpm.Calculation
)</f>
        <v/>
      </c>
      <c r="D495" s="5" t="str">
        <f>_xlfn.LET(
_xlpm.InterestCalculation,$F494*$B$9,
_xlpm.IsPrincipalRemainingZeroCondition,ROUND($F494,2)=0,
_xlpm.IsPrincipalRemainingBlankCondition,$F494="",
_xlpm.IsPeriodBlankCondition,ISBLANK($A495),
_xlpm.Calculation,IF(_xlpm.IsPeriodBlankCondition,"",IF(_xlpm.IsPrincipalRemainingBlankCondition,"",IF(_xlpm.IsPrincipalRemainingZeroCondition,"",_xlpm.InterestCalculation))),
_xlpm.Calculation
)</f>
        <v/>
      </c>
      <c r="E495" s="5" t="str">
        <f>_xlfn.LET(
_xlpm.PrincipalOwedCalculation,$B$10-$D495,
_xlpm.IsPrincipalLessThenOrEqualToMonthlyPaymentCondition,$F494&lt;=$B$10,
_xlpm.IsPrincipalZeroCondition,ROUND($F494,2) = 0,
_xlpm.IsPrincipalRemainingBlankCondition,$F494="",
_xlpm.IsPeriodBlankCondition,ISBLANK($A495),
_xlpm.Calculation,IF(_xlpm.IsPeriodBlankCondition,"",IF(_xlpm.IsPrincipalRemainingBlankCondition,"",IF(_xlpm.IsPrincipalZeroCondition,"",IF(_xlpm.IsPrincipalLessThenOrEqualToMonthlyPaymentCondition,$F494,_xlpm.PrincipalOwedCalculation)))),
_xlpm.Calculation
)</f>
        <v/>
      </c>
      <c r="F495" s="5" t="str">
        <f>_xlfn.LET(
_xlpm.StartingBalanceGreaterThanPrincipalOwedPlusPrepaymentCondition,$C495&gt;=$E495,
_xlpm.IsPrincpalOwedPlusPrepaymentLessThanOrEqualToPrincipalRemainingCondition,ROUND($E495,2)&lt;=ROUND($F494,2),
_xlpm.IsCurrentPrincapalOwedAmtGreaterThanPrevPrincipalOwedCondition,$E494&gt;$F494,
_xlpm.IsPrincipalZeroCondition,ROUND($F494,2) = 0,
_xlpm.IsPrincipalRemainingBlankCondition,$F494="",
_xlpm.IsPeriodBlankCondition,ISBLANK($A495),
_xlpm.Calculation,IF(_xlpm.IsPeriodBlankCondition,"",IF(_xlpm.IsPrincipalRemainingBlankCondition,"",IF(_xlpm.IsPrincipalZeroCondition,"",IF(_xlpm.StartingBalanceGreaterThanPrincipalOwedPlusPrepaymentCondition,$C495-$E495,0)))),
_xlpm.Calculation
)</f>
        <v/>
      </c>
      <c r="G495" s="5" t="str">
        <f>_xlfn.LET(
_xlpm.PrincpalRemainingCalculation,$B$13,
_xlpm.IsPrincipalZeroCondition,ROUND($F494,2) = 0,
_xlpm.IsPrincipalRemainingBlankCondition,$F494="",
_xlpm.IsPeriodBlankCondition,ISBLANK($A495),
_xlpm.Calculation,IF(_xlpm.IsPeriodBlankCondition,"",IF(_xlpm.IsPrincipalRemainingBlankCondition,"",IF(_xlpm.IsPrincipalZeroCondition,"",_xlpm.PrincpalRemainingCalculation))),
_xlpm.Calculation
)</f>
        <v/>
      </c>
      <c r="H495" s="5" t="str">
        <f>_xlfn.LET(
_xlpm.IsPrincipalRemainingLessThanOrEqualToPMICutoffAmtCondition,$F494&lt;=$B$2*(1-$B$15),
_xlpm.PMIMonthlyPayment,$B$19,
_xlpm.IsPrincipalZeroCondition,ROUND($F494,2) = 0,
_xlpm.IsPrincipalRemainingBlankCondition,$F494="",
_xlpm.IsPeriodBlankCondition,ISBLANK($A495),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95" s="5" t="str">
        <f>_xlfn.LET(
_xlpm.IfPMIOwedIsBlank,IF($H495 = "",0,$H495),
_xlpm.TotalMonthlyPaymentCalculation,$D495+$E495+$G495+_xlpm.IfPMIOwedIsBlank,
_xlpm.IsPrincipalZeroCondition,ROUND($F494,2) = 0,
_xlpm.IsPrincipalRemainingBlankCondition,$F494="",
_xlpm.IsPeriodBlankCondition,ISBLANK($A495),
_xlpm.Calculation,IF(_xlpm.IsPeriodBlankCondition,"",IF(_xlpm.IsPrincipalRemainingBlankCondition,"",IF(_xlpm.IsPrincipalZeroCondition,"",_xlpm.TotalMonthlyPaymentCalculation))),
_xlpm.Calculation
)</f>
        <v/>
      </c>
      <c r="L495" s="5"/>
    </row>
    <row r="496" spans="2:12" x14ac:dyDescent="0.3">
      <c r="B496" s="53" t="str">
        <f t="shared" si="7"/>
        <v/>
      </c>
      <c r="C496" s="5" t="str">
        <f>_xlfn.LET(
_xlpm.StartingPrincipalBalance,$F495,
_xlpm.IsPrincipalRemainingZeroCondition,ROUND($F495,2)=0,
_xlpm.IsPrincipalRemainingBlankCondition,$F495="",
_xlpm.IsPeriodBlankCondition,ISBLANK($A496),
_xlpm.Calculation,IF(_xlpm.IsPeriodBlankCondition,"",IF(_xlpm.IsPrincipalRemainingBlankCondition,"",IF(_xlpm.IsPrincipalRemainingZeroCondition,"",_xlpm.StartingPrincipalBalance))),
_xlpm.Calculation
)</f>
        <v/>
      </c>
      <c r="D496" s="5" t="str">
        <f>_xlfn.LET(
_xlpm.InterestCalculation,$F495*$B$9,
_xlpm.IsPrincipalRemainingZeroCondition,ROUND($F495,2)=0,
_xlpm.IsPrincipalRemainingBlankCondition,$F495="",
_xlpm.IsPeriodBlankCondition,ISBLANK($A496),
_xlpm.Calculation,IF(_xlpm.IsPeriodBlankCondition,"",IF(_xlpm.IsPrincipalRemainingBlankCondition,"",IF(_xlpm.IsPrincipalRemainingZeroCondition,"",_xlpm.InterestCalculation))),
_xlpm.Calculation
)</f>
        <v/>
      </c>
      <c r="E496" s="5" t="str">
        <f>_xlfn.LET(
_xlpm.PrincipalOwedCalculation,$B$10-$D496,
_xlpm.IsPrincipalLessThenOrEqualToMonthlyPaymentCondition,$F495&lt;=$B$10,
_xlpm.IsPrincipalZeroCondition,ROUND($F495,2) = 0,
_xlpm.IsPrincipalRemainingBlankCondition,$F495="",
_xlpm.IsPeriodBlankCondition,ISBLANK($A496),
_xlpm.Calculation,IF(_xlpm.IsPeriodBlankCondition,"",IF(_xlpm.IsPrincipalRemainingBlankCondition,"",IF(_xlpm.IsPrincipalZeroCondition,"",IF(_xlpm.IsPrincipalLessThenOrEqualToMonthlyPaymentCondition,$F495,_xlpm.PrincipalOwedCalculation)))),
_xlpm.Calculation
)</f>
        <v/>
      </c>
      <c r="F496" s="5" t="str">
        <f>_xlfn.LET(
_xlpm.StartingBalanceGreaterThanPrincipalOwedPlusPrepaymentCondition,$C496&gt;=$E496,
_xlpm.IsPrincpalOwedPlusPrepaymentLessThanOrEqualToPrincipalRemainingCondition,ROUND($E496,2)&lt;=ROUND($F495,2),
_xlpm.IsCurrentPrincapalOwedAmtGreaterThanPrevPrincipalOwedCondition,$E495&gt;$F495,
_xlpm.IsPrincipalZeroCondition,ROUND($F495,2) = 0,
_xlpm.IsPrincipalRemainingBlankCondition,$F495="",
_xlpm.IsPeriodBlankCondition,ISBLANK($A496),
_xlpm.Calculation,IF(_xlpm.IsPeriodBlankCondition,"",IF(_xlpm.IsPrincipalRemainingBlankCondition,"",IF(_xlpm.IsPrincipalZeroCondition,"",IF(_xlpm.StartingBalanceGreaterThanPrincipalOwedPlusPrepaymentCondition,$C496-$E496,0)))),
_xlpm.Calculation
)</f>
        <v/>
      </c>
      <c r="G496" s="5" t="str">
        <f>_xlfn.LET(
_xlpm.PrincpalRemainingCalculation,$B$13,
_xlpm.IsPrincipalZeroCondition,ROUND($F495,2) = 0,
_xlpm.IsPrincipalRemainingBlankCondition,$F495="",
_xlpm.IsPeriodBlankCondition,ISBLANK($A496),
_xlpm.Calculation,IF(_xlpm.IsPeriodBlankCondition,"",IF(_xlpm.IsPrincipalRemainingBlankCondition,"",IF(_xlpm.IsPrincipalZeroCondition,"",_xlpm.PrincpalRemainingCalculation))),
_xlpm.Calculation
)</f>
        <v/>
      </c>
      <c r="H496" s="5" t="str">
        <f>_xlfn.LET(
_xlpm.IsPrincipalRemainingLessThanOrEqualToPMICutoffAmtCondition,$F495&lt;=$B$2*(1-$B$15),
_xlpm.PMIMonthlyPayment,$B$19,
_xlpm.IsPrincipalZeroCondition,ROUND($F495,2) = 0,
_xlpm.IsPrincipalRemainingBlankCondition,$F495="",
_xlpm.IsPeriodBlankCondition,ISBLANK($A496),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96" s="5" t="str">
        <f>_xlfn.LET(
_xlpm.IfPMIOwedIsBlank,IF($H496 = "",0,$H496),
_xlpm.TotalMonthlyPaymentCalculation,$D496+$E496+$G496+_xlpm.IfPMIOwedIsBlank,
_xlpm.IsPrincipalZeroCondition,ROUND($F495,2) = 0,
_xlpm.IsPrincipalRemainingBlankCondition,$F495="",
_xlpm.IsPeriodBlankCondition,ISBLANK($A496),
_xlpm.Calculation,IF(_xlpm.IsPeriodBlankCondition,"",IF(_xlpm.IsPrincipalRemainingBlankCondition,"",IF(_xlpm.IsPrincipalZeroCondition,"",_xlpm.TotalMonthlyPaymentCalculation))),
_xlpm.Calculation
)</f>
        <v/>
      </c>
      <c r="L496" s="5"/>
    </row>
    <row r="497" spans="2:12" x14ac:dyDescent="0.3">
      <c r="B497" s="53" t="str">
        <f t="shared" si="7"/>
        <v/>
      </c>
      <c r="C497" s="5" t="str">
        <f>_xlfn.LET(
_xlpm.StartingPrincipalBalance,$F496,
_xlpm.IsPrincipalRemainingZeroCondition,ROUND($F496,2)=0,
_xlpm.IsPrincipalRemainingBlankCondition,$F496="",
_xlpm.IsPeriodBlankCondition,ISBLANK($A497),
_xlpm.Calculation,IF(_xlpm.IsPeriodBlankCondition,"",IF(_xlpm.IsPrincipalRemainingBlankCondition,"",IF(_xlpm.IsPrincipalRemainingZeroCondition,"",_xlpm.StartingPrincipalBalance))),
_xlpm.Calculation
)</f>
        <v/>
      </c>
      <c r="D497" s="5" t="str">
        <f>_xlfn.LET(
_xlpm.InterestCalculation,$F496*$B$9,
_xlpm.IsPrincipalRemainingZeroCondition,ROUND($F496,2)=0,
_xlpm.IsPrincipalRemainingBlankCondition,$F496="",
_xlpm.IsPeriodBlankCondition,ISBLANK($A497),
_xlpm.Calculation,IF(_xlpm.IsPeriodBlankCondition,"",IF(_xlpm.IsPrincipalRemainingBlankCondition,"",IF(_xlpm.IsPrincipalRemainingZeroCondition,"",_xlpm.InterestCalculation))),
_xlpm.Calculation
)</f>
        <v/>
      </c>
      <c r="E497" s="5" t="str">
        <f>_xlfn.LET(
_xlpm.PrincipalOwedCalculation,$B$10-$D497,
_xlpm.IsPrincipalLessThenOrEqualToMonthlyPaymentCondition,$F496&lt;=$B$10,
_xlpm.IsPrincipalZeroCondition,ROUND($F496,2) = 0,
_xlpm.IsPrincipalRemainingBlankCondition,$F496="",
_xlpm.IsPeriodBlankCondition,ISBLANK($A497),
_xlpm.Calculation,IF(_xlpm.IsPeriodBlankCondition,"",IF(_xlpm.IsPrincipalRemainingBlankCondition,"",IF(_xlpm.IsPrincipalZeroCondition,"",IF(_xlpm.IsPrincipalLessThenOrEqualToMonthlyPaymentCondition,$F496,_xlpm.PrincipalOwedCalculation)))),
_xlpm.Calculation
)</f>
        <v/>
      </c>
      <c r="F497" s="5" t="str">
        <f>_xlfn.LET(
_xlpm.StartingBalanceGreaterThanPrincipalOwedPlusPrepaymentCondition,$C497&gt;=$E497,
_xlpm.IsPrincpalOwedPlusPrepaymentLessThanOrEqualToPrincipalRemainingCondition,ROUND($E497,2)&lt;=ROUND($F496,2),
_xlpm.IsCurrentPrincapalOwedAmtGreaterThanPrevPrincipalOwedCondition,$E496&gt;$F496,
_xlpm.IsPrincipalZeroCondition,ROUND($F496,2) = 0,
_xlpm.IsPrincipalRemainingBlankCondition,$F496="",
_xlpm.IsPeriodBlankCondition,ISBLANK($A497),
_xlpm.Calculation,IF(_xlpm.IsPeriodBlankCondition,"",IF(_xlpm.IsPrincipalRemainingBlankCondition,"",IF(_xlpm.IsPrincipalZeroCondition,"",IF(_xlpm.StartingBalanceGreaterThanPrincipalOwedPlusPrepaymentCondition,$C497-$E497,0)))),
_xlpm.Calculation
)</f>
        <v/>
      </c>
      <c r="G497" s="5" t="str">
        <f>_xlfn.LET(
_xlpm.PrincpalRemainingCalculation,$B$13,
_xlpm.IsPrincipalZeroCondition,ROUND($F496,2) = 0,
_xlpm.IsPrincipalRemainingBlankCondition,$F496="",
_xlpm.IsPeriodBlankCondition,ISBLANK($A497),
_xlpm.Calculation,IF(_xlpm.IsPeriodBlankCondition,"",IF(_xlpm.IsPrincipalRemainingBlankCondition,"",IF(_xlpm.IsPrincipalZeroCondition,"",_xlpm.PrincpalRemainingCalculation))),
_xlpm.Calculation
)</f>
        <v/>
      </c>
      <c r="H497" s="5" t="str">
        <f>_xlfn.LET(
_xlpm.IsPrincipalRemainingLessThanOrEqualToPMICutoffAmtCondition,$F496&lt;=$B$2*(1-$B$15),
_xlpm.PMIMonthlyPayment,$B$19,
_xlpm.IsPrincipalZeroCondition,ROUND($F496,2) = 0,
_xlpm.IsPrincipalRemainingBlankCondition,$F496="",
_xlpm.IsPeriodBlankCondition,ISBLANK($A497),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97" s="5" t="str">
        <f>_xlfn.LET(
_xlpm.IfPMIOwedIsBlank,IF($H497 = "",0,$H497),
_xlpm.TotalMonthlyPaymentCalculation,$D497+$E497+$G497+_xlpm.IfPMIOwedIsBlank,
_xlpm.IsPrincipalZeroCondition,ROUND($F496,2) = 0,
_xlpm.IsPrincipalRemainingBlankCondition,$F496="",
_xlpm.IsPeriodBlankCondition,ISBLANK($A497),
_xlpm.Calculation,IF(_xlpm.IsPeriodBlankCondition,"",IF(_xlpm.IsPrincipalRemainingBlankCondition,"",IF(_xlpm.IsPrincipalZeroCondition,"",_xlpm.TotalMonthlyPaymentCalculation))),
_xlpm.Calculation
)</f>
        <v/>
      </c>
      <c r="L497" s="5"/>
    </row>
    <row r="498" spans="2:12" x14ac:dyDescent="0.3">
      <c r="B498" s="53" t="str">
        <f t="shared" si="7"/>
        <v/>
      </c>
      <c r="C498" s="5" t="str">
        <f>_xlfn.LET(
_xlpm.StartingPrincipalBalance,$F497,
_xlpm.IsPrincipalRemainingZeroCondition,ROUND($F497,2)=0,
_xlpm.IsPrincipalRemainingBlankCondition,$F497="",
_xlpm.IsPeriodBlankCondition,ISBLANK($A498),
_xlpm.Calculation,IF(_xlpm.IsPeriodBlankCondition,"",IF(_xlpm.IsPrincipalRemainingBlankCondition,"",IF(_xlpm.IsPrincipalRemainingZeroCondition,"",_xlpm.StartingPrincipalBalance))),
_xlpm.Calculation
)</f>
        <v/>
      </c>
      <c r="D498" s="5" t="str">
        <f>_xlfn.LET(
_xlpm.InterestCalculation,$F497*$B$9,
_xlpm.IsPrincipalRemainingZeroCondition,ROUND($F497,2)=0,
_xlpm.IsPrincipalRemainingBlankCondition,$F497="",
_xlpm.IsPeriodBlankCondition,ISBLANK($A498),
_xlpm.Calculation,IF(_xlpm.IsPeriodBlankCondition,"",IF(_xlpm.IsPrincipalRemainingBlankCondition,"",IF(_xlpm.IsPrincipalRemainingZeroCondition,"",_xlpm.InterestCalculation))),
_xlpm.Calculation
)</f>
        <v/>
      </c>
      <c r="E498" s="5" t="str">
        <f>_xlfn.LET(
_xlpm.PrincipalOwedCalculation,$B$10-$D498,
_xlpm.IsPrincipalLessThenOrEqualToMonthlyPaymentCondition,$F497&lt;=$B$10,
_xlpm.IsPrincipalZeroCondition,ROUND($F497,2) = 0,
_xlpm.IsPrincipalRemainingBlankCondition,$F497="",
_xlpm.IsPeriodBlankCondition,ISBLANK($A498),
_xlpm.Calculation,IF(_xlpm.IsPeriodBlankCondition,"",IF(_xlpm.IsPrincipalRemainingBlankCondition,"",IF(_xlpm.IsPrincipalZeroCondition,"",IF(_xlpm.IsPrincipalLessThenOrEqualToMonthlyPaymentCondition,$F497,_xlpm.PrincipalOwedCalculation)))),
_xlpm.Calculation
)</f>
        <v/>
      </c>
      <c r="F498" s="5" t="str">
        <f>_xlfn.LET(
_xlpm.StartingBalanceGreaterThanPrincipalOwedPlusPrepaymentCondition,$C498&gt;=$E498,
_xlpm.IsPrincpalOwedPlusPrepaymentLessThanOrEqualToPrincipalRemainingCondition,ROUND($E498,2)&lt;=ROUND($F497,2),
_xlpm.IsCurrentPrincapalOwedAmtGreaterThanPrevPrincipalOwedCondition,$E497&gt;$F497,
_xlpm.IsPrincipalZeroCondition,ROUND($F497,2) = 0,
_xlpm.IsPrincipalRemainingBlankCondition,$F497="",
_xlpm.IsPeriodBlankCondition,ISBLANK($A498),
_xlpm.Calculation,IF(_xlpm.IsPeriodBlankCondition,"",IF(_xlpm.IsPrincipalRemainingBlankCondition,"",IF(_xlpm.IsPrincipalZeroCondition,"",IF(_xlpm.StartingBalanceGreaterThanPrincipalOwedPlusPrepaymentCondition,$C498-$E498,0)))),
_xlpm.Calculation
)</f>
        <v/>
      </c>
      <c r="G498" s="5" t="str">
        <f>_xlfn.LET(
_xlpm.PrincpalRemainingCalculation,$B$13,
_xlpm.IsPrincipalZeroCondition,ROUND($F497,2) = 0,
_xlpm.IsPrincipalRemainingBlankCondition,$F497="",
_xlpm.IsPeriodBlankCondition,ISBLANK($A498),
_xlpm.Calculation,IF(_xlpm.IsPeriodBlankCondition,"",IF(_xlpm.IsPrincipalRemainingBlankCondition,"",IF(_xlpm.IsPrincipalZeroCondition,"",_xlpm.PrincpalRemainingCalculation))),
_xlpm.Calculation
)</f>
        <v/>
      </c>
      <c r="H498" s="5" t="str">
        <f>_xlfn.LET(
_xlpm.IsPrincipalRemainingLessThanOrEqualToPMICutoffAmtCondition,$F497&lt;=$B$2*(1-$B$15),
_xlpm.PMIMonthlyPayment,$B$19,
_xlpm.IsPrincipalZeroCondition,ROUND($F497,2) = 0,
_xlpm.IsPrincipalRemainingBlankCondition,$F497="",
_xlpm.IsPeriodBlankCondition,ISBLANK($A498),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98" s="5" t="str">
        <f>_xlfn.LET(
_xlpm.IfPMIOwedIsBlank,IF($H498 = "",0,$H498),
_xlpm.TotalMonthlyPaymentCalculation,$D498+$E498+$G498+_xlpm.IfPMIOwedIsBlank,
_xlpm.IsPrincipalZeroCondition,ROUND($F497,2) = 0,
_xlpm.IsPrincipalRemainingBlankCondition,$F497="",
_xlpm.IsPeriodBlankCondition,ISBLANK($A498),
_xlpm.Calculation,IF(_xlpm.IsPeriodBlankCondition,"",IF(_xlpm.IsPrincipalRemainingBlankCondition,"",IF(_xlpm.IsPrincipalZeroCondition,"",_xlpm.TotalMonthlyPaymentCalculation))),
_xlpm.Calculation
)</f>
        <v/>
      </c>
      <c r="L498" s="5"/>
    </row>
    <row r="499" spans="2:12" x14ac:dyDescent="0.3">
      <c r="B499" s="53" t="str">
        <f t="shared" si="7"/>
        <v/>
      </c>
      <c r="C499" s="5" t="str">
        <f>_xlfn.LET(
_xlpm.StartingPrincipalBalance,$F498,
_xlpm.IsPrincipalRemainingZeroCondition,ROUND($F498,2)=0,
_xlpm.IsPrincipalRemainingBlankCondition,$F498="",
_xlpm.IsPeriodBlankCondition,ISBLANK($A499),
_xlpm.Calculation,IF(_xlpm.IsPeriodBlankCondition,"",IF(_xlpm.IsPrincipalRemainingBlankCondition,"",IF(_xlpm.IsPrincipalRemainingZeroCondition,"",_xlpm.StartingPrincipalBalance))),
_xlpm.Calculation
)</f>
        <v/>
      </c>
      <c r="D499" s="5" t="str">
        <f>_xlfn.LET(
_xlpm.InterestCalculation,$F498*$B$9,
_xlpm.IsPrincipalRemainingZeroCondition,ROUND($F498,2)=0,
_xlpm.IsPrincipalRemainingBlankCondition,$F498="",
_xlpm.IsPeriodBlankCondition,ISBLANK($A499),
_xlpm.Calculation,IF(_xlpm.IsPeriodBlankCondition,"",IF(_xlpm.IsPrincipalRemainingBlankCondition,"",IF(_xlpm.IsPrincipalRemainingZeroCondition,"",_xlpm.InterestCalculation))),
_xlpm.Calculation
)</f>
        <v/>
      </c>
      <c r="E499" s="5" t="str">
        <f>_xlfn.LET(
_xlpm.PrincipalOwedCalculation,$B$10-$D499,
_xlpm.IsPrincipalLessThenOrEqualToMonthlyPaymentCondition,$F498&lt;=$B$10,
_xlpm.IsPrincipalZeroCondition,ROUND($F498,2) = 0,
_xlpm.IsPrincipalRemainingBlankCondition,$F498="",
_xlpm.IsPeriodBlankCondition,ISBLANK($A499),
_xlpm.Calculation,IF(_xlpm.IsPeriodBlankCondition,"",IF(_xlpm.IsPrincipalRemainingBlankCondition,"",IF(_xlpm.IsPrincipalZeroCondition,"",IF(_xlpm.IsPrincipalLessThenOrEqualToMonthlyPaymentCondition,$F498,_xlpm.PrincipalOwedCalculation)))),
_xlpm.Calculation
)</f>
        <v/>
      </c>
      <c r="F499" s="5" t="str">
        <f>_xlfn.LET(
_xlpm.StartingBalanceGreaterThanPrincipalOwedPlusPrepaymentCondition,$C499&gt;=$E499,
_xlpm.IsPrincpalOwedPlusPrepaymentLessThanOrEqualToPrincipalRemainingCondition,ROUND($E499,2)&lt;=ROUND($F498,2),
_xlpm.IsCurrentPrincapalOwedAmtGreaterThanPrevPrincipalOwedCondition,$E498&gt;$F498,
_xlpm.IsPrincipalZeroCondition,ROUND($F498,2) = 0,
_xlpm.IsPrincipalRemainingBlankCondition,$F498="",
_xlpm.IsPeriodBlankCondition,ISBLANK($A499),
_xlpm.Calculation,IF(_xlpm.IsPeriodBlankCondition,"",IF(_xlpm.IsPrincipalRemainingBlankCondition,"",IF(_xlpm.IsPrincipalZeroCondition,"",IF(_xlpm.StartingBalanceGreaterThanPrincipalOwedPlusPrepaymentCondition,$C499-$E499,0)))),
_xlpm.Calculation
)</f>
        <v/>
      </c>
      <c r="G499" s="5" t="str">
        <f>_xlfn.LET(
_xlpm.PrincpalRemainingCalculation,$B$13,
_xlpm.IsPrincipalZeroCondition,ROUND($F498,2) = 0,
_xlpm.IsPrincipalRemainingBlankCondition,$F498="",
_xlpm.IsPeriodBlankCondition,ISBLANK($A499),
_xlpm.Calculation,IF(_xlpm.IsPeriodBlankCondition,"",IF(_xlpm.IsPrincipalRemainingBlankCondition,"",IF(_xlpm.IsPrincipalZeroCondition,"",_xlpm.PrincpalRemainingCalculation))),
_xlpm.Calculation
)</f>
        <v/>
      </c>
      <c r="H499" s="5" t="str">
        <f>_xlfn.LET(
_xlpm.IsPrincipalRemainingLessThanOrEqualToPMICutoffAmtCondition,$F498&lt;=$B$2*(1-$B$15),
_xlpm.PMIMonthlyPayment,$B$19,
_xlpm.IsPrincipalZeroCondition,ROUND($F498,2) = 0,
_xlpm.IsPrincipalRemainingBlankCondition,$F498="",
_xlpm.IsPeriodBlankCondition,ISBLANK($A499),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99" s="5" t="str">
        <f>_xlfn.LET(
_xlpm.IfPMIOwedIsBlank,IF($H499 = "",0,$H499),
_xlpm.TotalMonthlyPaymentCalculation,$D499+$E499+$G499+_xlpm.IfPMIOwedIsBlank,
_xlpm.IsPrincipalZeroCondition,ROUND($F498,2) = 0,
_xlpm.IsPrincipalRemainingBlankCondition,$F498="",
_xlpm.IsPeriodBlankCondition,ISBLANK($A499),
_xlpm.Calculation,IF(_xlpm.IsPeriodBlankCondition,"",IF(_xlpm.IsPrincipalRemainingBlankCondition,"",IF(_xlpm.IsPrincipalZeroCondition,"",_xlpm.TotalMonthlyPaymentCalculation))),
_xlpm.Calculation
)</f>
        <v/>
      </c>
      <c r="L499" s="5"/>
    </row>
    <row r="500" spans="2:12" x14ac:dyDescent="0.3">
      <c r="B500" s="53" t="str">
        <f t="shared" si="7"/>
        <v/>
      </c>
      <c r="C500" s="5" t="str">
        <f>_xlfn.LET(
_xlpm.StartingPrincipalBalance,$F499,
_xlpm.IsPrincipalRemainingZeroCondition,ROUND($F499,2)=0,
_xlpm.IsPrincipalRemainingBlankCondition,$F499="",
_xlpm.IsPeriodBlankCondition,ISBLANK($A500),
_xlpm.Calculation,IF(_xlpm.IsPeriodBlankCondition,"",IF(_xlpm.IsPrincipalRemainingBlankCondition,"",IF(_xlpm.IsPrincipalRemainingZeroCondition,"",_xlpm.StartingPrincipalBalance))),
_xlpm.Calculation
)</f>
        <v/>
      </c>
      <c r="D500" s="5" t="str">
        <f>_xlfn.LET(
_xlpm.InterestCalculation,$F499*$B$9,
_xlpm.IsPrincipalRemainingZeroCondition,ROUND($F499,2)=0,
_xlpm.IsPrincipalRemainingBlankCondition,$F499="",
_xlpm.IsPeriodBlankCondition,ISBLANK($A500),
_xlpm.Calculation,IF(_xlpm.IsPeriodBlankCondition,"",IF(_xlpm.IsPrincipalRemainingBlankCondition,"",IF(_xlpm.IsPrincipalRemainingZeroCondition,"",_xlpm.InterestCalculation))),
_xlpm.Calculation
)</f>
        <v/>
      </c>
      <c r="E500" s="5" t="str">
        <f>_xlfn.LET(
_xlpm.PrincipalOwedCalculation,$B$10-$D500,
_xlpm.IsPrincipalLessThenOrEqualToMonthlyPaymentCondition,$F499&lt;=$B$10,
_xlpm.IsPrincipalZeroCondition,ROUND($F499,2) = 0,
_xlpm.IsPrincipalRemainingBlankCondition,$F499="",
_xlpm.IsPeriodBlankCondition,ISBLANK($A500),
_xlpm.Calculation,IF(_xlpm.IsPeriodBlankCondition,"",IF(_xlpm.IsPrincipalRemainingBlankCondition,"",IF(_xlpm.IsPrincipalZeroCondition,"",IF(_xlpm.IsPrincipalLessThenOrEqualToMonthlyPaymentCondition,$F499,_xlpm.PrincipalOwedCalculation)))),
_xlpm.Calculation
)</f>
        <v/>
      </c>
      <c r="F500" s="5" t="str">
        <f>_xlfn.LET(
_xlpm.StartingBalanceGreaterThanPrincipalOwedPlusPrepaymentCondition,$C500&gt;=$E500,
_xlpm.IsPrincpalOwedPlusPrepaymentLessThanOrEqualToPrincipalRemainingCondition,ROUND($E500,2)&lt;=ROUND($F499,2),
_xlpm.IsCurrentPrincapalOwedAmtGreaterThanPrevPrincipalOwedCondition,$E499&gt;$F499,
_xlpm.IsPrincipalZeroCondition,ROUND($F499,2) = 0,
_xlpm.IsPrincipalRemainingBlankCondition,$F499="",
_xlpm.IsPeriodBlankCondition,ISBLANK($A500),
_xlpm.Calculation,IF(_xlpm.IsPeriodBlankCondition,"",IF(_xlpm.IsPrincipalRemainingBlankCondition,"",IF(_xlpm.IsPrincipalZeroCondition,"",IF(_xlpm.StartingBalanceGreaterThanPrincipalOwedPlusPrepaymentCondition,$C500-$E500,0)))),
_xlpm.Calculation
)</f>
        <v/>
      </c>
      <c r="G500" s="5" t="str">
        <f>_xlfn.LET(
_xlpm.PrincpalRemainingCalculation,$B$13,
_xlpm.IsPrincipalZeroCondition,ROUND($F499,2) = 0,
_xlpm.IsPrincipalRemainingBlankCondition,$F499="",
_xlpm.IsPeriodBlankCondition,ISBLANK($A500),
_xlpm.Calculation,IF(_xlpm.IsPeriodBlankCondition,"",IF(_xlpm.IsPrincipalRemainingBlankCondition,"",IF(_xlpm.IsPrincipalZeroCondition,"",_xlpm.PrincpalRemainingCalculation))),
_xlpm.Calculation
)</f>
        <v/>
      </c>
      <c r="H500" s="5" t="str">
        <f>_xlfn.LET(
_xlpm.IsPrincipalRemainingLessThanOrEqualToPMICutoffAmtCondition,$F499&lt;=$B$2*(1-$B$15),
_xlpm.PMIMonthlyPayment,$B$19,
_xlpm.IsPrincipalZeroCondition,ROUND($F499,2) = 0,
_xlpm.IsPrincipalRemainingBlankCondition,$F499="",
_xlpm.IsPeriodBlankCondition,ISBLANK($A500),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00" s="5" t="str">
        <f>_xlfn.LET(
_xlpm.IfPMIOwedIsBlank,IF($H500 = "",0,$H500),
_xlpm.TotalMonthlyPaymentCalculation,$D500+$E500+$G500+_xlpm.IfPMIOwedIsBlank,
_xlpm.IsPrincipalZeroCondition,ROUND($F499,2) = 0,
_xlpm.IsPrincipalRemainingBlankCondition,$F499="",
_xlpm.IsPeriodBlankCondition,ISBLANK($A500),
_xlpm.Calculation,IF(_xlpm.IsPeriodBlankCondition,"",IF(_xlpm.IsPrincipalRemainingBlankCondition,"",IF(_xlpm.IsPrincipalZeroCondition,"",_xlpm.TotalMonthlyPaymentCalculation))),
_xlpm.Calculation
)</f>
        <v/>
      </c>
      <c r="L500" s="5"/>
    </row>
    <row r="501" spans="2:12" x14ac:dyDescent="0.3">
      <c r="B501" s="53" t="str">
        <f t="shared" si="7"/>
        <v/>
      </c>
      <c r="C501" s="5" t="str">
        <f>_xlfn.LET(
_xlpm.StartingPrincipalBalance,$F500,
_xlpm.IsPrincipalRemainingZeroCondition,ROUND($F500,2)=0,
_xlpm.IsPrincipalRemainingBlankCondition,$F500="",
_xlpm.IsPeriodBlankCondition,ISBLANK($A501),
_xlpm.Calculation,IF(_xlpm.IsPeriodBlankCondition,"",IF(_xlpm.IsPrincipalRemainingBlankCondition,"",IF(_xlpm.IsPrincipalRemainingZeroCondition,"",_xlpm.StartingPrincipalBalance))),
_xlpm.Calculation
)</f>
        <v/>
      </c>
      <c r="D501" s="5" t="str">
        <f>_xlfn.LET(
_xlpm.InterestCalculation,$F500*$B$9,
_xlpm.IsPrincipalRemainingZeroCondition,ROUND($F500,2)=0,
_xlpm.IsPrincipalRemainingBlankCondition,$F500="",
_xlpm.IsPeriodBlankCondition,ISBLANK($A501),
_xlpm.Calculation,IF(_xlpm.IsPeriodBlankCondition,"",IF(_xlpm.IsPrincipalRemainingBlankCondition,"",IF(_xlpm.IsPrincipalRemainingZeroCondition,"",_xlpm.InterestCalculation))),
_xlpm.Calculation
)</f>
        <v/>
      </c>
      <c r="E501" s="5" t="str">
        <f>_xlfn.LET(
_xlpm.PrincipalOwedCalculation,$B$10-$D501,
_xlpm.IsPrincipalLessThenOrEqualToMonthlyPaymentCondition,$F500&lt;=$B$10,
_xlpm.IsPrincipalZeroCondition,ROUND($F500,2) = 0,
_xlpm.IsPrincipalRemainingBlankCondition,$F500="",
_xlpm.IsPeriodBlankCondition,ISBLANK($A501),
_xlpm.Calculation,IF(_xlpm.IsPeriodBlankCondition,"",IF(_xlpm.IsPrincipalRemainingBlankCondition,"",IF(_xlpm.IsPrincipalZeroCondition,"",IF(_xlpm.IsPrincipalLessThenOrEqualToMonthlyPaymentCondition,$F500,_xlpm.PrincipalOwedCalculation)))),
_xlpm.Calculation
)</f>
        <v/>
      </c>
      <c r="F501" s="5" t="str">
        <f>_xlfn.LET(
_xlpm.StartingBalanceGreaterThanPrincipalOwedPlusPrepaymentCondition,$C501&gt;=$E501,
_xlpm.IsPrincpalOwedPlusPrepaymentLessThanOrEqualToPrincipalRemainingCondition,ROUND($E501,2)&lt;=ROUND($F500,2),
_xlpm.IsCurrentPrincapalOwedAmtGreaterThanPrevPrincipalOwedCondition,$E500&gt;$F500,
_xlpm.IsPrincipalZeroCondition,ROUND($F500,2) = 0,
_xlpm.IsPrincipalRemainingBlankCondition,$F500="",
_xlpm.IsPeriodBlankCondition,ISBLANK($A501),
_xlpm.Calculation,IF(_xlpm.IsPeriodBlankCondition,"",IF(_xlpm.IsPrincipalRemainingBlankCondition,"",IF(_xlpm.IsPrincipalZeroCondition,"",IF(_xlpm.StartingBalanceGreaterThanPrincipalOwedPlusPrepaymentCondition,$C501-$E501,0)))),
_xlpm.Calculation
)</f>
        <v/>
      </c>
      <c r="G501" s="5" t="str">
        <f>_xlfn.LET(
_xlpm.PrincpalRemainingCalculation,$B$13,
_xlpm.IsPrincipalZeroCondition,ROUND($F500,2) = 0,
_xlpm.IsPrincipalRemainingBlankCondition,$F500="",
_xlpm.IsPeriodBlankCondition,ISBLANK($A501),
_xlpm.Calculation,IF(_xlpm.IsPeriodBlankCondition,"",IF(_xlpm.IsPrincipalRemainingBlankCondition,"",IF(_xlpm.IsPrincipalZeroCondition,"",_xlpm.PrincpalRemainingCalculation))),
_xlpm.Calculation
)</f>
        <v/>
      </c>
      <c r="H501" s="5" t="str">
        <f>_xlfn.LET(
_xlpm.IsPrincipalRemainingLessThanOrEqualToPMICutoffAmtCondition,$F500&lt;=$B$2*(1-$B$15),
_xlpm.PMIMonthlyPayment,$B$19,
_xlpm.IsPrincipalZeroCondition,ROUND($F500,2) = 0,
_xlpm.IsPrincipalRemainingBlankCondition,$F500="",
_xlpm.IsPeriodBlankCondition,ISBLANK($A501),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01" s="5" t="str">
        <f>_xlfn.LET(
_xlpm.IfPMIOwedIsBlank,IF($H501 = "",0,$H501),
_xlpm.TotalMonthlyPaymentCalculation,$D501+$E501+$G501+_xlpm.IfPMIOwedIsBlank,
_xlpm.IsPrincipalZeroCondition,ROUND($F500,2) = 0,
_xlpm.IsPrincipalRemainingBlankCondition,$F500="",
_xlpm.IsPeriodBlankCondition,ISBLANK($A501),
_xlpm.Calculation,IF(_xlpm.IsPeriodBlankCondition,"",IF(_xlpm.IsPrincipalRemainingBlankCondition,"",IF(_xlpm.IsPrincipalZeroCondition,"",_xlpm.TotalMonthlyPaymentCalculation))),
_xlpm.Calculation
)</f>
        <v/>
      </c>
      <c r="L501" s="5"/>
    </row>
    <row r="502" spans="2:12" x14ac:dyDescent="0.3">
      <c r="B502" s="53" t="str">
        <f t="shared" si="7"/>
        <v/>
      </c>
      <c r="C502" s="5" t="str">
        <f>_xlfn.LET(
_xlpm.StartingPrincipalBalance,$F501,
_xlpm.IsPrincipalRemainingZeroCondition,ROUND($F501,2)=0,
_xlpm.IsPrincipalRemainingBlankCondition,$F501="",
_xlpm.IsPeriodBlankCondition,ISBLANK($A502),
_xlpm.Calculation,IF(_xlpm.IsPeriodBlankCondition,"",IF(_xlpm.IsPrincipalRemainingBlankCondition,"",IF(_xlpm.IsPrincipalRemainingZeroCondition,"",_xlpm.StartingPrincipalBalance))),
_xlpm.Calculation
)</f>
        <v/>
      </c>
      <c r="D502" s="5" t="str">
        <f>_xlfn.LET(
_xlpm.InterestCalculation,$F501*$B$9,
_xlpm.IsPrincipalRemainingZeroCondition,ROUND($F501,2)=0,
_xlpm.IsPrincipalRemainingBlankCondition,$F501="",
_xlpm.IsPeriodBlankCondition,ISBLANK($A502),
_xlpm.Calculation,IF(_xlpm.IsPeriodBlankCondition,"",IF(_xlpm.IsPrincipalRemainingBlankCondition,"",IF(_xlpm.IsPrincipalRemainingZeroCondition,"",_xlpm.InterestCalculation))),
_xlpm.Calculation
)</f>
        <v/>
      </c>
      <c r="E502" s="5" t="str">
        <f>_xlfn.LET(
_xlpm.PrincipalOwedCalculation,$B$10-$D502,
_xlpm.IsPrincipalLessThenOrEqualToMonthlyPaymentCondition,$F501&lt;=$B$10,
_xlpm.IsPrincipalZeroCondition,ROUND($F501,2) = 0,
_xlpm.IsPrincipalRemainingBlankCondition,$F501="",
_xlpm.IsPeriodBlankCondition,ISBLANK($A502),
_xlpm.Calculation,IF(_xlpm.IsPeriodBlankCondition,"",IF(_xlpm.IsPrincipalRemainingBlankCondition,"",IF(_xlpm.IsPrincipalZeroCondition,"",IF(_xlpm.IsPrincipalLessThenOrEqualToMonthlyPaymentCondition,$F501,_xlpm.PrincipalOwedCalculation)))),
_xlpm.Calculation
)</f>
        <v/>
      </c>
      <c r="F502" s="5" t="str">
        <f>_xlfn.LET(
_xlpm.StartingBalanceGreaterThanPrincipalOwedPlusPrepaymentCondition,$C502&gt;=$E502,
_xlpm.IsPrincpalOwedPlusPrepaymentLessThanOrEqualToPrincipalRemainingCondition,ROUND($E502,2)&lt;=ROUND($F501,2),
_xlpm.IsCurrentPrincapalOwedAmtGreaterThanPrevPrincipalOwedCondition,$E501&gt;$F501,
_xlpm.IsPrincipalZeroCondition,ROUND($F501,2) = 0,
_xlpm.IsPrincipalRemainingBlankCondition,$F501="",
_xlpm.IsPeriodBlankCondition,ISBLANK($A502),
_xlpm.Calculation,IF(_xlpm.IsPeriodBlankCondition,"",IF(_xlpm.IsPrincipalRemainingBlankCondition,"",IF(_xlpm.IsPrincipalZeroCondition,"",IF(_xlpm.StartingBalanceGreaterThanPrincipalOwedPlusPrepaymentCondition,$C502-$E502,0)))),
_xlpm.Calculation
)</f>
        <v/>
      </c>
      <c r="G502" s="5" t="str">
        <f>_xlfn.LET(
_xlpm.PrincpalRemainingCalculation,$B$13,
_xlpm.IsPrincipalZeroCondition,ROUND($F501,2) = 0,
_xlpm.IsPrincipalRemainingBlankCondition,$F501="",
_xlpm.IsPeriodBlankCondition,ISBLANK($A502),
_xlpm.Calculation,IF(_xlpm.IsPeriodBlankCondition,"",IF(_xlpm.IsPrincipalRemainingBlankCondition,"",IF(_xlpm.IsPrincipalZeroCondition,"",_xlpm.PrincpalRemainingCalculation))),
_xlpm.Calculation
)</f>
        <v/>
      </c>
      <c r="H502" s="5" t="str">
        <f>_xlfn.LET(
_xlpm.IsPrincipalRemainingLessThanOrEqualToPMICutoffAmtCondition,$F501&lt;=$B$2*(1-$B$15),
_xlpm.PMIMonthlyPayment,$B$19,
_xlpm.IsPrincipalZeroCondition,ROUND($F501,2) = 0,
_xlpm.IsPrincipalRemainingBlankCondition,$F501="",
_xlpm.IsPeriodBlankCondition,ISBLANK($A502),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02" s="5" t="str">
        <f>_xlfn.LET(
_xlpm.IfPMIOwedIsBlank,IF($H502 = "",0,$H502),
_xlpm.TotalMonthlyPaymentCalculation,$D502+$E502+$G502+_xlpm.IfPMIOwedIsBlank,
_xlpm.IsPrincipalZeroCondition,ROUND($F501,2) = 0,
_xlpm.IsPrincipalRemainingBlankCondition,$F501="",
_xlpm.IsPeriodBlankCondition,ISBLANK($A502),
_xlpm.Calculation,IF(_xlpm.IsPeriodBlankCondition,"",IF(_xlpm.IsPrincipalRemainingBlankCondition,"",IF(_xlpm.IsPrincipalZeroCondition,"",_xlpm.TotalMonthlyPaymentCalculation))),
_xlpm.Calculation
)</f>
        <v/>
      </c>
      <c r="L502" s="5"/>
    </row>
    <row r="503" spans="2:12" x14ac:dyDescent="0.3">
      <c r="B503" s="53" t="str">
        <f t="shared" si="7"/>
        <v/>
      </c>
      <c r="C503" s="5" t="str">
        <f>_xlfn.LET(
_xlpm.StartingPrincipalBalance,$F502,
_xlpm.IsPrincipalRemainingZeroCondition,ROUND($F502,2)=0,
_xlpm.IsPrincipalRemainingBlankCondition,$F502="",
_xlpm.IsPeriodBlankCondition,ISBLANK($A503),
_xlpm.Calculation,IF(_xlpm.IsPeriodBlankCondition,"",IF(_xlpm.IsPrincipalRemainingBlankCondition,"",IF(_xlpm.IsPrincipalRemainingZeroCondition,"",_xlpm.StartingPrincipalBalance))),
_xlpm.Calculation
)</f>
        <v/>
      </c>
      <c r="D503" s="5" t="str">
        <f>_xlfn.LET(
_xlpm.InterestCalculation,$F502*$B$9,
_xlpm.IsPrincipalRemainingZeroCondition,ROUND($F502,2)=0,
_xlpm.IsPrincipalRemainingBlankCondition,$F502="",
_xlpm.IsPeriodBlankCondition,ISBLANK($A503),
_xlpm.Calculation,IF(_xlpm.IsPeriodBlankCondition,"",IF(_xlpm.IsPrincipalRemainingBlankCondition,"",IF(_xlpm.IsPrincipalRemainingZeroCondition,"",_xlpm.InterestCalculation))),
_xlpm.Calculation
)</f>
        <v/>
      </c>
      <c r="E503" s="5" t="str">
        <f>_xlfn.LET(
_xlpm.PrincipalOwedCalculation,$B$10-$D503,
_xlpm.IsPrincipalLessThenOrEqualToMonthlyPaymentCondition,$F502&lt;=$B$10,
_xlpm.IsPrincipalZeroCondition,ROUND($F502,2) = 0,
_xlpm.IsPrincipalRemainingBlankCondition,$F502="",
_xlpm.IsPeriodBlankCondition,ISBLANK($A503),
_xlpm.Calculation,IF(_xlpm.IsPeriodBlankCondition,"",IF(_xlpm.IsPrincipalRemainingBlankCondition,"",IF(_xlpm.IsPrincipalZeroCondition,"",IF(_xlpm.IsPrincipalLessThenOrEqualToMonthlyPaymentCondition,$F502,_xlpm.PrincipalOwedCalculation)))),
_xlpm.Calculation
)</f>
        <v/>
      </c>
      <c r="F503" s="5" t="str">
        <f>_xlfn.LET(
_xlpm.StartingBalanceGreaterThanPrincipalOwedPlusPrepaymentCondition,$C503&gt;=$E503,
_xlpm.IsPrincpalOwedPlusPrepaymentLessThanOrEqualToPrincipalRemainingCondition,ROUND($E503,2)&lt;=ROUND($F502,2),
_xlpm.IsCurrentPrincapalOwedAmtGreaterThanPrevPrincipalOwedCondition,$E502&gt;$F502,
_xlpm.IsPrincipalZeroCondition,ROUND($F502,2) = 0,
_xlpm.IsPrincipalRemainingBlankCondition,$F502="",
_xlpm.IsPeriodBlankCondition,ISBLANK($A503),
_xlpm.Calculation,IF(_xlpm.IsPeriodBlankCondition,"",IF(_xlpm.IsPrincipalRemainingBlankCondition,"",IF(_xlpm.IsPrincipalZeroCondition,"",IF(_xlpm.StartingBalanceGreaterThanPrincipalOwedPlusPrepaymentCondition,$C503-$E503,0)))),
_xlpm.Calculation
)</f>
        <v/>
      </c>
      <c r="G503" s="5" t="str">
        <f>_xlfn.LET(
_xlpm.PrincpalRemainingCalculation,$B$13,
_xlpm.IsPrincipalZeroCondition,ROUND($F502,2) = 0,
_xlpm.IsPrincipalRemainingBlankCondition,$F502="",
_xlpm.IsPeriodBlankCondition,ISBLANK($A503),
_xlpm.Calculation,IF(_xlpm.IsPeriodBlankCondition,"",IF(_xlpm.IsPrincipalRemainingBlankCondition,"",IF(_xlpm.IsPrincipalZeroCondition,"",_xlpm.PrincpalRemainingCalculation))),
_xlpm.Calculation
)</f>
        <v/>
      </c>
      <c r="H503" s="5" t="str">
        <f>_xlfn.LET(
_xlpm.IsPrincipalRemainingLessThanOrEqualToPMICutoffAmtCondition,$F502&lt;=$B$2*(1-$B$15),
_xlpm.PMIMonthlyPayment,$B$19,
_xlpm.IsPrincipalZeroCondition,ROUND($F502,2) = 0,
_xlpm.IsPrincipalRemainingBlankCondition,$F502="",
_xlpm.IsPeriodBlankCondition,ISBLANK($A503),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03" s="5" t="str">
        <f>_xlfn.LET(
_xlpm.IfPMIOwedIsBlank,IF($H503 = "",0,$H503),
_xlpm.TotalMonthlyPaymentCalculation,$D503+$E503+$G503+_xlpm.IfPMIOwedIsBlank,
_xlpm.IsPrincipalZeroCondition,ROUND($F502,2) = 0,
_xlpm.IsPrincipalRemainingBlankCondition,$F502="",
_xlpm.IsPeriodBlankCondition,ISBLANK($A503),
_xlpm.Calculation,IF(_xlpm.IsPeriodBlankCondition,"",IF(_xlpm.IsPrincipalRemainingBlankCondition,"",IF(_xlpm.IsPrincipalZeroCondition,"",_xlpm.TotalMonthlyPaymentCalculation))),
_xlpm.Calculation
)</f>
        <v/>
      </c>
      <c r="L503" s="5"/>
    </row>
    <row r="504" spans="2:12" x14ac:dyDescent="0.3">
      <c r="B504" s="53" t="str">
        <f t="shared" si="7"/>
        <v/>
      </c>
      <c r="C504" s="5" t="str">
        <f>_xlfn.LET(
_xlpm.StartingPrincipalBalance,$F503,
_xlpm.IsPrincipalRemainingZeroCondition,ROUND($F503,2)=0,
_xlpm.IsPrincipalRemainingBlankCondition,$F503="",
_xlpm.IsPeriodBlankCondition,ISBLANK($A504),
_xlpm.Calculation,IF(_xlpm.IsPeriodBlankCondition,"",IF(_xlpm.IsPrincipalRemainingBlankCondition,"",IF(_xlpm.IsPrincipalRemainingZeroCondition,"",_xlpm.StartingPrincipalBalance))),
_xlpm.Calculation
)</f>
        <v/>
      </c>
      <c r="D504" s="5" t="str">
        <f>_xlfn.LET(
_xlpm.InterestCalculation,$F503*$B$9,
_xlpm.IsPrincipalRemainingZeroCondition,ROUND($F503,2)=0,
_xlpm.IsPrincipalRemainingBlankCondition,$F503="",
_xlpm.IsPeriodBlankCondition,ISBLANK($A504),
_xlpm.Calculation,IF(_xlpm.IsPeriodBlankCondition,"",IF(_xlpm.IsPrincipalRemainingBlankCondition,"",IF(_xlpm.IsPrincipalRemainingZeroCondition,"",_xlpm.InterestCalculation))),
_xlpm.Calculation
)</f>
        <v/>
      </c>
      <c r="E504" s="5" t="str">
        <f>_xlfn.LET(
_xlpm.PrincipalOwedCalculation,$B$10-$D504,
_xlpm.IsPrincipalLessThenOrEqualToMonthlyPaymentCondition,$F503&lt;=$B$10,
_xlpm.IsPrincipalZeroCondition,ROUND($F503,2) = 0,
_xlpm.IsPrincipalRemainingBlankCondition,$F503="",
_xlpm.IsPeriodBlankCondition,ISBLANK($A504),
_xlpm.Calculation,IF(_xlpm.IsPeriodBlankCondition,"",IF(_xlpm.IsPrincipalRemainingBlankCondition,"",IF(_xlpm.IsPrincipalZeroCondition,"",IF(_xlpm.IsPrincipalLessThenOrEqualToMonthlyPaymentCondition,$F503,_xlpm.PrincipalOwedCalculation)))),
_xlpm.Calculation
)</f>
        <v/>
      </c>
      <c r="F504" s="5" t="str">
        <f>_xlfn.LET(
_xlpm.StartingBalanceGreaterThanPrincipalOwedPlusPrepaymentCondition,$C504&gt;=$E504,
_xlpm.IsPrincpalOwedPlusPrepaymentLessThanOrEqualToPrincipalRemainingCondition,ROUND($E504,2)&lt;=ROUND($F503,2),
_xlpm.IsCurrentPrincapalOwedAmtGreaterThanPrevPrincipalOwedCondition,$E503&gt;$F503,
_xlpm.IsPrincipalZeroCondition,ROUND($F503,2) = 0,
_xlpm.IsPrincipalRemainingBlankCondition,$F503="",
_xlpm.IsPeriodBlankCondition,ISBLANK($A504),
_xlpm.Calculation,IF(_xlpm.IsPeriodBlankCondition,"",IF(_xlpm.IsPrincipalRemainingBlankCondition,"",IF(_xlpm.IsPrincipalZeroCondition,"",IF(_xlpm.StartingBalanceGreaterThanPrincipalOwedPlusPrepaymentCondition,$C504-$E504,0)))),
_xlpm.Calculation
)</f>
        <v/>
      </c>
      <c r="G504" s="5" t="str">
        <f>_xlfn.LET(
_xlpm.PrincpalRemainingCalculation,$B$13,
_xlpm.IsPrincipalZeroCondition,ROUND($F503,2) = 0,
_xlpm.IsPrincipalRemainingBlankCondition,$F503="",
_xlpm.IsPeriodBlankCondition,ISBLANK($A504),
_xlpm.Calculation,IF(_xlpm.IsPeriodBlankCondition,"",IF(_xlpm.IsPrincipalRemainingBlankCondition,"",IF(_xlpm.IsPrincipalZeroCondition,"",_xlpm.PrincpalRemainingCalculation))),
_xlpm.Calculation
)</f>
        <v/>
      </c>
      <c r="H504" s="5" t="str">
        <f>_xlfn.LET(
_xlpm.IsPrincipalRemainingLessThanOrEqualToPMICutoffAmtCondition,$F503&lt;=$B$2*(1-$B$15),
_xlpm.PMIMonthlyPayment,$B$19,
_xlpm.IsPrincipalZeroCondition,ROUND($F503,2) = 0,
_xlpm.IsPrincipalRemainingBlankCondition,$F503="",
_xlpm.IsPeriodBlankCondition,ISBLANK($A504),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04" s="5" t="str">
        <f>_xlfn.LET(
_xlpm.IfPMIOwedIsBlank,IF($H504 = "",0,$H504),
_xlpm.TotalMonthlyPaymentCalculation,$D504+$E504+$G504+_xlpm.IfPMIOwedIsBlank,
_xlpm.IsPrincipalZeroCondition,ROUND($F503,2) = 0,
_xlpm.IsPrincipalRemainingBlankCondition,$F503="",
_xlpm.IsPeriodBlankCondition,ISBLANK($A504),
_xlpm.Calculation,IF(_xlpm.IsPeriodBlankCondition,"",IF(_xlpm.IsPrincipalRemainingBlankCondition,"",IF(_xlpm.IsPrincipalZeroCondition,"",_xlpm.TotalMonthlyPaymentCalculation))),
_xlpm.Calculation
)</f>
        <v/>
      </c>
      <c r="L504" s="5"/>
    </row>
    <row r="505" spans="2:12" x14ac:dyDescent="0.3">
      <c r="B505" s="53" t="str">
        <f t="shared" si="7"/>
        <v/>
      </c>
      <c r="C505" s="5" t="str">
        <f>_xlfn.LET(
_xlpm.StartingPrincipalBalance,$F504,
_xlpm.IsPrincipalRemainingZeroCondition,ROUND($F504,2)=0,
_xlpm.IsPrincipalRemainingBlankCondition,$F504="",
_xlpm.IsPeriodBlankCondition,ISBLANK($A505),
_xlpm.Calculation,IF(_xlpm.IsPeriodBlankCondition,"",IF(_xlpm.IsPrincipalRemainingBlankCondition,"",IF(_xlpm.IsPrincipalRemainingZeroCondition,"",_xlpm.StartingPrincipalBalance))),
_xlpm.Calculation
)</f>
        <v/>
      </c>
      <c r="D505" s="5" t="str">
        <f>_xlfn.LET(
_xlpm.InterestCalculation,$F504*$B$9,
_xlpm.IsPrincipalRemainingZeroCondition,ROUND($F504,2)=0,
_xlpm.IsPrincipalRemainingBlankCondition,$F504="",
_xlpm.IsPeriodBlankCondition,ISBLANK($A505),
_xlpm.Calculation,IF(_xlpm.IsPeriodBlankCondition,"",IF(_xlpm.IsPrincipalRemainingBlankCondition,"",IF(_xlpm.IsPrincipalRemainingZeroCondition,"",_xlpm.InterestCalculation))),
_xlpm.Calculation
)</f>
        <v/>
      </c>
      <c r="E505" s="5" t="str">
        <f>_xlfn.LET(
_xlpm.PrincipalOwedCalculation,$B$10-$D505,
_xlpm.IsPrincipalLessThenOrEqualToMonthlyPaymentCondition,$F504&lt;=$B$10,
_xlpm.IsPrincipalZeroCondition,ROUND($F504,2) = 0,
_xlpm.IsPrincipalRemainingBlankCondition,$F504="",
_xlpm.IsPeriodBlankCondition,ISBLANK($A505),
_xlpm.Calculation,IF(_xlpm.IsPeriodBlankCondition,"",IF(_xlpm.IsPrincipalRemainingBlankCondition,"",IF(_xlpm.IsPrincipalZeroCondition,"",IF(_xlpm.IsPrincipalLessThenOrEqualToMonthlyPaymentCondition,$F504,_xlpm.PrincipalOwedCalculation)))),
_xlpm.Calculation
)</f>
        <v/>
      </c>
      <c r="F505" s="5" t="str">
        <f>_xlfn.LET(
_xlpm.StartingBalanceGreaterThanPrincipalOwedPlusPrepaymentCondition,$C505&gt;=$E505,
_xlpm.IsPrincpalOwedPlusPrepaymentLessThanOrEqualToPrincipalRemainingCondition,ROUND($E505,2)&lt;=ROUND($F504,2),
_xlpm.IsCurrentPrincapalOwedAmtGreaterThanPrevPrincipalOwedCondition,$E504&gt;$F504,
_xlpm.IsPrincipalZeroCondition,ROUND($F504,2) = 0,
_xlpm.IsPrincipalRemainingBlankCondition,$F504="",
_xlpm.IsPeriodBlankCondition,ISBLANK($A505),
_xlpm.Calculation,IF(_xlpm.IsPeriodBlankCondition,"",IF(_xlpm.IsPrincipalRemainingBlankCondition,"",IF(_xlpm.IsPrincipalZeroCondition,"",IF(_xlpm.StartingBalanceGreaterThanPrincipalOwedPlusPrepaymentCondition,$C505-$E505,0)))),
_xlpm.Calculation
)</f>
        <v/>
      </c>
      <c r="G505" s="5" t="str">
        <f>_xlfn.LET(
_xlpm.PrincpalRemainingCalculation,$B$13,
_xlpm.IsPrincipalZeroCondition,ROUND($F504,2) = 0,
_xlpm.IsPrincipalRemainingBlankCondition,$F504="",
_xlpm.IsPeriodBlankCondition,ISBLANK($A505),
_xlpm.Calculation,IF(_xlpm.IsPeriodBlankCondition,"",IF(_xlpm.IsPrincipalRemainingBlankCondition,"",IF(_xlpm.IsPrincipalZeroCondition,"",_xlpm.PrincpalRemainingCalculation))),
_xlpm.Calculation
)</f>
        <v/>
      </c>
      <c r="H505" s="5" t="str">
        <f>_xlfn.LET(
_xlpm.IsPrincipalRemainingLessThanOrEqualToPMICutoffAmtCondition,$F504&lt;=$B$2*(1-$B$15),
_xlpm.PMIMonthlyPayment,$B$19,
_xlpm.IsPrincipalZeroCondition,ROUND($F504,2) = 0,
_xlpm.IsPrincipalRemainingBlankCondition,$F504="",
_xlpm.IsPeriodBlankCondition,ISBLANK($A505),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05" s="5" t="str">
        <f>_xlfn.LET(
_xlpm.IfPMIOwedIsBlank,IF($H505 = "",0,$H505),
_xlpm.TotalMonthlyPaymentCalculation,$D505+$E505+$G505+_xlpm.IfPMIOwedIsBlank,
_xlpm.IsPrincipalZeroCondition,ROUND($F504,2) = 0,
_xlpm.IsPrincipalRemainingBlankCondition,$F504="",
_xlpm.IsPeriodBlankCondition,ISBLANK($A505),
_xlpm.Calculation,IF(_xlpm.IsPeriodBlankCondition,"",IF(_xlpm.IsPrincipalRemainingBlankCondition,"",IF(_xlpm.IsPrincipalZeroCondition,"",_xlpm.TotalMonthlyPaymentCalculation))),
_xlpm.Calculation
)</f>
        <v/>
      </c>
      <c r="L505" s="5"/>
    </row>
    <row r="506" spans="2:12" x14ac:dyDescent="0.3">
      <c r="B506" s="53" t="str">
        <f t="shared" si="7"/>
        <v/>
      </c>
      <c r="C506" s="5" t="str">
        <f>_xlfn.LET(
_xlpm.StartingPrincipalBalance,$F505,
_xlpm.IsPrincipalRemainingZeroCondition,ROUND($F505,2)=0,
_xlpm.IsPrincipalRemainingBlankCondition,$F505="",
_xlpm.IsPeriodBlankCondition,ISBLANK($A506),
_xlpm.Calculation,IF(_xlpm.IsPeriodBlankCondition,"",IF(_xlpm.IsPrincipalRemainingBlankCondition,"",IF(_xlpm.IsPrincipalRemainingZeroCondition,"",_xlpm.StartingPrincipalBalance))),
_xlpm.Calculation
)</f>
        <v/>
      </c>
      <c r="D506" s="5" t="str">
        <f>_xlfn.LET(
_xlpm.InterestCalculation,$F505*$B$9,
_xlpm.IsPrincipalRemainingZeroCondition,ROUND($F505,2)=0,
_xlpm.IsPrincipalRemainingBlankCondition,$F505="",
_xlpm.IsPeriodBlankCondition,ISBLANK($A506),
_xlpm.Calculation,IF(_xlpm.IsPeriodBlankCondition,"",IF(_xlpm.IsPrincipalRemainingBlankCondition,"",IF(_xlpm.IsPrincipalRemainingZeroCondition,"",_xlpm.InterestCalculation))),
_xlpm.Calculation
)</f>
        <v/>
      </c>
      <c r="E506" s="5" t="str">
        <f>_xlfn.LET(
_xlpm.PrincipalOwedCalculation,$B$10-$D506,
_xlpm.IsPrincipalLessThenOrEqualToMonthlyPaymentCondition,$F505&lt;=$B$10,
_xlpm.IsPrincipalZeroCondition,ROUND($F505,2) = 0,
_xlpm.IsPrincipalRemainingBlankCondition,$F505="",
_xlpm.IsPeriodBlankCondition,ISBLANK($A506),
_xlpm.Calculation,IF(_xlpm.IsPeriodBlankCondition,"",IF(_xlpm.IsPrincipalRemainingBlankCondition,"",IF(_xlpm.IsPrincipalZeroCondition,"",IF(_xlpm.IsPrincipalLessThenOrEqualToMonthlyPaymentCondition,$F505,_xlpm.PrincipalOwedCalculation)))),
_xlpm.Calculation
)</f>
        <v/>
      </c>
      <c r="F506" s="5" t="str">
        <f>_xlfn.LET(
_xlpm.StartingBalanceGreaterThanPrincipalOwedPlusPrepaymentCondition,$C506&gt;=$E506,
_xlpm.IsPrincpalOwedPlusPrepaymentLessThanOrEqualToPrincipalRemainingCondition,ROUND($E506,2)&lt;=ROUND($F505,2),
_xlpm.IsCurrentPrincapalOwedAmtGreaterThanPrevPrincipalOwedCondition,$E505&gt;$F505,
_xlpm.IsPrincipalZeroCondition,ROUND($F505,2) = 0,
_xlpm.IsPrincipalRemainingBlankCondition,$F505="",
_xlpm.IsPeriodBlankCondition,ISBLANK($A506),
_xlpm.Calculation,IF(_xlpm.IsPeriodBlankCondition,"",IF(_xlpm.IsPrincipalRemainingBlankCondition,"",IF(_xlpm.IsPrincipalZeroCondition,"",IF(_xlpm.StartingBalanceGreaterThanPrincipalOwedPlusPrepaymentCondition,$C506-$E506,0)))),
_xlpm.Calculation
)</f>
        <v/>
      </c>
      <c r="G506" s="5" t="str">
        <f>_xlfn.LET(
_xlpm.PrincpalRemainingCalculation,$B$13,
_xlpm.IsPrincipalZeroCondition,ROUND($F505,2) = 0,
_xlpm.IsPrincipalRemainingBlankCondition,$F505="",
_xlpm.IsPeriodBlankCondition,ISBLANK($A506),
_xlpm.Calculation,IF(_xlpm.IsPeriodBlankCondition,"",IF(_xlpm.IsPrincipalRemainingBlankCondition,"",IF(_xlpm.IsPrincipalZeroCondition,"",_xlpm.PrincpalRemainingCalculation))),
_xlpm.Calculation
)</f>
        <v/>
      </c>
      <c r="H506" s="5" t="str">
        <f>_xlfn.LET(
_xlpm.IsPrincipalRemainingLessThanOrEqualToPMICutoffAmtCondition,$F505&lt;=$B$2*(1-$B$15),
_xlpm.PMIMonthlyPayment,$B$19,
_xlpm.IsPrincipalZeroCondition,ROUND($F505,2) = 0,
_xlpm.IsPrincipalRemainingBlankCondition,$F505="",
_xlpm.IsPeriodBlankCondition,ISBLANK($A506),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06" s="5" t="str">
        <f>_xlfn.LET(
_xlpm.IfPMIOwedIsBlank,IF($H506 = "",0,$H506),
_xlpm.TotalMonthlyPaymentCalculation,$D506+$E506+$G506+_xlpm.IfPMIOwedIsBlank,
_xlpm.IsPrincipalZeroCondition,ROUND($F505,2) = 0,
_xlpm.IsPrincipalRemainingBlankCondition,$F505="",
_xlpm.IsPeriodBlankCondition,ISBLANK($A506),
_xlpm.Calculation,IF(_xlpm.IsPeriodBlankCondition,"",IF(_xlpm.IsPrincipalRemainingBlankCondition,"",IF(_xlpm.IsPrincipalZeroCondition,"",_xlpm.TotalMonthlyPaymentCalculation))),
_xlpm.Calculation
)</f>
        <v/>
      </c>
      <c r="L506" s="5"/>
    </row>
    <row r="507" spans="2:12" x14ac:dyDescent="0.3">
      <c r="B507" s="53" t="str">
        <f t="shared" si="7"/>
        <v/>
      </c>
      <c r="C507" s="5" t="str">
        <f>_xlfn.LET(
_xlpm.StartingPrincipalBalance,$F506,
_xlpm.IsPrincipalRemainingZeroCondition,ROUND($F506,2)=0,
_xlpm.IsPrincipalRemainingBlankCondition,$F506="",
_xlpm.IsPeriodBlankCondition,ISBLANK($A507),
_xlpm.Calculation,IF(_xlpm.IsPeriodBlankCondition,"",IF(_xlpm.IsPrincipalRemainingBlankCondition,"",IF(_xlpm.IsPrincipalRemainingZeroCondition,"",_xlpm.StartingPrincipalBalance))),
_xlpm.Calculation
)</f>
        <v/>
      </c>
      <c r="D507" s="5" t="str">
        <f>_xlfn.LET(
_xlpm.InterestCalculation,$F506*$B$9,
_xlpm.IsPrincipalRemainingZeroCondition,ROUND($F506,2)=0,
_xlpm.IsPrincipalRemainingBlankCondition,$F506="",
_xlpm.IsPeriodBlankCondition,ISBLANK($A507),
_xlpm.Calculation,IF(_xlpm.IsPeriodBlankCondition,"",IF(_xlpm.IsPrincipalRemainingBlankCondition,"",IF(_xlpm.IsPrincipalRemainingZeroCondition,"",_xlpm.InterestCalculation))),
_xlpm.Calculation
)</f>
        <v/>
      </c>
      <c r="E507" s="5" t="str">
        <f>_xlfn.LET(
_xlpm.PrincipalOwedCalculation,$B$10-$D507,
_xlpm.IsPrincipalLessThenOrEqualToMonthlyPaymentCondition,$F506&lt;=$B$10,
_xlpm.IsPrincipalZeroCondition,ROUND($F506,2) = 0,
_xlpm.IsPrincipalRemainingBlankCondition,$F506="",
_xlpm.IsPeriodBlankCondition,ISBLANK($A507),
_xlpm.Calculation,IF(_xlpm.IsPeriodBlankCondition,"",IF(_xlpm.IsPrincipalRemainingBlankCondition,"",IF(_xlpm.IsPrincipalZeroCondition,"",IF(_xlpm.IsPrincipalLessThenOrEqualToMonthlyPaymentCondition,$F506,_xlpm.PrincipalOwedCalculation)))),
_xlpm.Calculation
)</f>
        <v/>
      </c>
      <c r="F507" s="5" t="str">
        <f>_xlfn.LET(
_xlpm.StartingBalanceGreaterThanPrincipalOwedPlusPrepaymentCondition,$C507&gt;=$E507,
_xlpm.IsPrincpalOwedPlusPrepaymentLessThanOrEqualToPrincipalRemainingCondition,ROUND($E507,2)&lt;=ROUND($F506,2),
_xlpm.IsCurrentPrincapalOwedAmtGreaterThanPrevPrincipalOwedCondition,$E506&gt;$F506,
_xlpm.IsPrincipalZeroCondition,ROUND($F506,2) = 0,
_xlpm.IsPrincipalRemainingBlankCondition,$F506="",
_xlpm.IsPeriodBlankCondition,ISBLANK($A507),
_xlpm.Calculation,IF(_xlpm.IsPeriodBlankCondition,"",IF(_xlpm.IsPrincipalRemainingBlankCondition,"",IF(_xlpm.IsPrincipalZeroCondition,"",IF(_xlpm.StartingBalanceGreaterThanPrincipalOwedPlusPrepaymentCondition,$C507-$E507,0)))),
_xlpm.Calculation
)</f>
        <v/>
      </c>
      <c r="G507" s="5" t="str">
        <f>_xlfn.LET(
_xlpm.PrincpalRemainingCalculation,$B$13,
_xlpm.IsPrincipalZeroCondition,ROUND($F506,2) = 0,
_xlpm.IsPrincipalRemainingBlankCondition,$F506="",
_xlpm.IsPeriodBlankCondition,ISBLANK($A507),
_xlpm.Calculation,IF(_xlpm.IsPeriodBlankCondition,"",IF(_xlpm.IsPrincipalRemainingBlankCondition,"",IF(_xlpm.IsPrincipalZeroCondition,"",_xlpm.PrincpalRemainingCalculation))),
_xlpm.Calculation
)</f>
        <v/>
      </c>
      <c r="H507" s="5" t="str">
        <f>_xlfn.LET(
_xlpm.IsPrincipalRemainingLessThanOrEqualToPMICutoffAmtCondition,$F506&lt;=$B$2*(1-$B$15),
_xlpm.PMIMonthlyPayment,$B$19,
_xlpm.IsPrincipalZeroCondition,ROUND($F506,2) = 0,
_xlpm.IsPrincipalRemainingBlankCondition,$F506="",
_xlpm.IsPeriodBlankCondition,ISBLANK($A507),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07" s="5" t="str">
        <f>_xlfn.LET(
_xlpm.IfPMIOwedIsBlank,IF($H507 = "",0,$H507),
_xlpm.TotalMonthlyPaymentCalculation,$D507+$E507+$G507+_xlpm.IfPMIOwedIsBlank,
_xlpm.IsPrincipalZeroCondition,ROUND($F506,2) = 0,
_xlpm.IsPrincipalRemainingBlankCondition,$F506="",
_xlpm.IsPeriodBlankCondition,ISBLANK($A507),
_xlpm.Calculation,IF(_xlpm.IsPeriodBlankCondition,"",IF(_xlpm.IsPrincipalRemainingBlankCondition,"",IF(_xlpm.IsPrincipalZeroCondition,"",_xlpm.TotalMonthlyPaymentCalculation))),
_xlpm.Calculation
)</f>
        <v/>
      </c>
      <c r="L507" s="5"/>
    </row>
    <row r="508" spans="2:12" x14ac:dyDescent="0.3">
      <c r="B508" s="53" t="str">
        <f t="shared" si="7"/>
        <v/>
      </c>
      <c r="C508" s="5" t="str">
        <f>_xlfn.LET(
_xlpm.StartingPrincipalBalance,$F507,
_xlpm.IsPrincipalRemainingZeroCondition,ROUND($F507,2)=0,
_xlpm.IsPrincipalRemainingBlankCondition,$F507="",
_xlpm.IsPeriodBlankCondition,ISBLANK($A508),
_xlpm.Calculation,IF(_xlpm.IsPeriodBlankCondition,"",IF(_xlpm.IsPrincipalRemainingBlankCondition,"",IF(_xlpm.IsPrincipalRemainingZeroCondition,"",_xlpm.StartingPrincipalBalance))),
_xlpm.Calculation
)</f>
        <v/>
      </c>
      <c r="D508" s="5" t="str">
        <f>_xlfn.LET(
_xlpm.InterestCalculation,$F507*$B$9,
_xlpm.IsPrincipalRemainingZeroCondition,ROUND($F507,2)=0,
_xlpm.IsPrincipalRemainingBlankCondition,$F507="",
_xlpm.IsPeriodBlankCondition,ISBLANK($A508),
_xlpm.Calculation,IF(_xlpm.IsPeriodBlankCondition,"",IF(_xlpm.IsPrincipalRemainingBlankCondition,"",IF(_xlpm.IsPrincipalRemainingZeroCondition,"",_xlpm.InterestCalculation))),
_xlpm.Calculation
)</f>
        <v/>
      </c>
      <c r="E508" s="5" t="str">
        <f>_xlfn.LET(
_xlpm.PrincipalOwedCalculation,$B$10-$D508,
_xlpm.IsPrincipalLessThenOrEqualToMonthlyPaymentCondition,$F507&lt;=$B$10,
_xlpm.IsPrincipalZeroCondition,ROUND($F507,2) = 0,
_xlpm.IsPrincipalRemainingBlankCondition,$F507="",
_xlpm.IsPeriodBlankCondition,ISBLANK($A508),
_xlpm.Calculation,IF(_xlpm.IsPeriodBlankCondition,"",IF(_xlpm.IsPrincipalRemainingBlankCondition,"",IF(_xlpm.IsPrincipalZeroCondition,"",IF(_xlpm.IsPrincipalLessThenOrEqualToMonthlyPaymentCondition,$F507,_xlpm.PrincipalOwedCalculation)))),
_xlpm.Calculation
)</f>
        <v/>
      </c>
      <c r="F508" s="5" t="str">
        <f>_xlfn.LET(
_xlpm.StartingBalanceGreaterThanPrincipalOwedPlusPrepaymentCondition,$C508&gt;=$E508,
_xlpm.IsPrincpalOwedPlusPrepaymentLessThanOrEqualToPrincipalRemainingCondition,ROUND($E508,2)&lt;=ROUND($F507,2),
_xlpm.IsCurrentPrincapalOwedAmtGreaterThanPrevPrincipalOwedCondition,$E507&gt;$F507,
_xlpm.IsPrincipalZeroCondition,ROUND($F507,2) = 0,
_xlpm.IsPrincipalRemainingBlankCondition,$F507="",
_xlpm.IsPeriodBlankCondition,ISBLANK($A508),
_xlpm.Calculation,IF(_xlpm.IsPeriodBlankCondition,"",IF(_xlpm.IsPrincipalRemainingBlankCondition,"",IF(_xlpm.IsPrincipalZeroCondition,"",IF(_xlpm.StartingBalanceGreaterThanPrincipalOwedPlusPrepaymentCondition,$C508-$E508,0)))),
_xlpm.Calculation
)</f>
        <v/>
      </c>
      <c r="G508" s="5" t="str">
        <f>_xlfn.LET(
_xlpm.PrincpalRemainingCalculation,$B$13,
_xlpm.IsPrincipalZeroCondition,ROUND($F507,2) = 0,
_xlpm.IsPrincipalRemainingBlankCondition,$F507="",
_xlpm.IsPeriodBlankCondition,ISBLANK($A508),
_xlpm.Calculation,IF(_xlpm.IsPeriodBlankCondition,"",IF(_xlpm.IsPrincipalRemainingBlankCondition,"",IF(_xlpm.IsPrincipalZeroCondition,"",_xlpm.PrincpalRemainingCalculation))),
_xlpm.Calculation
)</f>
        <v/>
      </c>
      <c r="H508" s="5" t="str">
        <f>_xlfn.LET(
_xlpm.IsPrincipalRemainingLessThanOrEqualToPMICutoffAmtCondition,$F507&lt;=$B$2*(1-$B$15),
_xlpm.PMIMonthlyPayment,$B$19,
_xlpm.IsPrincipalZeroCondition,ROUND($F507,2) = 0,
_xlpm.IsPrincipalRemainingBlankCondition,$F507="",
_xlpm.IsPeriodBlankCondition,ISBLANK($A508),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08" s="5" t="str">
        <f>_xlfn.LET(
_xlpm.IfPMIOwedIsBlank,IF($H508 = "",0,$H508),
_xlpm.TotalMonthlyPaymentCalculation,$D508+$E508+$G508+_xlpm.IfPMIOwedIsBlank,
_xlpm.IsPrincipalZeroCondition,ROUND($F507,2) = 0,
_xlpm.IsPrincipalRemainingBlankCondition,$F507="",
_xlpm.IsPeriodBlankCondition,ISBLANK($A508),
_xlpm.Calculation,IF(_xlpm.IsPeriodBlankCondition,"",IF(_xlpm.IsPrincipalRemainingBlankCondition,"",IF(_xlpm.IsPrincipalZeroCondition,"",_xlpm.TotalMonthlyPaymentCalculation))),
_xlpm.Calculation
)</f>
        <v/>
      </c>
      <c r="L508" s="5"/>
    </row>
    <row r="509" spans="2:12" x14ac:dyDescent="0.3">
      <c r="B509" s="53" t="str">
        <f t="shared" si="7"/>
        <v/>
      </c>
      <c r="C509" s="5" t="str">
        <f>_xlfn.LET(
_xlpm.StartingPrincipalBalance,$F508,
_xlpm.IsPrincipalRemainingZeroCondition,ROUND($F508,2)=0,
_xlpm.IsPrincipalRemainingBlankCondition,$F508="",
_xlpm.IsPeriodBlankCondition,ISBLANK($A509),
_xlpm.Calculation,IF(_xlpm.IsPeriodBlankCondition,"",IF(_xlpm.IsPrincipalRemainingBlankCondition,"",IF(_xlpm.IsPrincipalRemainingZeroCondition,"",_xlpm.StartingPrincipalBalance))),
_xlpm.Calculation
)</f>
        <v/>
      </c>
      <c r="D509" s="5" t="str">
        <f>_xlfn.LET(
_xlpm.InterestCalculation,$F508*$B$9,
_xlpm.IsPrincipalRemainingZeroCondition,ROUND($F508,2)=0,
_xlpm.IsPrincipalRemainingBlankCondition,$F508="",
_xlpm.IsPeriodBlankCondition,ISBLANK($A509),
_xlpm.Calculation,IF(_xlpm.IsPeriodBlankCondition,"",IF(_xlpm.IsPrincipalRemainingBlankCondition,"",IF(_xlpm.IsPrincipalRemainingZeroCondition,"",_xlpm.InterestCalculation))),
_xlpm.Calculation
)</f>
        <v/>
      </c>
      <c r="E509" s="5" t="str">
        <f>_xlfn.LET(
_xlpm.PrincipalOwedCalculation,$B$10-$D509,
_xlpm.IsPrincipalLessThenOrEqualToMonthlyPaymentCondition,$F508&lt;=$B$10,
_xlpm.IsPrincipalZeroCondition,ROUND($F508,2) = 0,
_xlpm.IsPrincipalRemainingBlankCondition,$F508="",
_xlpm.IsPeriodBlankCondition,ISBLANK($A509),
_xlpm.Calculation,IF(_xlpm.IsPeriodBlankCondition,"",IF(_xlpm.IsPrincipalRemainingBlankCondition,"",IF(_xlpm.IsPrincipalZeroCondition,"",IF(_xlpm.IsPrincipalLessThenOrEqualToMonthlyPaymentCondition,$F508,_xlpm.PrincipalOwedCalculation)))),
_xlpm.Calculation
)</f>
        <v/>
      </c>
      <c r="F509" s="5" t="str">
        <f>_xlfn.LET(
_xlpm.StartingBalanceGreaterThanPrincipalOwedPlusPrepaymentCondition,$C509&gt;=$E509,
_xlpm.IsPrincpalOwedPlusPrepaymentLessThanOrEqualToPrincipalRemainingCondition,ROUND($E509,2)&lt;=ROUND($F508,2),
_xlpm.IsCurrentPrincapalOwedAmtGreaterThanPrevPrincipalOwedCondition,$E508&gt;$F508,
_xlpm.IsPrincipalZeroCondition,ROUND($F508,2) = 0,
_xlpm.IsPrincipalRemainingBlankCondition,$F508="",
_xlpm.IsPeriodBlankCondition,ISBLANK($A509),
_xlpm.Calculation,IF(_xlpm.IsPeriodBlankCondition,"",IF(_xlpm.IsPrincipalRemainingBlankCondition,"",IF(_xlpm.IsPrincipalZeroCondition,"",IF(_xlpm.StartingBalanceGreaterThanPrincipalOwedPlusPrepaymentCondition,$C509-$E509,0)))),
_xlpm.Calculation
)</f>
        <v/>
      </c>
      <c r="G509" s="5" t="str">
        <f>_xlfn.LET(
_xlpm.PrincpalRemainingCalculation,$B$13,
_xlpm.IsPrincipalZeroCondition,ROUND($F508,2) = 0,
_xlpm.IsPrincipalRemainingBlankCondition,$F508="",
_xlpm.IsPeriodBlankCondition,ISBLANK($A509),
_xlpm.Calculation,IF(_xlpm.IsPeriodBlankCondition,"",IF(_xlpm.IsPrincipalRemainingBlankCondition,"",IF(_xlpm.IsPrincipalZeroCondition,"",_xlpm.PrincpalRemainingCalculation))),
_xlpm.Calculation
)</f>
        <v/>
      </c>
      <c r="H509" s="5" t="str">
        <f>_xlfn.LET(
_xlpm.IsPrincipalRemainingLessThanOrEqualToPMICutoffAmtCondition,$F508&lt;=$B$2*(1-$B$15),
_xlpm.PMIMonthlyPayment,$B$19,
_xlpm.IsPrincipalZeroCondition,ROUND($F508,2) = 0,
_xlpm.IsPrincipalRemainingBlankCondition,$F508="",
_xlpm.IsPeriodBlankCondition,ISBLANK($A509),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09" s="5" t="str">
        <f>_xlfn.LET(
_xlpm.IfPMIOwedIsBlank,IF($H509 = "",0,$H509),
_xlpm.TotalMonthlyPaymentCalculation,$D509+$E509+$G509+_xlpm.IfPMIOwedIsBlank,
_xlpm.IsPrincipalZeroCondition,ROUND($F508,2) = 0,
_xlpm.IsPrincipalRemainingBlankCondition,$F508="",
_xlpm.IsPeriodBlankCondition,ISBLANK($A509),
_xlpm.Calculation,IF(_xlpm.IsPeriodBlankCondition,"",IF(_xlpm.IsPrincipalRemainingBlankCondition,"",IF(_xlpm.IsPrincipalZeroCondition,"",_xlpm.TotalMonthlyPaymentCalculation))),
_xlpm.Calculation
)</f>
        <v/>
      </c>
      <c r="L509" s="5"/>
    </row>
    <row r="510" spans="2:12" x14ac:dyDescent="0.3">
      <c r="B510" s="53" t="str">
        <f t="shared" si="7"/>
        <v/>
      </c>
      <c r="C510" s="5" t="str">
        <f>_xlfn.LET(
_xlpm.StartingPrincipalBalance,$F509,
_xlpm.IsPrincipalRemainingZeroCondition,ROUND($F509,2)=0,
_xlpm.IsPrincipalRemainingBlankCondition,$F509="",
_xlpm.IsPeriodBlankCondition,ISBLANK($A510),
_xlpm.Calculation,IF(_xlpm.IsPeriodBlankCondition,"",IF(_xlpm.IsPrincipalRemainingBlankCondition,"",IF(_xlpm.IsPrincipalRemainingZeroCondition,"",_xlpm.StartingPrincipalBalance))),
_xlpm.Calculation
)</f>
        <v/>
      </c>
      <c r="D510" s="5" t="str">
        <f>_xlfn.LET(
_xlpm.InterestCalculation,$F509*$B$9,
_xlpm.IsPrincipalRemainingZeroCondition,ROUND($F509,2)=0,
_xlpm.IsPrincipalRemainingBlankCondition,$F509="",
_xlpm.IsPeriodBlankCondition,ISBLANK($A510),
_xlpm.Calculation,IF(_xlpm.IsPeriodBlankCondition,"",IF(_xlpm.IsPrincipalRemainingBlankCondition,"",IF(_xlpm.IsPrincipalRemainingZeroCondition,"",_xlpm.InterestCalculation))),
_xlpm.Calculation
)</f>
        <v/>
      </c>
      <c r="E510" s="5" t="str">
        <f>_xlfn.LET(
_xlpm.PrincipalOwedCalculation,$B$10-$D510,
_xlpm.IsPrincipalLessThenOrEqualToMonthlyPaymentCondition,$F509&lt;=$B$10,
_xlpm.IsPrincipalZeroCondition,ROUND($F509,2) = 0,
_xlpm.IsPrincipalRemainingBlankCondition,$F509="",
_xlpm.IsPeriodBlankCondition,ISBLANK($A510),
_xlpm.Calculation,IF(_xlpm.IsPeriodBlankCondition,"",IF(_xlpm.IsPrincipalRemainingBlankCondition,"",IF(_xlpm.IsPrincipalZeroCondition,"",IF(_xlpm.IsPrincipalLessThenOrEqualToMonthlyPaymentCondition,$F509,_xlpm.PrincipalOwedCalculation)))),
_xlpm.Calculation
)</f>
        <v/>
      </c>
      <c r="F510" s="5" t="str">
        <f>_xlfn.LET(
_xlpm.StartingBalanceGreaterThanPrincipalOwedPlusPrepaymentCondition,$C510&gt;=$E510,
_xlpm.IsPrincpalOwedPlusPrepaymentLessThanOrEqualToPrincipalRemainingCondition,ROUND($E510,2)&lt;=ROUND($F509,2),
_xlpm.IsCurrentPrincapalOwedAmtGreaterThanPrevPrincipalOwedCondition,$E509&gt;$F509,
_xlpm.IsPrincipalZeroCondition,ROUND($F509,2) = 0,
_xlpm.IsPrincipalRemainingBlankCondition,$F509="",
_xlpm.IsPeriodBlankCondition,ISBLANK($A510),
_xlpm.Calculation,IF(_xlpm.IsPeriodBlankCondition,"",IF(_xlpm.IsPrincipalRemainingBlankCondition,"",IF(_xlpm.IsPrincipalZeroCondition,"",IF(_xlpm.StartingBalanceGreaterThanPrincipalOwedPlusPrepaymentCondition,$C510-$E510,0)))),
_xlpm.Calculation
)</f>
        <v/>
      </c>
      <c r="G510" s="5" t="str">
        <f>_xlfn.LET(
_xlpm.PrincpalRemainingCalculation,$B$13,
_xlpm.IsPrincipalZeroCondition,ROUND($F509,2) = 0,
_xlpm.IsPrincipalRemainingBlankCondition,$F509="",
_xlpm.IsPeriodBlankCondition,ISBLANK($A510),
_xlpm.Calculation,IF(_xlpm.IsPeriodBlankCondition,"",IF(_xlpm.IsPrincipalRemainingBlankCondition,"",IF(_xlpm.IsPrincipalZeroCondition,"",_xlpm.PrincpalRemainingCalculation))),
_xlpm.Calculation
)</f>
        <v/>
      </c>
      <c r="H510" s="5" t="str">
        <f>_xlfn.LET(
_xlpm.IsPrincipalRemainingLessThanOrEqualToPMICutoffAmtCondition,$F509&lt;=$B$2*(1-$B$15),
_xlpm.PMIMonthlyPayment,$B$19,
_xlpm.IsPrincipalZeroCondition,ROUND($F509,2) = 0,
_xlpm.IsPrincipalRemainingBlankCondition,$F509="",
_xlpm.IsPeriodBlankCondition,ISBLANK($A510),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10" s="5" t="str">
        <f>_xlfn.LET(
_xlpm.IfPMIOwedIsBlank,IF($H510 = "",0,$H510),
_xlpm.TotalMonthlyPaymentCalculation,$D510+$E510+$G510+_xlpm.IfPMIOwedIsBlank,
_xlpm.IsPrincipalZeroCondition,ROUND($F509,2) = 0,
_xlpm.IsPrincipalRemainingBlankCondition,$F509="",
_xlpm.IsPeriodBlankCondition,ISBLANK($A510),
_xlpm.Calculation,IF(_xlpm.IsPeriodBlankCondition,"",IF(_xlpm.IsPrincipalRemainingBlankCondition,"",IF(_xlpm.IsPrincipalZeroCondition,"",_xlpm.TotalMonthlyPaymentCalculation))),
_xlpm.Calculation
)</f>
        <v/>
      </c>
      <c r="L510" s="5"/>
    </row>
    <row r="511" spans="2:12" x14ac:dyDescent="0.3">
      <c r="B511" s="53" t="str">
        <f t="shared" si="7"/>
        <v/>
      </c>
      <c r="C511" s="5" t="str">
        <f>_xlfn.LET(
_xlpm.StartingPrincipalBalance,$F510,
_xlpm.IsPrincipalRemainingZeroCondition,ROUND($F510,2)=0,
_xlpm.IsPrincipalRemainingBlankCondition,$F510="",
_xlpm.IsPeriodBlankCondition,ISBLANK($A511),
_xlpm.Calculation,IF(_xlpm.IsPeriodBlankCondition,"",IF(_xlpm.IsPrincipalRemainingBlankCondition,"",IF(_xlpm.IsPrincipalRemainingZeroCondition,"",_xlpm.StartingPrincipalBalance))),
_xlpm.Calculation
)</f>
        <v/>
      </c>
      <c r="D511" s="5" t="str">
        <f>_xlfn.LET(
_xlpm.InterestCalculation,$F510*$B$9,
_xlpm.IsPrincipalRemainingZeroCondition,ROUND($F510,2)=0,
_xlpm.IsPrincipalRemainingBlankCondition,$F510="",
_xlpm.IsPeriodBlankCondition,ISBLANK($A511),
_xlpm.Calculation,IF(_xlpm.IsPeriodBlankCondition,"",IF(_xlpm.IsPrincipalRemainingBlankCondition,"",IF(_xlpm.IsPrincipalRemainingZeroCondition,"",_xlpm.InterestCalculation))),
_xlpm.Calculation
)</f>
        <v/>
      </c>
      <c r="E511" s="5" t="str">
        <f>_xlfn.LET(
_xlpm.PrincipalOwedCalculation,$B$10-$D511,
_xlpm.IsPrincipalLessThenOrEqualToMonthlyPaymentCondition,$F510&lt;=$B$10,
_xlpm.IsPrincipalZeroCondition,ROUND($F510,2) = 0,
_xlpm.IsPrincipalRemainingBlankCondition,$F510="",
_xlpm.IsPeriodBlankCondition,ISBLANK($A511),
_xlpm.Calculation,IF(_xlpm.IsPeriodBlankCondition,"",IF(_xlpm.IsPrincipalRemainingBlankCondition,"",IF(_xlpm.IsPrincipalZeroCondition,"",IF(_xlpm.IsPrincipalLessThenOrEqualToMonthlyPaymentCondition,$F510,_xlpm.PrincipalOwedCalculation)))),
_xlpm.Calculation
)</f>
        <v/>
      </c>
      <c r="F511" s="5" t="str">
        <f>_xlfn.LET(
_xlpm.StartingBalanceGreaterThanPrincipalOwedPlusPrepaymentCondition,$C511&gt;=$E511,
_xlpm.IsPrincpalOwedPlusPrepaymentLessThanOrEqualToPrincipalRemainingCondition,ROUND($E511,2)&lt;=ROUND($F510,2),
_xlpm.IsCurrentPrincapalOwedAmtGreaterThanPrevPrincipalOwedCondition,$E510&gt;$F510,
_xlpm.IsPrincipalZeroCondition,ROUND($F510,2) = 0,
_xlpm.IsPrincipalRemainingBlankCondition,$F510="",
_xlpm.IsPeriodBlankCondition,ISBLANK($A511),
_xlpm.Calculation,IF(_xlpm.IsPeriodBlankCondition,"",IF(_xlpm.IsPrincipalRemainingBlankCondition,"",IF(_xlpm.IsPrincipalZeroCondition,"",IF(_xlpm.StartingBalanceGreaterThanPrincipalOwedPlusPrepaymentCondition,$C511-$E511,0)))),
_xlpm.Calculation
)</f>
        <v/>
      </c>
      <c r="G511" s="5" t="str">
        <f>_xlfn.LET(
_xlpm.PrincpalRemainingCalculation,$B$13,
_xlpm.IsPrincipalZeroCondition,ROUND($F510,2) = 0,
_xlpm.IsPrincipalRemainingBlankCondition,$F510="",
_xlpm.IsPeriodBlankCondition,ISBLANK($A511),
_xlpm.Calculation,IF(_xlpm.IsPeriodBlankCondition,"",IF(_xlpm.IsPrincipalRemainingBlankCondition,"",IF(_xlpm.IsPrincipalZeroCondition,"",_xlpm.PrincpalRemainingCalculation))),
_xlpm.Calculation
)</f>
        <v/>
      </c>
      <c r="H511" s="5" t="str">
        <f>_xlfn.LET(
_xlpm.IsPrincipalRemainingLessThanOrEqualToPMICutoffAmtCondition,$F510&lt;=$B$2*(1-$B$15),
_xlpm.PMIMonthlyPayment,$B$19,
_xlpm.IsPrincipalZeroCondition,ROUND($F510,2) = 0,
_xlpm.IsPrincipalRemainingBlankCondition,$F510="",
_xlpm.IsPeriodBlankCondition,ISBLANK($A511),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11" s="5" t="str">
        <f>_xlfn.LET(
_xlpm.IfPMIOwedIsBlank,IF($H511 = "",0,$H511),
_xlpm.TotalMonthlyPaymentCalculation,$D511+$E511+$G511+_xlpm.IfPMIOwedIsBlank,
_xlpm.IsPrincipalZeroCondition,ROUND($F510,2) = 0,
_xlpm.IsPrincipalRemainingBlankCondition,$F510="",
_xlpm.IsPeriodBlankCondition,ISBLANK($A511),
_xlpm.Calculation,IF(_xlpm.IsPeriodBlankCondition,"",IF(_xlpm.IsPrincipalRemainingBlankCondition,"",IF(_xlpm.IsPrincipalZeroCondition,"",_xlpm.TotalMonthlyPaymentCalculation))),
_xlpm.Calculation
)</f>
        <v/>
      </c>
      <c r="L511" s="5"/>
    </row>
    <row r="512" spans="2:12" x14ac:dyDescent="0.3">
      <c r="B512" s="53" t="str">
        <f t="shared" si="7"/>
        <v/>
      </c>
      <c r="C512" s="5" t="str">
        <f>_xlfn.LET(
_xlpm.StartingPrincipalBalance,$F511,
_xlpm.IsPrincipalRemainingZeroCondition,ROUND($F511,2)=0,
_xlpm.IsPrincipalRemainingBlankCondition,$F511="",
_xlpm.IsPeriodBlankCondition,ISBLANK($A512),
_xlpm.Calculation,IF(_xlpm.IsPeriodBlankCondition,"",IF(_xlpm.IsPrincipalRemainingBlankCondition,"",IF(_xlpm.IsPrincipalRemainingZeroCondition,"",_xlpm.StartingPrincipalBalance))),
_xlpm.Calculation
)</f>
        <v/>
      </c>
      <c r="D512" s="5" t="str">
        <f>_xlfn.LET(
_xlpm.InterestCalculation,$F511*$B$9,
_xlpm.IsPrincipalRemainingZeroCondition,ROUND($F511,2)=0,
_xlpm.IsPrincipalRemainingBlankCondition,$F511="",
_xlpm.IsPeriodBlankCondition,ISBLANK($A512),
_xlpm.Calculation,IF(_xlpm.IsPeriodBlankCondition,"",IF(_xlpm.IsPrincipalRemainingBlankCondition,"",IF(_xlpm.IsPrincipalRemainingZeroCondition,"",_xlpm.InterestCalculation))),
_xlpm.Calculation
)</f>
        <v/>
      </c>
      <c r="E512" s="5" t="str">
        <f>_xlfn.LET(
_xlpm.PrincipalOwedCalculation,$B$10-$D512,
_xlpm.IsPrincipalLessThenOrEqualToMonthlyPaymentCondition,$F511&lt;=$B$10,
_xlpm.IsPrincipalZeroCondition,ROUND($F511,2) = 0,
_xlpm.IsPrincipalRemainingBlankCondition,$F511="",
_xlpm.IsPeriodBlankCondition,ISBLANK($A512),
_xlpm.Calculation,IF(_xlpm.IsPeriodBlankCondition,"",IF(_xlpm.IsPrincipalRemainingBlankCondition,"",IF(_xlpm.IsPrincipalZeroCondition,"",IF(_xlpm.IsPrincipalLessThenOrEqualToMonthlyPaymentCondition,$F511,_xlpm.PrincipalOwedCalculation)))),
_xlpm.Calculation
)</f>
        <v/>
      </c>
      <c r="F512" s="5" t="str">
        <f>_xlfn.LET(
_xlpm.StartingBalanceGreaterThanPrincipalOwedPlusPrepaymentCondition,$C512&gt;=$E512,
_xlpm.IsPrincpalOwedPlusPrepaymentLessThanOrEqualToPrincipalRemainingCondition,ROUND($E512,2)&lt;=ROUND($F511,2),
_xlpm.IsCurrentPrincapalOwedAmtGreaterThanPrevPrincipalOwedCondition,$E511&gt;$F511,
_xlpm.IsPrincipalZeroCondition,ROUND($F511,2) = 0,
_xlpm.IsPrincipalRemainingBlankCondition,$F511="",
_xlpm.IsPeriodBlankCondition,ISBLANK($A512),
_xlpm.Calculation,IF(_xlpm.IsPeriodBlankCondition,"",IF(_xlpm.IsPrincipalRemainingBlankCondition,"",IF(_xlpm.IsPrincipalZeroCondition,"",IF(_xlpm.StartingBalanceGreaterThanPrincipalOwedPlusPrepaymentCondition,$C512-$E512,0)))),
_xlpm.Calculation
)</f>
        <v/>
      </c>
      <c r="G512" s="5" t="str">
        <f>_xlfn.LET(
_xlpm.PrincpalRemainingCalculation,$B$13,
_xlpm.IsPrincipalZeroCondition,ROUND($F511,2) = 0,
_xlpm.IsPrincipalRemainingBlankCondition,$F511="",
_xlpm.IsPeriodBlankCondition,ISBLANK($A512),
_xlpm.Calculation,IF(_xlpm.IsPeriodBlankCondition,"",IF(_xlpm.IsPrincipalRemainingBlankCondition,"",IF(_xlpm.IsPrincipalZeroCondition,"",_xlpm.PrincpalRemainingCalculation))),
_xlpm.Calculation
)</f>
        <v/>
      </c>
      <c r="H512" s="5" t="str">
        <f>_xlfn.LET(
_xlpm.IsPrincipalRemainingLessThanOrEqualToPMICutoffAmtCondition,$F511&lt;=$B$2*(1-$B$15),
_xlpm.PMIMonthlyPayment,$B$19,
_xlpm.IsPrincipalZeroCondition,ROUND($F511,2) = 0,
_xlpm.IsPrincipalRemainingBlankCondition,$F511="",
_xlpm.IsPeriodBlankCondition,ISBLANK($A512),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12" s="5" t="str">
        <f>_xlfn.LET(
_xlpm.IfPMIOwedIsBlank,IF($H512 = "",0,$H512),
_xlpm.TotalMonthlyPaymentCalculation,$D512+$E512+$G512+_xlpm.IfPMIOwedIsBlank,
_xlpm.IsPrincipalZeroCondition,ROUND($F511,2) = 0,
_xlpm.IsPrincipalRemainingBlankCondition,$F511="",
_xlpm.IsPeriodBlankCondition,ISBLANK($A512),
_xlpm.Calculation,IF(_xlpm.IsPeriodBlankCondition,"",IF(_xlpm.IsPrincipalRemainingBlankCondition,"",IF(_xlpm.IsPrincipalZeroCondition,"",_xlpm.TotalMonthlyPaymentCalculation))),
_xlpm.Calculation
)</f>
        <v/>
      </c>
      <c r="L512" s="5"/>
    </row>
    <row r="513" spans="2:12" x14ac:dyDescent="0.3">
      <c r="B513" s="53" t="str">
        <f t="shared" si="7"/>
        <v/>
      </c>
      <c r="C513" s="5" t="str">
        <f>_xlfn.LET(
_xlpm.StartingPrincipalBalance,$F512,
_xlpm.IsPrincipalRemainingZeroCondition,ROUND($F512,2)=0,
_xlpm.IsPrincipalRemainingBlankCondition,$F512="",
_xlpm.IsPeriodBlankCondition,ISBLANK($A513),
_xlpm.Calculation,IF(_xlpm.IsPeriodBlankCondition,"",IF(_xlpm.IsPrincipalRemainingBlankCondition,"",IF(_xlpm.IsPrincipalRemainingZeroCondition,"",_xlpm.StartingPrincipalBalance))),
_xlpm.Calculation
)</f>
        <v/>
      </c>
      <c r="D513" s="5" t="str">
        <f>_xlfn.LET(
_xlpm.InterestCalculation,$F512*$B$9,
_xlpm.IsPrincipalRemainingZeroCondition,ROUND($F512,2)=0,
_xlpm.IsPrincipalRemainingBlankCondition,$F512="",
_xlpm.IsPeriodBlankCondition,ISBLANK($A513),
_xlpm.Calculation,IF(_xlpm.IsPeriodBlankCondition,"",IF(_xlpm.IsPrincipalRemainingBlankCondition,"",IF(_xlpm.IsPrincipalRemainingZeroCondition,"",_xlpm.InterestCalculation))),
_xlpm.Calculation
)</f>
        <v/>
      </c>
      <c r="E513" s="5" t="str">
        <f>_xlfn.LET(
_xlpm.PrincipalOwedCalculation,$B$10-$D513,
_xlpm.IsPrincipalLessThenOrEqualToMonthlyPaymentCondition,$F512&lt;=$B$10,
_xlpm.IsPrincipalZeroCondition,ROUND($F512,2) = 0,
_xlpm.IsPrincipalRemainingBlankCondition,$F512="",
_xlpm.IsPeriodBlankCondition,ISBLANK($A513),
_xlpm.Calculation,IF(_xlpm.IsPeriodBlankCondition,"",IF(_xlpm.IsPrincipalRemainingBlankCondition,"",IF(_xlpm.IsPrincipalZeroCondition,"",IF(_xlpm.IsPrincipalLessThenOrEqualToMonthlyPaymentCondition,$F512,_xlpm.PrincipalOwedCalculation)))),
_xlpm.Calculation
)</f>
        <v/>
      </c>
      <c r="F513" s="5" t="str">
        <f>_xlfn.LET(
_xlpm.StartingBalanceGreaterThanPrincipalOwedPlusPrepaymentCondition,$C513&gt;=$E513,
_xlpm.IsPrincpalOwedPlusPrepaymentLessThanOrEqualToPrincipalRemainingCondition,ROUND($E513,2)&lt;=ROUND($F512,2),
_xlpm.IsCurrentPrincapalOwedAmtGreaterThanPrevPrincipalOwedCondition,$E512&gt;$F512,
_xlpm.IsPrincipalZeroCondition,ROUND($F512,2) = 0,
_xlpm.IsPrincipalRemainingBlankCondition,$F512="",
_xlpm.IsPeriodBlankCondition,ISBLANK($A513),
_xlpm.Calculation,IF(_xlpm.IsPeriodBlankCondition,"",IF(_xlpm.IsPrincipalRemainingBlankCondition,"",IF(_xlpm.IsPrincipalZeroCondition,"",IF(_xlpm.StartingBalanceGreaterThanPrincipalOwedPlusPrepaymentCondition,$C513-$E513,0)))),
_xlpm.Calculation
)</f>
        <v/>
      </c>
      <c r="G513" s="5" t="str">
        <f>_xlfn.LET(
_xlpm.PrincpalRemainingCalculation,$B$13,
_xlpm.IsPrincipalZeroCondition,ROUND($F512,2) = 0,
_xlpm.IsPrincipalRemainingBlankCondition,$F512="",
_xlpm.IsPeriodBlankCondition,ISBLANK($A513),
_xlpm.Calculation,IF(_xlpm.IsPeriodBlankCondition,"",IF(_xlpm.IsPrincipalRemainingBlankCondition,"",IF(_xlpm.IsPrincipalZeroCondition,"",_xlpm.PrincpalRemainingCalculation))),
_xlpm.Calculation
)</f>
        <v/>
      </c>
      <c r="H513" s="5" t="str">
        <f>_xlfn.LET(
_xlpm.IsPrincipalRemainingLessThanOrEqualToPMICutoffAmtCondition,$F512&lt;=$B$2*(1-$B$15),
_xlpm.PMIMonthlyPayment,$B$19,
_xlpm.IsPrincipalZeroCondition,ROUND($F512,2) = 0,
_xlpm.IsPrincipalRemainingBlankCondition,$F512="",
_xlpm.IsPeriodBlankCondition,ISBLANK($A513),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13" s="5" t="str">
        <f>_xlfn.LET(
_xlpm.IfPMIOwedIsBlank,IF($H513 = "",0,$H513),
_xlpm.TotalMonthlyPaymentCalculation,$D513+$E513+$G513+_xlpm.IfPMIOwedIsBlank,
_xlpm.IsPrincipalZeroCondition,ROUND($F512,2) = 0,
_xlpm.IsPrincipalRemainingBlankCondition,$F512="",
_xlpm.IsPeriodBlankCondition,ISBLANK($A513),
_xlpm.Calculation,IF(_xlpm.IsPeriodBlankCondition,"",IF(_xlpm.IsPrincipalRemainingBlankCondition,"",IF(_xlpm.IsPrincipalZeroCondition,"",_xlpm.TotalMonthlyPaymentCalculation))),
_xlpm.Calculation
)</f>
        <v/>
      </c>
      <c r="L513" s="5"/>
    </row>
    <row r="514" spans="2:12" x14ac:dyDescent="0.3">
      <c r="B514" s="53" t="str">
        <f t="shared" si="7"/>
        <v/>
      </c>
      <c r="C514" s="5" t="str">
        <f>_xlfn.LET(
_xlpm.StartingPrincipalBalance,$F513,
_xlpm.IsPrincipalRemainingZeroCondition,ROUND($F513,2)=0,
_xlpm.IsPrincipalRemainingBlankCondition,$F513="",
_xlpm.IsPeriodBlankCondition,ISBLANK($A514),
_xlpm.Calculation,IF(_xlpm.IsPeriodBlankCondition,"",IF(_xlpm.IsPrincipalRemainingBlankCondition,"",IF(_xlpm.IsPrincipalRemainingZeroCondition,"",_xlpm.StartingPrincipalBalance))),
_xlpm.Calculation
)</f>
        <v/>
      </c>
      <c r="D514" s="5" t="str">
        <f>_xlfn.LET(
_xlpm.InterestCalculation,$F513*$B$9,
_xlpm.IsPrincipalRemainingZeroCondition,ROUND($F513,2)=0,
_xlpm.IsPrincipalRemainingBlankCondition,$F513="",
_xlpm.IsPeriodBlankCondition,ISBLANK($A514),
_xlpm.Calculation,IF(_xlpm.IsPeriodBlankCondition,"",IF(_xlpm.IsPrincipalRemainingBlankCondition,"",IF(_xlpm.IsPrincipalRemainingZeroCondition,"",_xlpm.InterestCalculation))),
_xlpm.Calculation
)</f>
        <v/>
      </c>
      <c r="E514" s="5" t="str">
        <f>_xlfn.LET(
_xlpm.PrincipalOwedCalculation,$B$10-$D514,
_xlpm.IsPrincipalLessThenOrEqualToMonthlyPaymentCondition,$F513&lt;=$B$10,
_xlpm.IsPrincipalZeroCondition,ROUND($F513,2) = 0,
_xlpm.IsPrincipalRemainingBlankCondition,$F513="",
_xlpm.IsPeriodBlankCondition,ISBLANK($A514),
_xlpm.Calculation,IF(_xlpm.IsPeriodBlankCondition,"",IF(_xlpm.IsPrincipalRemainingBlankCondition,"",IF(_xlpm.IsPrincipalZeroCondition,"",IF(_xlpm.IsPrincipalLessThenOrEqualToMonthlyPaymentCondition,$F513,_xlpm.PrincipalOwedCalculation)))),
_xlpm.Calculation
)</f>
        <v/>
      </c>
      <c r="F514" s="5" t="str">
        <f>_xlfn.LET(
_xlpm.StartingBalanceGreaterThanPrincipalOwedPlusPrepaymentCondition,$C514&gt;=$E514,
_xlpm.IsPrincpalOwedPlusPrepaymentLessThanOrEqualToPrincipalRemainingCondition,ROUND($E514,2)&lt;=ROUND($F513,2),
_xlpm.IsCurrentPrincapalOwedAmtGreaterThanPrevPrincipalOwedCondition,$E513&gt;$F513,
_xlpm.IsPrincipalZeroCondition,ROUND($F513,2) = 0,
_xlpm.IsPrincipalRemainingBlankCondition,$F513="",
_xlpm.IsPeriodBlankCondition,ISBLANK($A514),
_xlpm.Calculation,IF(_xlpm.IsPeriodBlankCondition,"",IF(_xlpm.IsPrincipalRemainingBlankCondition,"",IF(_xlpm.IsPrincipalZeroCondition,"",IF(_xlpm.StartingBalanceGreaterThanPrincipalOwedPlusPrepaymentCondition,$C514-$E514,0)))),
_xlpm.Calculation
)</f>
        <v/>
      </c>
      <c r="G514" s="5" t="str">
        <f>_xlfn.LET(
_xlpm.PrincpalRemainingCalculation,$B$13,
_xlpm.IsPrincipalZeroCondition,ROUND($F513,2) = 0,
_xlpm.IsPrincipalRemainingBlankCondition,$F513="",
_xlpm.IsPeriodBlankCondition,ISBLANK($A514),
_xlpm.Calculation,IF(_xlpm.IsPeriodBlankCondition,"",IF(_xlpm.IsPrincipalRemainingBlankCondition,"",IF(_xlpm.IsPrincipalZeroCondition,"",_xlpm.PrincpalRemainingCalculation))),
_xlpm.Calculation
)</f>
        <v/>
      </c>
      <c r="H514" s="5" t="str">
        <f>_xlfn.LET(
_xlpm.IsPrincipalRemainingLessThanOrEqualToPMICutoffAmtCondition,$F513&lt;=$B$2*(1-$B$15),
_xlpm.PMIMonthlyPayment,$B$19,
_xlpm.IsPrincipalZeroCondition,ROUND($F513,2) = 0,
_xlpm.IsPrincipalRemainingBlankCondition,$F513="",
_xlpm.IsPeriodBlankCondition,ISBLANK($A514),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14" s="5" t="str">
        <f>_xlfn.LET(
_xlpm.IfPMIOwedIsBlank,IF($H514 = "",0,$H514),
_xlpm.TotalMonthlyPaymentCalculation,$D514+$E514+$G514+_xlpm.IfPMIOwedIsBlank,
_xlpm.IsPrincipalZeroCondition,ROUND($F513,2) = 0,
_xlpm.IsPrincipalRemainingBlankCondition,$F513="",
_xlpm.IsPeriodBlankCondition,ISBLANK($A514),
_xlpm.Calculation,IF(_xlpm.IsPeriodBlankCondition,"",IF(_xlpm.IsPrincipalRemainingBlankCondition,"",IF(_xlpm.IsPrincipalZeroCondition,"",_xlpm.TotalMonthlyPaymentCalculation))),
_xlpm.Calculation
)</f>
        <v/>
      </c>
      <c r="L514" s="5"/>
    </row>
    <row r="515" spans="2:12" x14ac:dyDescent="0.3">
      <c r="B515" s="53" t="str">
        <f t="shared" si="7"/>
        <v/>
      </c>
      <c r="C515" s="5" t="str">
        <f>_xlfn.LET(
_xlpm.StartingPrincipalBalance,$F514,
_xlpm.IsPrincipalRemainingZeroCondition,ROUND($F514,2)=0,
_xlpm.IsPrincipalRemainingBlankCondition,$F514="",
_xlpm.IsPeriodBlankCondition,ISBLANK($A515),
_xlpm.Calculation,IF(_xlpm.IsPeriodBlankCondition,"",IF(_xlpm.IsPrincipalRemainingBlankCondition,"",IF(_xlpm.IsPrincipalRemainingZeroCondition,"",_xlpm.StartingPrincipalBalance))),
_xlpm.Calculation
)</f>
        <v/>
      </c>
      <c r="D515" s="5" t="str">
        <f>_xlfn.LET(
_xlpm.InterestCalculation,$F514*$B$9,
_xlpm.IsPrincipalRemainingZeroCondition,ROUND($F514,2)=0,
_xlpm.IsPrincipalRemainingBlankCondition,$F514="",
_xlpm.IsPeriodBlankCondition,ISBLANK($A515),
_xlpm.Calculation,IF(_xlpm.IsPeriodBlankCondition,"",IF(_xlpm.IsPrincipalRemainingBlankCondition,"",IF(_xlpm.IsPrincipalRemainingZeroCondition,"",_xlpm.InterestCalculation))),
_xlpm.Calculation
)</f>
        <v/>
      </c>
      <c r="E515" s="5" t="str">
        <f>_xlfn.LET(
_xlpm.PrincipalOwedCalculation,$B$10-$D515,
_xlpm.IsPrincipalLessThenOrEqualToMonthlyPaymentCondition,$F514&lt;=$B$10,
_xlpm.IsPrincipalZeroCondition,ROUND($F514,2) = 0,
_xlpm.IsPrincipalRemainingBlankCondition,$F514="",
_xlpm.IsPeriodBlankCondition,ISBLANK($A515),
_xlpm.Calculation,IF(_xlpm.IsPeriodBlankCondition,"",IF(_xlpm.IsPrincipalRemainingBlankCondition,"",IF(_xlpm.IsPrincipalZeroCondition,"",IF(_xlpm.IsPrincipalLessThenOrEqualToMonthlyPaymentCondition,$F514,_xlpm.PrincipalOwedCalculation)))),
_xlpm.Calculation
)</f>
        <v/>
      </c>
      <c r="F515" s="5" t="str">
        <f>_xlfn.LET(
_xlpm.StartingBalanceGreaterThanPrincipalOwedPlusPrepaymentCondition,$C515&gt;=$E515,
_xlpm.IsPrincpalOwedPlusPrepaymentLessThanOrEqualToPrincipalRemainingCondition,ROUND($E515,2)&lt;=ROUND($F514,2),
_xlpm.IsCurrentPrincapalOwedAmtGreaterThanPrevPrincipalOwedCondition,$E514&gt;$F514,
_xlpm.IsPrincipalZeroCondition,ROUND($F514,2) = 0,
_xlpm.IsPrincipalRemainingBlankCondition,$F514="",
_xlpm.IsPeriodBlankCondition,ISBLANK($A515),
_xlpm.Calculation,IF(_xlpm.IsPeriodBlankCondition,"",IF(_xlpm.IsPrincipalRemainingBlankCondition,"",IF(_xlpm.IsPrincipalZeroCondition,"",IF(_xlpm.StartingBalanceGreaterThanPrincipalOwedPlusPrepaymentCondition,$C515-$E515,0)))),
_xlpm.Calculation
)</f>
        <v/>
      </c>
      <c r="G515" s="5" t="str">
        <f>_xlfn.LET(
_xlpm.PrincpalRemainingCalculation,$B$13,
_xlpm.IsPrincipalZeroCondition,ROUND($F514,2) = 0,
_xlpm.IsPrincipalRemainingBlankCondition,$F514="",
_xlpm.IsPeriodBlankCondition,ISBLANK($A515),
_xlpm.Calculation,IF(_xlpm.IsPeriodBlankCondition,"",IF(_xlpm.IsPrincipalRemainingBlankCondition,"",IF(_xlpm.IsPrincipalZeroCondition,"",_xlpm.PrincpalRemainingCalculation))),
_xlpm.Calculation
)</f>
        <v/>
      </c>
      <c r="H515" s="5" t="str">
        <f>_xlfn.LET(
_xlpm.IsPrincipalRemainingLessThanOrEqualToPMICutoffAmtCondition,$F514&lt;=$B$2*(1-$B$15),
_xlpm.PMIMonthlyPayment,$B$19,
_xlpm.IsPrincipalZeroCondition,ROUND($F514,2) = 0,
_xlpm.IsPrincipalRemainingBlankCondition,$F514="",
_xlpm.IsPeriodBlankCondition,ISBLANK($A515),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15" s="5" t="str">
        <f>_xlfn.LET(
_xlpm.IfPMIOwedIsBlank,IF($H515 = "",0,$H515),
_xlpm.TotalMonthlyPaymentCalculation,$D515+$E515+$G515+_xlpm.IfPMIOwedIsBlank,
_xlpm.IsPrincipalZeroCondition,ROUND($F514,2) = 0,
_xlpm.IsPrincipalRemainingBlankCondition,$F514="",
_xlpm.IsPeriodBlankCondition,ISBLANK($A515),
_xlpm.Calculation,IF(_xlpm.IsPeriodBlankCondition,"",IF(_xlpm.IsPrincipalRemainingBlankCondition,"",IF(_xlpm.IsPrincipalZeroCondition,"",_xlpm.TotalMonthlyPaymentCalculation))),
_xlpm.Calculation
)</f>
        <v/>
      </c>
      <c r="L515" s="5"/>
    </row>
    <row r="516" spans="2:12" x14ac:dyDescent="0.3">
      <c r="B516" s="53" t="str">
        <f t="shared" si="7"/>
        <v/>
      </c>
      <c r="C516" s="5" t="str">
        <f>_xlfn.LET(
_xlpm.StartingPrincipalBalance,$F515,
_xlpm.IsPrincipalRemainingZeroCondition,ROUND($F515,2)=0,
_xlpm.IsPrincipalRemainingBlankCondition,$F515="",
_xlpm.IsPeriodBlankCondition,ISBLANK($A516),
_xlpm.Calculation,IF(_xlpm.IsPeriodBlankCondition,"",IF(_xlpm.IsPrincipalRemainingBlankCondition,"",IF(_xlpm.IsPrincipalRemainingZeroCondition,"",_xlpm.StartingPrincipalBalance))),
_xlpm.Calculation
)</f>
        <v/>
      </c>
      <c r="D516" s="5" t="str">
        <f>_xlfn.LET(
_xlpm.InterestCalculation,$F515*$B$9,
_xlpm.IsPrincipalRemainingZeroCondition,ROUND($F515,2)=0,
_xlpm.IsPrincipalRemainingBlankCondition,$F515="",
_xlpm.IsPeriodBlankCondition,ISBLANK($A516),
_xlpm.Calculation,IF(_xlpm.IsPeriodBlankCondition,"",IF(_xlpm.IsPrincipalRemainingBlankCondition,"",IF(_xlpm.IsPrincipalRemainingZeroCondition,"",_xlpm.InterestCalculation))),
_xlpm.Calculation
)</f>
        <v/>
      </c>
      <c r="E516" s="5" t="str">
        <f>_xlfn.LET(
_xlpm.PrincipalOwedCalculation,$B$10-$D516,
_xlpm.IsPrincipalLessThenOrEqualToMonthlyPaymentCondition,$F515&lt;=$B$10,
_xlpm.IsPrincipalZeroCondition,ROUND($F515,2) = 0,
_xlpm.IsPrincipalRemainingBlankCondition,$F515="",
_xlpm.IsPeriodBlankCondition,ISBLANK($A516),
_xlpm.Calculation,IF(_xlpm.IsPeriodBlankCondition,"",IF(_xlpm.IsPrincipalRemainingBlankCondition,"",IF(_xlpm.IsPrincipalZeroCondition,"",IF(_xlpm.IsPrincipalLessThenOrEqualToMonthlyPaymentCondition,$F515,_xlpm.PrincipalOwedCalculation)))),
_xlpm.Calculation
)</f>
        <v/>
      </c>
      <c r="F516" s="5" t="str">
        <f>_xlfn.LET(
_xlpm.StartingBalanceGreaterThanPrincipalOwedPlusPrepaymentCondition,$C516&gt;=$E516,
_xlpm.IsPrincpalOwedPlusPrepaymentLessThanOrEqualToPrincipalRemainingCondition,ROUND($E516,2)&lt;=ROUND($F515,2),
_xlpm.IsCurrentPrincapalOwedAmtGreaterThanPrevPrincipalOwedCondition,$E515&gt;$F515,
_xlpm.IsPrincipalZeroCondition,ROUND($F515,2) = 0,
_xlpm.IsPrincipalRemainingBlankCondition,$F515="",
_xlpm.IsPeriodBlankCondition,ISBLANK($A516),
_xlpm.Calculation,IF(_xlpm.IsPeriodBlankCondition,"",IF(_xlpm.IsPrincipalRemainingBlankCondition,"",IF(_xlpm.IsPrincipalZeroCondition,"",IF(_xlpm.StartingBalanceGreaterThanPrincipalOwedPlusPrepaymentCondition,$C516-$E516,0)))),
_xlpm.Calculation
)</f>
        <v/>
      </c>
      <c r="G516" s="5" t="str">
        <f>_xlfn.LET(
_xlpm.PrincpalRemainingCalculation,$B$13,
_xlpm.IsPrincipalZeroCondition,ROUND($F515,2) = 0,
_xlpm.IsPrincipalRemainingBlankCondition,$F515="",
_xlpm.IsPeriodBlankCondition,ISBLANK($A516),
_xlpm.Calculation,IF(_xlpm.IsPeriodBlankCondition,"",IF(_xlpm.IsPrincipalRemainingBlankCondition,"",IF(_xlpm.IsPrincipalZeroCondition,"",_xlpm.PrincpalRemainingCalculation))),
_xlpm.Calculation
)</f>
        <v/>
      </c>
      <c r="H516" s="5" t="str">
        <f>_xlfn.LET(
_xlpm.IsPrincipalRemainingLessThanOrEqualToPMICutoffAmtCondition,$F515&lt;=$B$2*(1-$B$15),
_xlpm.PMIMonthlyPayment,$B$19,
_xlpm.IsPrincipalZeroCondition,ROUND($F515,2) = 0,
_xlpm.IsPrincipalRemainingBlankCondition,$F515="",
_xlpm.IsPeriodBlankCondition,ISBLANK($A516),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16" s="5" t="str">
        <f>_xlfn.LET(
_xlpm.IfPMIOwedIsBlank,IF($H516 = "",0,$H516),
_xlpm.TotalMonthlyPaymentCalculation,$D516+$E516+$G516+_xlpm.IfPMIOwedIsBlank,
_xlpm.IsPrincipalZeroCondition,ROUND($F515,2) = 0,
_xlpm.IsPrincipalRemainingBlankCondition,$F515="",
_xlpm.IsPeriodBlankCondition,ISBLANK($A516),
_xlpm.Calculation,IF(_xlpm.IsPeriodBlankCondition,"",IF(_xlpm.IsPrincipalRemainingBlankCondition,"",IF(_xlpm.IsPrincipalZeroCondition,"",_xlpm.TotalMonthlyPaymentCalculation))),
_xlpm.Calculation
)</f>
        <v/>
      </c>
      <c r="L516" s="5"/>
    </row>
    <row r="517" spans="2:12" x14ac:dyDescent="0.3">
      <c r="B517" s="53" t="str">
        <f t="shared" si="7"/>
        <v/>
      </c>
      <c r="C517" s="5" t="str">
        <f>_xlfn.LET(
_xlpm.StartingPrincipalBalance,$F516,
_xlpm.IsPrincipalRemainingZeroCondition,ROUND($F516,2)=0,
_xlpm.IsPrincipalRemainingBlankCondition,$F516="",
_xlpm.IsPeriodBlankCondition,ISBLANK($A517),
_xlpm.Calculation,IF(_xlpm.IsPeriodBlankCondition,"",IF(_xlpm.IsPrincipalRemainingBlankCondition,"",IF(_xlpm.IsPrincipalRemainingZeroCondition,"",_xlpm.StartingPrincipalBalance))),
_xlpm.Calculation
)</f>
        <v/>
      </c>
      <c r="D517" s="5" t="str">
        <f>_xlfn.LET(
_xlpm.InterestCalculation,$F516*$B$9,
_xlpm.IsPrincipalRemainingZeroCondition,ROUND($F516,2)=0,
_xlpm.IsPrincipalRemainingBlankCondition,$F516="",
_xlpm.IsPeriodBlankCondition,ISBLANK($A517),
_xlpm.Calculation,IF(_xlpm.IsPeriodBlankCondition,"",IF(_xlpm.IsPrincipalRemainingBlankCondition,"",IF(_xlpm.IsPrincipalRemainingZeroCondition,"",_xlpm.InterestCalculation))),
_xlpm.Calculation
)</f>
        <v/>
      </c>
      <c r="E517" s="5" t="str">
        <f>_xlfn.LET(
_xlpm.PrincipalOwedCalculation,$B$10-$D517,
_xlpm.IsPrincipalLessThenOrEqualToMonthlyPaymentCondition,$F516&lt;=$B$10,
_xlpm.IsPrincipalZeroCondition,ROUND($F516,2) = 0,
_xlpm.IsPrincipalRemainingBlankCondition,$F516="",
_xlpm.IsPeriodBlankCondition,ISBLANK($A517),
_xlpm.Calculation,IF(_xlpm.IsPeriodBlankCondition,"",IF(_xlpm.IsPrincipalRemainingBlankCondition,"",IF(_xlpm.IsPrincipalZeroCondition,"",IF(_xlpm.IsPrincipalLessThenOrEqualToMonthlyPaymentCondition,$F516,_xlpm.PrincipalOwedCalculation)))),
_xlpm.Calculation
)</f>
        <v/>
      </c>
      <c r="F517" s="5" t="str">
        <f>_xlfn.LET(
_xlpm.StartingBalanceGreaterThanPrincipalOwedPlusPrepaymentCondition,$C517&gt;=$E517,
_xlpm.IsPrincpalOwedPlusPrepaymentLessThanOrEqualToPrincipalRemainingCondition,ROUND($E517,2)&lt;=ROUND($F516,2),
_xlpm.IsCurrentPrincapalOwedAmtGreaterThanPrevPrincipalOwedCondition,$E516&gt;$F516,
_xlpm.IsPrincipalZeroCondition,ROUND($F516,2) = 0,
_xlpm.IsPrincipalRemainingBlankCondition,$F516="",
_xlpm.IsPeriodBlankCondition,ISBLANK($A517),
_xlpm.Calculation,IF(_xlpm.IsPeriodBlankCondition,"",IF(_xlpm.IsPrincipalRemainingBlankCondition,"",IF(_xlpm.IsPrincipalZeroCondition,"",IF(_xlpm.StartingBalanceGreaterThanPrincipalOwedPlusPrepaymentCondition,$C517-$E517,0)))),
_xlpm.Calculation
)</f>
        <v/>
      </c>
      <c r="G517" s="5" t="str">
        <f>_xlfn.LET(
_xlpm.PrincpalRemainingCalculation,$B$13,
_xlpm.IsPrincipalZeroCondition,ROUND($F516,2) = 0,
_xlpm.IsPrincipalRemainingBlankCondition,$F516="",
_xlpm.IsPeriodBlankCondition,ISBLANK($A517),
_xlpm.Calculation,IF(_xlpm.IsPeriodBlankCondition,"",IF(_xlpm.IsPrincipalRemainingBlankCondition,"",IF(_xlpm.IsPrincipalZeroCondition,"",_xlpm.PrincpalRemainingCalculation))),
_xlpm.Calculation
)</f>
        <v/>
      </c>
      <c r="H517" s="5" t="str">
        <f>_xlfn.LET(
_xlpm.IsPrincipalRemainingLessThanOrEqualToPMICutoffAmtCondition,$F516&lt;=$B$2*(1-$B$15),
_xlpm.PMIMonthlyPayment,$B$19,
_xlpm.IsPrincipalZeroCondition,ROUND($F516,2) = 0,
_xlpm.IsPrincipalRemainingBlankCondition,$F516="",
_xlpm.IsPeriodBlankCondition,ISBLANK($A517),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17" s="5" t="str">
        <f>_xlfn.LET(
_xlpm.IfPMIOwedIsBlank,IF($H517 = "",0,$H517),
_xlpm.TotalMonthlyPaymentCalculation,$D517+$E517+$G517+_xlpm.IfPMIOwedIsBlank,
_xlpm.IsPrincipalZeroCondition,ROUND($F516,2) = 0,
_xlpm.IsPrincipalRemainingBlankCondition,$F516="",
_xlpm.IsPeriodBlankCondition,ISBLANK($A517),
_xlpm.Calculation,IF(_xlpm.IsPeriodBlankCondition,"",IF(_xlpm.IsPrincipalRemainingBlankCondition,"",IF(_xlpm.IsPrincipalZeroCondition,"",_xlpm.TotalMonthlyPaymentCalculation))),
_xlpm.Calculation
)</f>
        <v/>
      </c>
      <c r="L517" s="5"/>
    </row>
    <row r="518" spans="2:12" x14ac:dyDescent="0.3">
      <c r="B518" s="53" t="str">
        <f t="shared" si="7"/>
        <v/>
      </c>
      <c r="C518" s="5" t="str">
        <f>_xlfn.LET(
_xlpm.StartingPrincipalBalance,$F517,
_xlpm.IsPrincipalRemainingZeroCondition,ROUND($F517,2)=0,
_xlpm.IsPrincipalRemainingBlankCondition,$F517="",
_xlpm.IsPeriodBlankCondition,ISBLANK($A518),
_xlpm.Calculation,IF(_xlpm.IsPeriodBlankCondition,"",IF(_xlpm.IsPrincipalRemainingBlankCondition,"",IF(_xlpm.IsPrincipalRemainingZeroCondition,"",_xlpm.StartingPrincipalBalance))),
_xlpm.Calculation
)</f>
        <v/>
      </c>
      <c r="D518" s="5" t="str">
        <f>_xlfn.LET(
_xlpm.InterestCalculation,$F517*$B$9,
_xlpm.IsPrincipalRemainingZeroCondition,ROUND($F517,2)=0,
_xlpm.IsPrincipalRemainingBlankCondition,$F517="",
_xlpm.IsPeriodBlankCondition,ISBLANK($A518),
_xlpm.Calculation,IF(_xlpm.IsPeriodBlankCondition,"",IF(_xlpm.IsPrincipalRemainingBlankCondition,"",IF(_xlpm.IsPrincipalRemainingZeroCondition,"",_xlpm.InterestCalculation))),
_xlpm.Calculation
)</f>
        <v/>
      </c>
      <c r="E518" s="5" t="str">
        <f>_xlfn.LET(
_xlpm.PrincipalOwedCalculation,$B$10-$D518,
_xlpm.IsPrincipalLessThenOrEqualToMonthlyPaymentCondition,$F517&lt;=$B$10,
_xlpm.IsPrincipalZeroCondition,ROUND($F517,2) = 0,
_xlpm.IsPrincipalRemainingBlankCondition,$F517="",
_xlpm.IsPeriodBlankCondition,ISBLANK($A518),
_xlpm.Calculation,IF(_xlpm.IsPeriodBlankCondition,"",IF(_xlpm.IsPrincipalRemainingBlankCondition,"",IF(_xlpm.IsPrincipalZeroCondition,"",IF(_xlpm.IsPrincipalLessThenOrEqualToMonthlyPaymentCondition,$F517,_xlpm.PrincipalOwedCalculation)))),
_xlpm.Calculation
)</f>
        <v/>
      </c>
      <c r="F518" s="5" t="str">
        <f>_xlfn.LET(
_xlpm.StartingBalanceGreaterThanPrincipalOwedPlusPrepaymentCondition,$C518&gt;=$E518,
_xlpm.IsPrincpalOwedPlusPrepaymentLessThanOrEqualToPrincipalRemainingCondition,ROUND($E518,2)&lt;=ROUND($F517,2),
_xlpm.IsCurrentPrincapalOwedAmtGreaterThanPrevPrincipalOwedCondition,$E517&gt;$F517,
_xlpm.IsPrincipalZeroCondition,ROUND($F517,2) = 0,
_xlpm.IsPrincipalRemainingBlankCondition,$F517="",
_xlpm.IsPeriodBlankCondition,ISBLANK($A518),
_xlpm.Calculation,IF(_xlpm.IsPeriodBlankCondition,"",IF(_xlpm.IsPrincipalRemainingBlankCondition,"",IF(_xlpm.IsPrincipalZeroCondition,"",IF(_xlpm.StartingBalanceGreaterThanPrincipalOwedPlusPrepaymentCondition,$C518-$E518,0)))),
_xlpm.Calculation
)</f>
        <v/>
      </c>
      <c r="G518" s="5" t="str">
        <f>_xlfn.LET(
_xlpm.PrincpalRemainingCalculation,$B$13,
_xlpm.IsPrincipalZeroCondition,ROUND($F517,2) = 0,
_xlpm.IsPrincipalRemainingBlankCondition,$F517="",
_xlpm.IsPeriodBlankCondition,ISBLANK($A518),
_xlpm.Calculation,IF(_xlpm.IsPeriodBlankCondition,"",IF(_xlpm.IsPrincipalRemainingBlankCondition,"",IF(_xlpm.IsPrincipalZeroCondition,"",_xlpm.PrincpalRemainingCalculation))),
_xlpm.Calculation
)</f>
        <v/>
      </c>
      <c r="H518" s="5" t="str">
        <f>_xlfn.LET(
_xlpm.IsPrincipalRemainingLessThanOrEqualToPMICutoffAmtCondition,$F517&lt;=$B$2*(1-$B$15),
_xlpm.PMIMonthlyPayment,$B$19,
_xlpm.IsPrincipalZeroCondition,ROUND($F517,2) = 0,
_xlpm.IsPrincipalRemainingBlankCondition,$F517="",
_xlpm.IsPeriodBlankCondition,ISBLANK($A518),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18" s="5" t="str">
        <f>_xlfn.LET(
_xlpm.IfPMIOwedIsBlank,IF($H518 = "",0,$H518),
_xlpm.TotalMonthlyPaymentCalculation,$D518+$E518+$G518+_xlpm.IfPMIOwedIsBlank,
_xlpm.IsPrincipalZeroCondition,ROUND($F517,2) = 0,
_xlpm.IsPrincipalRemainingBlankCondition,$F517="",
_xlpm.IsPeriodBlankCondition,ISBLANK($A518),
_xlpm.Calculation,IF(_xlpm.IsPeriodBlankCondition,"",IF(_xlpm.IsPrincipalRemainingBlankCondition,"",IF(_xlpm.IsPrincipalZeroCondition,"",_xlpm.TotalMonthlyPaymentCalculation))),
_xlpm.Calculation
)</f>
        <v/>
      </c>
      <c r="L518" s="5"/>
    </row>
    <row r="519" spans="2:12" x14ac:dyDescent="0.3">
      <c r="B519" s="53" t="str">
        <f t="shared" si="7"/>
        <v/>
      </c>
      <c r="C519" s="5" t="str">
        <f>_xlfn.LET(
_xlpm.StartingPrincipalBalance,$F518,
_xlpm.IsPrincipalRemainingZeroCondition,ROUND($F518,2)=0,
_xlpm.IsPrincipalRemainingBlankCondition,$F518="",
_xlpm.IsPeriodBlankCondition,ISBLANK($A519),
_xlpm.Calculation,IF(_xlpm.IsPeriodBlankCondition,"",IF(_xlpm.IsPrincipalRemainingBlankCondition,"",IF(_xlpm.IsPrincipalRemainingZeroCondition,"",_xlpm.StartingPrincipalBalance))),
_xlpm.Calculation
)</f>
        <v/>
      </c>
      <c r="D519" s="5" t="str">
        <f>_xlfn.LET(
_xlpm.InterestCalculation,$F518*$B$9,
_xlpm.IsPrincipalRemainingZeroCondition,ROUND($F518,2)=0,
_xlpm.IsPrincipalRemainingBlankCondition,$F518="",
_xlpm.IsPeriodBlankCondition,ISBLANK($A519),
_xlpm.Calculation,IF(_xlpm.IsPeriodBlankCondition,"",IF(_xlpm.IsPrincipalRemainingBlankCondition,"",IF(_xlpm.IsPrincipalRemainingZeroCondition,"",_xlpm.InterestCalculation))),
_xlpm.Calculation
)</f>
        <v/>
      </c>
      <c r="E519" s="5" t="str">
        <f>_xlfn.LET(
_xlpm.PrincipalOwedCalculation,$B$10-$D519,
_xlpm.IsPrincipalLessThenOrEqualToMonthlyPaymentCondition,$F518&lt;=$B$10,
_xlpm.IsPrincipalZeroCondition,ROUND($F518,2) = 0,
_xlpm.IsPrincipalRemainingBlankCondition,$F518="",
_xlpm.IsPeriodBlankCondition,ISBLANK($A519),
_xlpm.Calculation,IF(_xlpm.IsPeriodBlankCondition,"",IF(_xlpm.IsPrincipalRemainingBlankCondition,"",IF(_xlpm.IsPrincipalZeroCondition,"",IF(_xlpm.IsPrincipalLessThenOrEqualToMonthlyPaymentCondition,$F518,_xlpm.PrincipalOwedCalculation)))),
_xlpm.Calculation
)</f>
        <v/>
      </c>
      <c r="F519" s="5" t="str">
        <f>_xlfn.LET(
_xlpm.StartingBalanceGreaterThanPrincipalOwedPlusPrepaymentCondition,$C519&gt;=$E519,
_xlpm.IsPrincpalOwedPlusPrepaymentLessThanOrEqualToPrincipalRemainingCondition,ROUND($E519,2)&lt;=ROUND($F518,2),
_xlpm.IsCurrentPrincapalOwedAmtGreaterThanPrevPrincipalOwedCondition,$E518&gt;$F518,
_xlpm.IsPrincipalZeroCondition,ROUND($F518,2) = 0,
_xlpm.IsPrincipalRemainingBlankCondition,$F518="",
_xlpm.IsPeriodBlankCondition,ISBLANK($A519),
_xlpm.Calculation,IF(_xlpm.IsPeriodBlankCondition,"",IF(_xlpm.IsPrincipalRemainingBlankCondition,"",IF(_xlpm.IsPrincipalZeroCondition,"",IF(_xlpm.StartingBalanceGreaterThanPrincipalOwedPlusPrepaymentCondition,$C519-$E519,0)))),
_xlpm.Calculation
)</f>
        <v/>
      </c>
      <c r="G519" s="5" t="str">
        <f>_xlfn.LET(
_xlpm.PrincpalRemainingCalculation,$B$13,
_xlpm.IsPrincipalZeroCondition,ROUND($F518,2) = 0,
_xlpm.IsPrincipalRemainingBlankCondition,$F518="",
_xlpm.IsPeriodBlankCondition,ISBLANK($A519),
_xlpm.Calculation,IF(_xlpm.IsPeriodBlankCondition,"",IF(_xlpm.IsPrincipalRemainingBlankCondition,"",IF(_xlpm.IsPrincipalZeroCondition,"",_xlpm.PrincpalRemainingCalculation))),
_xlpm.Calculation
)</f>
        <v/>
      </c>
      <c r="H519" s="5" t="str">
        <f>_xlfn.LET(
_xlpm.IsPrincipalRemainingLessThanOrEqualToPMICutoffAmtCondition,$F518&lt;=$B$2*(1-$B$15),
_xlpm.PMIMonthlyPayment,$B$19,
_xlpm.IsPrincipalZeroCondition,ROUND($F518,2) = 0,
_xlpm.IsPrincipalRemainingBlankCondition,$F518="",
_xlpm.IsPeriodBlankCondition,ISBLANK($A519),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19" s="5" t="str">
        <f>_xlfn.LET(
_xlpm.IfPMIOwedIsBlank,IF($H519 = "",0,$H519),
_xlpm.TotalMonthlyPaymentCalculation,$D519+$E519+$G519+_xlpm.IfPMIOwedIsBlank,
_xlpm.IsPrincipalZeroCondition,ROUND($F518,2) = 0,
_xlpm.IsPrincipalRemainingBlankCondition,$F518="",
_xlpm.IsPeriodBlankCondition,ISBLANK($A519),
_xlpm.Calculation,IF(_xlpm.IsPeriodBlankCondition,"",IF(_xlpm.IsPrincipalRemainingBlankCondition,"",IF(_xlpm.IsPrincipalZeroCondition,"",_xlpm.TotalMonthlyPaymentCalculation))),
_xlpm.Calculation
)</f>
        <v/>
      </c>
      <c r="L519" s="5"/>
    </row>
    <row r="520" spans="2:12" x14ac:dyDescent="0.3">
      <c r="B520" s="53" t="str">
        <f t="shared" si="7"/>
        <v/>
      </c>
      <c r="C520" s="5" t="str">
        <f>_xlfn.LET(
_xlpm.StartingPrincipalBalance,$F519,
_xlpm.IsPrincipalRemainingZeroCondition,ROUND($F519,2)=0,
_xlpm.IsPrincipalRemainingBlankCondition,$F519="",
_xlpm.IsPeriodBlankCondition,ISBLANK($A520),
_xlpm.Calculation,IF(_xlpm.IsPeriodBlankCondition,"",IF(_xlpm.IsPrincipalRemainingBlankCondition,"",IF(_xlpm.IsPrincipalRemainingZeroCondition,"",_xlpm.StartingPrincipalBalance))),
_xlpm.Calculation
)</f>
        <v/>
      </c>
      <c r="D520" s="5" t="str">
        <f>_xlfn.LET(
_xlpm.InterestCalculation,$F519*$B$9,
_xlpm.IsPrincipalRemainingZeroCondition,ROUND($F519,2)=0,
_xlpm.IsPrincipalRemainingBlankCondition,$F519="",
_xlpm.IsPeriodBlankCondition,ISBLANK($A520),
_xlpm.Calculation,IF(_xlpm.IsPeriodBlankCondition,"",IF(_xlpm.IsPrincipalRemainingBlankCondition,"",IF(_xlpm.IsPrincipalRemainingZeroCondition,"",_xlpm.InterestCalculation))),
_xlpm.Calculation
)</f>
        <v/>
      </c>
      <c r="E520" s="5" t="str">
        <f>_xlfn.LET(
_xlpm.PrincipalOwedCalculation,$B$10-$D520,
_xlpm.IsPrincipalLessThenOrEqualToMonthlyPaymentCondition,$F519&lt;=$B$10,
_xlpm.IsPrincipalZeroCondition,ROUND($F519,2) = 0,
_xlpm.IsPrincipalRemainingBlankCondition,$F519="",
_xlpm.IsPeriodBlankCondition,ISBLANK($A520),
_xlpm.Calculation,IF(_xlpm.IsPeriodBlankCondition,"",IF(_xlpm.IsPrincipalRemainingBlankCondition,"",IF(_xlpm.IsPrincipalZeroCondition,"",IF(_xlpm.IsPrincipalLessThenOrEqualToMonthlyPaymentCondition,$F519,_xlpm.PrincipalOwedCalculation)))),
_xlpm.Calculation
)</f>
        <v/>
      </c>
      <c r="F520" s="5" t="str">
        <f>_xlfn.LET(
_xlpm.StartingBalanceGreaterThanPrincipalOwedPlusPrepaymentCondition,$C520&gt;=$E520,
_xlpm.IsPrincpalOwedPlusPrepaymentLessThanOrEqualToPrincipalRemainingCondition,ROUND($E520,2)&lt;=ROUND($F519,2),
_xlpm.IsCurrentPrincapalOwedAmtGreaterThanPrevPrincipalOwedCondition,$E519&gt;$F519,
_xlpm.IsPrincipalZeroCondition,ROUND($F519,2) = 0,
_xlpm.IsPrincipalRemainingBlankCondition,$F519="",
_xlpm.IsPeriodBlankCondition,ISBLANK($A520),
_xlpm.Calculation,IF(_xlpm.IsPeriodBlankCondition,"",IF(_xlpm.IsPrincipalRemainingBlankCondition,"",IF(_xlpm.IsPrincipalZeroCondition,"",IF(_xlpm.StartingBalanceGreaterThanPrincipalOwedPlusPrepaymentCondition,$C520-$E520,0)))),
_xlpm.Calculation
)</f>
        <v/>
      </c>
      <c r="G520" s="5" t="str">
        <f>_xlfn.LET(
_xlpm.PrincpalRemainingCalculation,$B$13,
_xlpm.IsPrincipalZeroCondition,ROUND($F519,2) = 0,
_xlpm.IsPrincipalRemainingBlankCondition,$F519="",
_xlpm.IsPeriodBlankCondition,ISBLANK($A520),
_xlpm.Calculation,IF(_xlpm.IsPeriodBlankCondition,"",IF(_xlpm.IsPrincipalRemainingBlankCondition,"",IF(_xlpm.IsPrincipalZeroCondition,"",_xlpm.PrincpalRemainingCalculation))),
_xlpm.Calculation
)</f>
        <v/>
      </c>
      <c r="H520" s="5" t="str">
        <f>_xlfn.LET(
_xlpm.IsPrincipalRemainingLessThanOrEqualToPMICutoffAmtCondition,$F519&lt;=$B$2*(1-$B$15),
_xlpm.PMIMonthlyPayment,$B$19,
_xlpm.IsPrincipalZeroCondition,ROUND($F519,2) = 0,
_xlpm.IsPrincipalRemainingBlankCondition,$F519="",
_xlpm.IsPeriodBlankCondition,ISBLANK($A520),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20" s="5" t="str">
        <f>_xlfn.LET(
_xlpm.IfPMIOwedIsBlank,IF($H520 = "",0,$H520),
_xlpm.TotalMonthlyPaymentCalculation,$D520+$E520+$G520+_xlpm.IfPMIOwedIsBlank,
_xlpm.IsPrincipalZeroCondition,ROUND($F519,2) = 0,
_xlpm.IsPrincipalRemainingBlankCondition,$F519="",
_xlpm.IsPeriodBlankCondition,ISBLANK($A520),
_xlpm.Calculation,IF(_xlpm.IsPeriodBlankCondition,"",IF(_xlpm.IsPrincipalRemainingBlankCondition,"",IF(_xlpm.IsPrincipalZeroCondition,"",_xlpm.TotalMonthlyPaymentCalculation))),
_xlpm.Calculation
)</f>
        <v/>
      </c>
      <c r="L520" s="5"/>
    </row>
    <row r="521" spans="2:12" x14ac:dyDescent="0.3">
      <c r="B521" s="53" t="str">
        <f t="shared" si="7"/>
        <v/>
      </c>
      <c r="C521" s="5" t="str">
        <f>_xlfn.LET(
_xlpm.StartingPrincipalBalance,$F520,
_xlpm.IsPrincipalRemainingZeroCondition,ROUND($F520,2)=0,
_xlpm.IsPrincipalRemainingBlankCondition,$F520="",
_xlpm.IsPeriodBlankCondition,ISBLANK($A521),
_xlpm.Calculation,IF(_xlpm.IsPeriodBlankCondition,"",IF(_xlpm.IsPrincipalRemainingBlankCondition,"",IF(_xlpm.IsPrincipalRemainingZeroCondition,"",_xlpm.StartingPrincipalBalance))),
_xlpm.Calculation
)</f>
        <v/>
      </c>
      <c r="D521" s="5" t="str">
        <f>_xlfn.LET(
_xlpm.InterestCalculation,$F520*$B$9,
_xlpm.IsPrincipalRemainingZeroCondition,ROUND($F520,2)=0,
_xlpm.IsPrincipalRemainingBlankCondition,$F520="",
_xlpm.IsPeriodBlankCondition,ISBLANK($A521),
_xlpm.Calculation,IF(_xlpm.IsPeriodBlankCondition,"",IF(_xlpm.IsPrincipalRemainingBlankCondition,"",IF(_xlpm.IsPrincipalRemainingZeroCondition,"",_xlpm.InterestCalculation))),
_xlpm.Calculation
)</f>
        <v/>
      </c>
      <c r="E521" s="5" t="str">
        <f>_xlfn.LET(
_xlpm.PrincipalOwedCalculation,$B$10-$D521,
_xlpm.IsPrincipalLessThenOrEqualToMonthlyPaymentCondition,$F520&lt;=$B$10,
_xlpm.IsPrincipalZeroCondition,ROUND($F520,2) = 0,
_xlpm.IsPrincipalRemainingBlankCondition,$F520="",
_xlpm.IsPeriodBlankCondition,ISBLANK($A521),
_xlpm.Calculation,IF(_xlpm.IsPeriodBlankCondition,"",IF(_xlpm.IsPrincipalRemainingBlankCondition,"",IF(_xlpm.IsPrincipalZeroCondition,"",IF(_xlpm.IsPrincipalLessThenOrEqualToMonthlyPaymentCondition,$F520,_xlpm.PrincipalOwedCalculation)))),
_xlpm.Calculation
)</f>
        <v/>
      </c>
      <c r="F521" s="5" t="str">
        <f>_xlfn.LET(
_xlpm.StartingBalanceGreaterThanPrincipalOwedPlusPrepaymentCondition,$C521&gt;=$E521,
_xlpm.IsPrincpalOwedPlusPrepaymentLessThanOrEqualToPrincipalRemainingCondition,ROUND($E521,2)&lt;=ROUND($F520,2),
_xlpm.IsCurrentPrincapalOwedAmtGreaterThanPrevPrincipalOwedCondition,$E520&gt;$F520,
_xlpm.IsPrincipalZeroCondition,ROUND($F520,2) = 0,
_xlpm.IsPrincipalRemainingBlankCondition,$F520="",
_xlpm.IsPeriodBlankCondition,ISBLANK($A521),
_xlpm.Calculation,IF(_xlpm.IsPeriodBlankCondition,"",IF(_xlpm.IsPrincipalRemainingBlankCondition,"",IF(_xlpm.IsPrincipalZeroCondition,"",IF(_xlpm.StartingBalanceGreaterThanPrincipalOwedPlusPrepaymentCondition,$C521-$E521,0)))),
_xlpm.Calculation
)</f>
        <v/>
      </c>
      <c r="G521" s="5" t="str">
        <f>_xlfn.LET(
_xlpm.PrincpalRemainingCalculation,$B$13,
_xlpm.IsPrincipalZeroCondition,ROUND($F520,2) = 0,
_xlpm.IsPrincipalRemainingBlankCondition,$F520="",
_xlpm.IsPeriodBlankCondition,ISBLANK($A521),
_xlpm.Calculation,IF(_xlpm.IsPeriodBlankCondition,"",IF(_xlpm.IsPrincipalRemainingBlankCondition,"",IF(_xlpm.IsPrincipalZeroCondition,"",_xlpm.PrincpalRemainingCalculation))),
_xlpm.Calculation
)</f>
        <v/>
      </c>
      <c r="H521" s="5" t="str">
        <f>_xlfn.LET(
_xlpm.IsPrincipalRemainingLessThanOrEqualToPMICutoffAmtCondition,$F520&lt;=$B$2*(1-$B$15),
_xlpm.PMIMonthlyPayment,$B$19,
_xlpm.IsPrincipalZeroCondition,ROUND($F520,2) = 0,
_xlpm.IsPrincipalRemainingBlankCondition,$F520="",
_xlpm.IsPeriodBlankCondition,ISBLANK($A521),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21" s="5" t="str">
        <f>_xlfn.LET(
_xlpm.IfPMIOwedIsBlank,IF($H521 = "",0,$H521),
_xlpm.TotalMonthlyPaymentCalculation,$D521+$E521+$G521+_xlpm.IfPMIOwedIsBlank,
_xlpm.IsPrincipalZeroCondition,ROUND($F520,2) = 0,
_xlpm.IsPrincipalRemainingBlankCondition,$F520="",
_xlpm.IsPeriodBlankCondition,ISBLANK($A521),
_xlpm.Calculation,IF(_xlpm.IsPeriodBlankCondition,"",IF(_xlpm.IsPrincipalRemainingBlankCondition,"",IF(_xlpm.IsPrincipalZeroCondition,"",_xlpm.TotalMonthlyPaymentCalculation))),
_xlpm.Calculation
)</f>
        <v/>
      </c>
      <c r="L521" s="5"/>
    </row>
    <row r="522" spans="2:12" x14ac:dyDescent="0.3">
      <c r="B522" s="53" t="str">
        <f t="shared" si="7"/>
        <v/>
      </c>
      <c r="C522" s="5" t="str">
        <f>_xlfn.LET(
_xlpm.StartingPrincipalBalance,$F521,
_xlpm.IsPrincipalRemainingZeroCondition,ROUND($F521,2)=0,
_xlpm.IsPrincipalRemainingBlankCondition,$F521="",
_xlpm.IsPeriodBlankCondition,ISBLANK($A522),
_xlpm.Calculation,IF(_xlpm.IsPeriodBlankCondition,"",IF(_xlpm.IsPrincipalRemainingBlankCondition,"",IF(_xlpm.IsPrincipalRemainingZeroCondition,"",_xlpm.StartingPrincipalBalance))),
_xlpm.Calculation
)</f>
        <v/>
      </c>
      <c r="D522" s="5" t="str">
        <f>_xlfn.LET(
_xlpm.InterestCalculation,$F521*$B$9,
_xlpm.IsPrincipalRemainingZeroCondition,ROUND($F521,2)=0,
_xlpm.IsPrincipalRemainingBlankCondition,$F521="",
_xlpm.IsPeriodBlankCondition,ISBLANK($A522),
_xlpm.Calculation,IF(_xlpm.IsPeriodBlankCondition,"",IF(_xlpm.IsPrincipalRemainingBlankCondition,"",IF(_xlpm.IsPrincipalRemainingZeroCondition,"",_xlpm.InterestCalculation))),
_xlpm.Calculation
)</f>
        <v/>
      </c>
      <c r="E522" s="5" t="str">
        <f>_xlfn.LET(
_xlpm.PrincipalOwedCalculation,$B$10-$D522,
_xlpm.IsPrincipalLessThenOrEqualToMonthlyPaymentCondition,$F521&lt;=$B$10,
_xlpm.IsPrincipalZeroCondition,ROUND($F521,2) = 0,
_xlpm.IsPrincipalRemainingBlankCondition,$F521="",
_xlpm.IsPeriodBlankCondition,ISBLANK($A522),
_xlpm.Calculation,IF(_xlpm.IsPeriodBlankCondition,"",IF(_xlpm.IsPrincipalRemainingBlankCondition,"",IF(_xlpm.IsPrincipalZeroCondition,"",IF(_xlpm.IsPrincipalLessThenOrEqualToMonthlyPaymentCondition,$F521,_xlpm.PrincipalOwedCalculation)))),
_xlpm.Calculation
)</f>
        <v/>
      </c>
      <c r="F522" s="5" t="str">
        <f>_xlfn.LET(
_xlpm.StartingBalanceGreaterThanPrincipalOwedPlusPrepaymentCondition,$C522&gt;=$E522,
_xlpm.IsPrincpalOwedPlusPrepaymentLessThanOrEqualToPrincipalRemainingCondition,ROUND($E522,2)&lt;=ROUND($F521,2),
_xlpm.IsCurrentPrincapalOwedAmtGreaterThanPrevPrincipalOwedCondition,$E521&gt;$F521,
_xlpm.IsPrincipalZeroCondition,ROUND($F521,2) = 0,
_xlpm.IsPrincipalRemainingBlankCondition,$F521="",
_xlpm.IsPeriodBlankCondition,ISBLANK($A522),
_xlpm.Calculation,IF(_xlpm.IsPeriodBlankCondition,"",IF(_xlpm.IsPrincipalRemainingBlankCondition,"",IF(_xlpm.IsPrincipalZeroCondition,"",IF(_xlpm.StartingBalanceGreaterThanPrincipalOwedPlusPrepaymentCondition,$C522-$E522,0)))),
_xlpm.Calculation
)</f>
        <v/>
      </c>
      <c r="G522" s="5" t="str">
        <f>_xlfn.LET(
_xlpm.PrincpalRemainingCalculation,$B$13,
_xlpm.IsPrincipalZeroCondition,ROUND($F521,2) = 0,
_xlpm.IsPrincipalRemainingBlankCondition,$F521="",
_xlpm.IsPeriodBlankCondition,ISBLANK($A522),
_xlpm.Calculation,IF(_xlpm.IsPeriodBlankCondition,"",IF(_xlpm.IsPrincipalRemainingBlankCondition,"",IF(_xlpm.IsPrincipalZeroCondition,"",_xlpm.PrincpalRemainingCalculation))),
_xlpm.Calculation
)</f>
        <v/>
      </c>
      <c r="H522" s="5" t="str">
        <f>_xlfn.LET(
_xlpm.IsPrincipalRemainingLessThanOrEqualToPMICutoffAmtCondition,$F521&lt;=$B$2*(1-$B$15),
_xlpm.PMIMonthlyPayment,$B$19,
_xlpm.IsPrincipalZeroCondition,ROUND($F521,2) = 0,
_xlpm.IsPrincipalRemainingBlankCondition,$F521="",
_xlpm.IsPeriodBlankCondition,ISBLANK($A522),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22" s="5" t="str">
        <f>_xlfn.LET(
_xlpm.IfPMIOwedIsBlank,IF($H522 = "",0,$H522),
_xlpm.TotalMonthlyPaymentCalculation,$D522+$E522+$G522+_xlpm.IfPMIOwedIsBlank,
_xlpm.IsPrincipalZeroCondition,ROUND($F521,2) = 0,
_xlpm.IsPrincipalRemainingBlankCondition,$F521="",
_xlpm.IsPeriodBlankCondition,ISBLANK($A522),
_xlpm.Calculation,IF(_xlpm.IsPeriodBlankCondition,"",IF(_xlpm.IsPrincipalRemainingBlankCondition,"",IF(_xlpm.IsPrincipalZeroCondition,"",_xlpm.TotalMonthlyPaymentCalculation))),
_xlpm.Calculation
)</f>
        <v/>
      </c>
      <c r="L522" s="5"/>
    </row>
    <row r="523" spans="2:12" x14ac:dyDescent="0.3">
      <c r="B523" s="53" t="str">
        <f t="shared" si="7"/>
        <v/>
      </c>
      <c r="C523" s="5" t="str">
        <f>_xlfn.LET(
_xlpm.StartingPrincipalBalance,$F522,
_xlpm.IsPrincipalRemainingZeroCondition,ROUND($F522,2)=0,
_xlpm.IsPrincipalRemainingBlankCondition,$F522="",
_xlpm.IsPeriodBlankCondition,ISBLANK($A523),
_xlpm.Calculation,IF(_xlpm.IsPeriodBlankCondition,"",IF(_xlpm.IsPrincipalRemainingBlankCondition,"",IF(_xlpm.IsPrincipalRemainingZeroCondition,"",_xlpm.StartingPrincipalBalance))),
_xlpm.Calculation
)</f>
        <v/>
      </c>
      <c r="D523" s="5" t="str">
        <f>_xlfn.LET(
_xlpm.InterestCalculation,$F522*$B$9,
_xlpm.IsPrincipalRemainingZeroCondition,ROUND($F522,2)=0,
_xlpm.IsPrincipalRemainingBlankCondition,$F522="",
_xlpm.IsPeriodBlankCondition,ISBLANK($A523),
_xlpm.Calculation,IF(_xlpm.IsPeriodBlankCondition,"",IF(_xlpm.IsPrincipalRemainingBlankCondition,"",IF(_xlpm.IsPrincipalRemainingZeroCondition,"",_xlpm.InterestCalculation))),
_xlpm.Calculation
)</f>
        <v/>
      </c>
      <c r="E523" s="5" t="str">
        <f>_xlfn.LET(
_xlpm.PrincipalOwedCalculation,$B$10-$D523,
_xlpm.IsPrincipalLessThenOrEqualToMonthlyPaymentCondition,$F522&lt;=$B$10,
_xlpm.IsPrincipalZeroCondition,ROUND($F522,2) = 0,
_xlpm.IsPrincipalRemainingBlankCondition,$F522="",
_xlpm.IsPeriodBlankCondition,ISBLANK($A523),
_xlpm.Calculation,IF(_xlpm.IsPeriodBlankCondition,"",IF(_xlpm.IsPrincipalRemainingBlankCondition,"",IF(_xlpm.IsPrincipalZeroCondition,"",IF(_xlpm.IsPrincipalLessThenOrEqualToMonthlyPaymentCondition,$F522,_xlpm.PrincipalOwedCalculation)))),
_xlpm.Calculation
)</f>
        <v/>
      </c>
      <c r="F523" s="5" t="str">
        <f>_xlfn.LET(
_xlpm.StartingBalanceGreaterThanPrincipalOwedPlusPrepaymentCondition,$C523&gt;=$E523,
_xlpm.IsPrincpalOwedPlusPrepaymentLessThanOrEqualToPrincipalRemainingCondition,ROUND($E523,2)&lt;=ROUND($F522,2),
_xlpm.IsCurrentPrincapalOwedAmtGreaterThanPrevPrincipalOwedCondition,$E522&gt;$F522,
_xlpm.IsPrincipalZeroCondition,ROUND($F522,2) = 0,
_xlpm.IsPrincipalRemainingBlankCondition,$F522="",
_xlpm.IsPeriodBlankCondition,ISBLANK($A523),
_xlpm.Calculation,IF(_xlpm.IsPeriodBlankCondition,"",IF(_xlpm.IsPrincipalRemainingBlankCondition,"",IF(_xlpm.IsPrincipalZeroCondition,"",IF(_xlpm.StartingBalanceGreaterThanPrincipalOwedPlusPrepaymentCondition,$C523-$E523,0)))),
_xlpm.Calculation
)</f>
        <v/>
      </c>
      <c r="G523" s="5" t="str">
        <f>_xlfn.LET(
_xlpm.PrincpalRemainingCalculation,$B$13,
_xlpm.IsPrincipalZeroCondition,ROUND($F522,2) = 0,
_xlpm.IsPrincipalRemainingBlankCondition,$F522="",
_xlpm.IsPeriodBlankCondition,ISBLANK($A523),
_xlpm.Calculation,IF(_xlpm.IsPeriodBlankCondition,"",IF(_xlpm.IsPrincipalRemainingBlankCondition,"",IF(_xlpm.IsPrincipalZeroCondition,"",_xlpm.PrincpalRemainingCalculation))),
_xlpm.Calculation
)</f>
        <v/>
      </c>
      <c r="H523" s="5" t="str">
        <f>_xlfn.LET(
_xlpm.IsPrincipalRemainingLessThanOrEqualToPMICutoffAmtCondition,$F522&lt;=$B$2*(1-$B$15),
_xlpm.PMIMonthlyPayment,$B$19,
_xlpm.IsPrincipalZeroCondition,ROUND($F522,2) = 0,
_xlpm.IsPrincipalRemainingBlankCondition,$F522="",
_xlpm.IsPeriodBlankCondition,ISBLANK($A523),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23" s="5" t="str">
        <f>_xlfn.LET(
_xlpm.IfPMIOwedIsBlank,IF($H523 = "",0,$H523),
_xlpm.TotalMonthlyPaymentCalculation,$D523+$E523+$G523+_xlpm.IfPMIOwedIsBlank,
_xlpm.IsPrincipalZeroCondition,ROUND($F522,2) = 0,
_xlpm.IsPrincipalRemainingBlankCondition,$F522="",
_xlpm.IsPeriodBlankCondition,ISBLANK($A523),
_xlpm.Calculation,IF(_xlpm.IsPeriodBlankCondition,"",IF(_xlpm.IsPrincipalRemainingBlankCondition,"",IF(_xlpm.IsPrincipalZeroCondition,"",_xlpm.TotalMonthlyPaymentCalculation))),
_xlpm.Calculation
)</f>
        <v/>
      </c>
      <c r="L523" s="5"/>
    </row>
    <row r="524" spans="2:12" x14ac:dyDescent="0.3">
      <c r="B524" s="53" t="str">
        <f t="shared" si="7"/>
        <v/>
      </c>
      <c r="C524" s="5" t="str">
        <f>_xlfn.LET(
_xlpm.StartingPrincipalBalance,$F523,
_xlpm.IsPrincipalRemainingZeroCondition,ROUND($F523,2)=0,
_xlpm.IsPrincipalRemainingBlankCondition,$F523="",
_xlpm.IsPeriodBlankCondition,ISBLANK($A524),
_xlpm.Calculation,IF(_xlpm.IsPeriodBlankCondition,"",IF(_xlpm.IsPrincipalRemainingBlankCondition,"",IF(_xlpm.IsPrincipalRemainingZeroCondition,"",_xlpm.StartingPrincipalBalance))),
_xlpm.Calculation
)</f>
        <v/>
      </c>
      <c r="D524" s="5" t="str">
        <f>_xlfn.LET(
_xlpm.InterestCalculation,$F523*$B$9,
_xlpm.IsPrincipalRemainingZeroCondition,ROUND($F523,2)=0,
_xlpm.IsPrincipalRemainingBlankCondition,$F523="",
_xlpm.IsPeriodBlankCondition,ISBLANK($A524),
_xlpm.Calculation,IF(_xlpm.IsPeriodBlankCondition,"",IF(_xlpm.IsPrincipalRemainingBlankCondition,"",IF(_xlpm.IsPrincipalRemainingZeroCondition,"",_xlpm.InterestCalculation))),
_xlpm.Calculation
)</f>
        <v/>
      </c>
      <c r="E524" s="5" t="str">
        <f>_xlfn.LET(
_xlpm.PrincipalOwedCalculation,$B$10-$D524,
_xlpm.IsPrincipalLessThenOrEqualToMonthlyPaymentCondition,$F523&lt;=$B$10,
_xlpm.IsPrincipalZeroCondition,ROUND($F523,2) = 0,
_xlpm.IsPrincipalRemainingBlankCondition,$F523="",
_xlpm.IsPeriodBlankCondition,ISBLANK($A524),
_xlpm.Calculation,IF(_xlpm.IsPeriodBlankCondition,"",IF(_xlpm.IsPrincipalRemainingBlankCondition,"",IF(_xlpm.IsPrincipalZeroCondition,"",IF(_xlpm.IsPrincipalLessThenOrEqualToMonthlyPaymentCondition,$F523,_xlpm.PrincipalOwedCalculation)))),
_xlpm.Calculation
)</f>
        <v/>
      </c>
      <c r="F524" s="5" t="str">
        <f>_xlfn.LET(
_xlpm.StartingBalanceGreaterThanPrincipalOwedPlusPrepaymentCondition,$C524&gt;=$E524,
_xlpm.IsPrincpalOwedPlusPrepaymentLessThanOrEqualToPrincipalRemainingCondition,ROUND($E524,2)&lt;=ROUND($F523,2),
_xlpm.IsCurrentPrincapalOwedAmtGreaterThanPrevPrincipalOwedCondition,$E523&gt;$F523,
_xlpm.IsPrincipalZeroCondition,ROUND($F523,2) = 0,
_xlpm.IsPrincipalRemainingBlankCondition,$F523="",
_xlpm.IsPeriodBlankCondition,ISBLANK($A524),
_xlpm.Calculation,IF(_xlpm.IsPeriodBlankCondition,"",IF(_xlpm.IsPrincipalRemainingBlankCondition,"",IF(_xlpm.IsPrincipalZeroCondition,"",IF(_xlpm.StartingBalanceGreaterThanPrincipalOwedPlusPrepaymentCondition,$C524-$E524,0)))),
_xlpm.Calculation
)</f>
        <v/>
      </c>
      <c r="G524" s="5" t="str">
        <f>_xlfn.LET(
_xlpm.PrincpalRemainingCalculation,$B$13,
_xlpm.IsPrincipalZeroCondition,ROUND($F523,2) = 0,
_xlpm.IsPrincipalRemainingBlankCondition,$F523="",
_xlpm.IsPeriodBlankCondition,ISBLANK($A524),
_xlpm.Calculation,IF(_xlpm.IsPeriodBlankCondition,"",IF(_xlpm.IsPrincipalRemainingBlankCondition,"",IF(_xlpm.IsPrincipalZeroCondition,"",_xlpm.PrincpalRemainingCalculation))),
_xlpm.Calculation
)</f>
        <v/>
      </c>
      <c r="H524" s="5" t="str">
        <f>_xlfn.LET(
_xlpm.IsPrincipalRemainingLessThanOrEqualToPMICutoffAmtCondition,$F523&lt;=$B$2*(1-$B$15),
_xlpm.PMIMonthlyPayment,$B$19,
_xlpm.IsPrincipalZeroCondition,ROUND($F523,2) = 0,
_xlpm.IsPrincipalRemainingBlankCondition,$F523="",
_xlpm.IsPeriodBlankCondition,ISBLANK($A524),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24" s="5" t="str">
        <f>_xlfn.LET(
_xlpm.IfPMIOwedIsBlank,IF($H524 = "",0,$H524),
_xlpm.TotalMonthlyPaymentCalculation,$D524+$E524+$G524+_xlpm.IfPMIOwedIsBlank,
_xlpm.IsPrincipalZeroCondition,ROUND($F523,2) = 0,
_xlpm.IsPrincipalRemainingBlankCondition,$F523="",
_xlpm.IsPeriodBlankCondition,ISBLANK($A524),
_xlpm.Calculation,IF(_xlpm.IsPeriodBlankCondition,"",IF(_xlpm.IsPrincipalRemainingBlankCondition,"",IF(_xlpm.IsPrincipalZeroCondition,"",_xlpm.TotalMonthlyPaymentCalculation))),
_xlpm.Calculation
)</f>
        <v/>
      </c>
      <c r="L524" s="5"/>
    </row>
    <row r="525" spans="2:12" x14ac:dyDescent="0.3">
      <c r="B525" s="53" t="str">
        <f t="shared" si="7"/>
        <v/>
      </c>
      <c r="C525" s="5" t="str">
        <f>_xlfn.LET(
_xlpm.StartingPrincipalBalance,$F524,
_xlpm.IsPrincipalRemainingZeroCondition,ROUND($F524,2)=0,
_xlpm.IsPrincipalRemainingBlankCondition,$F524="",
_xlpm.IsPeriodBlankCondition,ISBLANK($A525),
_xlpm.Calculation,IF(_xlpm.IsPeriodBlankCondition,"",IF(_xlpm.IsPrincipalRemainingBlankCondition,"",IF(_xlpm.IsPrincipalRemainingZeroCondition,"",_xlpm.StartingPrincipalBalance))),
_xlpm.Calculation
)</f>
        <v/>
      </c>
      <c r="D525" s="5" t="str">
        <f>_xlfn.LET(
_xlpm.InterestCalculation,$F524*$B$9,
_xlpm.IsPrincipalRemainingZeroCondition,ROUND($F524,2)=0,
_xlpm.IsPrincipalRemainingBlankCondition,$F524="",
_xlpm.IsPeriodBlankCondition,ISBLANK($A525),
_xlpm.Calculation,IF(_xlpm.IsPeriodBlankCondition,"",IF(_xlpm.IsPrincipalRemainingBlankCondition,"",IF(_xlpm.IsPrincipalRemainingZeroCondition,"",_xlpm.InterestCalculation))),
_xlpm.Calculation
)</f>
        <v/>
      </c>
      <c r="E525" s="5" t="str">
        <f>_xlfn.LET(
_xlpm.PrincipalOwedCalculation,$B$10-$D525,
_xlpm.IsPrincipalLessThenOrEqualToMonthlyPaymentCondition,$F524&lt;=$B$10,
_xlpm.IsPrincipalZeroCondition,ROUND($F524,2) = 0,
_xlpm.IsPrincipalRemainingBlankCondition,$F524="",
_xlpm.IsPeriodBlankCondition,ISBLANK($A525),
_xlpm.Calculation,IF(_xlpm.IsPeriodBlankCondition,"",IF(_xlpm.IsPrincipalRemainingBlankCondition,"",IF(_xlpm.IsPrincipalZeroCondition,"",IF(_xlpm.IsPrincipalLessThenOrEqualToMonthlyPaymentCondition,$F524,_xlpm.PrincipalOwedCalculation)))),
_xlpm.Calculation
)</f>
        <v/>
      </c>
      <c r="F525" s="5" t="str">
        <f>_xlfn.LET(
_xlpm.StartingBalanceGreaterThanPrincipalOwedPlusPrepaymentCondition,$C525&gt;=$E525,
_xlpm.IsPrincpalOwedPlusPrepaymentLessThanOrEqualToPrincipalRemainingCondition,ROUND($E525,2)&lt;=ROUND($F524,2),
_xlpm.IsCurrentPrincapalOwedAmtGreaterThanPrevPrincipalOwedCondition,$E524&gt;$F524,
_xlpm.IsPrincipalZeroCondition,ROUND($F524,2) = 0,
_xlpm.IsPrincipalRemainingBlankCondition,$F524="",
_xlpm.IsPeriodBlankCondition,ISBLANK($A525),
_xlpm.Calculation,IF(_xlpm.IsPeriodBlankCondition,"",IF(_xlpm.IsPrincipalRemainingBlankCondition,"",IF(_xlpm.IsPrincipalZeroCondition,"",IF(_xlpm.StartingBalanceGreaterThanPrincipalOwedPlusPrepaymentCondition,$C525-$E525,0)))),
_xlpm.Calculation
)</f>
        <v/>
      </c>
      <c r="G525" s="5" t="str">
        <f>_xlfn.LET(
_xlpm.PrincpalRemainingCalculation,$B$13,
_xlpm.IsPrincipalZeroCondition,ROUND($F524,2) = 0,
_xlpm.IsPrincipalRemainingBlankCondition,$F524="",
_xlpm.IsPeriodBlankCondition,ISBLANK($A525),
_xlpm.Calculation,IF(_xlpm.IsPeriodBlankCondition,"",IF(_xlpm.IsPrincipalRemainingBlankCondition,"",IF(_xlpm.IsPrincipalZeroCondition,"",_xlpm.PrincpalRemainingCalculation))),
_xlpm.Calculation
)</f>
        <v/>
      </c>
      <c r="H525" s="5" t="str">
        <f>_xlfn.LET(
_xlpm.IsPrincipalRemainingLessThanOrEqualToPMICutoffAmtCondition,$F524&lt;=$B$2*(1-$B$15),
_xlpm.PMIMonthlyPayment,$B$19,
_xlpm.IsPrincipalZeroCondition,ROUND($F524,2) = 0,
_xlpm.IsPrincipalRemainingBlankCondition,$F524="",
_xlpm.IsPeriodBlankCondition,ISBLANK($A525),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25" s="5" t="str">
        <f>_xlfn.LET(
_xlpm.IfPMIOwedIsBlank,IF($H525 = "",0,$H525),
_xlpm.TotalMonthlyPaymentCalculation,$D525+$E525+$G525+_xlpm.IfPMIOwedIsBlank,
_xlpm.IsPrincipalZeroCondition,ROUND($F524,2) = 0,
_xlpm.IsPrincipalRemainingBlankCondition,$F524="",
_xlpm.IsPeriodBlankCondition,ISBLANK($A525),
_xlpm.Calculation,IF(_xlpm.IsPeriodBlankCondition,"",IF(_xlpm.IsPrincipalRemainingBlankCondition,"",IF(_xlpm.IsPrincipalZeroCondition,"",_xlpm.TotalMonthlyPaymentCalculation))),
_xlpm.Calculation
)</f>
        <v/>
      </c>
      <c r="L525" s="5"/>
    </row>
    <row r="526" spans="2:12" x14ac:dyDescent="0.3">
      <c r="B526" s="53" t="str">
        <f t="shared" si="7"/>
        <v/>
      </c>
      <c r="C526" s="5" t="str">
        <f>_xlfn.LET(
_xlpm.StartingPrincipalBalance,$F525,
_xlpm.IsPrincipalRemainingZeroCondition,ROUND($F525,2)=0,
_xlpm.IsPrincipalRemainingBlankCondition,$F525="",
_xlpm.IsPeriodBlankCondition,ISBLANK($A526),
_xlpm.Calculation,IF(_xlpm.IsPeriodBlankCondition,"",IF(_xlpm.IsPrincipalRemainingBlankCondition,"",IF(_xlpm.IsPrincipalRemainingZeroCondition,"",_xlpm.StartingPrincipalBalance))),
_xlpm.Calculation
)</f>
        <v/>
      </c>
      <c r="D526" s="5" t="str">
        <f>_xlfn.LET(
_xlpm.InterestCalculation,$F525*$B$9,
_xlpm.IsPrincipalRemainingZeroCondition,ROUND($F525,2)=0,
_xlpm.IsPrincipalRemainingBlankCondition,$F525="",
_xlpm.IsPeriodBlankCondition,ISBLANK($A526),
_xlpm.Calculation,IF(_xlpm.IsPeriodBlankCondition,"",IF(_xlpm.IsPrincipalRemainingBlankCondition,"",IF(_xlpm.IsPrincipalRemainingZeroCondition,"",_xlpm.InterestCalculation))),
_xlpm.Calculation
)</f>
        <v/>
      </c>
      <c r="E526" s="5" t="str">
        <f>_xlfn.LET(
_xlpm.PrincipalOwedCalculation,$B$10-$D526,
_xlpm.IsPrincipalLessThenOrEqualToMonthlyPaymentCondition,$F525&lt;=$B$10,
_xlpm.IsPrincipalZeroCondition,ROUND($F525,2) = 0,
_xlpm.IsPrincipalRemainingBlankCondition,$F525="",
_xlpm.IsPeriodBlankCondition,ISBLANK($A526),
_xlpm.Calculation,IF(_xlpm.IsPeriodBlankCondition,"",IF(_xlpm.IsPrincipalRemainingBlankCondition,"",IF(_xlpm.IsPrincipalZeroCondition,"",IF(_xlpm.IsPrincipalLessThenOrEqualToMonthlyPaymentCondition,$F525,_xlpm.PrincipalOwedCalculation)))),
_xlpm.Calculation
)</f>
        <v/>
      </c>
      <c r="F526" s="5" t="str">
        <f>_xlfn.LET(
_xlpm.StartingBalanceGreaterThanPrincipalOwedPlusPrepaymentCondition,$C526&gt;=$E526,
_xlpm.IsPrincpalOwedPlusPrepaymentLessThanOrEqualToPrincipalRemainingCondition,ROUND($E526,2)&lt;=ROUND($F525,2),
_xlpm.IsCurrentPrincapalOwedAmtGreaterThanPrevPrincipalOwedCondition,$E525&gt;$F525,
_xlpm.IsPrincipalZeroCondition,ROUND($F525,2) = 0,
_xlpm.IsPrincipalRemainingBlankCondition,$F525="",
_xlpm.IsPeriodBlankCondition,ISBLANK($A526),
_xlpm.Calculation,IF(_xlpm.IsPeriodBlankCondition,"",IF(_xlpm.IsPrincipalRemainingBlankCondition,"",IF(_xlpm.IsPrincipalZeroCondition,"",IF(_xlpm.StartingBalanceGreaterThanPrincipalOwedPlusPrepaymentCondition,$C526-$E526,0)))),
_xlpm.Calculation
)</f>
        <v/>
      </c>
      <c r="G526" s="5" t="str">
        <f>_xlfn.LET(
_xlpm.PrincpalRemainingCalculation,$B$13,
_xlpm.IsPrincipalZeroCondition,ROUND($F525,2) = 0,
_xlpm.IsPrincipalRemainingBlankCondition,$F525="",
_xlpm.IsPeriodBlankCondition,ISBLANK($A526),
_xlpm.Calculation,IF(_xlpm.IsPeriodBlankCondition,"",IF(_xlpm.IsPrincipalRemainingBlankCondition,"",IF(_xlpm.IsPrincipalZeroCondition,"",_xlpm.PrincpalRemainingCalculation))),
_xlpm.Calculation
)</f>
        <v/>
      </c>
      <c r="H526" s="5" t="str">
        <f>_xlfn.LET(
_xlpm.IsPrincipalRemainingLessThanOrEqualToPMICutoffAmtCondition,$F525&lt;=$B$2*(1-$B$15),
_xlpm.PMIMonthlyPayment,$B$19,
_xlpm.IsPrincipalZeroCondition,ROUND($F525,2) = 0,
_xlpm.IsPrincipalRemainingBlankCondition,$F525="",
_xlpm.IsPeriodBlankCondition,ISBLANK($A526),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26" s="5" t="str">
        <f>_xlfn.LET(
_xlpm.IfPMIOwedIsBlank,IF($H526 = "",0,$H526),
_xlpm.TotalMonthlyPaymentCalculation,$D526+$E526+$G526+_xlpm.IfPMIOwedIsBlank,
_xlpm.IsPrincipalZeroCondition,ROUND($F525,2) = 0,
_xlpm.IsPrincipalRemainingBlankCondition,$F525="",
_xlpm.IsPeriodBlankCondition,ISBLANK($A526),
_xlpm.Calculation,IF(_xlpm.IsPeriodBlankCondition,"",IF(_xlpm.IsPrincipalRemainingBlankCondition,"",IF(_xlpm.IsPrincipalZeroCondition,"",_xlpm.TotalMonthlyPaymentCalculation))),
_xlpm.Calculation
)</f>
        <v/>
      </c>
      <c r="L526" s="5"/>
    </row>
    <row r="527" spans="2:12" x14ac:dyDescent="0.3">
      <c r="B527" s="53" t="str">
        <f t="shared" si="7"/>
        <v/>
      </c>
      <c r="C527" s="5" t="str">
        <f>_xlfn.LET(
_xlpm.StartingPrincipalBalance,$F526,
_xlpm.IsPrincipalRemainingZeroCondition,ROUND($F526,2)=0,
_xlpm.IsPrincipalRemainingBlankCondition,$F526="",
_xlpm.IsPeriodBlankCondition,ISBLANK($A527),
_xlpm.Calculation,IF(_xlpm.IsPeriodBlankCondition,"",IF(_xlpm.IsPrincipalRemainingBlankCondition,"",IF(_xlpm.IsPrincipalRemainingZeroCondition,"",_xlpm.StartingPrincipalBalance))),
_xlpm.Calculation
)</f>
        <v/>
      </c>
      <c r="D527" s="5" t="str">
        <f>_xlfn.LET(
_xlpm.InterestCalculation,$F526*$B$9,
_xlpm.IsPrincipalRemainingZeroCondition,ROUND($F526,2)=0,
_xlpm.IsPrincipalRemainingBlankCondition,$F526="",
_xlpm.IsPeriodBlankCondition,ISBLANK($A527),
_xlpm.Calculation,IF(_xlpm.IsPeriodBlankCondition,"",IF(_xlpm.IsPrincipalRemainingBlankCondition,"",IF(_xlpm.IsPrincipalRemainingZeroCondition,"",_xlpm.InterestCalculation))),
_xlpm.Calculation
)</f>
        <v/>
      </c>
      <c r="E527" s="5" t="str">
        <f>_xlfn.LET(
_xlpm.PrincipalOwedCalculation,$B$10-$D527,
_xlpm.IsPrincipalLessThenOrEqualToMonthlyPaymentCondition,$F526&lt;=$B$10,
_xlpm.IsPrincipalZeroCondition,ROUND($F526,2) = 0,
_xlpm.IsPrincipalRemainingBlankCondition,$F526="",
_xlpm.IsPeriodBlankCondition,ISBLANK($A527),
_xlpm.Calculation,IF(_xlpm.IsPeriodBlankCondition,"",IF(_xlpm.IsPrincipalRemainingBlankCondition,"",IF(_xlpm.IsPrincipalZeroCondition,"",IF(_xlpm.IsPrincipalLessThenOrEqualToMonthlyPaymentCondition,$F526,_xlpm.PrincipalOwedCalculation)))),
_xlpm.Calculation
)</f>
        <v/>
      </c>
      <c r="F527" s="5" t="str">
        <f>_xlfn.LET(
_xlpm.StartingBalanceGreaterThanPrincipalOwedPlusPrepaymentCondition,$C527&gt;=$E527,
_xlpm.IsPrincpalOwedPlusPrepaymentLessThanOrEqualToPrincipalRemainingCondition,ROUND($E527,2)&lt;=ROUND($F526,2),
_xlpm.IsCurrentPrincapalOwedAmtGreaterThanPrevPrincipalOwedCondition,$E526&gt;$F526,
_xlpm.IsPrincipalZeroCondition,ROUND($F526,2) = 0,
_xlpm.IsPrincipalRemainingBlankCondition,$F526="",
_xlpm.IsPeriodBlankCondition,ISBLANK($A527),
_xlpm.Calculation,IF(_xlpm.IsPeriodBlankCondition,"",IF(_xlpm.IsPrincipalRemainingBlankCondition,"",IF(_xlpm.IsPrincipalZeroCondition,"",IF(_xlpm.StartingBalanceGreaterThanPrincipalOwedPlusPrepaymentCondition,$C527-$E527,0)))),
_xlpm.Calculation
)</f>
        <v/>
      </c>
      <c r="G527" s="5" t="str">
        <f>_xlfn.LET(
_xlpm.PrincpalRemainingCalculation,$B$13,
_xlpm.IsPrincipalZeroCondition,ROUND($F526,2) = 0,
_xlpm.IsPrincipalRemainingBlankCondition,$F526="",
_xlpm.IsPeriodBlankCondition,ISBLANK($A527),
_xlpm.Calculation,IF(_xlpm.IsPeriodBlankCondition,"",IF(_xlpm.IsPrincipalRemainingBlankCondition,"",IF(_xlpm.IsPrincipalZeroCondition,"",_xlpm.PrincpalRemainingCalculation))),
_xlpm.Calculation
)</f>
        <v/>
      </c>
      <c r="H527" s="5" t="str">
        <f>_xlfn.LET(
_xlpm.IsPrincipalRemainingLessThanOrEqualToPMICutoffAmtCondition,$F526&lt;=$B$2*(1-$B$15),
_xlpm.PMIMonthlyPayment,$B$19,
_xlpm.IsPrincipalZeroCondition,ROUND($F526,2) = 0,
_xlpm.IsPrincipalRemainingBlankCondition,$F526="",
_xlpm.IsPeriodBlankCondition,ISBLANK($A527),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27" s="5" t="str">
        <f>_xlfn.LET(
_xlpm.IfPMIOwedIsBlank,IF($H527 = "",0,$H527),
_xlpm.TotalMonthlyPaymentCalculation,$D527+$E527+$G527+_xlpm.IfPMIOwedIsBlank,
_xlpm.IsPrincipalZeroCondition,ROUND($F526,2) = 0,
_xlpm.IsPrincipalRemainingBlankCondition,$F526="",
_xlpm.IsPeriodBlankCondition,ISBLANK($A527),
_xlpm.Calculation,IF(_xlpm.IsPeriodBlankCondition,"",IF(_xlpm.IsPrincipalRemainingBlankCondition,"",IF(_xlpm.IsPrincipalZeroCondition,"",_xlpm.TotalMonthlyPaymentCalculation))),
_xlpm.Calculation
)</f>
        <v/>
      </c>
      <c r="L527" s="5"/>
    </row>
    <row r="528" spans="2:12" x14ac:dyDescent="0.3">
      <c r="B528" s="53" t="str">
        <f t="shared" si="7"/>
        <v/>
      </c>
      <c r="C528" s="5" t="str">
        <f>_xlfn.LET(
_xlpm.StartingPrincipalBalance,$F527,
_xlpm.IsPrincipalRemainingZeroCondition,ROUND($F527,2)=0,
_xlpm.IsPrincipalRemainingBlankCondition,$F527="",
_xlpm.IsPeriodBlankCondition,ISBLANK($A528),
_xlpm.Calculation,IF(_xlpm.IsPeriodBlankCondition,"",IF(_xlpm.IsPrincipalRemainingBlankCondition,"",IF(_xlpm.IsPrincipalRemainingZeroCondition,"",_xlpm.StartingPrincipalBalance))),
_xlpm.Calculation
)</f>
        <v/>
      </c>
      <c r="D528" s="5" t="str">
        <f>_xlfn.LET(
_xlpm.InterestCalculation,$F527*$B$9,
_xlpm.IsPrincipalRemainingZeroCondition,ROUND($F527,2)=0,
_xlpm.IsPrincipalRemainingBlankCondition,$F527="",
_xlpm.IsPeriodBlankCondition,ISBLANK($A528),
_xlpm.Calculation,IF(_xlpm.IsPeriodBlankCondition,"",IF(_xlpm.IsPrincipalRemainingBlankCondition,"",IF(_xlpm.IsPrincipalRemainingZeroCondition,"",_xlpm.InterestCalculation))),
_xlpm.Calculation
)</f>
        <v/>
      </c>
      <c r="E528" s="5" t="str">
        <f>_xlfn.LET(
_xlpm.PrincipalOwedCalculation,$B$10-$D528,
_xlpm.IsPrincipalLessThenOrEqualToMonthlyPaymentCondition,$F527&lt;=$B$10,
_xlpm.IsPrincipalZeroCondition,ROUND($F527,2) = 0,
_xlpm.IsPrincipalRemainingBlankCondition,$F527="",
_xlpm.IsPeriodBlankCondition,ISBLANK($A528),
_xlpm.Calculation,IF(_xlpm.IsPeriodBlankCondition,"",IF(_xlpm.IsPrincipalRemainingBlankCondition,"",IF(_xlpm.IsPrincipalZeroCondition,"",IF(_xlpm.IsPrincipalLessThenOrEqualToMonthlyPaymentCondition,$F527,_xlpm.PrincipalOwedCalculation)))),
_xlpm.Calculation
)</f>
        <v/>
      </c>
      <c r="F528" s="5" t="str">
        <f>_xlfn.LET(
_xlpm.StartingBalanceGreaterThanPrincipalOwedPlusPrepaymentCondition,$C528&gt;=$E528,
_xlpm.IsPrincpalOwedPlusPrepaymentLessThanOrEqualToPrincipalRemainingCondition,ROUND($E528,2)&lt;=ROUND($F527,2),
_xlpm.IsCurrentPrincapalOwedAmtGreaterThanPrevPrincipalOwedCondition,$E527&gt;$F527,
_xlpm.IsPrincipalZeroCondition,ROUND($F527,2) = 0,
_xlpm.IsPrincipalRemainingBlankCondition,$F527="",
_xlpm.IsPeriodBlankCondition,ISBLANK($A528),
_xlpm.Calculation,IF(_xlpm.IsPeriodBlankCondition,"",IF(_xlpm.IsPrincipalRemainingBlankCondition,"",IF(_xlpm.IsPrincipalZeroCondition,"",IF(_xlpm.StartingBalanceGreaterThanPrincipalOwedPlusPrepaymentCondition,$C528-$E528,0)))),
_xlpm.Calculation
)</f>
        <v/>
      </c>
      <c r="G528" s="5" t="str">
        <f>_xlfn.LET(
_xlpm.PrincpalRemainingCalculation,$B$13,
_xlpm.IsPrincipalZeroCondition,ROUND($F527,2) = 0,
_xlpm.IsPrincipalRemainingBlankCondition,$F527="",
_xlpm.IsPeriodBlankCondition,ISBLANK($A528),
_xlpm.Calculation,IF(_xlpm.IsPeriodBlankCondition,"",IF(_xlpm.IsPrincipalRemainingBlankCondition,"",IF(_xlpm.IsPrincipalZeroCondition,"",_xlpm.PrincpalRemainingCalculation))),
_xlpm.Calculation
)</f>
        <v/>
      </c>
      <c r="H528" s="5" t="str">
        <f>_xlfn.LET(
_xlpm.IsPrincipalRemainingLessThanOrEqualToPMICutoffAmtCondition,$F527&lt;=$B$2*(1-$B$15),
_xlpm.PMIMonthlyPayment,$B$19,
_xlpm.IsPrincipalZeroCondition,ROUND($F527,2) = 0,
_xlpm.IsPrincipalRemainingBlankCondition,$F527="",
_xlpm.IsPeriodBlankCondition,ISBLANK($A528),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28" s="5" t="str">
        <f>_xlfn.LET(
_xlpm.IfPMIOwedIsBlank,IF($H528 = "",0,$H528),
_xlpm.TotalMonthlyPaymentCalculation,$D528+$E528+$G528+_xlpm.IfPMIOwedIsBlank,
_xlpm.IsPrincipalZeroCondition,ROUND($F527,2) = 0,
_xlpm.IsPrincipalRemainingBlankCondition,$F527="",
_xlpm.IsPeriodBlankCondition,ISBLANK($A528),
_xlpm.Calculation,IF(_xlpm.IsPeriodBlankCondition,"",IF(_xlpm.IsPrincipalRemainingBlankCondition,"",IF(_xlpm.IsPrincipalZeroCondition,"",_xlpm.TotalMonthlyPaymentCalculation))),
_xlpm.Calculation
)</f>
        <v/>
      </c>
      <c r="L528" s="5"/>
    </row>
    <row r="529" spans="2:12" x14ac:dyDescent="0.3">
      <c r="B529" s="53" t="str">
        <f t="shared" si="7"/>
        <v/>
      </c>
      <c r="C529" s="5" t="str">
        <f>_xlfn.LET(
_xlpm.StartingPrincipalBalance,$F528,
_xlpm.IsPrincipalRemainingZeroCondition,ROUND($F528,2)=0,
_xlpm.IsPrincipalRemainingBlankCondition,$F528="",
_xlpm.IsPeriodBlankCondition,ISBLANK($A529),
_xlpm.Calculation,IF(_xlpm.IsPeriodBlankCondition,"",IF(_xlpm.IsPrincipalRemainingBlankCondition,"",IF(_xlpm.IsPrincipalRemainingZeroCondition,"",_xlpm.StartingPrincipalBalance))),
_xlpm.Calculation
)</f>
        <v/>
      </c>
      <c r="D529" s="5" t="str">
        <f>_xlfn.LET(
_xlpm.InterestCalculation,$F528*$B$9,
_xlpm.IsPrincipalRemainingZeroCondition,ROUND($F528,2)=0,
_xlpm.IsPrincipalRemainingBlankCondition,$F528="",
_xlpm.IsPeriodBlankCondition,ISBLANK($A529),
_xlpm.Calculation,IF(_xlpm.IsPeriodBlankCondition,"",IF(_xlpm.IsPrincipalRemainingBlankCondition,"",IF(_xlpm.IsPrincipalRemainingZeroCondition,"",_xlpm.InterestCalculation))),
_xlpm.Calculation
)</f>
        <v/>
      </c>
      <c r="E529" s="5" t="str">
        <f>_xlfn.LET(
_xlpm.PrincipalOwedCalculation,$B$10-$D529,
_xlpm.IsPrincipalLessThenOrEqualToMonthlyPaymentCondition,$F528&lt;=$B$10,
_xlpm.IsPrincipalZeroCondition,ROUND($F528,2) = 0,
_xlpm.IsPrincipalRemainingBlankCondition,$F528="",
_xlpm.IsPeriodBlankCondition,ISBLANK($A529),
_xlpm.Calculation,IF(_xlpm.IsPeriodBlankCondition,"",IF(_xlpm.IsPrincipalRemainingBlankCondition,"",IF(_xlpm.IsPrincipalZeroCondition,"",IF(_xlpm.IsPrincipalLessThenOrEqualToMonthlyPaymentCondition,$F528,_xlpm.PrincipalOwedCalculation)))),
_xlpm.Calculation
)</f>
        <v/>
      </c>
      <c r="F529" s="5" t="str">
        <f>_xlfn.LET(
_xlpm.StartingBalanceGreaterThanPrincipalOwedPlusPrepaymentCondition,$C529&gt;=$E529,
_xlpm.IsPrincpalOwedPlusPrepaymentLessThanOrEqualToPrincipalRemainingCondition,ROUND($E529,2)&lt;=ROUND($F528,2),
_xlpm.IsCurrentPrincapalOwedAmtGreaterThanPrevPrincipalOwedCondition,$E528&gt;$F528,
_xlpm.IsPrincipalZeroCondition,ROUND($F528,2) = 0,
_xlpm.IsPrincipalRemainingBlankCondition,$F528="",
_xlpm.IsPeriodBlankCondition,ISBLANK($A529),
_xlpm.Calculation,IF(_xlpm.IsPeriodBlankCondition,"",IF(_xlpm.IsPrincipalRemainingBlankCondition,"",IF(_xlpm.IsPrincipalZeroCondition,"",IF(_xlpm.StartingBalanceGreaterThanPrincipalOwedPlusPrepaymentCondition,$C529-$E529,0)))),
_xlpm.Calculation
)</f>
        <v/>
      </c>
      <c r="G529" s="5" t="str">
        <f>_xlfn.LET(
_xlpm.PrincpalRemainingCalculation,$B$13,
_xlpm.IsPrincipalZeroCondition,ROUND($F528,2) = 0,
_xlpm.IsPrincipalRemainingBlankCondition,$F528="",
_xlpm.IsPeriodBlankCondition,ISBLANK($A529),
_xlpm.Calculation,IF(_xlpm.IsPeriodBlankCondition,"",IF(_xlpm.IsPrincipalRemainingBlankCondition,"",IF(_xlpm.IsPrincipalZeroCondition,"",_xlpm.PrincpalRemainingCalculation))),
_xlpm.Calculation
)</f>
        <v/>
      </c>
      <c r="H529" s="5" t="str">
        <f>_xlfn.LET(
_xlpm.IsPrincipalRemainingLessThanOrEqualToPMICutoffAmtCondition,$F528&lt;=$B$2*(1-$B$15),
_xlpm.PMIMonthlyPayment,$B$19,
_xlpm.IsPrincipalZeroCondition,ROUND($F528,2) = 0,
_xlpm.IsPrincipalRemainingBlankCondition,$F528="",
_xlpm.IsPeriodBlankCondition,ISBLANK($A529),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29" s="5" t="str">
        <f>_xlfn.LET(
_xlpm.IfPMIOwedIsBlank,IF($H529 = "",0,$H529),
_xlpm.TotalMonthlyPaymentCalculation,$D529+$E529+$G529+_xlpm.IfPMIOwedIsBlank,
_xlpm.IsPrincipalZeroCondition,ROUND($F528,2) = 0,
_xlpm.IsPrincipalRemainingBlankCondition,$F528="",
_xlpm.IsPeriodBlankCondition,ISBLANK($A529),
_xlpm.Calculation,IF(_xlpm.IsPeriodBlankCondition,"",IF(_xlpm.IsPrincipalRemainingBlankCondition,"",IF(_xlpm.IsPrincipalZeroCondition,"",_xlpm.TotalMonthlyPaymentCalculation))),
_xlpm.Calculation
)</f>
        <v/>
      </c>
      <c r="L529" s="5"/>
    </row>
    <row r="530" spans="2:12" x14ac:dyDescent="0.3">
      <c r="B530" s="53" t="str">
        <f t="shared" si="7"/>
        <v/>
      </c>
      <c r="C530" s="5" t="str">
        <f>_xlfn.LET(
_xlpm.StartingPrincipalBalance,$F529,
_xlpm.IsPrincipalRemainingZeroCondition,ROUND($F529,2)=0,
_xlpm.IsPrincipalRemainingBlankCondition,$F529="",
_xlpm.IsPeriodBlankCondition,ISBLANK($A530),
_xlpm.Calculation,IF(_xlpm.IsPeriodBlankCondition,"",IF(_xlpm.IsPrincipalRemainingBlankCondition,"",IF(_xlpm.IsPrincipalRemainingZeroCondition,"",_xlpm.StartingPrincipalBalance))),
_xlpm.Calculation
)</f>
        <v/>
      </c>
      <c r="D530" s="5" t="str">
        <f>_xlfn.LET(
_xlpm.InterestCalculation,$F529*$B$9,
_xlpm.IsPrincipalRemainingZeroCondition,ROUND($F529,2)=0,
_xlpm.IsPrincipalRemainingBlankCondition,$F529="",
_xlpm.IsPeriodBlankCondition,ISBLANK($A530),
_xlpm.Calculation,IF(_xlpm.IsPeriodBlankCondition,"",IF(_xlpm.IsPrincipalRemainingBlankCondition,"",IF(_xlpm.IsPrincipalRemainingZeroCondition,"",_xlpm.InterestCalculation))),
_xlpm.Calculation
)</f>
        <v/>
      </c>
      <c r="E530" s="5" t="str">
        <f>_xlfn.LET(
_xlpm.PrincipalOwedCalculation,$B$10-$D530,
_xlpm.IsPrincipalLessThenOrEqualToMonthlyPaymentCondition,$F529&lt;=$B$10,
_xlpm.IsPrincipalZeroCondition,ROUND($F529,2) = 0,
_xlpm.IsPrincipalRemainingBlankCondition,$F529="",
_xlpm.IsPeriodBlankCondition,ISBLANK($A530),
_xlpm.Calculation,IF(_xlpm.IsPeriodBlankCondition,"",IF(_xlpm.IsPrincipalRemainingBlankCondition,"",IF(_xlpm.IsPrincipalZeroCondition,"",IF(_xlpm.IsPrincipalLessThenOrEqualToMonthlyPaymentCondition,$F529,_xlpm.PrincipalOwedCalculation)))),
_xlpm.Calculation
)</f>
        <v/>
      </c>
      <c r="F530" s="5" t="str">
        <f>_xlfn.LET(
_xlpm.StartingBalanceGreaterThanPrincipalOwedPlusPrepaymentCondition,$C530&gt;=$E530,
_xlpm.IsPrincpalOwedPlusPrepaymentLessThanOrEqualToPrincipalRemainingCondition,ROUND($E530,2)&lt;=ROUND($F529,2),
_xlpm.IsCurrentPrincapalOwedAmtGreaterThanPrevPrincipalOwedCondition,$E529&gt;$F529,
_xlpm.IsPrincipalZeroCondition,ROUND($F529,2) = 0,
_xlpm.IsPrincipalRemainingBlankCondition,$F529="",
_xlpm.IsPeriodBlankCondition,ISBLANK($A530),
_xlpm.Calculation,IF(_xlpm.IsPeriodBlankCondition,"",IF(_xlpm.IsPrincipalRemainingBlankCondition,"",IF(_xlpm.IsPrincipalZeroCondition,"",IF(_xlpm.StartingBalanceGreaterThanPrincipalOwedPlusPrepaymentCondition,$C530-$E530,0)))),
_xlpm.Calculation
)</f>
        <v/>
      </c>
      <c r="G530" s="5" t="str">
        <f>_xlfn.LET(
_xlpm.PrincpalRemainingCalculation,$B$13,
_xlpm.IsPrincipalZeroCondition,ROUND($F529,2) = 0,
_xlpm.IsPrincipalRemainingBlankCondition,$F529="",
_xlpm.IsPeriodBlankCondition,ISBLANK($A530),
_xlpm.Calculation,IF(_xlpm.IsPeriodBlankCondition,"",IF(_xlpm.IsPrincipalRemainingBlankCondition,"",IF(_xlpm.IsPrincipalZeroCondition,"",_xlpm.PrincpalRemainingCalculation))),
_xlpm.Calculation
)</f>
        <v/>
      </c>
      <c r="H530" s="5" t="str">
        <f>_xlfn.LET(
_xlpm.IsPrincipalRemainingLessThanOrEqualToPMICutoffAmtCondition,$F529&lt;=$B$2*(1-$B$15),
_xlpm.PMIMonthlyPayment,$B$19,
_xlpm.IsPrincipalZeroCondition,ROUND($F529,2) = 0,
_xlpm.IsPrincipalRemainingBlankCondition,$F529="",
_xlpm.IsPeriodBlankCondition,ISBLANK($A530),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30" s="5" t="str">
        <f>_xlfn.LET(
_xlpm.IfPMIOwedIsBlank,IF($H530 = "",0,$H530),
_xlpm.TotalMonthlyPaymentCalculation,$D530+$E530+$G530+_xlpm.IfPMIOwedIsBlank,
_xlpm.IsPrincipalZeroCondition,ROUND($F529,2) = 0,
_xlpm.IsPrincipalRemainingBlankCondition,$F529="",
_xlpm.IsPeriodBlankCondition,ISBLANK($A530),
_xlpm.Calculation,IF(_xlpm.IsPeriodBlankCondition,"",IF(_xlpm.IsPrincipalRemainingBlankCondition,"",IF(_xlpm.IsPrincipalZeroCondition,"",_xlpm.TotalMonthlyPaymentCalculation))),
_xlpm.Calculation
)</f>
        <v/>
      </c>
      <c r="L530" s="5"/>
    </row>
    <row r="531" spans="2:12" x14ac:dyDescent="0.3">
      <c r="B531" s="53" t="str">
        <f t="shared" si="7"/>
        <v/>
      </c>
      <c r="C531" s="5" t="str">
        <f>_xlfn.LET(
_xlpm.StartingPrincipalBalance,$F530,
_xlpm.IsPrincipalRemainingZeroCondition,ROUND($F530,2)=0,
_xlpm.IsPrincipalRemainingBlankCondition,$F530="",
_xlpm.IsPeriodBlankCondition,ISBLANK($A531),
_xlpm.Calculation,IF(_xlpm.IsPeriodBlankCondition,"",IF(_xlpm.IsPrincipalRemainingBlankCondition,"",IF(_xlpm.IsPrincipalRemainingZeroCondition,"",_xlpm.StartingPrincipalBalance))),
_xlpm.Calculation
)</f>
        <v/>
      </c>
      <c r="D531" s="5" t="str">
        <f>_xlfn.LET(
_xlpm.InterestCalculation,$F530*$B$9,
_xlpm.IsPrincipalRemainingZeroCondition,ROUND($F530,2)=0,
_xlpm.IsPrincipalRemainingBlankCondition,$F530="",
_xlpm.IsPeriodBlankCondition,ISBLANK($A531),
_xlpm.Calculation,IF(_xlpm.IsPeriodBlankCondition,"",IF(_xlpm.IsPrincipalRemainingBlankCondition,"",IF(_xlpm.IsPrincipalRemainingZeroCondition,"",_xlpm.InterestCalculation))),
_xlpm.Calculation
)</f>
        <v/>
      </c>
      <c r="E531" s="5" t="str">
        <f>_xlfn.LET(
_xlpm.PrincipalOwedCalculation,$B$10-$D531,
_xlpm.IsPrincipalLessThenOrEqualToMonthlyPaymentCondition,$F530&lt;=$B$10,
_xlpm.IsPrincipalZeroCondition,ROUND($F530,2) = 0,
_xlpm.IsPrincipalRemainingBlankCondition,$F530="",
_xlpm.IsPeriodBlankCondition,ISBLANK($A531),
_xlpm.Calculation,IF(_xlpm.IsPeriodBlankCondition,"",IF(_xlpm.IsPrincipalRemainingBlankCondition,"",IF(_xlpm.IsPrincipalZeroCondition,"",IF(_xlpm.IsPrincipalLessThenOrEqualToMonthlyPaymentCondition,$F530,_xlpm.PrincipalOwedCalculation)))),
_xlpm.Calculation
)</f>
        <v/>
      </c>
      <c r="F531" s="5" t="str">
        <f>_xlfn.LET(
_xlpm.StartingBalanceGreaterThanPrincipalOwedPlusPrepaymentCondition,$C531&gt;=$E531,
_xlpm.IsPrincpalOwedPlusPrepaymentLessThanOrEqualToPrincipalRemainingCondition,ROUND($E531,2)&lt;=ROUND($F530,2),
_xlpm.IsCurrentPrincapalOwedAmtGreaterThanPrevPrincipalOwedCondition,$E530&gt;$F530,
_xlpm.IsPrincipalZeroCondition,ROUND($F530,2) = 0,
_xlpm.IsPrincipalRemainingBlankCondition,$F530="",
_xlpm.IsPeriodBlankCondition,ISBLANK($A531),
_xlpm.Calculation,IF(_xlpm.IsPeriodBlankCondition,"",IF(_xlpm.IsPrincipalRemainingBlankCondition,"",IF(_xlpm.IsPrincipalZeroCondition,"",IF(_xlpm.StartingBalanceGreaterThanPrincipalOwedPlusPrepaymentCondition,$C531-$E531,0)))),
_xlpm.Calculation
)</f>
        <v/>
      </c>
      <c r="G531" s="5" t="str">
        <f>_xlfn.LET(
_xlpm.PrincpalRemainingCalculation,$B$13,
_xlpm.IsPrincipalZeroCondition,ROUND($F530,2) = 0,
_xlpm.IsPrincipalRemainingBlankCondition,$F530="",
_xlpm.IsPeriodBlankCondition,ISBLANK($A531),
_xlpm.Calculation,IF(_xlpm.IsPeriodBlankCondition,"",IF(_xlpm.IsPrincipalRemainingBlankCondition,"",IF(_xlpm.IsPrincipalZeroCondition,"",_xlpm.PrincpalRemainingCalculation))),
_xlpm.Calculation
)</f>
        <v/>
      </c>
      <c r="H531" s="5" t="str">
        <f>_xlfn.LET(
_xlpm.IsPrincipalRemainingLessThanOrEqualToPMICutoffAmtCondition,$F530&lt;=$B$2*(1-$B$15),
_xlpm.PMIMonthlyPayment,$B$19,
_xlpm.IsPrincipalZeroCondition,ROUND($F530,2) = 0,
_xlpm.IsPrincipalRemainingBlankCondition,$F530="",
_xlpm.IsPeriodBlankCondition,ISBLANK($A531),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31" s="5" t="str">
        <f>_xlfn.LET(
_xlpm.IfPMIOwedIsBlank,IF($H531 = "",0,$H531),
_xlpm.TotalMonthlyPaymentCalculation,$D531+$E531+$G531+_xlpm.IfPMIOwedIsBlank,
_xlpm.IsPrincipalZeroCondition,ROUND($F530,2) = 0,
_xlpm.IsPrincipalRemainingBlankCondition,$F530="",
_xlpm.IsPeriodBlankCondition,ISBLANK($A531),
_xlpm.Calculation,IF(_xlpm.IsPeriodBlankCondition,"",IF(_xlpm.IsPrincipalRemainingBlankCondition,"",IF(_xlpm.IsPrincipalZeroCondition,"",_xlpm.TotalMonthlyPaymentCalculation))),
_xlpm.Calculation
)</f>
        <v/>
      </c>
      <c r="L531" s="5"/>
    </row>
    <row r="532" spans="2:12" x14ac:dyDescent="0.3">
      <c r="B532" s="53" t="str">
        <f t="shared" si="7"/>
        <v/>
      </c>
      <c r="C532" s="5" t="str">
        <f>_xlfn.LET(
_xlpm.StartingPrincipalBalance,$F531,
_xlpm.IsPrincipalRemainingZeroCondition,ROUND($F531,2)=0,
_xlpm.IsPrincipalRemainingBlankCondition,$F531="",
_xlpm.IsPeriodBlankCondition,ISBLANK($A532),
_xlpm.Calculation,IF(_xlpm.IsPeriodBlankCondition,"",IF(_xlpm.IsPrincipalRemainingBlankCondition,"",IF(_xlpm.IsPrincipalRemainingZeroCondition,"",_xlpm.StartingPrincipalBalance))),
_xlpm.Calculation
)</f>
        <v/>
      </c>
      <c r="D532" s="5" t="str">
        <f>_xlfn.LET(
_xlpm.InterestCalculation,$F531*$B$9,
_xlpm.IsPrincipalRemainingZeroCondition,ROUND($F531,2)=0,
_xlpm.IsPrincipalRemainingBlankCondition,$F531="",
_xlpm.IsPeriodBlankCondition,ISBLANK($A532),
_xlpm.Calculation,IF(_xlpm.IsPeriodBlankCondition,"",IF(_xlpm.IsPrincipalRemainingBlankCondition,"",IF(_xlpm.IsPrincipalRemainingZeroCondition,"",_xlpm.InterestCalculation))),
_xlpm.Calculation
)</f>
        <v/>
      </c>
      <c r="E532" s="5" t="str">
        <f>_xlfn.LET(
_xlpm.PrincipalOwedCalculation,$B$10-$D532,
_xlpm.IsPrincipalLessThenOrEqualToMonthlyPaymentCondition,$F531&lt;=$B$10,
_xlpm.IsPrincipalZeroCondition,ROUND($F531,2) = 0,
_xlpm.IsPrincipalRemainingBlankCondition,$F531="",
_xlpm.IsPeriodBlankCondition,ISBLANK($A532),
_xlpm.Calculation,IF(_xlpm.IsPeriodBlankCondition,"",IF(_xlpm.IsPrincipalRemainingBlankCondition,"",IF(_xlpm.IsPrincipalZeroCondition,"",IF(_xlpm.IsPrincipalLessThenOrEqualToMonthlyPaymentCondition,$F531,_xlpm.PrincipalOwedCalculation)))),
_xlpm.Calculation
)</f>
        <v/>
      </c>
      <c r="F532" s="5" t="str">
        <f>_xlfn.LET(
_xlpm.StartingBalanceGreaterThanPrincipalOwedPlusPrepaymentCondition,$C532&gt;=$E532,
_xlpm.IsPrincpalOwedPlusPrepaymentLessThanOrEqualToPrincipalRemainingCondition,ROUND($E532,2)&lt;=ROUND($F531,2),
_xlpm.IsCurrentPrincapalOwedAmtGreaterThanPrevPrincipalOwedCondition,$E531&gt;$F531,
_xlpm.IsPrincipalZeroCondition,ROUND($F531,2) = 0,
_xlpm.IsPrincipalRemainingBlankCondition,$F531="",
_xlpm.IsPeriodBlankCondition,ISBLANK($A532),
_xlpm.Calculation,IF(_xlpm.IsPeriodBlankCondition,"",IF(_xlpm.IsPrincipalRemainingBlankCondition,"",IF(_xlpm.IsPrincipalZeroCondition,"",IF(_xlpm.StartingBalanceGreaterThanPrincipalOwedPlusPrepaymentCondition,$C532-$E532,0)))),
_xlpm.Calculation
)</f>
        <v/>
      </c>
      <c r="G532" s="5" t="str">
        <f>_xlfn.LET(
_xlpm.PrincpalRemainingCalculation,$B$13,
_xlpm.IsPrincipalZeroCondition,ROUND($F531,2) = 0,
_xlpm.IsPrincipalRemainingBlankCondition,$F531="",
_xlpm.IsPeriodBlankCondition,ISBLANK($A532),
_xlpm.Calculation,IF(_xlpm.IsPeriodBlankCondition,"",IF(_xlpm.IsPrincipalRemainingBlankCondition,"",IF(_xlpm.IsPrincipalZeroCondition,"",_xlpm.PrincpalRemainingCalculation))),
_xlpm.Calculation
)</f>
        <v/>
      </c>
      <c r="H532" s="5" t="str">
        <f>_xlfn.LET(
_xlpm.IsPrincipalRemainingLessThanOrEqualToPMICutoffAmtCondition,$F531&lt;=$B$2*(1-$B$15),
_xlpm.PMIMonthlyPayment,$B$19,
_xlpm.IsPrincipalZeroCondition,ROUND($F531,2) = 0,
_xlpm.IsPrincipalRemainingBlankCondition,$F531="",
_xlpm.IsPeriodBlankCondition,ISBLANK($A532),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32" s="5" t="str">
        <f>_xlfn.LET(
_xlpm.IfPMIOwedIsBlank,IF($H532 = "",0,$H532),
_xlpm.TotalMonthlyPaymentCalculation,$D532+$E532+$G532+_xlpm.IfPMIOwedIsBlank,
_xlpm.IsPrincipalZeroCondition,ROUND($F531,2) = 0,
_xlpm.IsPrincipalRemainingBlankCondition,$F531="",
_xlpm.IsPeriodBlankCondition,ISBLANK($A532),
_xlpm.Calculation,IF(_xlpm.IsPeriodBlankCondition,"",IF(_xlpm.IsPrincipalRemainingBlankCondition,"",IF(_xlpm.IsPrincipalZeroCondition,"",_xlpm.TotalMonthlyPaymentCalculation))),
_xlpm.Calculation
)</f>
        <v/>
      </c>
      <c r="L532" s="5"/>
    </row>
    <row r="533" spans="2:12" x14ac:dyDescent="0.3">
      <c r="B533" s="53" t="str">
        <f t="shared" si="7"/>
        <v/>
      </c>
      <c r="C533" s="5" t="str">
        <f>_xlfn.LET(
_xlpm.StartingPrincipalBalance,$F532,
_xlpm.IsPrincipalRemainingZeroCondition,ROUND($F532,2)=0,
_xlpm.IsPrincipalRemainingBlankCondition,$F532="",
_xlpm.IsPeriodBlankCondition,ISBLANK($A533),
_xlpm.Calculation,IF(_xlpm.IsPeriodBlankCondition,"",IF(_xlpm.IsPrincipalRemainingBlankCondition,"",IF(_xlpm.IsPrincipalRemainingZeroCondition,"",_xlpm.StartingPrincipalBalance))),
_xlpm.Calculation
)</f>
        <v/>
      </c>
      <c r="D533" s="5" t="str">
        <f>_xlfn.LET(
_xlpm.InterestCalculation,$F532*$B$9,
_xlpm.IsPrincipalRemainingZeroCondition,ROUND($F532,2)=0,
_xlpm.IsPrincipalRemainingBlankCondition,$F532="",
_xlpm.IsPeriodBlankCondition,ISBLANK($A533),
_xlpm.Calculation,IF(_xlpm.IsPeriodBlankCondition,"",IF(_xlpm.IsPrincipalRemainingBlankCondition,"",IF(_xlpm.IsPrincipalRemainingZeroCondition,"",_xlpm.InterestCalculation))),
_xlpm.Calculation
)</f>
        <v/>
      </c>
      <c r="E533" s="5" t="str">
        <f>_xlfn.LET(
_xlpm.PrincipalOwedCalculation,$B$10-$D533,
_xlpm.IsPrincipalLessThenOrEqualToMonthlyPaymentCondition,$F532&lt;=$B$10,
_xlpm.IsPrincipalZeroCondition,ROUND($F532,2) = 0,
_xlpm.IsPrincipalRemainingBlankCondition,$F532="",
_xlpm.IsPeriodBlankCondition,ISBLANK($A533),
_xlpm.Calculation,IF(_xlpm.IsPeriodBlankCondition,"",IF(_xlpm.IsPrincipalRemainingBlankCondition,"",IF(_xlpm.IsPrincipalZeroCondition,"",IF(_xlpm.IsPrincipalLessThenOrEqualToMonthlyPaymentCondition,$F532,_xlpm.PrincipalOwedCalculation)))),
_xlpm.Calculation
)</f>
        <v/>
      </c>
      <c r="F533" s="5" t="str">
        <f>_xlfn.LET(
_xlpm.StartingBalanceGreaterThanPrincipalOwedPlusPrepaymentCondition,$C533&gt;=$E533,
_xlpm.IsPrincpalOwedPlusPrepaymentLessThanOrEqualToPrincipalRemainingCondition,ROUND($E533,2)&lt;=ROUND($F532,2),
_xlpm.IsCurrentPrincapalOwedAmtGreaterThanPrevPrincipalOwedCondition,$E532&gt;$F532,
_xlpm.IsPrincipalZeroCondition,ROUND($F532,2) = 0,
_xlpm.IsPrincipalRemainingBlankCondition,$F532="",
_xlpm.IsPeriodBlankCondition,ISBLANK($A533),
_xlpm.Calculation,IF(_xlpm.IsPeriodBlankCondition,"",IF(_xlpm.IsPrincipalRemainingBlankCondition,"",IF(_xlpm.IsPrincipalZeroCondition,"",IF(_xlpm.StartingBalanceGreaterThanPrincipalOwedPlusPrepaymentCondition,$C533-$E533,0)))),
_xlpm.Calculation
)</f>
        <v/>
      </c>
      <c r="G533" s="5" t="str">
        <f>_xlfn.LET(
_xlpm.PrincpalRemainingCalculation,$B$13,
_xlpm.IsPrincipalZeroCondition,ROUND($F532,2) = 0,
_xlpm.IsPrincipalRemainingBlankCondition,$F532="",
_xlpm.IsPeriodBlankCondition,ISBLANK($A533),
_xlpm.Calculation,IF(_xlpm.IsPeriodBlankCondition,"",IF(_xlpm.IsPrincipalRemainingBlankCondition,"",IF(_xlpm.IsPrincipalZeroCondition,"",_xlpm.PrincpalRemainingCalculation))),
_xlpm.Calculation
)</f>
        <v/>
      </c>
      <c r="H533" s="5" t="str">
        <f>_xlfn.LET(
_xlpm.IsPrincipalRemainingLessThanOrEqualToPMICutoffAmtCondition,$F532&lt;=$B$2*(1-$B$15),
_xlpm.PMIMonthlyPayment,$B$19,
_xlpm.IsPrincipalZeroCondition,ROUND($F532,2) = 0,
_xlpm.IsPrincipalRemainingBlankCondition,$F532="",
_xlpm.IsPeriodBlankCondition,ISBLANK($A533),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33" s="5" t="str">
        <f>_xlfn.LET(
_xlpm.IfPMIOwedIsBlank,IF($H533 = "",0,$H533),
_xlpm.TotalMonthlyPaymentCalculation,$D533+$E533+$G533+_xlpm.IfPMIOwedIsBlank,
_xlpm.IsPrincipalZeroCondition,ROUND($F532,2) = 0,
_xlpm.IsPrincipalRemainingBlankCondition,$F532="",
_xlpm.IsPeriodBlankCondition,ISBLANK($A533),
_xlpm.Calculation,IF(_xlpm.IsPeriodBlankCondition,"",IF(_xlpm.IsPrincipalRemainingBlankCondition,"",IF(_xlpm.IsPrincipalZeroCondition,"",_xlpm.TotalMonthlyPaymentCalculation))),
_xlpm.Calculation
)</f>
        <v/>
      </c>
      <c r="L533" s="5"/>
    </row>
    <row r="534" spans="2:12" x14ac:dyDescent="0.3">
      <c r="B534" s="53" t="str">
        <f t="shared" si="7"/>
        <v/>
      </c>
      <c r="C534" s="5" t="str">
        <f>_xlfn.LET(
_xlpm.StartingPrincipalBalance,$F533,
_xlpm.IsPrincipalRemainingZeroCondition,ROUND($F533,2)=0,
_xlpm.IsPrincipalRemainingBlankCondition,$F533="",
_xlpm.IsPeriodBlankCondition,ISBLANK($A534),
_xlpm.Calculation,IF(_xlpm.IsPeriodBlankCondition,"",IF(_xlpm.IsPrincipalRemainingBlankCondition,"",IF(_xlpm.IsPrincipalRemainingZeroCondition,"",_xlpm.StartingPrincipalBalance))),
_xlpm.Calculation
)</f>
        <v/>
      </c>
      <c r="D534" s="5" t="str">
        <f>_xlfn.LET(
_xlpm.InterestCalculation,$F533*$B$9,
_xlpm.IsPrincipalRemainingZeroCondition,ROUND($F533,2)=0,
_xlpm.IsPrincipalRemainingBlankCondition,$F533="",
_xlpm.IsPeriodBlankCondition,ISBLANK($A534),
_xlpm.Calculation,IF(_xlpm.IsPeriodBlankCondition,"",IF(_xlpm.IsPrincipalRemainingBlankCondition,"",IF(_xlpm.IsPrincipalRemainingZeroCondition,"",_xlpm.InterestCalculation))),
_xlpm.Calculation
)</f>
        <v/>
      </c>
      <c r="E534" s="5" t="str">
        <f>_xlfn.LET(
_xlpm.PrincipalOwedCalculation,$B$10-$D534,
_xlpm.IsPrincipalLessThenOrEqualToMonthlyPaymentCondition,$F533&lt;=$B$10,
_xlpm.IsPrincipalZeroCondition,ROUND($F533,2) = 0,
_xlpm.IsPrincipalRemainingBlankCondition,$F533="",
_xlpm.IsPeriodBlankCondition,ISBLANK($A534),
_xlpm.Calculation,IF(_xlpm.IsPeriodBlankCondition,"",IF(_xlpm.IsPrincipalRemainingBlankCondition,"",IF(_xlpm.IsPrincipalZeroCondition,"",IF(_xlpm.IsPrincipalLessThenOrEqualToMonthlyPaymentCondition,$F533,_xlpm.PrincipalOwedCalculation)))),
_xlpm.Calculation
)</f>
        <v/>
      </c>
      <c r="F534" s="5" t="str">
        <f>_xlfn.LET(
_xlpm.StartingBalanceGreaterThanPrincipalOwedPlusPrepaymentCondition,$C534&gt;=$E534,
_xlpm.IsPrincpalOwedPlusPrepaymentLessThanOrEqualToPrincipalRemainingCondition,ROUND($E534,2)&lt;=ROUND($F533,2),
_xlpm.IsCurrentPrincapalOwedAmtGreaterThanPrevPrincipalOwedCondition,$E533&gt;$F533,
_xlpm.IsPrincipalZeroCondition,ROUND($F533,2) = 0,
_xlpm.IsPrincipalRemainingBlankCondition,$F533="",
_xlpm.IsPeriodBlankCondition,ISBLANK($A534),
_xlpm.Calculation,IF(_xlpm.IsPeriodBlankCondition,"",IF(_xlpm.IsPrincipalRemainingBlankCondition,"",IF(_xlpm.IsPrincipalZeroCondition,"",IF(_xlpm.StartingBalanceGreaterThanPrincipalOwedPlusPrepaymentCondition,$C534-$E534,0)))),
_xlpm.Calculation
)</f>
        <v/>
      </c>
      <c r="G534" s="5" t="str">
        <f>_xlfn.LET(
_xlpm.PrincpalRemainingCalculation,$B$13,
_xlpm.IsPrincipalZeroCondition,ROUND($F533,2) = 0,
_xlpm.IsPrincipalRemainingBlankCondition,$F533="",
_xlpm.IsPeriodBlankCondition,ISBLANK($A534),
_xlpm.Calculation,IF(_xlpm.IsPeriodBlankCondition,"",IF(_xlpm.IsPrincipalRemainingBlankCondition,"",IF(_xlpm.IsPrincipalZeroCondition,"",_xlpm.PrincpalRemainingCalculation))),
_xlpm.Calculation
)</f>
        <v/>
      </c>
      <c r="H534" s="5" t="str">
        <f>_xlfn.LET(
_xlpm.IsPrincipalRemainingLessThanOrEqualToPMICutoffAmtCondition,$F533&lt;=$B$2*(1-$B$15),
_xlpm.PMIMonthlyPayment,$B$19,
_xlpm.IsPrincipalZeroCondition,ROUND($F533,2) = 0,
_xlpm.IsPrincipalRemainingBlankCondition,$F533="",
_xlpm.IsPeriodBlankCondition,ISBLANK($A534),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34" s="5" t="str">
        <f>_xlfn.LET(
_xlpm.IfPMIOwedIsBlank,IF($H534 = "",0,$H534),
_xlpm.TotalMonthlyPaymentCalculation,$D534+$E534+$G534+_xlpm.IfPMIOwedIsBlank,
_xlpm.IsPrincipalZeroCondition,ROUND($F533,2) = 0,
_xlpm.IsPrincipalRemainingBlankCondition,$F533="",
_xlpm.IsPeriodBlankCondition,ISBLANK($A534),
_xlpm.Calculation,IF(_xlpm.IsPeriodBlankCondition,"",IF(_xlpm.IsPrincipalRemainingBlankCondition,"",IF(_xlpm.IsPrincipalZeroCondition,"",_xlpm.TotalMonthlyPaymentCalculation))),
_xlpm.Calculation
)</f>
        <v/>
      </c>
      <c r="L534" s="5"/>
    </row>
    <row r="535" spans="2:12" x14ac:dyDescent="0.3">
      <c r="B535" s="53" t="str">
        <f t="shared" si="7"/>
        <v/>
      </c>
      <c r="C535" s="5" t="str">
        <f>_xlfn.LET(
_xlpm.StartingPrincipalBalance,$F534,
_xlpm.IsPrincipalRemainingZeroCondition,ROUND($F534,2)=0,
_xlpm.IsPrincipalRemainingBlankCondition,$F534="",
_xlpm.IsPeriodBlankCondition,ISBLANK($A535),
_xlpm.Calculation,IF(_xlpm.IsPeriodBlankCondition,"",IF(_xlpm.IsPrincipalRemainingBlankCondition,"",IF(_xlpm.IsPrincipalRemainingZeroCondition,"",_xlpm.StartingPrincipalBalance))),
_xlpm.Calculation
)</f>
        <v/>
      </c>
      <c r="D535" s="5" t="str">
        <f>_xlfn.LET(
_xlpm.InterestCalculation,$F534*$B$9,
_xlpm.IsPrincipalRemainingZeroCondition,ROUND($F534,2)=0,
_xlpm.IsPrincipalRemainingBlankCondition,$F534="",
_xlpm.IsPeriodBlankCondition,ISBLANK($A535),
_xlpm.Calculation,IF(_xlpm.IsPeriodBlankCondition,"",IF(_xlpm.IsPrincipalRemainingBlankCondition,"",IF(_xlpm.IsPrincipalRemainingZeroCondition,"",_xlpm.InterestCalculation))),
_xlpm.Calculation
)</f>
        <v/>
      </c>
      <c r="E535" s="5" t="str">
        <f>_xlfn.LET(
_xlpm.PrincipalOwedCalculation,$B$10-$D535,
_xlpm.IsPrincipalLessThenOrEqualToMonthlyPaymentCondition,$F534&lt;=$B$10,
_xlpm.IsPrincipalZeroCondition,ROUND($F534,2) = 0,
_xlpm.IsPrincipalRemainingBlankCondition,$F534="",
_xlpm.IsPeriodBlankCondition,ISBLANK($A535),
_xlpm.Calculation,IF(_xlpm.IsPeriodBlankCondition,"",IF(_xlpm.IsPrincipalRemainingBlankCondition,"",IF(_xlpm.IsPrincipalZeroCondition,"",IF(_xlpm.IsPrincipalLessThenOrEqualToMonthlyPaymentCondition,$F534,_xlpm.PrincipalOwedCalculation)))),
_xlpm.Calculation
)</f>
        <v/>
      </c>
      <c r="F535" s="5" t="str">
        <f>_xlfn.LET(
_xlpm.StartingBalanceGreaterThanPrincipalOwedPlusPrepaymentCondition,$C535&gt;=$E535,
_xlpm.IsPrincpalOwedPlusPrepaymentLessThanOrEqualToPrincipalRemainingCondition,ROUND($E535,2)&lt;=ROUND($F534,2),
_xlpm.IsCurrentPrincapalOwedAmtGreaterThanPrevPrincipalOwedCondition,$E534&gt;$F534,
_xlpm.IsPrincipalZeroCondition,ROUND($F534,2) = 0,
_xlpm.IsPrincipalRemainingBlankCondition,$F534="",
_xlpm.IsPeriodBlankCondition,ISBLANK($A535),
_xlpm.Calculation,IF(_xlpm.IsPeriodBlankCondition,"",IF(_xlpm.IsPrincipalRemainingBlankCondition,"",IF(_xlpm.IsPrincipalZeroCondition,"",IF(_xlpm.StartingBalanceGreaterThanPrincipalOwedPlusPrepaymentCondition,$C535-$E535,0)))),
_xlpm.Calculation
)</f>
        <v/>
      </c>
      <c r="G535" s="5" t="str">
        <f>_xlfn.LET(
_xlpm.PrincpalRemainingCalculation,$B$13,
_xlpm.IsPrincipalZeroCondition,ROUND($F534,2) = 0,
_xlpm.IsPrincipalRemainingBlankCondition,$F534="",
_xlpm.IsPeriodBlankCondition,ISBLANK($A535),
_xlpm.Calculation,IF(_xlpm.IsPeriodBlankCondition,"",IF(_xlpm.IsPrincipalRemainingBlankCondition,"",IF(_xlpm.IsPrincipalZeroCondition,"",_xlpm.PrincpalRemainingCalculation))),
_xlpm.Calculation
)</f>
        <v/>
      </c>
      <c r="H535" s="5" t="str">
        <f>_xlfn.LET(
_xlpm.IsPrincipalRemainingLessThanOrEqualToPMICutoffAmtCondition,$F534&lt;=$B$2*(1-$B$15),
_xlpm.PMIMonthlyPayment,$B$19,
_xlpm.IsPrincipalZeroCondition,ROUND($F534,2) = 0,
_xlpm.IsPrincipalRemainingBlankCondition,$F534="",
_xlpm.IsPeriodBlankCondition,ISBLANK($A535),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35" s="5" t="str">
        <f>_xlfn.LET(
_xlpm.IfPMIOwedIsBlank,IF($H535 = "",0,$H535),
_xlpm.TotalMonthlyPaymentCalculation,$D535+$E535+$G535+_xlpm.IfPMIOwedIsBlank,
_xlpm.IsPrincipalZeroCondition,ROUND($F534,2) = 0,
_xlpm.IsPrincipalRemainingBlankCondition,$F534="",
_xlpm.IsPeriodBlankCondition,ISBLANK($A535),
_xlpm.Calculation,IF(_xlpm.IsPeriodBlankCondition,"",IF(_xlpm.IsPrincipalRemainingBlankCondition,"",IF(_xlpm.IsPrincipalZeroCondition,"",_xlpm.TotalMonthlyPaymentCalculation))),
_xlpm.Calculation
)</f>
        <v/>
      </c>
      <c r="L535" s="5"/>
    </row>
    <row r="536" spans="2:12" x14ac:dyDescent="0.3">
      <c r="B536" s="53" t="str">
        <f t="shared" si="7"/>
        <v/>
      </c>
      <c r="C536" s="5" t="str">
        <f>_xlfn.LET(
_xlpm.StartingPrincipalBalance,$F535,
_xlpm.IsPrincipalRemainingZeroCondition,ROUND($F535,2)=0,
_xlpm.IsPrincipalRemainingBlankCondition,$F535="",
_xlpm.IsPeriodBlankCondition,ISBLANK($A536),
_xlpm.Calculation,IF(_xlpm.IsPeriodBlankCondition,"",IF(_xlpm.IsPrincipalRemainingBlankCondition,"",IF(_xlpm.IsPrincipalRemainingZeroCondition,"",_xlpm.StartingPrincipalBalance))),
_xlpm.Calculation
)</f>
        <v/>
      </c>
      <c r="D536" s="5" t="str">
        <f>_xlfn.LET(
_xlpm.InterestCalculation,$F535*$B$9,
_xlpm.IsPrincipalRemainingZeroCondition,ROUND($F535,2)=0,
_xlpm.IsPrincipalRemainingBlankCondition,$F535="",
_xlpm.IsPeriodBlankCondition,ISBLANK($A536),
_xlpm.Calculation,IF(_xlpm.IsPeriodBlankCondition,"",IF(_xlpm.IsPrincipalRemainingBlankCondition,"",IF(_xlpm.IsPrincipalRemainingZeroCondition,"",_xlpm.InterestCalculation))),
_xlpm.Calculation
)</f>
        <v/>
      </c>
      <c r="E536" s="5" t="str">
        <f>_xlfn.LET(
_xlpm.PrincipalOwedCalculation,$B$10-$D536,
_xlpm.IsPrincipalLessThenOrEqualToMonthlyPaymentCondition,$F535&lt;=$B$10,
_xlpm.IsPrincipalZeroCondition,ROUND($F535,2) = 0,
_xlpm.IsPrincipalRemainingBlankCondition,$F535="",
_xlpm.IsPeriodBlankCondition,ISBLANK($A536),
_xlpm.Calculation,IF(_xlpm.IsPeriodBlankCondition,"",IF(_xlpm.IsPrincipalRemainingBlankCondition,"",IF(_xlpm.IsPrincipalZeroCondition,"",IF(_xlpm.IsPrincipalLessThenOrEqualToMonthlyPaymentCondition,$F535,_xlpm.PrincipalOwedCalculation)))),
_xlpm.Calculation
)</f>
        <v/>
      </c>
      <c r="F536" s="5" t="str">
        <f>_xlfn.LET(
_xlpm.StartingBalanceGreaterThanPrincipalOwedPlusPrepaymentCondition,$C536&gt;=$E536,
_xlpm.IsPrincpalOwedPlusPrepaymentLessThanOrEqualToPrincipalRemainingCondition,ROUND($E536,2)&lt;=ROUND($F535,2),
_xlpm.IsCurrentPrincapalOwedAmtGreaterThanPrevPrincipalOwedCondition,$E535&gt;$F535,
_xlpm.IsPrincipalZeroCondition,ROUND($F535,2) = 0,
_xlpm.IsPrincipalRemainingBlankCondition,$F535="",
_xlpm.IsPeriodBlankCondition,ISBLANK($A536),
_xlpm.Calculation,IF(_xlpm.IsPeriodBlankCondition,"",IF(_xlpm.IsPrincipalRemainingBlankCondition,"",IF(_xlpm.IsPrincipalZeroCondition,"",IF(_xlpm.StartingBalanceGreaterThanPrincipalOwedPlusPrepaymentCondition,$C536-$E536,0)))),
_xlpm.Calculation
)</f>
        <v/>
      </c>
      <c r="G536" s="5" t="str">
        <f>_xlfn.LET(
_xlpm.PrincpalRemainingCalculation,$B$13,
_xlpm.IsPrincipalZeroCondition,ROUND($F535,2) = 0,
_xlpm.IsPrincipalRemainingBlankCondition,$F535="",
_xlpm.IsPeriodBlankCondition,ISBLANK($A536),
_xlpm.Calculation,IF(_xlpm.IsPeriodBlankCondition,"",IF(_xlpm.IsPrincipalRemainingBlankCondition,"",IF(_xlpm.IsPrincipalZeroCondition,"",_xlpm.PrincpalRemainingCalculation))),
_xlpm.Calculation
)</f>
        <v/>
      </c>
      <c r="H536" s="5" t="str">
        <f>_xlfn.LET(
_xlpm.IsPrincipalRemainingLessThanOrEqualToPMICutoffAmtCondition,$F535&lt;=$B$2*(1-$B$15),
_xlpm.PMIMonthlyPayment,$B$19,
_xlpm.IsPrincipalZeroCondition,ROUND($F535,2) = 0,
_xlpm.IsPrincipalRemainingBlankCondition,$F535="",
_xlpm.IsPeriodBlankCondition,ISBLANK($A536),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36" s="5" t="str">
        <f>_xlfn.LET(
_xlpm.IfPMIOwedIsBlank,IF($H536 = "",0,$H536),
_xlpm.TotalMonthlyPaymentCalculation,$D536+$E536+$G536+_xlpm.IfPMIOwedIsBlank,
_xlpm.IsPrincipalZeroCondition,ROUND($F535,2) = 0,
_xlpm.IsPrincipalRemainingBlankCondition,$F535="",
_xlpm.IsPeriodBlankCondition,ISBLANK($A536),
_xlpm.Calculation,IF(_xlpm.IsPeriodBlankCondition,"",IF(_xlpm.IsPrincipalRemainingBlankCondition,"",IF(_xlpm.IsPrincipalZeroCondition,"",_xlpm.TotalMonthlyPaymentCalculation))),
_xlpm.Calculation
)</f>
        <v/>
      </c>
      <c r="L536" s="5"/>
    </row>
    <row r="537" spans="2:12" x14ac:dyDescent="0.3">
      <c r="B537" s="53" t="str">
        <f t="shared" si="7"/>
        <v/>
      </c>
      <c r="C537" s="5" t="str">
        <f>_xlfn.LET(
_xlpm.StartingPrincipalBalance,$F536,
_xlpm.IsPrincipalRemainingZeroCondition,ROUND($F536,2)=0,
_xlpm.IsPrincipalRemainingBlankCondition,$F536="",
_xlpm.IsPeriodBlankCondition,ISBLANK($A537),
_xlpm.Calculation,IF(_xlpm.IsPeriodBlankCondition,"",IF(_xlpm.IsPrincipalRemainingBlankCondition,"",IF(_xlpm.IsPrincipalRemainingZeroCondition,"",_xlpm.StartingPrincipalBalance))),
_xlpm.Calculation
)</f>
        <v/>
      </c>
      <c r="D537" s="5" t="str">
        <f>_xlfn.LET(
_xlpm.InterestCalculation,$F536*$B$9,
_xlpm.IsPrincipalRemainingZeroCondition,ROUND($F536,2)=0,
_xlpm.IsPrincipalRemainingBlankCondition,$F536="",
_xlpm.IsPeriodBlankCondition,ISBLANK($A537),
_xlpm.Calculation,IF(_xlpm.IsPeriodBlankCondition,"",IF(_xlpm.IsPrincipalRemainingBlankCondition,"",IF(_xlpm.IsPrincipalRemainingZeroCondition,"",_xlpm.InterestCalculation))),
_xlpm.Calculation
)</f>
        <v/>
      </c>
      <c r="E537" s="5" t="str">
        <f>_xlfn.LET(
_xlpm.PrincipalOwedCalculation,$B$10-$D537,
_xlpm.IsPrincipalLessThenOrEqualToMonthlyPaymentCondition,$F536&lt;=$B$10,
_xlpm.IsPrincipalZeroCondition,ROUND($F536,2) = 0,
_xlpm.IsPrincipalRemainingBlankCondition,$F536="",
_xlpm.IsPeriodBlankCondition,ISBLANK($A537),
_xlpm.Calculation,IF(_xlpm.IsPeriodBlankCondition,"",IF(_xlpm.IsPrincipalRemainingBlankCondition,"",IF(_xlpm.IsPrincipalZeroCondition,"",IF(_xlpm.IsPrincipalLessThenOrEqualToMonthlyPaymentCondition,$F536,_xlpm.PrincipalOwedCalculation)))),
_xlpm.Calculation
)</f>
        <v/>
      </c>
      <c r="F537" s="5" t="str">
        <f>_xlfn.LET(
_xlpm.StartingBalanceGreaterThanPrincipalOwedPlusPrepaymentCondition,$C537&gt;=$E537,
_xlpm.IsPrincpalOwedPlusPrepaymentLessThanOrEqualToPrincipalRemainingCondition,ROUND($E537,2)&lt;=ROUND($F536,2),
_xlpm.IsCurrentPrincapalOwedAmtGreaterThanPrevPrincipalOwedCondition,$E536&gt;$F536,
_xlpm.IsPrincipalZeroCondition,ROUND($F536,2) = 0,
_xlpm.IsPrincipalRemainingBlankCondition,$F536="",
_xlpm.IsPeriodBlankCondition,ISBLANK($A537),
_xlpm.Calculation,IF(_xlpm.IsPeriodBlankCondition,"",IF(_xlpm.IsPrincipalRemainingBlankCondition,"",IF(_xlpm.IsPrincipalZeroCondition,"",IF(_xlpm.StartingBalanceGreaterThanPrincipalOwedPlusPrepaymentCondition,$C537-$E537,0)))),
_xlpm.Calculation
)</f>
        <v/>
      </c>
      <c r="G537" s="5" t="str">
        <f>_xlfn.LET(
_xlpm.PrincpalRemainingCalculation,$B$13,
_xlpm.IsPrincipalZeroCondition,ROUND($F536,2) = 0,
_xlpm.IsPrincipalRemainingBlankCondition,$F536="",
_xlpm.IsPeriodBlankCondition,ISBLANK($A537),
_xlpm.Calculation,IF(_xlpm.IsPeriodBlankCondition,"",IF(_xlpm.IsPrincipalRemainingBlankCondition,"",IF(_xlpm.IsPrincipalZeroCondition,"",_xlpm.PrincpalRemainingCalculation))),
_xlpm.Calculation
)</f>
        <v/>
      </c>
      <c r="H537" s="5" t="str">
        <f>_xlfn.LET(
_xlpm.IsPrincipalRemainingLessThanOrEqualToPMICutoffAmtCondition,$F536&lt;=$B$2*(1-$B$15),
_xlpm.PMIMonthlyPayment,$B$19,
_xlpm.IsPrincipalZeroCondition,ROUND($F536,2) = 0,
_xlpm.IsPrincipalRemainingBlankCondition,$F536="",
_xlpm.IsPeriodBlankCondition,ISBLANK($A537),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37" s="5" t="str">
        <f>_xlfn.LET(
_xlpm.IfPMIOwedIsBlank,IF($H537 = "",0,$H537),
_xlpm.TotalMonthlyPaymentCalculation,$D537+$E537+$G537+_xlpm.IfPMIOwedIsBlank,
_xlpm.IsPrincipalZeroCondition,ROUND($F536,2) = 0,
_xlpm.IsPrincipalRemainingBlankCondition,$F536="",
_xlpm.IsPeriodBlankCondition,ISBLANK($A537),
_xlpm.Calculation,IF(_xlpm.IsPeriodBlankCondition,"",IF(_xlpm.IsPrincipalRemainingBlankCondition,"",IF(_xlpm.IsPrincipalZeroCondition,"",_xlpm.TotalMonthlyPaymentCalculation))),
_xlpm.Calculation
)</f>
        <v/>
      </c>
      <c r="L537" s="5"/>
    </row>
    <row r="538" spans="2:12" x14ac:dyDescent="0.3">
      <c r="B538" s="53" t="str">
        <f t="shared" si="7"/>
        <v/>
      </c>
      <c r="C538" s="5" t="str">
        <f>_xlfn.LET(
_xlpm.StartingPrincipalBalance,$F537,
_xlpm.IsPrincipalRemainingZeroCondition,ROUND($F537,2)=0,
_xlpm.IsPrincipalRemainingBlankCondition,$F537="",
_xlpm.IsPeriodBlankCondition,ISBLANK($A538),
_xlpm.Calculation,IF(_xlpm.IsPeriodBlankCondition,"",IF(_xlpm.IsPrincipalRemainingBlankCondition,"",IF(_xlpm.IsPrincipalRemainingZeroCondition,"",_xlpm.StartingPrincipalBalance))),
_xlpm.Calculation
)</f>
        <v/>
      </c>
      <c r="D538" s="5" t="str">
        <f>_xlfn.LET(
_xlpm.InterestCalculation,$F537*$B$9,
_xlpm.IsPrincipalRemainingZeroCondition,ROUND($F537,2)=0,
_xlpm.IsPrincipalRemainingBlankCondition,$F537="",
_xlpm.IsPeriodBlankCondition,ISBLANK($A538),
_xlpm.Calculation,IF(_xlpm.IsPeriodBlankCondition,"",IF(_xlpm.IsPrincipalRemainingBlankCondition,"",IF(_xlpm.IsPrincipalRemainingZeroCondition,"",_xlpm.InterestCalculation))),
_xlpm.Calculation
)</f>
        <v/>
      </c>
      <c r="E538" s="5" t="str">
        <f>_xlfn.LET(
_xlpm.PrincipalOwedCalculation,$B$10-$D538,
_xlpm.IsPrincipalLessThenOrEqualToMonthlyPaymentCondition,$F537&lt;=$B$10,
_xlpm.IsPrincipalZeroCondition,ROUND($F537,2) = 0,
_xlpm.IsPrincipalRemainingBlankCondition,$F537="",
_xlpm.IsPeriodBlankCondition,ISBLANK($A538),
_xlpm.Calculation,IF(_xlpm.IsPeriodBlankCondition,"",IF(_xlpm.IsPrincipalRemainingBlankCondition,"",IF(_xlpm.IsPrincipalZeroCondition,"",IF(_xlpm.IsPrincipalLessThenOrEqualToMonthlyPaymentCondition,$F537,_xlpm.PrincipalOwedCalculation)))),
_xlpm.Calculation
)</f>
        <v/>
      </c>
      <c r="F538" s="5" t="str">
        <f>_xlfn.LET(
_xlpm.StartingBalanceGreaterThanPrincipalOwedPlusPrepaymentCondition,$C538&gt;=$E538,
_xlpm.IsPrincpalOwedPlusPrepaymentLessThanOrEqualToPrincipalRemainingCondition,ROUND($E538,2)&lt;=ROUND($F537,2),
_xlpm.IsCurrentPrincapalOwedAmtGreaterThanPrevPrincipalOwedCondition,$E537&gt;$F537,
_xlpm.IsPrincipalZeroCondition,ROUND($F537,2) = 0,
_xlpm.IsPrincipalRemainingBlankCondition,$F537="",
_xlpm.IsPeriodBlankCondition,ISBLANK($A538),
_xlpm.Calculation,IF(_xlpm.IsPeriodBlankCondition,"",IF(_xlpm.IsPrincipalRemainingBlankCondition,"",IF(_xlpm.IsPrincipalZeroCondition,"",IF(_xlpm.StartingBalanceGreaterThanPrincipalOwedPlusPrepaymentCondition,$C538-$E538,0)))),
_xlpm.Calculation
)</f>
        <v/>
      </c>
      <c r="G538" s="5" t="str">
        <f>_xlfn.LET(
_xlpm.PrincpalRemainingCalculation,$B$13,
_xlpm.IsPrincipalZeroCondition,ROUND($F537,2) = 0,
_xlpm.IsPrincipalRemainingBlankCondition,$F537="",
_xlpm.IsPeriodBlankCondition,ISBLANK($A538),
_xlpm.Calculation,IF(_xlpm.IsPeriodBlankCondition,"",IF(_xlpm.IsPrincipalRemainingBlankCondition,"",IF(_xlpm.IsPrincipalZeroCondition,"",_xlpm.PrincpalRemainingCalculation))),
_xlpm.Calculation
)</f>
        <v/>
      </c>
      <c r="H538" s="5" t="str">
        <f>_xlfn.LET(
_xlpm.IsPrincipalRemainingLessThanOrEqualToPMICutoffAmtCondition,$F537&lt;=$B$2*(1-$B$15),
_xlpm.PMIMonthlyPayment,$B$19,
_xlpm.IsPrincipalZeroCondition,ROUND($F537,2) = 0,
_xlpm.IsPrincipalRemainingBlankCondition,$F537="",
_xlpm.IsPeriodBlankCondition,ISBLANK($A538),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38" s="5" t="str">
        <f>_xlfn.LET(
_xlpm.IfPMIOwedIsBlank,IF($H538 = "",0,$H538),
_xlpm.TotalMonthlyPaymentCalculation,$D538+$E538+$G538+_xlpm.IfPMIOwedIsBlank,
_xlpm.IsPrincipalZeroCondition,ROUND($F537,2) = 0,
_xlpm.IsPrincipalRemainingBlankCondition,$F537="",
_xlpm.IsPeriodBlankCondition,ISBLANK($A538),
_xlpm.Calculation,IF(_xlpm.IsPeriodBlankCondition,"",IF(_xlpm.IsPrincipalRemainingBlankCondition,"",IF(_xlpm.IsPrincipalZeroCondition,"",_xlpm.TotalMonthlyPaymentCalculation))),
_xlpm.Calculation
)</f>
        <v/>
      </c>
      <c r="L538" s="5"/>
    </row>
    <row r="539" spans="2:12" x14ac:dyDescent="0.3">
      <c r="B539" s="53" t="str">
        <f t="shared" ref="B539:B602" si="8">IF(ISBLANK($A539),"",EDATE($B538,1))</f>
        <v/>
      </c>
      <c r="C539" s="5" t="str">
        <f>_xlfn.LET(
_xlpm.StartingPrincipalBalance,$F538,
_xlpm.IsPrincipalRemainingZeroCondition,ROUND($F538,2)=0,
_xlpm.IsPrincipalRemainingBlankCondition,$F538="",
_xlpm.IsPeriodBlankCondition,ISBLANK($A539),
_xlpm.Calculation,IF(_xlpm.IsPeriodBlankCondition,"",IF(_xlpm.IsPrincipalRemainingBlankCondition,"",IF(_xlpm.IsPrincipalRemainingZeroCondition,"",_xlpm.StartingPrincipalBalance))),
_xlpm.Calculation
)</f>
        <v/>
      </c>
      <c r="D539" s="5" t="str">
        <f>_xlfn.LET(
_xlpm.InterestCalculation,$F538*$B$9,
_xlpm.IsPrincipalRemainingZeroCondition,ROUND($F538,2)=0,
_xlpm.IsPrincipalRemainingBlankCondition,$F538="",
_xlpm.IsPeriodBlankCondition,ISBLANK($A539),
_xlpm.Calculation,IF(_xlpm.IsPeriodBlankCondition,"",IF(_xlpm.IsPrincipalRemainingBlankCondition,"",IF(_xlpm.IsPrincipalRemainingZeroCondition,"",_xlpm.InterestCalculation))),
_xlpm.Calculation
)</f>
        <v/>
      </c>
      <c r="E539" s="5" t="str">
        <f>_xlfn.LET(
_xlpm.PrincipalOwedCalculation,$B$10-$D539,
_xlpm.IsPrincipalLessThenOrEqualToMonthlyPaymentCondition,$F538&lt;=$B$10,
_xlpm.IsPrincipalZeroCondition,ROUND($F538,2) = 0,
_xlpm.IsPrincipalRemainingBlankCondition,$F538="",
_xlpm.IsPeriodBlankCondition,ISBLANK($A539),
_xlpm.Calculation,IF(_xlpm.IsPeriodBlankCondition,"",IF(_xlpm.IsPrincipalRemainingBlankCondition,"",IF(_xlpm.IsPrincipalZeroCondition,"",IF(_xlpm.IsPrincipalLessThenOrEqualToMonthlyPaymentCondition,$F538,_xlpm.PrincipalOwedCalculation)))),
_xlpm.Calculation
)</f>
        <v/>
      </c>
      <c r="F539" s="5" t="str">
        <f>_xlfn.LET(
_xlpm.StartingBalanceGreaterThanPrincipalOwedPlusPrepaymentCondition,$C539&gt;=$E539,
_xlpm.IsPrincpalOwedPlusPrepaymentLessThanOrEqualToPrincipalRemainingCondition,ROUND($E539,2)&lt;=ROUND($F538,2),
_xlpm.IsCurrentPrincapalOwedAmtGreaterThanPrevPrincipalOwedCondition,$E538&gt;$F538,
_xlpm.IsPrincipalZeroCondition,ROUND($F538,2) = 0,
_xlpm.IsPrincipalRemainingBlankCondition,$F538="",
_xlpm.IsPeriodBlankCondition,ISBLANK($A539),
_xlpm.Calculation,IF(_xlpm.IsPeriodBlankCondition,"",IF(_xlpm.IsPrincipalRemainingBlankCondition,"",IF(_xlpm.IsPrincipalZeroCondition,"",IF(_xlpm.StartingBalanceGreaterThanPrincipalOwedPlusPrepaymentCondition,$C539-$E539,0)))),
_xlpm.Calculation
)</f>
        <v/>
      </c>
      <c r="G539" s="5" t="str">
        <f>_xlfn.LET(
_xlpm.PrincpalRemainingCalculation,$B$13,
_xlpm.IsPrincipalZeroCondition,ROUND($F538,2) = 0,
_xlpm.IsPrincipalRemainingBlankCondition,$F538="",
_xlpm.IsPeriodBlankCondition,ISBLANK($A539),
_xlpm.Calculation,IF(_xlpm.IsPeriodBlankCondition,"",IF(_xlpm.IsPrincipalRemainingBlankCondition,"",IF(_xlpm.IsPrincipalZeroCondition,"",_xlpm.PrincpalRemainingCalculation))),
_xlpm.Calculation
)</f>
        <v/>
      </c>
      <c r="H539" s="5" t="str">
        <f>_xlfn.LET(
_xlpm.IsPrincipalRemainingLessThanOrEqualToPMICutoffAmtCondition,$F538&lt;=$B$2*(1-$B$15),
_xlpm.PMIMonthlyPayment,$B$19,
_xlpm.IsPrincipalZeroCondition,ROUND($F538,2) = 0,
_xlpm.IsPrincipalRemainingBlankCondition,$F538="",
_xlpm.IsPeriodBlankCondition,ISBLANK($A539),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39" s="5" t="str">
        <f>_xlfn.LET(
_xlpm.IfPMIOwedIsBlank,IF($H539 = "",0,$H539),
_xlpm.TotalMonthlyPaymentCalculation,$D539+$E539+$G539+_xlpm.IfPMIOwedIsBlank,
_xlpm.IsPrincipalZeroCondition,ROUND($F538,2) = 0,
_xlpm.IsPrincipalRemainingBlankCondition,$F538="",
_xlpm.IsPeriodBlankCondition,ISBLANK($A539),
_xlpm.Calculation,IF(_xlpm.IsPeriodBlankCondition,"",IF(_xlpm.IsPrincipalRemainingBlankCondition,"",IF(_xlpm.IsPrincipalZeroCondition,"",_xlpm.TotalMonthlyPaymentCalculation))),
_xlpm.Calculation
)</f>
        <v/>
      </c>
      <c r="L539" s="5"/>
    </row>
    <row r="540" spans="2:12" x14ac:dyDescent="0.3">
      <c r="B540" s="53" t="str">
        <f t="shared" si="8"/>
        <v/>
      </c>
      <c r="C540" s="5" t="str">
        <f>_xlfn.LET(
_xlpm.StartingPrincipalBalance,$F539,
_xlpm.IsPrincipalRemainingZeroCondition,ROUND($F539,2)=0,
_xlpm.IsPrincipalRemainingBlankCondition,$F539="",
_xlpm.IsPeriodBlankCondition,ISBLANK($A540),
_xlpm.Calculation,IF(_xlpm.IsPeriodBlankCondition,"",IF(_xlpm.IsPrincipalRemainingBlankCondition,"",IF(_xlpm.IsPrincipalRemainingZeroCondition,"",_xlpm.StartingPrincipalBalance))),
_xlpm.Calculation
)</f>
        <v/>
      </c>
      <c r="D540" s="5" t="str">
        <f>_xlfn.LET(
_xlpm.InterestCalculation,$F539*$B$9,
_xlpm.IsPrincipalRemainingZeroCondition,ROUND($F539,2)=0,
_xlpm.IsPrincipalRemainingBlankCondition,$F539="",
_xlpm.IsPeriodBlankCondition,ISBLANK($A540),
_xlpm.Calculation,IF(_xlpm.IsPeriodBlankCondition,"",IF(_xlpm.IsPrincipalRemainingBlankCondition,"",IF(_xlpm.IsPrincipalRemainingZeroCondition,"",_xlpm.InterestCalculation))),
_xlpm.Calculation
)</f>
        <v/>
      </c>
      <c r="E540" s="5" t="str">
        <f>_xlfn.LET(
_xlpm.PrincipalOwedCalculation,$B$10-$D540,
_xlpm.IsPrincipalLessThenOrEqualToMonthlyPaymentCondition,$F539&lt;=$B$10,
_xlpm.IsPrincipalZeroCondition,ROUND($F539,2) = 0,
_xlpm.IsPrincipalRemainingBlankCondition,$F539="",
_xlpm.IsPeriodBlankCondition,ISBLANK($A540),
_xlpm.Calculation,IF(_xlpm.IsPeriodBlankCondition,"",IF(_xlpm.IsPrincipalRemainingBlankCondition,"",IF(_xlpm.IsPrincipalZeroCondition,"",IF(_xlpm.IsPrincipalLessThenOrEqualToMonthlyPaymentCondition,$F539,_xlpm.PrincipalOwedCalculation)))),
_xlpm.Calculation
)</f>
        <v/>
      </c>
      <c r="F540" s="5" t="str">
        <f>_xlfn.LET(
_xlpm.StartingBalanceGreaterThanPrincipalOwedPlusPrepaymentCondition,$C540&gt;=$E540,
_xlpm.IsPrincpalOwedPlusPrepaymentLessThanOrEqualToPrincipalRemainingCondition,ROUND($E540,2)&lt;=ROUND($F539,2),
_xlpm.IsCurrentPrincapalOwedAmtGreaterThanPrevPrincipalOwedCondition,$E539&gt;$F539,
_xlpm.IsPrincipalZeroCondition,ROUND($F539,2) = 0,
_xlpm.IsPrincipalRemainingBlankCondition,$F539="",
_xlpm.IsPeriodBlankCondition,ISBLANK($A540),
_xlpm.Calculation,IF(_xlpm.IsPeriodBlankCondition,"",IF(_xlpm.IsPrincipalRemainingBlankCondition,"",IF(_xlpm.IsPrincipalZeroCondition,"",IF(_xlpm.StartingBalanceGreaterThanPrincipalOwedPlusPrepaymentCondition,$C540-$E540,0)))),
_xlpm.Calculation
)</f>
        <v/>
      </c>
      <c r="G540" s="5" t="str">
        <f>_xlfn.LET(
_xlpm.PrincpalRemainingCalculation,$B$13,
_xlpm.IsPrincipalZeroCondition,ROUND($F539,2) = 0,
_xlpm.IsPrincipalRemainingBlankCondition,$F539="",
_xlpm.IsPeriodBlankCondition,ISBLANK($A540),
_xlpm.Calculation,IF(_xlpm.IsPeriodBlankCondition,"",IF(_xlpm.IsPrincipalRemainingBlankCondition,"",IF(_xlpm.IsPrincipalZeroCondition,"",_xlpm.PrincpalRemainingCalculation))),
_xlpm.Calculation
)</f>
        <v/>
      </c>
      <c r="H540" s="5" t="str">
        <f>_xlfn.LET(
_xlpm.IsPrincipalRemainingLessThanOrEqualToPMICutoffAmtCondition,$F539&lt;=$B$2*(1-$B$15),
_xlpm.PMIMonthlyPayment,$B$19,
_xlpm.IsPrincipalZeroCondition,ROUND($F539,2) = 0,
_xlpm.IsPrincipalRemainingBlankCondition,$F539="",
_xlpm.IsPeriodBlankCondition,ISBLANK($A540),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40" s="5" t="str">
        <f>_xlfn.LET(
_xlpm.IfPMIOwedIsBlank,IF($H540 = "",0,$H540),
_xlpm.TotalMonthlyPaymentCalculation,$D540+$E540+$G540+_xlpm.IfPMIOwedIsBlank,
_xlpm.IsPrincipalZeroCondition,ROUND($F539,2) = 0,
_xlpm.IsPrincipalRemainingBlankCondition,$F539="",
_xlpm.IsPeriodBlankCondition,ISBLANK($A540),
_xlpm.Calculation,IF(_xlpm.IsPeriodBlankCondition,"",IF(_xlpm.IsPrincipalRemainingBlankCondition,"",IF(_xlpm.IsPrincipalZeroCondition,"",_xlpm.TotalMonthlyPaymentCalculation))),
_xlpm.Calculation
)</f>
        <v/>
      </c>
      <c r="L540" s="5"/>
    </row>
    <row r="541" spans="2:12" x14ac:dyDescent="0.3">
      <c r="B541" s="53" t="str">
        <f t="shared" si="8"/>
        <v/>
      </c>
      <c r="C541" s="5" t="str">
        <f>_xlfn.LET(
_xlpm.StartingPrincipalBalance,$F540,
_xlpm.IsPrincipalRemainingZeroCondition,ROUND($F540,2)=0,
_xlpm.IsPrincipalRemainingBlankCondition,$F540="",
_xlpm.IsPeriodBlankCondition,ISBLANK($A541),
_xlpm.Calculation,IF(_xlpm.IsPeriodBlankCondition,"",IF(_xlpm.IsPrincipalRemainingBlankCondition,"",IF(_xlpm.IsPrincipalRemainingZeroCondition,"",_xlpm.StartingPrincipalBalance))),
_xlpm.Calculation
)</f>
        <v/>
      </c>
      <c r="D541" s="5" t="str">
        <f>_xlfn.LET(
_xlpm.InterestCalculation,$F540*$B$9,
_xlpm.IsPrincipalRemainingZeroCondition,ROUND($F540,2)=0,
_xlpm.IsPrincipalRemainingBlankCondition,$F540="",
_xlpm.IsPeriodBlankCondition,ISBLANK($A541),
_xlpm.Calculation,IF(_xlpm.IsPeriodBlankCondition,"",IF(_xlpm.IsPrincipalRemainingBlankCondition,"",IF(_xlpm.IsPrincipalRemainingZeroCondition,"",_xlpm.InterestCalculation))),
_xlpm.Calculation
)</f>
        <v/>
      </c>
      <c r="E541" s="5" t="str">
        <f>_xlfn.LET(
_xlpm.PrincipalOwedCalculation,$B$10-$D541,
_xlpm.IsPrincipalLessThenOrEqualToMonthlyPaymentCondition,$F540&lt;=$B$10,
_xlpm.IsPrincipalZeroCondition,ROUND($F540,2) = 0,
_xlpm.IsPrincipalRemainingBlankCondition,$F540="",
_xlpm.IsPeriodBlankCondition,ISBLANK($A541),
_xlpm.Calculation,IF(_xlpm.IsPeriodBlankCondition,"",IF(_xlpm.IsPrincipalRemainingBlankCondition,"",IF(_xlpm.IsPrincipalZeroCondition,"",IF(_xlpm.IsPrincipalLessThenOrEqualToMonthlyPaymentCondition,$F540,_xlpm.PrincipalOwedCalculation)))),
_xlpm.Calculation
)</f>
        <v/>
      </c>
      <c r="F541" s="5" t="str">
        <f>_xlfn.LET(
_xlpm.StartingBalanceGreaterThanPrincipalOwedPlusPrepaymentCondition,$C541&gt;=$E541,
_xlpm.IsPrincpalOwedPlusPrepaymentLessThanOrEqualToPrincipalRemainingCondition,ROUND($E541,2)&lt;=ROUND($F540,2),
_xlpm.IsCurrentPrincapalOwedAmtGreaterThanPrevPrincipalOwedCondition,$E540&gt;$F540,
_xlpm.IsPrincipalZeroCondition,ROUND($F540,2) = 0,
_xlpm.IsPrincipalRemainingBlankCondition,$F540="",
_xlpm.IsPeriodBlankCondition,ISBLANK($A541),
_xlpm.Calculation,IF(_xlpm.IsPeriodBlankCondition,"",IF(_xlpm.IsPrincipalRemainingBlankCondition,"",IF(_xlpm.IsPrincipalZeroCondition,"",IF(_xlpm.StartingBalanceGreaterThanPrincipalOwedPlusPrepaymentCondition,$C541-$E541,0)))),
_xlpm.Calculation
)</f>
        <v/>
      </c>
      <c r="G541" s="5" t="str">
        <f>_xlfn.LET(
_xlpm.PrincpalRemainingCalculation,$B$13,
_xlpm.IsPrincipalZeroCondition,ROUND($F540,2) = 0,
_xlpm.IsPrincipalRemainingBlankCondition,$F540="",
_xlpm.IsPeriodBlankCondition,ISBLANK($A541),
_xlpm.Calculation,IF(_xlpm.IsPeriodBlankCondition,"",IF(_xlpm.IsPrincipalRemainingBlankCondition,"",IF(_xlpm.IsPrincipalZeroCondition,"",_xlpm.PrincpalRemainingCalculation))),
_xlpm.Calculation
)</f>
        <v/>
      </c>
      <c r="H541" s="5" t="str">
        <f>_xlfn.LET(
_xlpm.IsPrincipalRemainingLessThanOrEqualToPMICutoffAmtCondition,$F540&lt;=$B$2*(1-$B$15),
_xlpm.PMIMonthlyPayment,$B$19,
_xlpm.IsPrincipalZeroCondition,ROUND($F540,2) = 0,
_xlpm.IsPrincipalRemainingBlankCondition,$F540="",
_xlpm.IsPeriodBlankCondition,ISBLANK($A541),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41" s="5" t="str">
        <f>_xlfn.LET(
_xlpm.IfPMIOwedIsBlank,IF($H541 = "",0,$H541),
_xlpm.TotalMonthlyPaymentCalculation,$D541+$E541+$G541+_xlpm.IfPMIOwedIsBlank,
_xlpm.IsPrincipalZeroCondition,ROUND($F540,2) = 0,
_xlpm.IsPrincipalRemainingBlankCondition,$F540="",
_xlpm.IsPeriodBlankCondition,ISBLANK($A541),
_xlpm.Calculation,IF(_xlpm.IsPeriodBlankCondition,"",IF(_xlpm.IsPrincipalRemainingBlankCondition,"",IF(_xlpm.IsPrincipalZeroCondition,"",_xlpm.TotalMonthlyPaymentCalculation))),
_xlpm.Calculation
)</f>
        <v/>
      </c>
      <c r="L541" s="5"/>
    </row>
    <row r="542" spans="2:12" x14ac:dyDescent="0.3">
      <c r="B542" s="53" t="str">
        <f t="shared" si="8"/>
        <v/>
      </c>
      <c r="C542" s="5" t="str">
        <f>_xlfn.LET(
_xlpm.StartingPrincipalBalance,$F541,
_xlpm.IsPrincipalRemainingZeroCondition,ROUND($F541,2)=0,
_xlpm.IsPrincipalRemainingBlankCondition,$F541="",
_xlpm.IsPeriodBlankCondition,ISBLANK($A542),
_xlpm.Calculation,IF(_xlpm.IsPeriodBlankCondition,"",IF(_xlpm.IsPrincipalRemainingBlankCondition,"",IF(_xlpm.IsPrincipalRemainingZeroCondition,"",_xlpm.StartingPrincipalBalance))),
_xlpm.Calculation
)</f>
        <v/>
      </c>
      <c r="D542" s="5" t="str">
        <f>_xlfn.LET(
_xlpm.InterestCalculation,$F541*$B$9,
_xlpm.IsPrincipalRemainingZeroCondition,ROUND($F541,2)=0,
_xlpm.IsPrincipalRemainingBlankCondition,$F541="",
_xlpm.IsPeriodBlankCondition,ISBLANK($A542),
_xlpm.Calculation,IF(_xlpm.IsPeriodBlankCondition,"",IF(_xlpm.IsPrincipalRemainingBlankCondition,"",IF(_xlpm.IsPrincipalRemainingZeroCondition,"",_xlpm.InterestCalculation))),
_xlpm.Calculation
)</f>
        <v/>
      </c>
      <c r="E542" s="5" t="str">
        <f>_xlfn.LET(
_xlpm.PrincipalOwedCalculation,$B$10-$D542,
_xlpm.IsPrincipalLessThenOrEqualToMonthlyPaymentCondition,$F541&lt;=$B$10,
_xlpm.IsPrincipalZeroCondition,ROUND($F541,2) = 0,
_xlpm.IsPrincipalRemainingBlankCondition,$F541="",
_xlpm.IsPeriodBlankCondition,ISBLANK($A542),
_xlpm.Calculation,IF(_xlpm.IsPeriodBlankCondition,"",IF(_xlpm.IsPrincipalRemainingBlankCondition,"",IF(_xlpm.IsPrincipalZeroCondition,"",IF(_xlpm.IsPrincipalLessThenOrEqualToMonthlyPaymentCondition,$F541,_xlpm.PrincipalOwedCalculation)))),
_xlpm.Calculation
)</f>
        <v/>
      </c>
      <c r="F542" s="5" t="str">
        <f>_xlfn.LET(
_xlpm.StartingBalanceGreaterThanPrincipalOwedPlusPrepaymentCondition,$C542&gt;=$E542,
_xlpm.IsPrincpalOwedPlusPrepaymentLessThanOrEqualToPrincipalRemainingCondition,ROUND($E542,2)&lt;=ROUND($F541,2),
_xlpm.IsCurrentPrincapalOwedAmtGreaterThanPrevPrincipalOwedCondition,$E541&gt;$F541,
_xlpm.IsPrincipalZeroCondition,ROUND($F541,2) = 0,
_xlpm.IsPrincipalRemainingBlankCondition,$F541="",
_xlpm.IsPeriodBlankCondition,ISBLANK($A542),
_xlpm.Calculation,IF(_xlpm.IsPeriodBlankCondition,"",IF(_xlpm.IsPrincipalRemainingBlankCondition,"",IF(_xlpm.IsPrincipalZeroCondition,"",IF(_xlpm.StartingBalanceGreaterThanPrincipalOwedPlusPrepaymentCondition,$C542-$E542,0)))),
_xlpm.Calculation
)</f>
        <v/>
      </c>
      <c r="G542" s="5" t="str">
        <f>_xlfn.LET(
_xlpm.PrincpalRemainingCalculation,$B$13,
_xlpm.IsPrincipalZeroCondition,ROUND($F541,2) = 0,
_xlpm.IsPrincipalRemainingBlankCondition,$F541="",
_xlpm.IsPeriodBlankCondition,ISBLANK($A542),
_xlpm.Calculation,IF(_xlpm.IsPeriodBlankCondition,"",IF(_xlpm.IsPrincipalRemainingBlankCondition,"",IF(_xlpm.IsPrincipalZeroCondition,"",_xlpm.PrincpalRemainingCalculation))),
_xlpm.Calculation
)</f>
        <v/>
      </c>
      <c r="H542" s="5" t="str">
        <f>_xlfn.LET(
_xlpm.IsPrincipalRemainingLessThanOrEqualToPMICutoffAmtCondition,$F541&lt;=$B$2*(1-$B$15),
_xlpm.PMIMonthlyPayment,$B$19,
_xlpm.IsPrincipalZeroCondition,ROUND($F541,2) = 0,
_xlpm.IsPrincipalRemainingBlankCondition,$F541="",
_xlpm.IsPeriodBlankCondition,ISBLANK($A542),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42" s="5" t="str">
        <f>_xlfn.LET(
_xlpm.IfPMIOwedIsBlank,IF($H542 = "",0,$H542),
_xlpm.TotalMonthlyPaymentCalculation,$D542+$E542+$G542+_xlpm.IfPMIOwedIsBlank,
_xlpm.IsPrincipalZeroCondition,ROUND($F541,2) = 0,
_xlpm.IsPrincipalRemainingBlankCondition,$F541="",
_xlpm.IsPeriodBlankCondition,ISBLANK($A542),
_xlpm.Calculation,IF(_xlpm.IsPeriodBlankCondition,"",IF(_xlpm.IsPrincipalRemainingBlankCondition,"",IF(_xlpm.IsPrincipalZeroCondition,"",_xlpm.TotalMonthlyPaymentCalculation))),
_xlpm.Calculation
)</f>
        <v/>
      </c>
      <c r="L542" s="5"/>
    </row>
    <row r="543" spans="2:12" x14ac:dyDescent="0.3">
      <c r="B543" s="53" t="str">
        <f t="shared" si="8"/>
        <v/>
      </c>
      <c r="C543" s="5" t="str">
        <f>_xlfn.LET(
_xlpm.StartingPrincipalBalance,$F542,
_xlpm.IsPrincipalRemainingZeroCondition,ROUND($F542,2)=0,
_xlpm.IsPrincipalRemainingBlankCondition,$F542="",
_xlpm.IsPeriodBlankCondition,ISBLANK($A543),
_xlpm.Calculation,IF(_xlpm.IsPeriodBlankCondition,"",IF(_xlpm.IsPrincipalRemainingBlankCondition,"",IF(_xlpm.IsPrincipalRemainingZeroCondition,"",_xlpm.StartingPrincipalBalance))),
_xlpm.Calculation
)</f>
        <v/>
      </c>
      <c r="D543" s="5" t="str">
        <f>_xlfn.LET(
_xlpm.InterestCalculation,$F542*$B$9,
_xlpm.IsPrincipalRemainingZeroCondition,ROUND($F542,2)=0,
_xlpm.IsPrincipalRemainingBlankCondition,$F542="",
_xlpm.IsPeriodBlankCondition,ISBLANK($A543),
_xlpm.Calculation,IF(_xlpm.IsPeriodBlankCondition,"",IF(_xlpm.IsPrincipalRemainingBlankCondition,"",IF(_xlpm.IsPrincipalRemainingZeroCondition,"",_xlpm.InterestCalculation))),
_xlpm.Calculation
)</f>
        <v/>
      </c>
      <c r="E543" s="5" t="str">
        <f>_xlfn.LET(
_xlpm.PrincipalOwedCalculation,$B$10-$D543,
_xlpm.IsPrincipalLessThenOrEqualToMonthlyPaymentCondition,$F542&lt;=$B$10,
_xlpm.IsPrincipalZeroCondition,ROUND($F542,2) = 0,
_xlpm.IsPrincipalRemainingBlankCondition,$F542="",
_xlpm.IsPeriodBlankCondition,ISBLANK($A543),
_xlpm.Calculation,IF(_xlpm.IsPeriodBlankCondition,"",IF(_xlpm.IsPrincipalRemainingBlankCondition,"",IF(_xlpm.IsPrincipalZeroCondition,"",IF(_xlpm.IsPrincipalLessThenOrEqualToMonthlyPaymentCondition,$F542,_xlpm.PrincipalOwedCalculation)))),
_xlpm.Calculation
)</f>
        <v/>
      </c>
      <c r="F543" s="5" t="str">
        <f>_xlfn.LET(
_xlpm.StartingBalanceGreaterThanPrincipalOwedPlusPrepaymentCondition,$C543&gt;=$E543,
_xlpm.IsPrincpalOwedPlusPrepaymentLessThanOrEqualToPrincipalRemainingCondition,ROUND($E543,2)&lt;=ROUND($F542,2),
_xlpm.IsCurrentPrincapalOwedAmtGreaterThanPrevPrincipalOwedCondition,$E542&gt;$F542,
_xlpm.IsPrincipalZeroCondition,ROUND($F542,2) = 0,
_xlpm.IsPrincipalRemainingBlankCondition,$F542="",
_xlpm.IsPeriodBlankCondition,ISBLANK($A543),
_xlpm.Calculation,IF(_xlpm.IsPeriodBlankCondition,"",IF(_xlpm.IsPrincipalRemainingBlankCondition,"",IF(_xlpm.IsPrincipalZeroCondition,"",IF(_xlpm.StartingBalanceGreaterThanPrincipalOwedPlusPrepaymentCondition,$C543-$E543,0)))),
_xlpm.Calculation
)</f>
        <v/>
      </c>
      <c r="G543" s="5" t="str">
        <f>_xlfn.LET(
_xlpm.PrincpalRemainingCalculation,$B$13,
_xlpm.IsPrincipalZeroCondition,ROUND($F542,2) = 0,
_xlpm.IsPrincipalRemainingBlankCondition,$F542="",
_xlpm.IsPeriodBlankCondition,ISBLANK($A543),
_xlpm.Calculation,IF(_xlpm.IsPeriodBlankCondition,"",IF(_xlpm.IsPrincipalRemainingBlankCondition,"",IF(_xlpm.IsPrincipalZeroCondition,"",_xlpm.PrincpalRemainingCalculation))),
_xlpm.Calculation
)</f>
        <v/>
      </c>
      <c r="H543" s="5" t="str">
        <f>_xlfn.LET(
_xlpm.IsPrincipalRemainingLessThanOrEqualToPMICutoffAmtCondition,$F542&lt;=$B$2*(1-$B$15),
_xlpm.PMIMonthlyPayment,$B$19,
_xlpm.IsPrincipalZeroCondition,ROUND($F542,2) = 0,
_xlpm.IsPrincipalRemainingBlankCondition,$F542="",
_xlpm.IsPeriodBlankCondition,ISBLANK($A543),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43" s="5" t="str">
        <f>_xlfn.LET(
_xlpm.IfPMIOwedIsBlank,IF($H543 = "",0,$H543),
_xlpm.TotalMonthlyPaymentCalculation,$D543+$E543+$G543+_xlpm.IfPMIOwedIsBlank,
_xlpm.IsPrincipalZeroCondition,ROUND($F542,2) = 0,
_xlpm.IsPrincipalRemainingBlankCondition,$F542="",
_xlpm.IsPeriodBlankCondition,ISBLANK($A543),
_xlpm.Calculation,IF(_xlpm.IsPeriodBlankCondition,"",IF(_xlpm.IsPrincipalRemainingBlankCondition,"",IF(_xlpm.IsPrincipalZeroCondition,"",_xlpm.TotalMonthlyPaymentCalculation))),
_xlpm.Calculation
)</f>
        <v/>
      </c>
      <c r="L543" s="5"/>
    </row>
    <row r="544" spans="2:12" x14ac:dyDescent="0.3">
      <c r="B544" s="53" t="str">
        <f t="shared" si="8"/>
        <v/>
      </c>
      <c r="C544" s="5" t="str">
        <f>_xlfn.LET(
_xlpm.StartingPrincipalBalance,$F543,
_xlpm.IsPrincipalRemainingZeroCondition,ROUND($F543,2)=0,
_xlpm.IsPrincipalRemainingBlankCondition,$F543="",
_xlpm.IsPeriodBlankCondition,ISBLANK($A544),
_xlpm.Calculation,IF(_xlpm.IsPeriodBlankCondition,"",IF(_xlpm.IsPrincipalRemainingBlankCondition,"",IF(_xlpm.IsPrincipalRemainingZeroCondition,"",_xlpm.StartingPrincipalBalance))),
_xlpm.Calculation
)</f>
        <v/>
      </c>
      <c r="D544" s="5" t="str">
        <f>_xlfn.LET(
_xlpm.InterestCalculation,$F543*$B$9,
_xlpm.IsPrincipalRemainingZeroCondition,ROUND($F543,2)=0,
_xlpm.IsPrincipalRemainingBlankCondition,$F543="",
_xlpm.IsPeriodBlankCondition,ISBLANK($A544),
_xlpm.Calculation,IF(_xlpm.IsPeriodBlankCondition,"",IF(_xlpm.IsPrincipalRemainingBlankCondition,"",IF(_xlpm.IsPrincipalRemainingZeroCondition,"",_xlpm.InterestCalculation))),
_xlpm.Calculation
)</f>
        <v/>
      </c>
      <c r="E544" s="5" t="str">
        <f>_xlfn.LET(
_xlpm.PrincipalOwedCalculation,$B$10-$D544,
_xlpm.IsPrincipalLessThenOrEqualToMonthlyPaymentCondition,$F543&lt;=$B$10,
_xlpm.IsPrincipalZeroCondition,ROUND($F543,2) = 0,
_xlpm.IsPrincipalRemainingBlankCondition,$F543="",
_xlpm.IsPeriodBlankCondition,ISBLANK($A544),
_xlpm.Calculation,IF(_xlpm.IsPeriodBlankCondition,"",IF(_xlpm.IsPrincipalRemainingBlankCondition,"",IF(_xlpm.IsPrincipalZeroCondition,"",IF(_xlpm.IsPrincipalLessThenOrEqualToMonthlyPaymentCondition,$F543,_xlpm.PrincipalOwedCalculation)))),
_xlpm.Calculation
)</f>
        <v/>
      </c>
      <c r="F544" s="5" t="str">
        <f>_xlfn.LET(
_xlpm.StartingBalanceGreaterThanPrincipalOwedPlusPrepaymentCondition,$C544&gt;=$E544,
_xlpm.IsPrincpalOwedPlusPrepaymentLessThanOrEqualToPrincipalRemainingCondition,ROUND($E544,2)&lt;=ROUND($F543,2),
_xlpm.IsCurrentPrincapalOwedAmtGreaterThanPrevPrincipalOwedCondition,$E543&gt;$F543,
_xlpm.IsPrincipalZeroCondition,ROUND($F543,2) = 0,
_xlpm.IsPrincipalRemainingBlankCondition,$F543="",
_xlpm.IsPeriodBlankCondition,ISBLANK($A544),
_xlpm.Calculation,IF(_xlpm.IsPeriodBlankCondition,"",IF(_xlpm.IsPrincipalRemainingBlankCondition,"",IF(_xlpm.IsPrincipalZeroCondition,"",IF(_xlpm.StartingBalanceGreaterThanPrincipalOwedPlusPrepaymentCondition,$C544-$E544,0)))),
_xlpm.Calculation
)</f>
        <v/>
      </c>
      <c r="G544" s="5" t="str">
        <f>_xlfn.LET(
_xlpm.PrincpalRemainingCalculation,$B$13,
_xlpm.IsPrincipalZeroCondition,ROUND($F543,2) = 0,
_xlpm.IsPrincipalRemainingBlankCondition,$F543="",
_xlpm.IsPeriodBlankCondition,ISBLANK($A544),
_xlpm.Calculation,IF(_xlpm.IsPeriodBlankCondition,"",IF(_xlpm.IsPrincipalRemainingBlankCondition,"",IF(_xlpm.IsPrincipalZeroCondition,"",_xlpm.PrincpalRemainingCalculation))),
_xlpm.Calculation
)</f>
        <v/>
      </c>
      <c r="H544" s="5" t="str">
        <f>_xlfn.LET(
_xlpm.IsPrincipalRemainingLessThanOrEqualToPMICutoffAmtCondition,$F543&lt;=$B$2*(1-$B$15),
_xlpm.PMIMonthlyPayment,$B$19,
_xlpm.IsPrincipalZeroCondition,ROUND($F543,2) = 0,
_xlpm.IsPrincipalRemainingBlankCondition,$F543="",
_xlpm.IsPeriodBlankCondition,ISBLANK($A544),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44" s="5" t="str">
        <f>_xlfn.LET(
_xlpm.IfPMIOwedIsBlank,IF($H544 = "",0,$H544),
_xlpm.TotalMonthlyPaymentCalculation,$D544+$E544+$G544+_xlpm.IfPMIOwedIsBlank,
_xlpm.IsPrincipalZeroCondition,ROUND($F543,2) = 0,
_xlpm.IsPrincipalRemainingBlankCondition,$F543="",
_xlpm.IsPeriodBlankCondition,ISBLANK($A544),
_xlpm.Calculation,IF(_xlpm.IsPeriodBlankCondition,"",IF(_xlpm.IsPrincipalRemainingBlankCondition,"",IF(_xlpm.IsPrincipalZeroCondition,"",_xlpm.TotalMonthlyPaymentCalculation))),
_xlpm.Calculation
)</f>
        <v/>
      </c>
      <c r="L544" s="5"/>
    </row>
    <row r="545" spans="2:12" x14ac:dyDescent="0.3">
      <c r="B545" s="53" t="str">
        <f t="shared" si="8"/>
        <v/>
      </c>
      <c r="C545" s="5" t="str">
        <f>_xlfn.LET(
_xlpm.StartingPrincipalBalance,$F544,
_xlpm.IsPrincipalRemainingZeroCondition,ROUND($F544,2)=0,
_xlpm.IsPrincipalRemainingBlankCondition,$F544="",
_xlpm.IsPeriodBlankCondition,ISBLANK($A545),
_xlpm.Calculation,IF(_xlpm.IsPeriodBlankCondition,"",IF(_xlpm.IsPrincipalRemainingBlankCondition,"",IF(_xlpm.IsPrincipalRemainingZeroCondition,"",_xlpm.StartingPrincipalBalance))),
_xlpm.Calculation
)</f>
        <v/>
      </c>
      <c r="D545" s="5" t="str">
        <f>_xlfn.LET(
_xlpm.InterestCalculation,$F544*$B$9,
_xlpm.IsPrincipalRemainingZeroCondition,ROUND($F544,2)=0,
_xlpm.IsPrincipalRemainingBlankCondition,$F544="",
_xlpm.IsPeriodBlankCondition,ISBLANK($A545),
_xlpm.Calculation,IF(_xlpm.IsPeriodBlankCondition,"",IF(_xlpm.IsPrincipalRemainingBlankCondition,"",IF(_xlpm.IsPrincipalRemainingZeroCondition,"",_xlpm.InterestCalculation))),
_xlpm.Calculation
)</f>
        <v/>
      </c>
      <c r="E545" s="5" t="str">
        <f>_xlfn.LET(
_xlpm.PrincipalOwedCalculation,$B$10-$D545,
_xlpm.IsPrincipalLessThenOrEqualToMonthlyPaymentCondition,$F544&lt;=$B$10,
_xlpm.IsPrincipalZeroCondition,ROUND($F544,2) = 0,
_xlpm.IsPrincipalRemainingBlankCondition,$F544="",
_xlpm.IsPeriodBlankCondition,ISBLANK($A545),
_xlpm.Calculation,IF(_xlpm.IsPeriodBlankCondition,"",IF(_xlpm.IsPrincipalRemainingBlankCondition,"",IF(_xlpm.IsPrincipalZeroCondition,"",IF(_xlpm.IsPrincipalLessThenOrEqualToMonthlyPaymentCondition,$F544,_xlpm.PrincipalOwedCalculation)))),
_xlpm.Calculation
)</f>
        <v/>
      </c>
      <c r="F545" s="5" t="str">
        <f>_xlfn.LET(
_xlpm.StartingBalanceGreaterThanPrincipalOwedPlusPrepaymentCondition,$C545&gt;=$E545,
_xlpm.IsPrincpalOwedPlusPrepaymentLessThanOrEqualToPrincipalRemainingCondition,ROUND($E545,2)&lt;=ROUND($F544,2),
_xlpm.IsCurrentPrincapalOwedAmtGreaterThanPrevPrincipalOwedCondition,$E544&gt;$F544,
_xlpm.IsPrincipalZeroCondition,ROUND($F544,2) = 0,
_xlpm.IsPrincipalRemainingBlankCondition,$F544="",
_xlpm.IsPeriodBlankCondition,ISBLANK($A545),
_xlpm.Calculation,IF(_xlpm.IsPeriodBlankCondition,"",IF(_xlpm.IsPrincipalRemainingBlankCondition,"",IF(_xlpm.IsPrincipalZeroCondition,"",IF(_xlpm.StartingBalanceGreaterThanPrincipalOwedPlusPrepaymentCondition,$C545-$E545,0)))),
_xlpm.Calculation
)</f>
        <v/>
      </c>
      <c r="G545" s="5" t="str">
        <f>_xlfn.LET(
_xlpm.PrincpalRemainingCalculation,$B$13,
_xlpm.IsPrincipalZeroCondition,ROUND($F544,2) = 0,
_xlpm.IsPrincipalRemainingBlankCondition,$F544="",
_xlpm.IsPeriodBlankCondition,ISBLANK($A545),
_xlpm.Calculation,IF(_xlpm.IsPeriodBlankCondition,"",IF(_xlpm.IsPrincipalRemainingBlankCondition,"",IF(_xlpm.IsPrincipalZeroCondition,"",_xlpm.PrincpalRemainingCalculation))),
_xlpm.Calculation
)</f>
        <v/>
      </c>
      <c r="H545" s="5" t="str">
        <f>_xlfn.LET(
_xlpm.IsPrincipalRemainingLessThanOrEqualToPMICutoffAmtCondition,$F544&lt;=$B$2*(1-$B$15),
_xlpm.PMIMonthlyPayment,$B$19,
_xlpm.IsPrincipalZeroCondition,ROUND($F544,2) = 0,
_xlpm.IsPrincipalRemainingBlankCondition,$F544="",
_xlpm.IsPeriodBlankCondition,ISBLANK($A545),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45" s="5" t="str">
        <f>_xlfn.LET(
_xlpm.IfPMIOwedIsBlank,IF($H545 = "",0,$H545),
_xlpm.TotalMonthlyPaymentCalculation,$D545+$E545+$G545+_xlpm.IfPMIOwedIsBlank,
_xlpm.IsPrincipalZeroCondition,ROUND($F544,2) = 0,
_xlpm.IsPrincipalRemainingBlankCondition,$F544="",
_xlpm.IsPeriodBlankCondition,ISBLANK($A545),
_xlpm.Calculation,IF(_xlpm.IsPeriodBlankCondition,"",IF(_xlpm.IsPrincipalRemainingBlankCondition,"",IF(_xlpm.IsPrincipalZeroCondition,"",_xlpm.TotalMonthlyPaymentCalculation))),
_xlpm.Calculation
)</f>
        <v/>
      </c>
      <c r="L545" s="5"/>
    </row>
    <row r="546" spans="2:12" x14ac:dyDescent="0.3">
      <c r="B546" s="53" t="str">
        <f t="shared" si="8"/>
        <v/>
      </c>
      <c r="C546" s="5" t="str">
        <f>_xlfn.LET(
_xlpm.StartingPrincipalBalance,$F545,
_xlpm.IsPrincipalRemainingZeroCondition,ROUND($F545,2)=0,
_xlpm.IsPrincipalRemainingBlankCondition,$F545="",
_xlpm.IsPeriodBlankCondition,ISBLANK($A546),
_xlpm.Calculation,IF(_xlpm.IsPeriodBlankCondition,"",IF(_xlpm.IsPrincipalRemainingBlankCondition,"",IF(_xlpm.IsPrincipalRemainingZeroCondition,"",_xlpm.StartingPrincipalBalance))),
_xlpm.Calculation
)</f>
        <v/>
      </c>
      <c r="D546" s="5" t="str">
        <f>_xlfn.LET(
_xlpm.InterestCalculation,$F545*$B$9,
_xlpm.IsPrincipalRemainingZeroCondition,ROUND($F545,2)=0,
_xlpm.IsPrincipalRemainingBlankCondition,$F545="",
_xlpm.IsPeriodBlankCondition,ISBLANK($A546),
_xlpm.Calculation,IF(_xlpm.IsPeriodBlankCondition,"",IF(_xlpm.IsPrincipalRemainingBlankCondition,"",IF(_xlpm.IsPrincipalRemainingZeroCondition,"",_xlpm.InterestCalculation))),
_xlpm.Calculation
)</f>
        <v/>
      </c>
      <c r="E546" s="5" t="str">
        <f>_xlfn.LET(
_xlpm.PrincipalOwedCalculation,$B$10-$D546,
_xlpm.IsPrincipalLessThenOrEqualToMonthlyPaymentCondition,$F545&lt;=$B$10,
_xlpm.IsPrincipalZeroCondition,ROUND($F545,2) = 0,
_xlpm.IsPrincipalRemainingBlankCondition,$F545="",
_xlpm.IsPeriodBlankCondition,ISBLANK($A546),
_xlpm.Calculation,IF(_xlpm.IsPeriodBlankCondition,"",IF(_xlpm.IsPrincipalRemainingBlankCondition,"",IF(_xlpm.IsPrincipalZeroCondition,"",IF(_xlpm.IsPrincipalLessThenOrEqualToMonthlyPaymentCondition,$F545,_xlpm.PrincipalOwedCalculation)))),
_xlpm.Calculation
)</f>
        <v/>
      </c>
      <c r="F546" s="5" t="str">
        <f>_xlfn.LET(
_xlpm.StartingBalanceGreaterThanPrincipalOwedPlusPrepaymentCondition,$C546&gt;=$E546,
_xlpm.IsPrincpalOwedPlusPrepaymentLessThanOrEqualToPrincipalRemainingCondition,ROUND($E546,2)&lt;=ROUND($F545,2),
_xlpm.IsCurrentPrincapalOwedAmtGreaterThanPrevPrincipalOwedCondition,$E545&gt;$F545,
_xlpm.IsPrincipalZeroCondition,ROUND($F545,2) = 0,
_xlpm.IsPrincipalRemainingBlankCondition,$F545="",
_xlpm.IsPeriodBlankCondition,ISBLANK($A546),
_xlpm.Calculation,IF(_xlpm.IsPeriodBlankCondition,"",IF(_xlpm.IsPrincipalRemainingBlankCondition,"",IF(_xlpm.IsPrincipalZeroCondition,"",IF(_xlpm.StartingBalanceGreaterThanPrincipalOwedPlusPrepaymentCondition,$C546-$E546,0)))),
_xlpm.Calculation
)</f>
        <v/>
      </c>
      <c r="G546" s="5" t="str">
        <f>_xlfn.LET(
_xlpm.PrincpalRemainingCalculation,$B$13,
_xlpm.IsPrincipalZeroCondition,ROUND($F545,2) = 0,
_xlpm.IsPrincipalRemainingBlankCondition,$F545="",
_xlpm.IsPeriodBlankCondition,ISBLANK($A546),
_xlpm.Calculation,IF(_xlpm.IsPeriodBlankCondition,"",IF(_xlpm.IsPrincipalRemainingBlankCondition,"",IF(_xlpm.IsPrincipalZeroCondition,"",_xlpm.PrincpalRemainingCalculation))),
_xlpm.Calculation
)</f>
        <v/>
      </c>
      <c r="H546" s="5" t="str">
        <f>_xlfn.LET(
_xlpm.IsPrincipalRemainingLessThanOrEqualToPMICutoffAmtCondition,$F545&lt;=$B$2*(1-$B$15),
_xlpm.PMIMonthlyPayment,$B$19,
_xlpm.IsPrincipalZeroCondition,ROUND($F545,2) = 0,
_xlpm.IsPrincipalRemainingBlankCondition,$F545="",
_xlpm.IsPeriodBlankCondition,ISBLANK($A546),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46" s="5" t="str">
        <f>_xlfn.LET(
_xlpm.IfPMIOwedIsBlank,IF($H546 = "",0,$H546),
_xlpm.TotalMonthlyPaymentCalculation,$D546+$E546+$G546+_xlpm.IfPMIOwedIsBlank,
_xlpm.IsPrincipalZeroCondition,ROUND($F545,2) = 0,
_xlpm.IsPrincipalRemainingBlankCondition,$F545="",
_xlpm.IsPeriodBlankCondition,ISBLANK($A546),
_xlpm.Calculation,IF(_xlpm.IsPeriodBlankCondition,"",IF(_xlpm.IsPrincipalRemainingBlankCondition,"",IF(_xlpm.IsPrincipalZeroCondition,"",_xlpm.TotalMonthlyPaymentCalculation))),
_xlpm.Calculation
)</f>
        <v/>
      </c>
      <c r="L546" s="5"/>
    </row>
    <row r="547" spans="2:12" x14ac:dyDescent="0.3">
      <c r="B547" s="53" t="str">
        <f t="shared" si="8"/>
        <v/>
      </c>
      <c r="C547" s="5" t="str">
        <f>_xlfn.LET(
_xlpm.StartingPrincipalBalance,$F546,
_xlpm.IsPrincipalRemainingZeroCondition,ROUND($F546,2)=0,
_xlpm.IsPrincipalRemainingBlankCondition,$F546="",
_xlpm.IsPeriodBlankCondition,ISBLANK($A547),
_xlpm.Calculation,IF(_xlpm.IsPeriodBlankCondition,"",IF(_xlpm.IsPrincipalRemainingBlankCondition,"",IF(_xlpm.IsPrincipalRemainingZeroCondition,"",_xlpm.StartingPrincipalBalance))),
_xlpm.Calculation
)</f>
        <v/>
      </c>
      <c r="D547" s="5" t="str">
        <f>_xlfn.LET(
_xlpm.InterestCalculation,$F546*$B$9,
_xlpm.IsPrincipalRemainingZeroCondition,ROUND($F546,2)=0,
_xlpm.IsPrincipalRemainingBlankCondition,$F546="",
_xlpm.IsPeriodBlankCondition,ISBLANK($A547),
_xlpm.Calculation,IF(_xlpm.IsPeriodBlankCondition,"",IF(_xlpm.IsPrincipalRemainingBlankCondition,"",IF(_xlpm.IsPrincipalRemainingZeroCondition,"",_xlpm.InterestCalculation))),
_xlpm.Calculation
)</f>
        <v/>
      </c>
      <c r="E547" s="5" t="str">
        <f>_xlfn.LET(
_xlpm.PrincipalOwedCalculation,$B$10-$D547,
_xlpm.IsPrincipalLessThenOrEqualToMonthlyPaymentCondition,$F546&lt;=$B$10,
_xlpm.IsPrincipalZeroCondition,ROUND($F546,2) = 0,
_xlpm.IsPrincipalRemainingBlankCondition,$F546="",
_xlpm.IsPeriodBlankCondition,ISBLANK($A547),
_xlpm.Calculation,IF(_xlpm.IsPeriodBlankCondition,"",IF(_xlpm.IsPrincipalRemainingBlankCondition,"",IF(_xlpm.IsPrincipalZeroCondition,"",IF(_xlpm.IsPrincipalLessThenOrEqualToMonthlyPaymentCondition,$F546,_xlpm.PrincipalOwedCalculation)))),
_xlpm.Calculation
)</f>
        <v/>
      </c>
      <c r="F547" s="5" t="str">
        <f>_xlfn.LET(
_xlpm.StartingBalanceGreaterThanPrincipalOwedPlusPrepaymentCondition,$C547&gt;=$E547,
_xlpm.IsPrincpalOwedPlusPrepaymentLessThanOrEqualToPrincipalRemainingCondition,ROUND($E547,2)&lt;=ROUND($F546,2),
_xlpm.IsCurrentPrincapalOwedAmtGreaterThanPrevPrincipalOwedCondition,$E546&gt;$F546,
_xlpm.IsPrincipalZeroCondition,ROUND($F546,2) = 0,
_xlpm.IsPrincipalRemainingBlankCondition,$F546="",
_xlpm.IsPeriodBlankCondition,ISBLANK($A547),
_xlpm.Calculation,IF(_xlpm.IsPeriodBlankCondition,"",IF(_xlpm.IsPrincipalRemainingBlankCondition,"",IF(_xlpm.IsPrincipalZeroCondition,"",IF(_xlpm.StartingBalanceGreaterThanPrincipalOwedPlusPrepaymentCondition,$C547-$E547,0)))),
_xlpm.Calculation
)</f>
        <v/>
      </c>
      <c r="G547" s="5" t="str">
        <f>_xlfn.LET(
_xlpm.PrincpalRemainingCalculation,$B$13,
_xlpm.IsPrincipalZeroCondition,ROUND($F546,2) = 0,
_xlpm.IsPrincipalRemainingBlankCondition,$F546="",
_xlpm.IsPeriodBlankCondition,ISBLANK($A547),
_xlpm.Calculation,IF(_xlpm.IsPeriodBlankCondition,"",IF(_xlpm.IsPrincipalRemainingBlankCondition,"",IF(_xlpm.IsPrincipalZeroCondition,"",_xlpm.PrincpalRemainingCalculation))),
_xlpm.Calculation
)</f>
        <v/>
      </c>
      <c r="H547" s="5" t="str">
        <f>_xlfn.LET(
_xlpm.IsPrincipalRemainingLessThanOrEqualToPMICutoffAmtCondition,$F546&lt;=$B$2*(1-$B$15),
_xlpm.PMIMonthlyPayment,$B$19,
_xlpm.IsPrincipalZeroCondition,ROUND($F546,2) = 0,
_xlpm.IsPrincipalRemainingBlankCondition,$F546="",
_xlpm.IsPeriodBlankCondition,ISBLANK($A547),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47" s="5" t="str">
        <f>_xlfn.LET(
_xlpm.IfPMIOwedIsBlank,IF($H547 = "",0,$H547),
_xlpm.TotalMonthlyPaymentCalculation,$D547+$E547+$G547+_xlpm.IfPMIOwedIsBlank,
_xlpm.IsPrincipalZeroCondition,ROUND($F546,2) = 0,
_xlpm.IsPrincipalRemainingBlankCondition,$F546="",
_xlpm.IsPeriodBlankCondition,ISBLANK($A547),
_xlpm.Calculation,IF(_xlpm.IsPeriodBlankCondition,"",IF(_xlpm.IsPrincipalRemainingBlankCondition,"",IF(_xlpm.IsPrincipalZeroCondition,"",_xlpm.TotalMonthlyPaymentCalculation))),
_xlpm.Calculation
)</f>
        <v/>
      </c>
      <c r="L547" s="5"/>
    </row>
    <row r="548" spans="2:12" x14ac:dyDescent="0.3">
      <c r="B548" s="53" t="str">
        <f t="shared" si="8"/>
        <v/>
      </c>
      <c r="C548" s="5" t="str">
        <f>_xlfn.LET(
_xlpm.StartingPrincipalBalance,$F547,
_xlpm.IsPrincipalRemainingZeroCondition,ROUND($F547,2)=0,
_xlpm.IsPrincipalRemainingBlankCondition,$F547="",
_xlpm.IsPeriodBlankCondition,ISBLANK($A548),
_xlpm.Calculation,IF(_xlpm.IsPeriodBlankCondition,"",IF(_xlpm.IsPrincipalRemainingBlankCondition,"",IF(_xlpm.IsPrincipalRemainingZeroCondition,"",_xlpm.StartingPrincipalBalance))),
_xlpm.Calculation
)</f>
        <v/>
      </c>
      <c r="D548" s="5" t="str">
        <f>_xlfn.LET(
_xlpm.InterestCalculation,$F547*$B$9,
_xlpm.IsPrincipalRemainingZeroCondition,ROUND($F547,2)=0,
_xlpm.IsPrincipalRemainingBlankCondition,$F547="",
_xlpm.IsPeriodBlankCondition,ISBLANK($A548),
_xlpm.Calculation,IF(_xlpm.IsPeriodBlankCondition,"",IF(_xlpm.IsPrincipalRemainingBlankCondition,"",IF(_xlpm.IsPrincipalRemainingZeroCondition,"",_xlpm.InterestCalculation))),
_xlpm.Calculation
)</f>
        <v/>
      </c>
      <c r="E548" s="5" t="str">
        <f>_xlfn.LET(
_xlpm.PrincipalOwedCalculation,$B$10-$D548,
_xlpm.IsPrincipalLessThenOrEqualToMonthlyPaymentCondition,$F547&lt;=$B$10,
_xlpm.IsPrincipalZeroCondition,ROUND($F547,2) = 0,
_xlpm.IsPrincipalRemainingBlankCondition,$F547="",
_xlpm.IsPeriodBlankCondition,ISBLANK($A548),
_xlpm.Calculation,IF(_xlpm.IsPeriodBlankCondition,"",IF(_xlpm.IsPrincipalRemainingBlankCondition,"",IF(_xlpm.IsPrincipalZeroCondition,"",IF(_xlpm.IsPrincipalLessThenOrEqualToMonthlyPaymentCondition,$F547,_xlpm.PrincipalOwedCalculation)))),
_xlpm.Calculation
)</f>
        <v/>
      </c>
      <c r="F548" s="5" t="str">
        <f>_xlfn.LET(
_xlpm.StartingBalanceGreaterThanPrincipalOwedPlusPrepaymentCondition,$C548&gt;=$E548,
_xlpm.IsPrincpalOwedPlusPrepaymentLessThanOrEqualToPrincipalRemainingCondition,ROUND($E548,2)&lt;=ROUND($F547,2),
_xlpm.IsCurrentPrincapalOwedAmtGreaterThanPrevPrincipalOwedCondition,$E547&gt;$F547,
_xlpm.IsPrincipalZeroCondition,ROUND($F547,2) = 0,
_xlpm.IsPrincipalRemainingBlankCondition,$F547="",
_xlpm.IsPeriodBlankCondition,ISBLANK($A548),
_xlpm.Calculation,IF(_xlpm.IsPeriodBlankCondition,"",IF(_xlpm.IsPrincipalRemainingBlankCondition,"",IF(_xlpm.IsPrincipalZeroCondition,"",IF(_xlpm.StartingBalanceGreaterThanPrincipalOwedPlusPrepaymentCondition,$C548-$E548,0)))),
_xlpm.Calculation
)</f>
        <v/>
      </c>
      <c r="G548" s="5" t="str">
        <f>_xlfn.LET(
_xlpm.PrincpalRemainingCalculation,$B$13,
_xlpm.IsPrincipalZeroCondition,ROUND($F547,2) = 0,
_xlpm.IsPrincipalRemainingBlankCondition,$F547="",
_xlpm.IsPeriodBlankCondition,ISBLANK($A548),
_xlpm.Calculation,IF(_xlpm.IsPeriodBlankCondition,"",IF(_xlpm.IsPrincipalRemainingBlankCondition,"",IF(_xlpm.IsPrincipalZeroCondition,"",_xlpm.PrincpalRemainingCalculation))),
_xlpm.Calculation
)</f>
        <v/>
      </c>
      <c r="H548" s="5" t="str">
        <f>_xlfn.LET(
_xlpm.IsPrincipalRemainingLessThanOrEqualToPMICutoffAmtCondition,$F547&lt;=$B$2*(1-$B$15),
_xlpm.PMIMonthlyPayment,$B$19,
_xlpm.IsPrincipalZeroCondition,ROUND($F547,2) = 0,
_xlpm.IsPrincipalRemainingBlankCondition,$F547="",
_xlpm.IsPeriodBlankCondition,ISBLANK($A548),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48" s="5" t="str">
        <f>_xlfn.LET(
_xlpm.IfPMIOwedIsBlank,IF($H548 = "",0,$H548),
_xlpm.TotalMonthlyPaymentCalculation,$D548+$E548+$G548+_xlpm.IfPMIOwedIsBlank,
_xlpm.IsPrincipalZeroCondition,ROUND($F547,2) = 0,
_xlpm.IsPrincipalRemainingBlankCondition,$F547="",
_xlpm.IsPeriodBlankCondition,ISBLANK($A548),
_xlpm.Calculation,IF(_xlpm.IsPeriodBlankCondition,"",IF(_xlpm.IsPrincipalRemainingBlankCondition,"",IF(_xlpm.IsPrincipalZeroCondition,"",_xlpm.TotalMonthlyPaymentCalculation))),
_xlpm.Calculation
)</f>
        <v/>
      </c>
      <c r="L548" s="5"/>
    </row>
    <row r="549" spans="2:12" x14ac:dyDescent="0.3">
      <c r="B549" s="53" t="str">
        <f t="shared" si="8"/>
        <v/>
      </c>
      <c r="C549" s="5" t="str">
        <f>_xlfn.LET(
_xlpm.StartingPrincipalBalance,$F548,
_xlpm.IsPrincipalRemainingZeroCondition,ROUND($F548,2)=0,
_xlpm.IsPrincipalRemainingBlankCondition,$F548="",
_xlpm.IsPeriodBlankCondition,ISBLANK($A549),
_xlpm.Calculation,IF(_xlpm.IsPeriodBlankCondition,"",IF(_xlpm.IsPrincipalRemainingBlankCondition,"",IF(_xlpm.IsPrincipalRemainingZeroCondition,"",_xlpm.StartingPrincipalBalance))),
_xlpm.Calculation
)</f>
        <v/>
      </c>
      <c r="D549" s="5" t="str">
        <f>_xlfn.LET(
_xlpm.InterestCalculation,$F548*$B$9,
_xlpm.IsPrincipalRemainingZeroCondition,ROUND($F548,2)=0,
_xlpm.IsPrincipalRemainingBlankCondition,$F548="",
_xlpm.IsPeriodBlankCondition,ISBLANK($A549),
_xlpm.Calculation,IF(_xlpm.IsPeriodBlankCondition,"",IF(_xlpm.IsPrincipalRemainingBlankCondition,"",IF(_xlpm.IsPrincipalRemainingZeroCondition,"",_xlpm.InterestCalculation))),
_xlpm.Calculation
)</f>
        <v/>
      </c>
      <c r="E549" s="5" t="str">
        <f>_xlfn.LET(
_xlpm.PrincipalOwedCalculation,$B$10-$D549,
_xlpm.IsPrincipalLessThenOrEqualToMonthlyPaymentCondition,$F548&lt;=$B$10,
_xlpm.IsPrincipalZeroCondition,ROUND($F548,2) = 0,
_xlpm.IsPrincipalRemainingBlankCondition,$F548="",
_xlpm.IsPeriodBlankCondition,ISBLANK($A549),
_xlpm.Calculation,IF(_xlpm.IsPeriodBlankCondition,"",IF(_xlpm.IsPrincipalRemainingBlankCondition,"",IF(_xlpm.IsPrincipalZeroCondition,"",IF(_xlpm.IsPrincipalLessThenOrEqualToMonthlyPaymentCondition,$F548,_xlpm.PrincipalOwedCalculation)))),
_xlpm.Calculation
)</f>
        <v/>
      </c>
      <c r="F549" s="5" t="str">
        <f>_xlfn.LET(
_xlpm.StartingBalanceGreaterThanPrincipalOwedPlusPrepaymentCondition,$C549&gt;=$E549,
_xlpm.IsPrincpalOwedPlusPrepaymentLessThanOrEqualToPrincipalRemainingCondition,ROUND($E549,2)&lt;=ROUND($F548,2),
_xlpm.IsCurrentPrincapalOwedAmtGreaterThanPrevPrincipalOwedCondition,$E548&gt;$F548,
_xlpm.IsPrincipalZeroCondition,ROUND($F548,2) = 0,
_xlpm.IsPrincipalRemainingBlankCondition,$F548="",
_xlpm.IsPeriodBlankCondition,ISBLANK($A549),
_xlpm.Calculation,IF(_xlpm.IsPeriodBlankCondition,"",IF(_xlpm.IsPrincipalRemainingBlankCondition,"",IF(_xlpm.IsPrincipalZeroCondition,"",IF(_xlpm.StartingBalanceGreaterThanPrincipalOwedPlusPrepaymentCondition,$C549-$E549,0)))),
_xlpm.Calculation
)</f>
        <v/>
      </c>
      <c r="G549" s="5" t="str">
        <f>_xlfn.LET(
_xlpm.PrincpalRemainingCalculation,$B$13,
_xlpm.IsPrincipalZeroCondition,ROUND($F548,2) = 0,
_xlpm.IsPrincipalRemainingBlankCondition,$F548="",
_xlpm.IsPeriodBlankCondition,ISBLANK($A549),
_xlpm.Calculation,IF(_xlpm.IsPeriodBlankCondition,"",IF(_xlpm.IsPrincipalRemainingBlankCondition,"",IF(_xlpm.IsPrincipalZeroCondition,"",_xlpm.PrincpalRemainingCalculation))),
_xlpm.Calculation
)</f>
        <v/>
      </c>
      <c r="H549" s="5" t="str">
        <f>_xlfn.LET(
_xlpm.IsPrincipalRemainingLessThanOrEqualToPMICutoffAmtCondition,$F548&lt;=$B$2*(1-$B$15),
_xlpm.PMIMonthlyPayment,$B$19,
_xlpm.IsPrincipalZeroCondition,ROUND($F548,2) = 0,
_xlpm.IsPrincipalRemainingBlankCondition,$F548="",
_xlpm.IsPeriodBlankCondition,ISBLANK($A549),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49" s="5" t="str">
        <f>_xlfn.LET(
_xlpm.IfPMIOwedIsBlank,IF($H549 = "",0,$H549),
_xlpm.TotalMonthlyPaymentCalculation,$D549+$E549+$G549+_xlpm.IfPMIOwedIsBlank,
_xlpm.IsPrincipalZeroCondition,ROUND($F548,2) = 0,
_xlpm.IsPrincipalRemainingBlankCondition,$F548="",
_xlpm.IsPeriodBlankCondition,ISBLANK($A549),
_xlpm.Calculation,IF(_xlpm.IsPeriodBlankCondition,"",IF(_xlpm.IsPrincipalRemainingBlankCondition,"",IF(_xlpm.IsPrincipalZeroCondition,"",_xlpm.TotalMonthlyPaymentCalculation))),
_xlpm.Calculation
)</f>
        <v/>
      </c>
      <c r="L549" s="5"/>
    </row>
    <row r="550" spans="2:12" x14ac:dyDescent="0.3">
      <c r="B550" s="53" t="str">
        <f t="shared" si="8"/>
        <v/>
      </c>
      <c r="C550" s="5" t="str">
        <f>_xlfn.LET(
_xlpm.StartingPrincipalBalance,$F549,
_xlpm.IsPrincipalRemainingZeroCondition,ROUND($F549,2)=0,
_xlpm.IsPrincipalRemainingBlankCondition,$F549="",
_xlpm.IsPeriodBlankCondition,ISBLANK($A550),
_xlpm.Calculation,IF(_xlpm.IsPeriodBlankCondition,"",IF(_xlpm.IsPrincipalRemainingBlankCondition,"",IF(_xlpm.IsPrincipalRemainingZeroCondition,"",_xlpm.StartingPrincipalBalance))),
_xlpm.Calculation
)</f>
        <v/>
      </c>
      <c r="D550" s="5" t="str">
        <f>_xlfn.LET(
_xlpm.InterestCalculation,$F549*$B$9,
_xlpm.IsPrincipalRemainingZeroCondition,ROUND($F549,2)=0,
_xlpm.IsPrincipalRemainingBlankCondition,$F549="",
_xlpm.IsPeriodBlankCondition,ISBLANK($A550),
_xlpm.Calculation,IF(_xlpm.IsPeriodBlankCondition,"",IF(_xlpm.IsPrincipalRemainingBlankCondition,"",IF(_xlpm.IsPrincipalRemainingZeroCondition,"",_xlpm.InterestCalculation))),
_xlpm.Calculation
)</f>
        <v/>
      </c>
      <c r="E550" s="5" t="str">
        <f>_xlfn.LET(
_xlpm.PrincipalOwedCalculation,$B$10-$D550,
_xlpm.IsPrincipalLessThenOrEqualToMonthlyPaymentCondition,$F549&lt;=$B$10,
_xlpm.IsPrincipalZeroCondition,ROUND($F549,2) = 0,
_xlpm.IsPrincipalRemainingBlankCondition,$F549="",
_xlpm.IsPeriodBlankCondition,ISBLANK($A550),
_xlpm.Calculation,IF(_xlpm.IsPeriodBlankCondition,"",IF(_xlpm.IsPrincipalRemainingBlankCondition,"",IF(_xlpm.IsPrincipalZeroCondition,"",IF(_xlpm.IsPrincipalLessThenOrEqualToMonthlyPaymentCondition,$F549,_xlpm.PrincipalOwedCalculation)))),
_xlpm.Calculation
)</f>
        <v/>
      </c>
      <c r="F550" s="5" t="str">
        <f>_xlfn.LET(
_xlpm.StartingBalanceGreaterThanPrincipalOwedPlusPrepaymentCondition,$C550&gt;=$E550,
_xlpm.IsPrincpalOwedPlusPrepaymentLessThanOrEqualToPrincipalRemainingCondition,ROUND($E550,2)&lt;=ROUND($F549,2),
_xlpm.IsCurrentPrincapalOwedAmtGreaterThanPrevPrincipalOwedCondition,$E549&gt;$F549,
_xlpm.IsPrincipalZeroCondition,ROUND($F549,2) = 0,
_xlpm.IsPrincipalRemainingBlankCondition,$F549="",
_xlpm.IsPeriodBlankCondition,ISBLANK($A550),
_xlpm.Calculation,IF(_xlpm.IsPeriodBlankCondition,"",IF(_xlpm.IsPrincipalRemainingBlankCondition,"",IF(_xlpm.IsPrincipalZeroCondition,"",IF(_xlpm.StartingBalanceGreaterThanPrincipalOwedPlusPrepaymentCondition,$C550-$E550,0)))),
_xlpm.Calculation
)</f>
        <v/>
      </c>
      <c r="G550" s="5" t="str">
        <f>_xlfn.LET(
_xlpm.PrincpalRemainingCalculation,$B$13,
_xlpm.IsPrincipalZeroCondition,ROUND($F549,2) = 0,
_xlpm.IsPrincipalRemainingBlankCondition,$F549="",
_xlpm.IsPeriodBlankCondition,ISBLANK($A550),
_xlpm.Calculation,IF(_xlpm.IsPeriodBlankCondition,"",IF(_xlpm.IsPrincipalRemainingBlankCondition,"",IF(_xlpm.IsPrincipalZeroCondition,"",_xlpm.PrincpalRemainingCalculation))),
_xlpm.Calculation
)</f>
        <v/>
      </c>
      <c r="H550" s="5" t="str">
        <f>_xlfn.LET(
_xlpm.IsPrincipalRemainingLessThanOrEqualToPMICutoffAmtCondition,$F549&lt;=$B$2*(1-$B$15),
_xlpm.PMIMonthlyPayment,$B$19,
_xlpm.IsPrincipalZeroCondition,ROUND($F549,2) = 0,
_xlpm.IsPrincipalRemainingBlankCondition,$F549="",
_xlpm.IsPeriodBlankCondition,ISBLANK($A550),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50" s="5" t="str">
        <f>_xlfn.LET(
_xlpm.IfPMIOwedIsBlank,IF($H550 = "",0,$H550),
_xlpm.TotalMonthlyPaymentCalculation,$D550+$E550+$G550+_xlpm.IfPMIOwedIsBlank,
_xlpm.IsPrincipalZeroCondition,ROUND($F549,2) = 0,
_xlpm.IsPrincipalRemainingBlankCondition,$F549="",
_xlpm.IsPeriodBlankCondition,ISBLANK($A550),
_xlpm.Calculation,IF(_xlpm.IsPeriodBlankCondition,"",IF(_xlpm.IsPrincipalRemainingBlankCondition,"",IF(_xlpm.IsPrincipalZeroCondition,"",_xlpm.TotalMonthlyPaymentCalculation))),
_xlpm.Calculation
)</f>
        <v/>
      </c>
      <c r="L550" s="5"/>
    </row>
    <row r="551" spans="2:12" x14ac:dyDescent="0.3">
      <c r="B551" s="53" t="str">
        <f t="shared" si="8"/>
        <v/>
      </c>
      <c r="C551" s="5" t="str">
        <f>_xlfn.LET(
_xlpm.StartingPrincipalBalance,$F550,
_xlpm.IsPrincipalRemainingZeroCondition,ROUND($F550,2)=0,
_xlpm.IsPrincipalRemainingBlankCondition,$F550="",
_xlpm.IsPeriodBlankCondition,ISBLANK($A551),
_xlpm.Calculation,IF(_xlpm.IsPeriodBlankCondition,"",IF(_xlpm.IsPrincipalRemainingBlankCondition,"",IF(_xlpm.IsPrincipalRemainingZeroCondition,"",_xlpm.StartingPrincipalBalance))),
_xlpm.Calculation
)</f>
        <v/>
      </c>
      <c r="D551" s="5" t="str">
        <f>_xlfn.LET(
_xlpm.InterestCalculation,$F550*$B$9,
_xlpm.IsPrincipalRemainingZeroCondition,ROUND($F550,2)=0,
_xlpm.IsPrincipalRemainingBlankCondition,$F550="",
_xlpm.IsPeriodBlankCondition,ISBLANK($A551),
_xlpm.Calculation,IF(_xlpm.IsPeriodBlankCondition,"",IF(_xlpm.IsPrincipalRemainingBlankCondition,"",IF(_xlpm.IsPrincipalRemainingZeroCondition,"",_xlpm.InterestCalculation))),
_xlpm.Calculation
)</f>
        <v/>
      </c>
      <c r="E551" s="5" t="str">
        <f>_xlfn.LET(
_xlpm.PrincipalOwedCalculation,$B$10-$D551,
_xlpm.IsPrincipalLessThenOrEqualToMonthlyPaymentCondition,$F550&lt;=$B$10,
_xlpm.IsPrincipalZeroCondition,ROUND($F550,2) = 0,
_xlpm.IsPrincipalRemainingBlankCondition,$F550="",
_xlpm.IsPeriodBlankCondition,ISBLANK($A551),
_xlpm.Calculation,IF(_xlpm.IsPeriodBlankCondition,"",IF(_xlpm.IsPrincipalRemainingBlankCondition,"",IF(_xlpm.IsPrincipalZeroCondition,"",IF(_xlpm.IsPrincipalLessThenOrEqualToMonthlyPaymentCondition,$F550,_xlpm.PrincipalOwedCalculation)))),
_xlpm.Calculation
)</f>
        <v/>
      </c>
      <c r="F551" s="5" t="str">
        <f>_xlfn.LET(
_xlpm.StartingBalanceGreaterThanPrincipalOwedPlusPrepaymentCondition,$C551&gt;=$E551,
_xlpm.IsPrincpalOwedPlusPrepaymentLessThanOrEqualToPrincipalRemainingCondition,ROUND($E551,2)&lt;=ROUND($F550,2),
_xlpm.IsCurrentPrincapalOwedAmtGreaterThanPrevPrincipalOwedCondition,$E550&gt;$F550,
_xlpm.IsPrincipalZeroCondition,ROUND($F550,2) = 0,
_xlpm.IsPrincipalRemainingBlankCondition,$F550="",
_xlpm.IsPeriodBlankCondition,ISBLANK($A551),
_xlpm.Calculation,IF(_xlpm.IsPeriodBlankCondition,"",IF(_xlpm.IsPrincipalRemainingBlankCondition,"",IF(_xlpm.IsPrincipalZeroCondition,"",IF(_xlpm.StartingBalanceGreaterThanPrincipalOwedPlusPrepaymentCondition,$C551-$E551,0)))),
_xlpm.Calculation
)</f>
        <v/>
      </c>
      <c r="G551" s="5" t="str">
        <f>_xlfn.LET(
_xlpm.PrincpalRemainingCalculation,$B$13,
_xlpm.IsPrincipalZeroCondition,ROUND($F550,2) = 0,
_xlpm.IsPrincipalRemainingBlankCondition,$F550="",
_xlpm.IsPeriodBlankCondition,ISBLANK($A551),
_xlpm.Calculation,IF(_xlpm.IsPeriodBlankCondition,"",IF(_xlpm.IsPrincipalRemainingBlankCondition,"",IF(_xlpm.IsPrincipalZeroCondition,"",_xlpm.PrincpalRemainingCalculation))),
_xlpm.Calculation
)</f>
        <v/>
      </c>
      <c r="H551" s="5" t="str">
        <f>_xlfn.LET(
_xlpm.IsPrincipalRemainingLessThanOrEqualToPMICutoffAmtCondition,$F550&lt;=$B$2*(1-$B$15),
_xlpm.PMIMonthlyPayment,$B$19,
_xlpm.IsPrincipalZeroCondition,ROUND($F550,2) = 0,
_xlpm.IsPrincipalRemainingBlankCondition,$F550="",
_xlpm.IsPeriodBlankCondition,ISBLANK($A551),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51" s="5" t="str">
        <f>_xlfn.LET(
_xlpm.IfPMIOwedIsBlank,IF($H551 = "",0,$H551),
_xlpm.TotalMonthlyPaymentCalculation,$D551+$E551+$G551+_xlpm.IfPMIOwedIsBlank,
_xlpm.IsPrincipalZeroCondition,ROUND($F550,2) = 0,
_xlpm.IsPrincipalRemainingBlankCondition,$F550="",
_xlpm.IsPeriodBlankCondition,ISBLANK($A551),
_xlpm.Calculation,IF(_xlpm.IsPeriodBlankCondition,"",IF(_xlpm.IsPrincipalRemainingBlankCondition,"",IF(_xlpm.IsPrincipalZeroCondition,"",_xlpm.TotalMonthlyPaymentCalculation))),
_xlpm.Calculation
)</f>
        <v/>
      </c>
      <c r="L551" s="5"/>
    </row>
    <row r="552" spans="2:12" x14ac:dyDescent="0.3">
      <c r="B552" s="53" t="str">
        <f t="shared" si="8"/>
        <v/>
      </c>
      <c r="C552" s="5" t="str">
        <f>_xlfn.LET(
_xlpm.StartingPrincipalBalance,$F551,
_xlpm.IsPrincipalRemainingZeroCondition,ROUND($F551,2)=0,
_xlpm.IsPrincipalRemainingBlankCondition,$F551="",
_xlpm.IsPeriodBlankCondition,ISBLANK($A552),
_xlpm.Calculation,IF(_xlpm.IsPeriodBlankCondition,"",IF(_xlpm.IsPrincipalRemainingBlankCondition,"",IF(_xlpm.IsPrincipalRemainingZeroCondition,"",_xlpm.StartingPrincipalBalance))),
_xlpm.Calculation
)</f>
        <v/>
      </c>
      <c r="D552" s="5" t="str">
        <f>_xlfn.LET(
_xlpm.InterestCalculation,$F551*$B$9,
_xlpm.IsPrincipalRemainingZeroCondition,ROUND($F551,2)=0,
_xlpm.IsPrincipalRemainingBlankCondition,$F551="",
_xlpm.IsPeriodBlankCondition,ISBLANK($A552),
_xlpm.Calculation,IF(_xlpm.IsPeriodBlankCondition,"",IF(_xlpm.IsPrincipalRemainingBlankCondition,"",IF(_xlpm.IsPrincipalRemainingZeroCondition,"",_xlpm.InterestCalculation))),
_xlpm.Calculation
)</f>
        <v/>
      </c>
      <c r="E552" s="5" t="str">
        <f>_xlfn.LET(
_xlpm.PrincipalOwedCalculation,$B$10-$D552,
_xlpm.IsPrincipalLessThenOrEqualToMonthlyPaymentCondition,$F551&lt;=$B$10,
_xlpm.IsPrincipalZeroCondition,ROUND($F551,2) = 0,
_xlpm.IsPrincipalRemainingBlankCondition,$F551="",
_xlpm.IsPeriodBlankCondition,ISBLANK($A552),
_xlpm.Calculation,IF(_xlpm.IsPeriodBlankCondition,"",IF(_xlpm.IsPrincipalRemainingBlankCondition,"",IF(_xlpm.IsPrincipalZeroCondition,"",IF(_xlpm.IsPrincipalLessThenOrEqualToMonthlyPaymentCondition,$F551,_xlpm.PrincipalOwedCalculation)))),
_xlpm.Calculation
)</f>
        <v/>
      </c>
      <c r="F552" s="5" t="str">
        <f>_xlfn.LET(
_xlpm.StartingBalanceGreaterThanPrincipalOwedPlusPrepaymentCondition,$C552&gt;=$E552,
_xlpm.IsPrincpalOwedPlusPrepaymentLessThanOrEqualToPrincipalRemainingCondition,ROUND($E552,2)&lt;=ROUND($F551,2),
_xlpm.IsCurrentPrincapalOwedAmtGreaterThanPrevPrincipalOwedCondition,$E551&gt;$F551,
_xlpm.IsPrincipalZeroCondition,ROUND($F551,2) = 0,
_xlpm.IsPrincipalRemainingBlankCondition,$F551="",
_xlpm.IsPeriodBlankCondition,ISBLANK($A552),
_xlpm.Calculation,IF(_xlpm.IsPeriodBlankCondition,"",IF(_xlpm.IsPrincipalRemainingBlankCondition,"",IF(_xlpm.IsPrincipalZeroCondition,"",IF(_xlpm.StartingBalanceGreaterThanPrincipalOwedPlusPrepaymentCondition,$C552-$E552,0)))),
_xlpm.Calculation
)</f>
        <v/>
      </c>
      <c r="G552" s="5" t="str">
        <f>_xlfn.LET(
_xlpm.PrincpalRemainingCalculation,$B$13,
_xlpm.IsPrincipalZeroCondition,ROUND($F551,2) = 0,
_xlpm.IsPrincipalRemainingBlankCondition,$F551="",
_xlpm.IsPeriodBlankCondition,ISBLANK($A552),
_xlpm.Calculation,IF(_xlpm.IsPeriodBlankCondition,"",IF(_xlpm.IsPrincipalRemainingBlankCondition,"",IF(_xlpm.IsPrincipalZeroCondition,"",_xlpm.PrincpalRemainingCalculation))),
_xlpm.Calculation
)</f>
        <v/>
      </c>
      <c r="H552" s="5" t="str">
        <f>_xlfn.LET(
_xlpm.IsPrincipalRemainingLessThanOrEqualToPMICutoffAmtCondition,$F551&lt;=$B$2*(1-$B$15),
_xlpm.PMIMonthlyPayment,$B$19,
_xlpm.IsPrincipalZeroCondition,ROUND($F551,2) = 0,
_xlpm.IsPrincipalRemainingBlankCondition,$F551="",
_xlpm.IsPeriodBlankCondition,ISBLANK($A552),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52" s="5" t="str">
        <f>_xlfn.LET(
_xlpm.IfPMIOwedIsBlank,IF($H552 = "",0,$H552),
_xlpm.TotalMonthlyPaymentCalculation,$D552+$E552+$G552+_xlpm.IfPMIOwedIsBlank,
_xlpm.IsPrincipalZeroCondition,ROUND($F551,2) = 0,
_xlpm.IsPrincipalRemainingBlankCondition,$F551="",
_xlpm.IsPeriodBlankCondition,ISBLANK($A552),
_xlpm.Calculation,IF(_xlpm.IsPeriodBlankCondition,"",IF(_xlpm.IsPrincipalRemainingBlankCondition,"",IF(_xlpm.IsPrincipalZeroCondition,"",_xlpm.TotalMonthlyPaymentCalculation))),
_xlpm.Calculation
)</f>
        <v/>
      </c>
      <c r="L552" s="5"/>
    </row>
    <row r="553" spans="2:12" x14ac:dyDescent="0.3">
      <c r="B553" s="53" t="str">
        <f t="shared" si="8"/>
        <v/>
      </c>
      <c r="C553" s="5" t="str">
        <f>_xlfn.LET(
_xlpm.StartingPrincipalBalance,$F552,
_xlpm.IsPrincipalRemainingZeroCondition,ROUND($F552,2)=0,
_xlpm.IsPrincipalRemainingBlankCondition,$F552="",
_xlpm.IsPeriodBlankCondition,ISBLANK($A553),
_xlpm.Calculation,IF(_xlpm.IsPeriodBlankCondition,"",IF(_xlpm.IsPrincipalRemainingBlankCondition,"",IF(_xlpm.IsPrincipalRemainingZeroCondition,"",_xlpm.StartingPrincipalBalance))),
_xlpm.Calculation
)</f>
        <v/>
      </c>
      <c r="D553" s="5" t="str">
        <f>_xlfn.LET(
_xlpm.InterestCalculation,$F552*$B$9,
_xlpm.IsPrincipalRemainingZeroCondition,ROUND($F552,2)=0,
_xlpm.IsPrincipalRemainingBlankCondition,$F552="",
_xlpm.IsPeriodBlankCondition,ISBLANK($A553),
_xlpm.Calculation,IF(_xlpm.IsPeriodBlankCondition,"",IF(_xlpm.IsPrincipalRemainingBlankCondition,"",IF(_xlpm.IsPrincipalRemainingZeroCondition,"",_xlpm.InterestCalculation))),
_xlpm.Calculation
)</f>
        <v/>
      </c>
      <c r="E553" s="5" t="str">
        <f>_xlfn.LET(
_xlpm.PrincipalOwedCalculation,$B$10-$D553,
_xlpm.IsPrincipalLessThenOrEqualToMonthlyPaymentCondition,$F552&lt;=$B$10,
_xlpm.IsPrincipalZeroCondition,ROUND($F552,2) = 0,
_xlpm.IsPrincipalRemainingBlankCondition,$F552="",
_xlpm.IsPeriodBlankCondition,ISBLANK($A553),
_xlpm.Calculation,IF(_xlpm.IsPeriodBlankCondition,"",IF(_xlpm.IsPrincipalRemainingBlankCondition,"",IF(_xlpm.IsPrincipalZeroCondition,"",IF(_xlpm.IsPrincipalLessThenOrEqualToMonthlyPaymentCondition,$F552,_xlpm.PrincipalOwedCalculation)))),
_xlpm.Calculation
)</f>
        <v/>
      </c>
      <c r="F553" s="5" t="str">
        <f>_xlfn.LET(
_xlpm.StartingBalanceGreaterThanPrincipalOwedPlusPrepaymentCondition,$C553&gt;=$E553,
_xlpm.IsPrincpalOwedPlusPrepaymentLessThanOrEqualToPrincipalRemainingCondition,ROUND($E553,2)&lt;=ROUND($F552,2),
_xlpm.IsCurrentPrincapalOwedAmtGreaterThanPrevPrincipalOwedCondition,$E552&gt;$F552,
_xlpm.IsPrincipalZeroCondition,ROUND($F552,2) = 0,
_xlpm.IsPrincipalRemainingBlankCondition,$F552="",
_xlpm.IsPeriodBlankCondition,ISBLANK($A553),
_xlpm.Calculation,IF(_xlpm.IsPeriodBlankCondition,"",IF(_xlpm.IsPrincipalRemainingBlankCondition,"",IF(_xlpm.IsPrincipalZeroCondition,"",IF(_xlpm.StartingBalanceGreaterThanPrincipalOwedPlusPrepaymentCondition,$C553-$E553,0)))),
_xlpm.Calculation
)</f>
        <v/>
      </c>
      <c r="G553" s="5" t="str">
        <f>_xlfn.LET(
_xlpm.PrincpalRemainingCalculation,$B$13,
_xlpm.IsPrincipalZeroCondition,ROUND($F552,2) = 0,
_xlpm.IsPrincipalRemainingBlankCondition,$F552="",
_xlpm.IsPeriodBlankCondition,ISBLANK($A553),
_xlpm.Calculation,IF(_xlpm.IsPeriodBlankCondition,"",IF(_xlpm.IsPrincipalRemainingBlankCondition,"",IF(_xlpm.IsPrincipalZeroCondition,"",_xlpm.PrincpalRemainingCalculation))),
_xlpm.Calculation
)</f>
        <v/>
      </c>
      <c r="H553" s="5" t="str">
        <f>_xlfn.LET(
_xlpm.IsPrincipalRemainingLessThanOrEqualToPMICutoffAmtCondition,$F552&lt;=$B$2*(1-$B$15),
_xlpm.PMIMonthlyPayment,$B$19,
_xlpm.IsPrincipalZeroCondition,ROUND($F552,2) = 0,
_xlpm.IsPrincipalRemainingBlankCondition,$F552="",
_xlpm.IsPeriodBlankCondition,ISBLANK($A553),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53" s="5" t="str">
        <f>_xlfn.LET(
_xlpm.IfPMIOwedIsBlank,IF($H553 = "",0,$H553),
_xlpm.TotalMonthlyPaymentCalculation,$D553+$E553+$G553+_xlpm.IfPMIOwedIsBlank,
_xlpm.IsPrincipalZeroCondition,ROUND($F552,2) = 0,
_xlpm.IsPrincipalRemainingBlankCondition,$F552="",
_xlpm.IsPeriodBlankCondition,ISBLANK($A553),
_xlpm.Calculation,IF(_xlpm.IsPeriodBlankCondition,"",IF(_xlpm.IsPrincipalRemainingBlankCondition,"",IF(_xlpm.IsPrincipalZeroCondition,"",_xlpm.TotalMonthlyPaymentCalculation))),
_xlpm.Calculation
)</f>
        <v/>
      </c>
      <c r="L553" s="5"/>
    </row>
    <row r="554" spans="2:12" x14ac:dyDescent="0.3">
      <c r="B554" s="53" t="str">
        <f t="shared" si="8"/>
        <v/>
      </c>
      <c r="C554" s="5" t="str">
        <f>_xlfn.LET(
_xlpm.StartingPrincipalBalance,$F553,
_xlpm.IsPrincipalRemainingZeroCondition,ROUND($F553,2)=0,
_xlpm.IsPrincipalRemainingBlankCondition,$F553="",
_xlpm.IsPeriodBlankCondition,ISBLANK($A554),
_xlpm.Calculation,IF(_xlpm.IsPeriodBlankCondition,"",IF(_xlpm.IsPrincipalRemainingBlankCondition,"",IF(_xlpm.IsPrincipalRemainingZeroCondition,"",_xlpm.StartingPrincipalBalance))),
_xlpm.Calculation
)</f>
        <v/>
      </c>
      <c r="D554" s="5" t="str">
        <f>_xlfn.LET(
_xlpm.InterestCalculation,$F553*$B$9,
_xlpm.IsPrincipalRemainingZeroCondition,ROUND($F553,2)=0,
_xlpm.IsPrincipalRemainingBlankCondition,$F553="",
_xlpm.IsPeriodBlankCondition,ISBLANK($A554),
_xlpm.Calculation,IF(_xlpm.IsPeriodBlankCondition,"",IF(_xlpm.IsPrincipalRemainingBlankCondition,"",IF(_xlpm.IsPrincipalRemainingZeroCondition,"",_xlpm.InterestCalculation))),
_xlpm.Calculation
)</f>
        <v/>
      </c>
      <c r="E554" s="5" t="str">
        <f>_xlfn.LET(
_xlpm.PrincipalOwedCalculation,$B$10-$D554,
_xlpm.IsPrincipalLessThenOrEqualToMonthlyPaymentCondition,$F553&lt;=$B$10,
_xlpm.IsPrincipalZeroCondition,ROUND($F553,2) = 0,
_xlpm.IsPrincipalRemainingBlankCondition,$F553="",
_xlpm.IsPeriodBlankCondition,ISBLANK($A554),
_xlpm.Calculation,IF(_xlpm.IsPeriodBlankCondition,"",IF(_xlpm.IsPrincipalRemainingBlankCondition,"",IF(_xlpm.IsPrincipalZeroCondition,"",IF(_xlpm.IsPrincipalLessThenOrEqualToMonthlyPaymentCondition,$F553,_xlpm.PrincipalOwedCalculation)))),
_xlpm.Calculation
)</f>
        <v/>
      </c>
      <c r="F554" s="5" t="str">
        <f>_xlfn.LET(
_xlpm.StartingBalanceGreaterThanPrincipalOwedPlusPrepaymentCondition,$C554&gt;=$E554,
_xlpm.IsPrincpalOwedPlusPrepaymentLessThanOrEqualToPrincipalRemainingCondition,ROUND($E554,2)&lt;=ROUND($F553,2),
_xlpm.IsCurrentPrincapalOwedAmtGreaterThanPrevPrincipalOwedCondition,$E553&gt;$F553,
_xlpm.IsPrincipalZeroCondition,ROUND($F553,2) = 0,
_xlpm.IsPrincipalRemainingBlankCondition,$F553="",
_xlpm.IsPeriodBlankCondition,ISBLANK($A554),
_xlpm.Calculation,IF(_xlpm.IsPeriodBlankCondition,"",IF(_xlpm.IsPrincipalRemainingBlankCondition,"",IF(_xlpm.IsPrincipalZeroCondition,"",IF(_xlpm.StartingBalanceGreaterThanPrincipalOwedPlusPrepaymentCondition,$C554-$E554,0)))),
_xlpm.Calculation
)</f>
        <v/>
      </c>
      <c r="G554" s="5" t="str">
        <f>_xlfn.LET(
_xlpm.PrincpalRemainingCalculation,$B$13,
_xlpm.IsPrincipalZeroCondition,ROUND($F553,2) = 0,
_xlpm.IsPrincipalRemainingBlankCondition,$F553="",
_xlpm.IsPeriodBlankCondition,ISBLANK($A554),
_xlpm.Calculation,IF(_xlpm.IsPeriodBlankCondition,"",IF(_xlpm.IsPrincipalRemainingBlankCondition,"",IF(_xlpm.IsPrincipalZeroCondition,"",_xlpm.PrincpalRemainingCalculation))),
_xlpm.Calculation
)</f>
        <v/>
      </c>
      <c r="H554" s="5" t="str">
        <f>_xlfn.LET(
_xlpm.IsPrincipalRemainingLessThanOrEqualToPMICutoffAmtCondition,$F553&lt;=$B$2*(1-$B$15),
_xlpm.PMIMonthlyPayment,$B$19,
_xlpm.IsPrincipalZeroCondition,ROUND($F553,2) = 0,
_xlpm.IsPrincipalRemainingBlankCondition,$F553="",
_xlpm.IsPeriodBlankCondition,ISBLANK($A554),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54" s="5" t="str">
        <f>_xlfn.LET(
_xlpm.IfPMIOwedIsBlank,IF($H554 = "",0,$H554),
_xlpm.TotalMonthlyPaymentCalculation,$D554+$E554+$G554+_xlpm.IfPMIOwedIsBlank,
_xlpm.IsPrincipalZeroCondition,ROUND($F553,2) = 0,
_xlpm.IsPrincipalRemainingBlankCondition,$F553="",
_xlpm.IsPeriodBlankCondition,ISBLANK($A554),
_xlpm.Calculation,IF(_xlpm.IsPeriodBlankCondition,"",IF(_xlpm.IsPrincipalRemainingBlankCondition,"",IF(_xlpm.IsPrincipalZeroCondition,"",_xlpm.TotalMonthlyPaymentCalculation))),
_xlpm.Calculation
)</f>
        <v/>
      </c>
      <c r="L554" s="5"/>
    </row>
    <row r="555" spans="2:12" x14ac:dyDescent="0.3">
      <c r="B555" s="53" t="str">
        <f t="shared" si="8"/>
        <v/>
      </c>
      <c r="C555" s="5" t="str">
        <f>_xlfn.LET(
_xlpm.StartingPrincipalBalance,$F554,
_xlpm.IsPrincipalRemainingZeroCondition,ROUND($F554,2)=0,
_xlpm.IsPrincipalRemainingBlankCondition,$F554="",
_xlpm.IsPeriodBlankCondition,ISBLANK($A555),
_xlpm.Calculation,IF(_xlpm.IsPeriodBlankCondition,"",IF(_xlpm.IsPrincipalRemainingBlankCondition,"",IF(_xlpm.IsPrincipalRemainingZeroCondition,"",_xlpm.StartingPrincipalBalance))),
_xlpm.Calculation
)</f>
        <v/>
      </c>
      <c r="D555" s="5" t="str">
        <f>_xlfn.LET(
_xlpm.InterestCalculation,$F554*$B$9,
_xlpm.IsPrincipalRemainingZeroCondition,ROUND($F554,2)=0,
_xlpm.IsPrincipalRemainingBlankCondition,$F554="",
_xlpm.IsPeriodBlankCondition,ISBLANK($A555),
_xlpm.Calculation,IF(_xlpm.IsPeriodBlankCondition,"",IF(_xlpm.IsPrincipalRemainingBlankCondition,"",IF(_xlpm.IsPrincipalRemainingZeroCondition,"",_xlpm.InterestCalculation))),
_xlpm.Calculation
)</f>
        <v/>
      </c>
      <c r="E555" s="5" t="str">
        <f>_xlfn.LET(
_xlpm.PrincipalOwedCalculation,$B$10-$D555,
_xlpm.IsPrincipalLessThenOrEqualToMonthlyPaymentCondition,$F554&lt;=$B$10,
_xlpm.IsPrincipalZeroCondition,ROUND($F554,2) = 0,
_xlpm.IsPrincipalRemainingBlankCondition,$F554="",
_xlpm.IsPeriodBlankCondition,ISBLANK($A555),
_xlpm.Calculation,IF(_xlpm.IsPeriodBlankCondition,"",IF(_xlpm.IsPrincipalRemainingBlankCondition,"",IF(_xlpm.IsPrincipalZeroCondition,"",IF(_xlpm.IsPrincipalLessThenOrEqualToMonthlyPaymentCondition,$F554,_xlpm.PrincipalOwedCalculation)))),
_xlpm.Calculation
)</f>
        <v/>
      </c>
      <c r="F555" s="5" t="str">
        <f>_xlfn.LET(
_xlpm.StartingBalanceGreaterThanPrincipalOwedPlusPrepaymentCondition,$C555&gt;=$E555,
_xlpm.IsPrincpalOwedPlusPrepaymentLessThanOrEqualToPrincipalRemainingCondition,ROUND($E555,2)&lt;=ROUND($F554,2),
_xlpm.IsCurrentPrincapalOwedAmtGreaterThanPrevPrincipalOwedCondition,$E554&gt;$F554,
_xlpm.IsPrincipalZeroCondition,ROUND($F554,2) = 0,
_xlpm.IsPrincipalRemainingBlankCondition,$F554="",
_xlpm.IsPeriodBlankCondition,ISBLANK($A555),
_xlpm.Calculation,IF(_xlpm.IsPeriodBlankCondition,"",IF(_xlpm.IsPrincipalRemainingBlankCondition,"",IF(_xlpm.IsPrincipalZeroCondition,"",IF(_xlpm.StartingBalanceGreaterThanPrincipalOwedPlusPrepaymentCondition,$C555-$E555,0)))),
_xlpm.Calculation
)</f>
        <v/>
      </c>
      <c r="G555" s="5" t="str">
        <f>_xlfn.LET(
_xlpm.PrincpalRemainingCalculation,$B$13,
_xlpm.IsPrincipalZeroCondition,ROUND($F554,2) = 0,
_xlpm.IsPrincipalRemainingBlankCondition,$F554="",
_xlpm.IsPeriodBlankCondition,ISBLANK($A555),
_xlpm.Calculation,IF(_xlpm.IsPeriodBlankCondition,"",IF(_xlpm.IsPrincipalRemainingBlankCondition,"",IF(_xlpm.IsPrincipalZeroCondition,"",_xlpm.PrincpalRemainingCalculation))),
_xlpm.Calculation
)</f>
        <v/>
      </c>
      <c r="H555" s="5" t="str">
        <f>_xlfn.LET(
_xlpm.IsPrincipalRemainingLessThanOrEqualToPMICutoffAmtCondition,$F554&lt;=$B$2*(1-$B$15),
_xlpm.PMIMonthlyPayment,$B$19,
_xlpm.IsPrincipalZeroCondition,ROUND($F554,2) = 0,
_xlpm.IsPrincipalRemainingBlankCondition,$F554="",
_xlpm.IsPeriodBlankCondition,ISBLANK($A555),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55" s="5" t="str">
        <f>_xlfn.LET(
_xlpm.IfPMIOwedIsBlank,IF($H555 = "",0,$H555),
_xlpm.TotalMonthlyPaymentCalculation,$D555+$E555+$G555+_xlpm.IfPMIOwedIsBlank,
_xlpm.IsPrincipalZeroCondition,ROUND($F554,2) = 0,
_xlpm.IsPrincipalRemainingBlankCondition,$F554="",
_xlpm.IsPeriodBlankCondition,ISBLANK($A555),
_xlpm.Calculation,IF(_xlpm.IsPeriodBlankCondition,"",IF(_xlpm.IsPrincipalRemainingBlankCondition,"",IF(_xlpm.IsPrincipalZeroCondition,"",_xlpm.TotalMonthlyPaymentCalculation))),
_xlpm.Calculation
)</f>
        <v/>
      </c>
      <c r="L555" s="5"/>
    </row>
    <row r="556" spans="2:12" x14ac:dyDescent="0.3">
      <c r="B556" s="53" t="str">
        <f t="shared" si="8"/>
        <v/>
      </c>
      <c r="C556" s="5" t="str">
        <f>_xlfn.LET(
_xlpm.StartingPrincipalBalance,$F555,
_xlpm.IsPrincipalRemainingZeroCondition,ROUND($F555,2)=0,
_xlpm.IsPrincipalRemainingBlankCondition,$F555="",
_xlpm.IsPeriodBlankCondition,ISBLANK($A556),
_xlpm.Calculation,IF(_xlpm.IsPeriodBlankCondition,"",IF(_xlpm.IsPrincipalRemainingBlankCondition,"",IF(_xlpm.IsPrincipalRemainingZeroCondition,"",_xlpm.StartingPrincipalBalance))),
_xlpm.Calculation
)</f>
        <v/>
      </c>
      <c r="D556" s="5" t="str">
        <f>_xlfn.LET(
_xlpm.InterestCalculation,$F555*$B$9,
_xlpm.IsPrincipalRemainingZeroCondition,ROUND($F555,2)=0,
_xlpm.IsPrincipalRemainingBlankCondition,$F555="",
_xlpm.IsPeriodBlankCondition,ISBLANK($A556),
_xlpm.Calculation,IF(_xlpm.IsPeriodBlankCondition,"",IF(_xlpm.IsPrincipalRemainingBlankCondition,"",IF(_xlpm.IsPrincipalRemainingZeroCondition,"",_xlpm.InterestCalculation))),
_xlpm.Calculation
)</f>
        <v/>
      </c>
      <c r="E556" s="5" t="str">
        <f>_xlfn.LET(
_xlpm.PrincipalOwedCalculation,$B$10-$D556,
_xlpm.IsPrincipalLessThenOrEqualToMonthlyPaymentCondition,$F555&lt;=$B$10,
_xlpm.IsPrincipalZeroCondition,ROUND($F555,2) = 0,
_xlpm.IsPrincipalRemainingBlankCondition,$F555="",
_xlpm.IsPeriodBlankCondition,ISBLANK($A556),
_xlpm.Calculation,IF(_xlpm.IsPeriodBlankCondition,"",IF(_xlpm.IsPrincipalRemainingBlankCondition,"",IF(_xlpm.IsPrincipalZeroCondition,"",IF(_xlpm.IsPrincipalLessThenOrEqualToMonthlyPaymentCondition,$F555,_xlpm.PrincipalOwedCalculation)))),
_xlpm.Calculation
)</f>
        <v/>
      </c>
      <c r="F556" s="5" t="str">
        <f>_xlfn.LET(
_xlpm.StartingBalanceGreaterThanPrincipalOwedPlusPrepaymentCondition,$C556&gt;=$E556,
_xlpm.IsPrincpalOwedPlusPrepaymentLessThanOrEqualToPrincipalRemainingCondition,ROUND($E556,2)&lt;=ROUND($F555,2),
_xlpm.IsCurrentPrincapalOwedAmtGreaterThanPrevPrincipalOwedCondition,$E555&gt;$F555,
_xlpm.IsPrincipalZeroCondition,ROUND($F555,2) = 0,
_xlpm.IsPrincipalRemainingBlankCondition,$F555="",
_xlpm.IsPeriodBlankCondition,ISBLANK($A556),
_xlpm.Calculation,IF(_xlpm.IsPeriodBlankCondition,"",IF(_xlpm.IsPrincipalRemainingBlankCondition,"",IF(_xlpm.IsPrincipalZeroCondition,"",IF(_xlpm.StartingBalanceGreaterThanPrincipalOwedPlusPrepaymentCondition,$C556-$E556,0)))),
_xlpm.Calculation
)</f>
        <v/>
      </c>
      <c r="G556" s="5" t="str">
        <f>_xlfn.LET(
_xlpm.PrincpalRemainingCalculation,$B$13,
_xlpm.IsPrincipalZeroCondition,ROUND($F555,2) = 0,
_xlpm.IsPrincipalRemainingBlankCondition,$F555="",
_xlpm.IsPeriodBlankCondition,ISBLANK($A556),
_xlpm.Calculation,IF(_xlpm.IsPeriodBlankCondition,"",IF(_xlpm.IsPrincipalRemainingBlankCondition,"",IF(_xlpm.IsPrincipalZeroCondition,"",_xlpm.PrincpalRemainingCalculation))),
_xlpm.Calculation
)</f>
        <v/>
      </c>
      <c r="H556" s="5" t="str">
        <f>_xlfn.LET(
_xlpm.IsPrincipalRemainingLessThanOrEqualToPMICutoffAmtCondition,$F555&lt;=$B$2*(1-$B$15),
_xlpm.PMIMonthlyPayment,$B$19,
_xlpm.IsPrincipalZeroCondition,ROUND($F555,2) = 0,
_xlpm.IsPrincipalRemainingBlankCondition,$F555="",
_xlpm.IsPeriodBlankCondition,ISBLANK($A556),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56" s="5" t="str">
        <f>_xlfn.LET(
_xlpm.IfPMIOwedIsBlank,IF($H556 = "",0,$H556),
_xlpm.TotalMonthlyPaymentCalculation,$D556+$E556+$G556+_xlpm.IfPMIOwedIsBlank,
_xlpm.IsPrincipalZeroCondition,ROUND($F555,2) = 0,
_xlpm.IsPrincipalRemainingBlankCondition,$F555="",
_xlpm.IsPeriodBlankCondition,ISBLANK($A556),
_xlpm.Calculation,IF(_xlpm.IsPeriodBlankCondition,"",IF(_xlpm.IsPrincipalRemainingBlankCondition,"",IF(_xlpm.IsPrincipalZeroCondition,"",_xlpm.TotalMonthlyPaymentCalculation))),
_xlpm.Calculation
)</f>
        <v/>
      </c>
      <c r="L556" s="5"/>
    </row>
    <row r="557" spans="2:12" x14ac:dyDescent="0.3">
      <c r="B557" s="53" t="str">
        <f t="shared" si="8"/>
        <v/>
      </c>
      <c r="C557" s="5" t="str">
        <f>_xlfn.LET(
_xlpm.StartingPrincipalBalance,$F556,
_xlpm.IsPrincipalRemainingZeroCondition,ROUND($F556,2)=0,
_xlpm.IsPrincipalRemainingBlankCondition,$F556="",
_xlpm.IsPeriodBlankCondition,ISBLANK($A557),
_xlpm.Calculation,IF(_xlpm.IsPeriodBlankCondition,"",IF(_xlpm.IsPrincipalRemainingBlankCondition,"",IF(_xlpm.IsPrincipalRemainingZeroCondition,"",_xlpm.StartingPrincipalBalance))),
_xlpm.Calculation
)</f>
        <v/>
      </c>
      <c r="D557" s="5" t="str">
        <f>_xlfn.LET(
_xlpm.InterestCalculation,$F556*$B$9,
_xlpm.IsPrincipalRemainingZeroCondition,ROUND($F556,2)=0,
_xlpm.IsPrincipalRemainingBlankCondition,$F556="",
_xlpm.IsPeriodBlankCondition,ISBLANK($A557),
_xlpm.Calculation,IF(_xlpm.IsPeriodBlankCondition,"",IF(_xlpm.IsPrincipalRemainingBlankCondition,"",IF(_xlpm.IsPrincipalRemainingZeroCondition,"",_xlpm.InterestCalculation))),
_xlpm.Calculation
)</f>
        <v/>
      </c>
      <c r="E557" s="5" t="str">
        <f>_xlfn.LET(
_xlpm.PrincipalOwedCalculation,$B$10-$D557,
_xlpm.IsPrincipalLessThenOrEqualToMonthlyPaymentCondition,$F556&lt;=$B$10,
_xlpm.IsPrincipalZeroCondition,ROUND($F556,2) = 0,
_xlpm.IsPrincipalRemainingBlankCondition,$F556="",
_xlpm.IsPeriodBlankCondition,ISBLANK($A557),
_xlpm.Calculation,IF(_xlpm.IsPeriodBlankCondition,"",IF(_xlpm.IsPrincipalRemainingBlankCondition,"",IF(_xlpm.IsPrincipalZeroCondition,"",IF(_xlpm.IsPrincipalLessThenOrEqualToMonthlyPaymentCondition,$F556,_xlpm.PrincipalOwedCalculation)))),
_xlpm.Calculation
)</f>
        <v/>
      </c>
      <c r="F557" s="5" t="str">
        <f>_xlfn.LET(
_xlpm.StartingBalanceGreaterThanPrincipalOwedPlusPrepaymentCondition,$C557&gt;=$E557,
_xlpm.IsPrincpalOwedPlusPrepaymentLessThanOrEqualToPrincipalRemainingCondition,ROUND($E557,2)&lt;=ROUND($F556,2),
_xlpm.IsCurrentPrincapalOwedAmtGreaterThanPrevPrincipalOwedCondition,$E556&gt;$F556,
_xlpm.IsPrincipalZeroCondition,ROUND($F556,2) = 0,
_xlpm.IsPrincipalRemainingBlankCondition,$F556="",
_xlpm.IsPeriodBlankCondition,ISBLANK($A557),
_xlpm.Calculation,IF(_xlpm.IsPeriodBlankCondition,"",IF(_xlpm.IsPrincipalRemainingBlankCondition,"",IF(_xlpm.IsPrincipalZeroCondition,"",IF(_xlpm.StartingBalanceGreaterThanPrincipalOwedPlusPrepaymentCondition,$C557-$E557,0)))),
_xlpm.Calculation
)</f>
        <v/>
      </c>
      <c r="G557" s="5" t="str">
        <f>_xlfn.LET(
_xlpm.PrincpalRemainingCalculation,$B$13,
_xlpm.IsPrincipalZeroCondition,ROUND($F556,2) = 0,
_xlpm.IsPrincipalRemainingBlankCondition,$F556="",
_xlpm.IsPeriodBlankCondition,ISBLANK($A557),
_xlpm.Calculation,IF(_xlpm.IsPeriodBlankCondition,"",IF(_xlpm.IsPrincipalRemainingBlankCondition,"",IF(_xlpm.IsPrincipalZeroCondition,"",_xlpm.PrincpalRemainingCalculation))),
_xlpm.Calculation
)</f>
        <v/>
      </c>
      <c r="H557" s="5" t="str">
        <f>_xlfn.LET(
_xlpm.IsPrincipalRemainingLessThanOrEqualToPMICutoffAmtCondition,$F556&lt;=$B$2*(1-$B$15),
_xlpm.PMIMonthlyPayment,$B$19,
_xlpm.IsPrincipalZeroCondition,ROUND($F556,2) = 0,
_xlpm.IsPrincipalRemainingBlankCondition,$F556="",
_xlpm.IsPeriodBlankCondition,ISBLANK($A557),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57" s="5" t="str">
        <f>_xlfn.LET(
_xlpm.IfPMIOwedIsBlank,IF($H557 = "",0,$H557),
_xlpm.TotalMonthlyPaymentCalculation,$D557+$E557+$G557+_xlpm.IfPMIOwedIsBlank,
_xlpm.IsPrincipalZeroCondition,ROUND($F556,2) = 0,
_xlpm.IsPrincipalRemainingBlankCondition,$F556="",
_xlpm.IsPeriodBlankCondition,ISBLANK($A557),
_xlpm.Calculation,IF(_xlpm.IsPeriodBlankCondition,"",IF(_xlpm.IsPrincipalRemainingBlankCondition,"",IF(_xlpm.IsPrincipalZeroCondition,"",_xlpm.TotalMonthlyPaymentCalculation))),
_xlpm.Calculation
)</f>
        <v/>
      </c>
      <c r="L557" s="5"/>
    </row>
    <row r="558" spans="2:12" x14ac:dyDescent="0.3">
      <c r="B558" s="53" t="str">
        <f t="shared" si="8"/>
        <v/>
      </c>
      <c r="C558" s="5" t="str">
        <f>_xlfn.LET(
_xlpm.StartingPrincipalBalance,$F557,
_xlpm.IsPrincipalRemainingZeroCondition,ROUND($F557,2)=0,
_xlpm.IsPrincipalRemainingBlankCondition,$F557="",
_xlpm.IsPeriodBlankCondition,ISBLANK($A558),
_xlpm.Calculation,IF(_xlpm.IsPeriodBlankCondition,"",IF(_xlpm.IsPrincipalRemainingBlankCondition,"",IF(_xlpm.IsPrincipalRemainingZeroCondition,"",_xlpm.StartingPrincipalBalance))),
_xlpm.Calculation
)</f>
        <v/>
      </c>
      <c r="D558" s="5" t="str">
        <f>_xlfn.LET(
_xlpm.InterestCalculation,$F557*$B$9,
_xlpm.IsPrincipalRemainingZeroCondition,ROUND($F557,2)=0,
_xlpm.IsPrincipalRemainingBlankCondition,$F557="",
_xlpm.IsPeriodBlankCondition,ISBLANK($A558),
_xlpm.Calculation,IF(_xlpm.IsPeriodBlankCondition,"",IF(_xlpm.IsPrincipalRemainingBlankCondition,"",IF(_xlpm.IsPrincipalRemainingZeroCondition,"",_xlpm.InterestCalculation))),
_xlpm.Calculation
)</f>
        <v/>
      </c>
      <c r="E558" s="5" t="str">
        <f>_xlfn.LET(
_xlpm.PrincipalOwedCalculation,$B$10-$D558,
_xlpm.IsPrincipalLessThenOrEqualToMonthlyPaymentCondition,$F557&lt;=$B$10,
_xlpm.IsPrincipalZeroCondition,ROUND($F557,2) = 0,
_xlpm.IsPrincipalRemainingBlankCondition,$F557="",
_xlpm.IsPeriodBlankCondition,ISBLANK($A558),
_xlpm.Calculation,IF(_xlpm.IsPeriodBlankCondition,"",IF(_xlpm.IsPrincipalRemainingBlankCondition,"",IF(_xlpm.IsPrincipalZeroCondition,"",IF(_xlpm.IsPrincipalLessThenOrEqualToMonthlyPaymentCondition,$F557,_xlpm.PrincipalOwedCalculation)))),
_xlpm.Calculation
)</f>
        <v/>
      </c>
      <c r="F558" s="5" t="str">
        <f>_xlfn.LET(
_xlpm.StartingBalanceGreaterThanPrincipalOwedPlusPrepaymentCondition,$C558&gt;=$E558,
_xlpm.IsPrincpalOwedPlusPrepaymentLessThanOrEqualToPrincipalRemainingCondition,ROUND($E558,2)&lt;=ROUND($F557,2),
_xlpm.IsCurrentPrincapalOwedAmtGreaterThanPrevPrincipalOwedCondition,$E557&gt;$F557,
_xlpm.IsPrincipalZeroCondition,ROUND($F557,2) = 0,
_xlpm.IsPrincipalRemainingBlankCondition,$F557="",
_xlpm.IsPeriodBlankCondition,ISBLANK($A558),
_xlpm.Calculation,IF(_xlpm.IsPeriodBlankCondition,"",IF(_xlpm.IsPrincipalRemainingBlankCondition,"",IF(_xlpm.IsPrincipalZeroCondition,"",IF(_xlpm.StartingBalanceGreaterThanPrincipalOwedPlusPrepaymentCondition,$C558-$E558,0)))),
_xlpm.Calculation
)</f>
        <v/>
      </c>
      <c r="G558" s="5" t="str">
        <f>_xlfn.LET(
_xlpm.PrincpalRemainingCalculation,$B$13,
_xlpm.IsPrincipalZeroCondition,ROUND($F557,2) = 0,
_xlpm.IsPrincipalRemainingBlankCondition,$F557="",
_xlpm.IsPeriodBlankCondition,ISBLANK($A558),
_xlpm.Calculation,IF(_xlpm.IsPeriodBlankCondition,"",IF(_xlpm.IsPrincipalRemainingBlankCondition,"",IF(_xlpm.IsPrincipalZeroCondition,"",_xlpm.PrincpalRemainingCalculation))),
_xlpm.Calculation
)</f>
        <v/>
      </c>
      <c r="H558" s="5" t="str">
        <f>_xlfn.LET(
_xlpm.IsPrincipalRemainingLessThanOrEqualToPMICutoffAmtCondition,$F557&lt;=$B$2*(1-$B$15),
_xlpm.PMIMonthlyPayment,$B$19,
_xlpm.IsPrincipalZeroCondition,ROUND($F557,2) = 0,
_xlpm.IsPrincipalRemainingBlankCondition,$F557="",
_xlpm.IsPeriodBlankCondition,ISBLANK($A558),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58" s="5" t="str">
        <f>_xlfn.LET(
_xlpm.IfPMIOwedIsBlank,IF($H558 = "",0,$H558),
_xlpm.TotalMonthlyPaymentCalculation,$D558+$E558+$G558+_xlpm.IfPMIOwedIsBlank,
_xlpm.IsPrincipalZeroCondition,ROUND($F557,2) = 0,
_xlpm.IsPrincipalRemainingBlankCondition,$F557="",
_xlpm.IsPeriodBlankCondition,ISBLANK($A558),
_xlpm.Calculation,IF(_xlpm.IsPeriodBlankCondition,"",IF(_xlpm.IsPrincipalRemainingBlankCondition,"",IF(_xlpm.IsPrincipalZeroCondition,"",_xlpm.TotalMonthlyPaymentCalculation))),
_xlpm.Calculation
)</f>
        <v/>
      </c>
      <c r="L558" s="5"/>
    </row>
    <row r="559" spans="2:12" x14ac:dyDescent="0.3">
      <c r="B559" s="53" t="str">
        <f t="shared" si="8"/>
        <v/>
      </c>
      <c r="C559" s="5" t="str">
        <f>_xlfn.LET(
_xlpm.StartingPrincipalBalance,$F558,
_xlpm.IsPrincipalRemainingZeroCondition,ROUND($F558,2)=0,
_xlpm.IsPrincipalRemainingBlankCondition,$F558="",
_xlpm.IsPeriodBlankCondition,ISBLANK($A559),
_xlpm.Calculation,IF(_xlpm.IsPeriodBlankCondition,"",IF(_xlpm.IsPrincipalRemainingBlankCondition,"",IF(_xlpm.IsPrincipalRemainingZeroCondition,"",_xlpm.StartingPrincipalBalance))),
_xlpm.Calculation
)</f>
        <v/>
      </c>
      <c r="D559" s="5" t="str">
        <f>_xlfn.LET(
_xlpm.InterestCalculation,$F558*$B$9,
_xlpm.IsPrincipalRemainingZeroCondition,ROUND($F558,2)=0,
_xlpm.IsPrincipalRemainingBlankCondition,$F558="",
_xlpm.IsPeriodBlankCondition,ISBLANK($A559),
_xlpm.Calculation,IF(_xlpm.IsPeriodBlankCondition,"",IF(_xlpm.IsPrincipalRemainingBlankCondition,"",IF(_xlpm.IsPrincipalRemainingZeroCondition,"",_xlpm.InterestCalculation))),
_xlpm.Calculation
)</f>
        <v/>
      </c>
      <c r="E559" s="5" t="str">
        <f>_xlfn.LET(
_xlpm.PrincipalOwedCalculation,$B$10-$D559,
_xlpm.IsPrincipalLessThenOrEqualToMonthlyPaymentCondition,$F558&lt;=$B$10,
_xlpm.IsPrincipalZeroCondition,ROUND($F558,2) = 0,
_xlpm.IsPrincipalRemainingBlankCondition,$F558="",
_xlpm.IsPeriodBlankCondition,ISBLANK($A559),
_xlpm.Calculation,IF(_xlpm.IsPeriodBlankCondition,"",IF(_xlpm.IsPrincipalRemainingBlankCondition,"",IF(_xlpm.IsPrincipalZeroCondition,"",IF(_xlpm.IsPrincipalLessThenOrEqualToMonthlyPaymentCondition,$F558,_xlpm.PrincipalOwedCalculation)))),
_xlpm.Calculation
)</f>
        <v/>
      </c>
      <c r="F559" s="5" t="str">
        <f>_xlfn.LET(
_xlpm.StartingBalanceGreaterThanPrincipalOwedPlusPrepaymentCondition,$C559&gt;=$E559,
_xlpm.IsPrincpalOwedPlusPrepaymentLessThanOrEqualToPrincipalRemainingCondition,ROUND($E559,2)&lt;=ROUND($F558,2),
_xlpm.IsCurrentPrincapalOwedAmtGreaterThanPrevPrincipalOwedCondition,$E558&gt;$F558,
_xlpm.IsPrincipalZeroCondition,ROUND($F558,2) = 0,
_xlpm.IsPrincipalRemainingBlankCondition,$F558="",
_xlpm.IsPeriodBlankCondition,ISBLANK($A559),
_xlpm.Calculation,IF(_xlpm.IsPeriodBlankCondition,"",IF(_xlpm.IsPrincipalRemainingBlankCondition,"",IF(_xlpm.IsPrincipalZeroCondition,"",IF(_xlpm.StartingBalanceGreaterThanPrincipalOwedPlusPrepaymentCondition,$C559-$E559,0)))),
_xlpm.Calculation
)</f>
        <v/>
      </c>
      <c r="G559" s="5" t="str">
        <f>_xlfn.LET(
_xlpm.PrincpalRemainingCalculation,$B$13,
_xlpm.IsPrincipalZeroCondition,ROUND($F558,2) = 0,
_xlpm.IsPrincipalRemainingBlankCondition,$F558="",
_xlpm.IsPeriodBlankCondition,ISBLANK($A559),
_xlpm.Calculation,IF(_xlpm.IsPeriodBlankCondition,"",IF(_xlpm.IsPrincipalRemainingBlankCondition,"",IF(_xlpm.IsPrincipalZeroCondition,"",_xlpm.PrincpalRemainingCalculation))),
_xlpm.Calculation
)</f>
        <v/>
      </c>
      <c r="H559" s="5" t="str">
        <f>_xlfn.LET(
_xlpm.IsPrincipalRemainingLessThanOrEqualToPMICutoffAmtCondition,$F558&lt;=$B$2*(1-$B$15),
_xlpm.PMIMonthlyPayment,$B$19,
_xlpm.IsPrincipalZeroCondition,ROUND($F558,2) = 0,
_xlpm.IsPrincipalRemainingBlankCondition,$F558="",
_xlpm.IsPeriodBlankCondition,ISBLANK($A559),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59" s="5" t="str">
        <f>_xlfn.LET(
_xlpm.IfPMIOwedIsBlank,IF($H559 = "",0,$H559),
_xlpm.TotalMonthlyPaymentCalculation,$D559+$E559+$G559+_xlpm.IfPMIOwedIsBlank,
_xlpm.IsPrincipalZeroCondition,ROUND($F558,2) = 0,
_xlpm.IsPrincipalRemainingBlankCondition,$F558="",
_xlpm.IsPeriodBlankCondition,ISBLANK($A559),
_xlpm.Calculation,IF(_xlpm.IsPeriodBlankCondition,"",IF(_xlpm.IsPrincipalRemainingBlankCondition,"",IF(_xlpm.IsPrincipalZeroCondition,"",_xlpm.TotalMonthlyPaymentCalculation))),
_xlpm.Calculation
)</f>
        <v/>
      </c>
      <c r="L559" s="5"/>
    </row>
    <row r="560" spans="2:12" x14ac:dyDescent="0.3">
      <c r="B560" s="53" t="str">
        <f t="shared" si="8"/>
        <v/>
      </c>
      <c r="C560" s="5" t="str">
        <f>_xlfn.LET(
_xlpm.StartingPrincipalBalance,$F559,
_xlpm.IsPrincipalRemainingZeroCondition,ROUND($F559,2)=0,
_xlpm.IsPrincipalRemainingBlankCondition,$F559="",
_xlpm.IsPeriodBlankCondition,ISBLANK($A560),
_xlpm.Calculation,IF(_xlpm.IsPeriodBlankCondition,"",IF(_xlpm.IsPrincipalRemainingBlankCondition,"",IF(_xlpm.IsPrincipalRemainingZeroCondition,"",_xlpm.StartingPrincipalBalance))),
_xlpm.Calculation
)</f>
        <v/>
      </c>
      <c r="D560" s="5" t="str">
        <f>_xlfn.LET(
_xlpm.InterestCalculation,$F559*$B$9,
_xlpm.IsPrincipalRemainingZeroCondition,ROUND($F559,2)=0,
_xlpm.IsPrincipalRemainingBlankCondition,$F559="",
_xlpm.IsPeriodBlankCondition,ISBLANK($A560),
_xlpm.Calculation,IF(_xlpm.IsPeriodBlankCondition,"",IF(_xlpm.IsPrincipalRemainingBlankCondition,"",IF(_xlpm.IsPrincipalRemainingZeroCondition,"",_xlpm.InterestCalculation))),
_xlpm.Calculation
)</f>
        <v/>
      </c>
      <c r="E560" s="5" t="str">
        <f>_xlfn.LET(
_xlpm.PrincipalOwedCalculation,$B$10-$D560,
_xlpm.IsPrincipalLessThenOrEqualToMonthlyPaymentCondition,$F559&lt;=$B$10,
_xlpm.IsPrincipalZeroCondition,ROUND($F559,2) = 0,
_xlpm.IsPrincipalRemainingBlankCondition,$F559="",
_xlpm.IsPeriodBlankCondition,ISBLANK($A560),
_xlpm.Calculation,IF(_xlpm.IsPeriodBlankCondition,"",IF(_xlpm.IsPrincipalRemainingBlankCondition,"",IF(_xlpm.IsPrincipalZeroCondition,"",IF(_xlpm.IsPrincipalLessThenOrEqualToMonthlyPaymentCondition,$F559,_xlpm.PrincipalOwedCalculation)))),
_xlpm.Calculation
)</f>
        <v/>
      </c>
      <c r="F560" s="5" t="str">
        <f>_xlfn.LET(
_xlpm.StartingBalanceGreaterThanPrincipalOwedPlusPrepaymentCondition,$C560&gt;=$E560,
_xlpm.IsPrincpalOwedPlusPrepaymentLessThanOrEqualToPrincipalRemainingCondition,ROUND($E560,2)&lt;=ROUND($F559,2),
_xlpm.IsCurrentPrincapalOwedAmtGreaterThanPrevPrincipalOwedCondition,$E559&gt;$F559,
_xlpm.IsPrincipalZeroCondition,ROUND($F559,2) = 0,
_xlpm.IsPrincipalRemainingBlankCondition,$F559="",
_xlpm.IsPeriodBlankCondition,ISBLANK($A560),
_xlpm.Calculation,IF(_xlpm.IsPeriodBlankCondition,"",IF(_xlpm.IsPrincipalRemainingBlankCondition,"",IF(_xlpm.IsPrincipalZeroCondition,"",IF(_xlpm.StartingBalanceGreaterThanPrincipalOwedPlusPrepaymentCondition,$C560-$E560,0)))),
_xlpm.Calculation
)</f>
        <v/>
      </c>
      <c r="G560" s="5" t="str">
        <f>_xlfn.LET(
_xlpm.PrincpalRemainingCalculation,$B$13,
_xlpm.IsPrincipalZeroCondition,ROUND($F559,2) = 0,
_xlpm.IsPrincipalRemainingBlankCondition,$F559="",
_xlpm.IsPeriodBlankCondition,ISBLANK($A560),
_xlpm.Calculation,IF(_xlpm.IsPeriodBlankCondition,"",IF(_xlpm.IsPrincipalRemainingBlankCondition,"",IF(_xlpm.IsPrincipalZeroCondition,"",_xlpm.PrincpalRemainingCalculation))),
_xlpm.Calculation
)</f>
        <v/>
      </c>
      <c r="H560" s="5" t="str">
        <f>_xlfn.LET(
_xlpm.IsPrincipalRemainingLessThanOrEqualToPMICutoffAmtCondition,$F559&lt;=$B$2*(1-$B$15),
_xlpm.PMIMonthlyPayment,$B$19,
_xlpm.IsPrincipalZeroCondition,ROUND($F559,2) = 0,
_xlpm.IsPrincipalRemainingBlankCondition,$F559="",
_xlpm.IsPeriodBlankCondition,ISBLANK($A560),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60" s="5" t="str">
        <f>_xlfn.LET(
_xlpm.IfPMIOwedIsBlank,IF($H560 = "",0,$H560),
_xlpm.TotalMonthlyPaymentCalculation,$D560+$E560+$G560+_xlpm.IfPMIOwedIsBlank,
_xlpm.IsPrincipalZeroCondition,ROUND($F559,2) = 0,
_xlpm.IsPrincipalRemainingBlankCondition,$F559="",
_xlpm.IsPeriodBlankCondition,ISBLANK($A560),
_xlpm.Calculation,IF(_xlpm.IsPeriodBlankCondition,"",IF(_xlpm.IsPrincipalRemainingBlankCondition,"",IF(_xlpm.IsPrincipalZeroCondition,"",_xlpm.TotalMonthlyPaymentCalculation))),
_xlpm.Calculation
)</f>
        <v/>
      </c>
      <c r="L560" s="5"/>
    </row>
    <row r="561" spans="2:12" x14ac:dyDescent="0.3">
      <c r="B561" s="53" t="str">
        <f t="shared" si="8"/>
        <v/>
      </c>
      <c r="C561" s="5" t="str">
        <f>_xlfn.LET(
_xlpm.StartingPrincipalBalance,$F560,
_xlpm.IsPrincipalRemainingZeroCondition,ROUND($F560,2)=0,
_xlpm.IsPrincipalRemainingBlankCondition,$F560="",
_xlpm.IsPeriodBlankCondition,ISBLANK($A561),
_xlpm.Calculation,IF(_xlpm.IsPeriodBlankCondition,"",IF(_xlpm.IsPrincipalRemainingBlankCondition,"",IF(_xlpm.IsPrincipalRemainingZeroCondition,"",_xlpm.StartingPrincipalBalance))),
_xlpm.Calculation
)</f>
        <v/>
      </c>
      <c r="D561" s="5" t="str">
        <f>_xlfn.LET(
_xlpm.InterestCalculation,$F560*$B$9,
_xlpm.IsPrincipalRemainingZeroCondition,ROUND($F560,2)=0,
_xlpm.IsPrincipalRemainingBlankCondition,$F560="",
_xlpm.IsPeriodBlankCondition,ISBLANK($A561),
_xlpm.Calculation,IF(_xlpm.IsPeriodBlankCondition,"",IF(_xlpm.IsPrincipalRemainingBlankCondition,"",IF(_xlpm.IsPrincipalRemainingZeroCondition,"",_xlpm.InterestCalculation))),
_xlpm.Calculation
)</f>
        <v/>
      </c>
      <c r="E561" s="5" t="str">
        <f>_xlfn.LET(
_xlpm.PrincipalOwedCalculation,$B$10-$D561,
_xlpm.IsPrincipalLessThenOrEqualToMonthlyPaymentCondition,$F560&lt;=$B$10,
_xlpm.IsPrincipalZeroCondition,ROUND($F560,2) = 0,
_xlpm.IsPrincipalRemainingBlankCondition,$F560="",
_xlpm.IsPeriodBlankCondition,ISBLANK($A561),
_xlpm.Calculation,IF(_xlpm.IsPeriodBlankCondition,"",IF(_xlpm.IsPrincipalRemainingBlankCondition,"",IF(_xlpm.IsPrincipalZeroCondition,"",IF(_xlpm.IsPrincipalLessThenOrEqualToMonthlyPaymentCondition,$F560,_xlpm.PrincipalOwedCalculation)))),
_xlpm.Calculation
)</f>
        <v/>
      </c>
      <c r="F561" s="5" t="str">
        <f>_xlfn.LET(
_xlpm.StartingBalanceGreaterThanPrincipalOwedPlusPrepaymentCondition,$C561&gt;=$E561,
_xlpm.IsPrincpalOwedPlusPrepaymentLessThanOrEqualToPrincipalRemainingCondition,ROUND($E561,2)&lt;=ROUND($F560,2),
_xlpm.IsCurrentPrincapalOwedAmtGreaterThanPrevPrincipalOwedCondition,$E560&gt;$F560,
_xlpm.IsPrincipalZeroCondition,ROUND($F560,2) = 0,
_xlpm.IsPrincipalRemainingBlankCondition,$F560="",
_xlpm.IsPeriodBlankCondition,ISBLANK($A561),
_xlpm.Calculation,IF(_xlpm.IsPeriodBlankCondition,"",IF(_xlpm.IsPrincipalRemainingBlankCondition,"",IF(_xlpm.IsPrincipalZeroCondition,"",IF(_xlpm.StartingBalanceGreaterThanPrincipalOwedPlusPrepaymentCondition,$C561-$E561,0)))),
_xlpm.Calculation
)</f>
        <v/>
      </c>
      <c r="G561" s="5" t="str">
        <f>_xlfn.LET(
_xlpm.PrincpalRemainingCalculation,$B$13,
_xlpm.IsPrincipalZeroCondition,ROUND($F560,2) = 0,
_xlpm.IsPrincipalRemainingBlankCondition,$F560="",
_xlpm.IsPeriodBlankCondition,ISBLANK($A561),
_xlpm.Calculation,IF(_xlpm.IsPeriodBlankCondition,"",IF(_xlpm.IsPrincipalRemainingBlankCondition,"",IF(_xlpm.IsPrincipalZeroCondition,"",_xlpm.PrincpalRemainingCalculation))),
_xlpm.Calculation
)</f>
        <v/>
      </c>
      <c r="H561" s="5" t="str">
        <f>_xlfn.LET(
_xlpm.IsPrincipalRemainingLessThanOrEqualToPMICutoffAmtCondition,$F560&lt;=$B$2*(1-$B$15),
_xlpm.PMIMonthlyPayment,$B$19,
_xlpm.IsPrincipalZeroCondition,ROUND($F560,2) = 0,
_xlpm.IsPrincipalRemainingBlankCondition,$F560="",
_xlpm.IsPeriodBlankCondition,ISBLANK($A561),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61" s="5" t="str">
        <f>_xlfn.LET(
_xlpm.IfPMIOwedIsBlank,IF($H561 = "",0,$H561),
_xlpm.TotalMonthlyPaymentCalculation,$D561+$E561+$G561+_xlpm.IfPMIOwedIsBlank,
_xlpm.IsPrincipalZeroCondition,ROUND($F560,2) = 0,
_xlpm.IsPrincipalRemainingBlankCondition,$F560="",
_xlpm.IsPeriodBlankCondition,ISBLANK($A561),
_xlpm.Calculation,IF(_xlpm.IsPeriodBlankCondition,"",IF(_xlpm.IsPrincipalRemainingBlankCondition,"",IF(_xlpm.IsPrincipalZeroCondition,"",_xlpm.TotalMonthlyPaymentCalculation))),
_xlpm.Calculation
)</f>
        <v/>
      </c>
      <c r="L561" s="5"/>
    </row>
    <row r="562" spans="2:12" x14ac:dyDescent="0.3">
      <c r="B562" s="53" t="str">
        <f t="shared" si="8"/>
        <v/>
      </c>
      <c r="C562" s="5" t="str">
        <f>_xlfn.LET(
_xlpm.StartingPrincipalBalance,$F561,
_xlpm.IsPrincipalRemainingZeroCondition,ROUND($F561,2)=0,
_xlpm.IsPrincipalRemainingBlankCondition,$F561="",
_xlpm.IsPeriodBlankCondition,ISBLANK($A562),
_xlpm.Calculation,IF(_xlpm.IsPeriodBlankCondition,"",IF(_xlpm.IsPrincipalRemainingBlankCondition,"",IF(_xlpm.IsPrincipalRemainingZeroCondition,"",_xlpm.StartingPrincipalBalance))),
_xlpm.Calculation
)</f>
        <v/>
      </c>
      <c r="D562" s="5" t="str">
        <f>_xlfn.LET(
_xlpm.InterestCalculation,$F561*$B$9,
_xlpm.IsPrincipalRemainingZeroCondition,ROUND($F561,2)=0,
_xlpm.IsPrincipalRemainingBlankCondition,$F561="",
_xlpm.IsPeriodBlankCondition,ISBLANK($A562),
_xlpm.Calculation,IF(_xlpm.IsPeriodBlankCondition,"",IF(_xlpm.IsPrincipalRemainingBlankCondition,"",IF(_xlpm.IsPrincipalRemainingZeroCondition,"",_xlpm.InterestCalculation))),
_xlpm.Calculation
)</f>
        <v/>
      </c>
      <c r="E562" s="5" t="str">
        <f>_xlfn.LET(
_xlpm.PrincipalOwedCalculation,$B$10-$D562,
_xlpm.IsPrincipalLessThenOrEqualToMonthlyPaymentCondition,$F561&lt;=$B$10,
_xlpm.IsPrincipalZeroCondition,ROUND($F561,2) = 0,
_xlpm.IsPrincipalRemainingBlankCondition,$F561="",
_xlpm.IsPeriodBlankCondition,ISBLANK($A562),
_xlpm.Calculation,IF(_xlpm.IsPeriodBlankCondition,"",IF(_xlpm.IsPrincipalRemainingBlankCondition,"",IF(_xlpm.IsPrincipalZeroCondition,"",IF(_xlpm.IsPrincipalLessThenOrEqualToMonthlyPaymentCondition,$F561,_xlpm.PrincipalOwedCalculation)))),
_xlpm.Calculation
)</f>
        <v/>
      </c>
      <c r="F562" s="5" t="str">
        <f>_xlfn.LET(
_xlpm.StartingBalanceGreaterThanPrincipalOwedPlusPrepaymentCondition,$C562&gt;=$E562,
_xlpm.IsPrincpalOwedPlusPrepaymentLessThanOrEqualToPrincipalRemainingCondition,ROUND($E562,2)&lt;=ROUND($F561,2),
_xlpm.IsCurrentPrincapalOwedAmtGreaterThanPrevPrincipalOwedCondition,$E561&gt;$F561,
_xlpm.IsPrincipalZeroCondition,ROUND($F561,2) = 0,
_xlpm.IsPrincipalRemainingBlankCondition,$F561="",
_xlpm.IsPeriodBlankCondition,ISBLANK($A562),
_xlpm.Calculation,IF(_xlpm.IsPeriodBlankCondition,"",IF(_xlpm.IsPrincipalRemainingBlankCondition,"",IF(_xlpm.IsPrincipalZeroCondition,"",IF(_xlpm.StartingBalanceGreaterThanPrincipalOwedPlusPrepaymentCondition,$C562-$E562,0)))),
_xlpm.Calculation
)</f>
        <v/>
      </c>
      <c r="G562" s="5" t="str">
        <f>_xlfn.LET(
_xlpm.PrincpalRemainingCalculation,$B$13,
_xlpm.IsPrincipalZeroCondition,ROUND($F561,2) = 0,
_xlpm.IsPrincipalRemainingBlankCondition,$F561="",
_xlpm.IsPeriodBlankCondition,ISBLANK($A562),
_xlpm.Calculation,IF(_xlpm.IsPeriodBlankCondition,"",IF(_xlpm.IsPrincipalRemainingBlankCondition,"",IF(_xlpm.IsPrincipalZeroCondition,"",_xlpm.PrincpalRemainingCalculation))),
_xlpm.Calculation
)</f>
        <v/>
      </c>
      <c r="H562" s="5" t="str">
        <f>_xlfn.LET(
_xlpm.IsPrincipalRemainingLessThanOrEqualToPMICutoffAmtCondition,$F561&lt;=$B$2*(1-$B$15),
_xlpm.PMIMonthlyPayment,$B$19,
_xlpm.IsPrincipalZeroCondition,ROUND($F561,2) = 0,
_xlpm.IsPrincipalRemainingBlankCondition,$F561="",
_xlpm.IsPeriodBlankCondition,ISBLANK($A562),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62" s="5" t="str">
        <f>_xlfn.LET(
_xlpm.IfPMIOwedIsBlank,IF($H562 = "",0,$H562),
_xlpm.TotalMonthlyPaymentCalculation,$D562+$E562+$G562+_xlpm.IfPMIOwedIsBlank,
_xlpm.IsPrincipalZeroCondition,ROUND($F561,2) = 0,
_xlpm.IsPrincipalRemainingBlankCondition,$F561="",
_xlpm.IsPeriodBlankCondition,ISBLANK($A562),
_xlpm.Calculation,IF(_xlpm.IsPeriodBlankCondition,"",IF(_xlpm.IsPrincipalRemainingBlankCondition,"",IF(_xlpm.IsPrincipalZeroCondition,"",_xlpm.TotalMonthlyPaymentCalculation))),
_xlpm.Calculation
)</f>
        <v/>
      </c>
      <c r="L562" s="5"/>
    </row>
    <row r="563" spans="2:12" x14ac:dyDescent="0.3">
      <c r="B563" s="53" t="str">
        <f t="shared" si="8"/>
        <v/>
      </c>
      <c r="C563" s="5" t="str">
        <f>_xlfn.LET(
_xlpm.StartingPrincipalBalance,$F562,
_xlpm.IsPrincipalRemainingZeroCondition,ROUND($F562,2)=0,
_xlpm.IsPrincipalRemainingBlankCondition,$F562="",
_xlpm.IsPeriodBlankCondition,ISBLANK($A563),
_xlpm.Calculation,IF(_xlpm.IsPeriodBlankCondition,"",IF(_xlpm.IsPrincipalRemainingBlankCondition,"",IF(_xlpm.IsPrincipalRemainingZeroCondition,"",_xlpm.StartingPrincipalBalance))),
_xlpm.Calculation
)</f>
        <v/>
      </c>
      <c r="D563" s="5" t="str">
        <f>_xlfn.LET(
_xlpm.InterestCalculation,$F562*$B$9,
_xlpm.IsPrincipalRemainingZeroCondition,ROUND($F562,2)=0,
_xlpm.IsPrincipalRemainingBlankCondition,$F562="",
_xlpm.IsPeriodBlankCondition,ISBLANK($A563),
_xlpm.Calculation,IF(_xlpm.IsPeriodBlankCondition,"",IF(_xlpm.IsPrincipalRemainingBlankCondition,"",IF(_xlpm.IsPrincipalRemainingZeroCondition,"",_xlpm.InterestCalculation))),
_xlpm.Calculation
)</f>
        <v/>
      </c>
      <c r="E563" s="5" t="str">
        <f>_xlfn.LET(
_xlpm.PrincipalOwedCalculation,$B$10-$D563,
_xlpm.IsPrincipalLessThenOrEqualToMonthlyPaymentCondition,$F562&lt;=$B$10,
_xlpm.IsPrincipalZeroCondition,ROUND($F562,2) = 0,
_xlpm.IsPrincipalRemainingBlankCondition,$F562="",
_xlpm.IsPeriodBlankCondition,ISBLANK($A563),
_xlpm.Calculation,IF(_xlpm.IsPeriodBlankCondition,"",IF(_xlpm.IsPrincipalRemainingBlankCondition,"",IF(_xlpm.IsPrincipalZeroCondition,"",IF(_xlpm.IsPrincipalLessThenOrEqualToMonthlyPaymentCondition,$F562,_xlpm.PrincipalOwedCalculation)))),
_xlpm.Calculation
)</f>
        <v/>
      </c>
      <c r="F563" s="5" t="str">
        <f>_xlfn.LET(
_xlpm.StartingBalanceGreaterThanPrincipalOwedPlusPrepaymentCondition,$C563&gt;=$E563,
_xlpm.IsPrincpalOwedPlusPrepaymentLessThanOrEqualToPrincipalRemainingCondition,ROUND($E563,2)&lt;=ROUND($F562,2),
_xlpm.IsCurrentPrincapalOwedAmtGreaterThanPrevPrincipalOwedCondition,$E562&gt;$F562,
_xlpm.IsPrincipalZeroCondition,ROUND($F562,2) = 0,
_xlpm.IsPrincipalRemainingBlankCondition,$F562="",
_xlpm.IsPeriodBlankCondition,ISBLANK($A563),
_xlpm.Calculation,IF(_xlpm.IsPeriodBlankCondition,"",IF(_xlpm.IsPrincipalRemainingBlankCondition,"",IF(_xlpm.IsPrincipalZeroCondition,"",IF(_xlpm.StartingBalanceGreaterThanPrincipalOwedPlusPrepaymentCondition,$C563-$E563,0)))),
_xlpm.Calculation
)</f>
        <v/>
      </c>
      <c r="G563" s="5" t="str">
        <f>_xlfn.LET(
_xlpm.PrincpalRemainingCalculation,$B$13,
_xlpm.IsPrincipalZeroCondition,ROUND($F562,2) = 0,
_xlpm.IsPrincipalRemainingBlankCondition,$F562="",
_xlpm.IsPeriodBlankCondition,ISBLANK($A563),
_xlpm.Calculation,IF(_xlpm.IsPeriodBlankCondition,"",IF(_xlpm.IsPrincipalRemainingBlankCondition,"",IF(_xlpm.IsPrincipalZeroCondition,"",_xlpm.PrincpalRemainingCalculation))),
_xlpm.Calculation
)</f>
        <v/>
      </c>
      <c r="H563" s="5" t="str">
        <f>_xlfn.LET(
_xlpm.IsPrincipalRemainingLessThanOrEqualToPMICutoffAmtCondition,$F562&lt;=$B$2*(1-$B$15),
_xlpm.PMIMonthlyPayment,$B$19,
_xlpm.IsPrincipalZeroCondition,ROUND($F562,2) = 0,
_xlpm.IsPrincipalRemainingBlankCondition,$F562="",
_xlpm.IsPeriodBlankCondition,ISBLANK($A563),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63" s="5" t="str">
        <f>_xlfn.LET(
_xlpm.IfPMIOwedIsBlank,IF($H563 = "",0,$H563),
_xlpm.TotalMonthlyPaymentCalculation,$D563+$E563+$G563+_xlpm.IfPMIOwedIsBlank,
_xlpm.IsPrincipalZeroCondition,ROUND($F562,2) = 0,
_xlpm.IsPrincipalRemainingBlankCondition,$F562="",
_xlpm.IsPeriodBlankCondition,ISBLANK($A563),
_xlpm.Calculation,IF(_xlpm.IsPeriodBlankCondition,"",IF(_xlpm.IsPrincipalRemainingBlankCondition,"",IF(_xlpm.IsPrincipalZeroCondition,"",_xlpm.TotalMonthlyPaymentCalculation))),
_xlpm.Calculation
)</f>
        <v/>
      </c>
      <c r="L563" s="5"/>
    </row>
    <row r="564" spans="2:12" x14ac:dyDescent="0.3">
      <c r="B564" s="53" t="str">
        <f t="shared" si="8"/>
        <v/>
      </c>
      <c r="C564" s="5" t="str">
        <f>_xlfn.LET(
_xlpm.StartingPrincipalBalance,$F563,
_xlpm.IsPrincipalRemainingZeroCondition,ROUND($F563,2)=0,
_xlpm.IsPrincipalRemainingBlankCondition,$F563="",
_xlpm.IsPeriodBlankCondition,ISBLANK($A564),
_xlpm.Calculation,IF(_xlpm.IsPeriodBlankCondition,"",IF(_xlpm.IsPrincipalRemainingBlankCondition,"",IF(_xlpm.IsPrincipalRemainingZeroCondition,"",_xlpm.StartingPrincipalBalance))),
_xlpm.Calculation
)</f>
        <v/>
      </c>
      <c r="D564" s="5" t="str">
        <f>_xlfn.LET(
_xlpm.InterestCalculation,$F563*$B$9,
_xlpm.IsPrincipalRemainingZeroCondition,ROUND($F563,2)=0,
_xlpm.IsPrincipalRemainingBlankCondition,$F563="",
_xlpm.IsPeriodBlankCondition,ISBLANK($A564),
_xlpm.Calculation,IF(_xlpm.IsPeriodBlankCondition,"",IF(_xlpm.IsPrincipalRemainingBlankCondition,"",IF(_xlpm.IsPrincipalRemainingZeroCondition,"",_xlpm.InterestCalculation))),
_xlpm.Calculation
)</f>
        <v/>
      </c>
      <c r="E564" s="5" t="str">
        <f>_xlfn.LET(
_xlpm.PrincipalOwedCalculation,$B$10-$D564,
_xlpm.IsPrincipalLessThenOrEqualToMonthlyPaymentCondition,$F563&lt;=$B$10,
_xlpm.IsPrincipalZeroCondition,ROUND($F563,2) = 0,
_xlpm.IsPrincipalRemainingBlankCondition,$F563="",
_xlpm.IsPeriodBlankCondition,ISBLANK($A564),
_xlpm.Calculation,IF(_xlpm.IsPeriodBlankCondition,"",IF(_xlpm.IsPrincipalRemainingBlankCondition,"",IF(_xlpm.IsPrincipalZeroCondition,"",IF(_xlpm.IsPrincipalLessThenOrEqualToMonthlyPaymentCondition,$F563,_xlpm.PrincipalOwedCalculation)))),
_xlpm.Calculation
)</f>
        <v/>
      </c>
      <c r="F564" s="5" t="str">
        <f>_xlfn.LET(
_xlpm.StartingBalanceGreaterThanPrincipalOwedPlusPrepaymentCondition,$C564&gt;=$E564,
_xlpm.IsPrincpalOwedPlusPrepaymentLessThanOrEqualToPrincipalRemainingCondition,ROUND($E564,2)&lt;=ROUND($F563,2),
_xlpm.IsCurrentPrincapalOwedAmtGreaterThanPrevPrincipalOwedCondition,$E563&gt;$F563,
_xlpm.IsPrincipalZeroCondition,ROUND($F563,2) = 0,
_xlpm.IsPrincipalRemainingBlankCondition,$F563="",
_xlpm.IsPeriodBlankCondition,ISBLANK($A564),
_xlpm.Calculation,IF(_xlpm.IsPeriodBlankCondition,"",IF(_xlpm.IsPrincipalRemainingBlankCondition,"",IF(_xlpm.IsPrincipalZeroCondition,"",IF(_xlpm.StartingBalanceGreaterThanPrincipalOwedPlusPrepaymentCondition,$C564-$E564,0)))),
_xlpm.Calculation
)</f>
        <v/>
      </c>
      <c r="G564" s="5" t="str">
        <f>_xlfn.LET(
_xlpm.PrincpalRemainingCalculation,$B$13,
_xlpm.IsPrincipalZeroCondition,ROUND($F563,2) = 0,
_xlpm.IsPrincipalRemainingBlankCondition,$F563="",
_xlpm.IsPeriodBlankCondition,ISBLANK($A564),
_xlpm.Calculation,IF(_xlpm.IsPeriodBlankCondition,"",IF(_xlpm.IsPrincipalRemainingBlankCondition,"",IF(_xlpm.IsPrincipalZeroCondition,"",_xlpm.PrincpalRemainingCalculation))),
_xlpm.Calculation
)</f>
        <v/>
      </c>
      <c r="H564" s="5" t="str">
        <f>_xlfn.LET(
_xlpm.IsPrincipalRemainingLessThanOrEqualToPMICutoffAmtCondition,$F563&lt;=$B$2*(1-$B$15),
_xlpm.PMIMonthlyPayment,$B$19,
_xlpm.IsPrincipalZeroCondition,ROUND($F563,2) = 0,
_xlpm.IsPrincipalRemainingBlankCondition,$F563="",
_xlpm.IsPeriodBlankCondition,ISBLANK($A564),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64" s="5" t="str">
        <f>_xlfn.LET(
_xlpm.IfPMIOwedIsBlank,IF($H564 = "",0,$H564),
_xlpm.TotalMonthlyPaymentCalculation,$D564+$E564+$G564+_xlpm.IfPMIOwedIsBlank,
_xlpm.IsPrincipalZeroCondition,ROUND($F563,2) = 0,
_xlpm.IsPrincipalRemainingBlankCondition,$F563="",
_xlpm.IsPeriodBlankCondition,ISBLANK($A564),
_xlpm.Calculation,IF(_xlpm.IsPeriodBlankCondition,"",IF(_xlpm.IsPrincipalRemainingBlankCondition,"",IF(_xlpm.IsPrincipalZeroCondition,"",_xlpm.TotalMonthlyPaymentCalculation))),
_xlpm.Calculation
)</f>
        <v/>
      </c>
      <c r="L564" s="5"/>
    </row>
    <row r="565" spans="2:12" x14ac:dyDescent="0.3">
      <c r="B565" s="53" t="str">
        <f t="shared" si="8"/>
        <v/>
      </c>
      <c r="C565" s="5" t="str">
        <f>_xlfn.LET(
_xlpm.StartingPrincipalBalance,$F564,
_xlpm.IsPrincipalRemainingZeroCondition,ROUND($F564,2)=0,
_xlpm.IsPrincipalRemainingBlankCondition,$F564="",
_xlpm.IsPeriodBlankCondition,ISBLANK($A565),
_xlpm.Calculation,IF(_xlpm.IsPeriodBlankCondition,"",IF(_xlpm.IsPrincipalRemainingBlankCondition,"",IF(_xlpm.IsPrincipalRemainingZeroCondition,"",_xlpm.StartingPrincipalBalance))),
_xlpm.Calculation
)</f>
        <v/>
      </c>
      <c r="D565" s="5" t="str">
        <f>_xlfn.LET(
_xlpm.InterestCalculation,$F564*$B$9,
_xlpm.IsPrincipalRemainingZeroCondition,ROUND($F564,2)=0,
_xlpm.IsPrincipalRemainingBlankCondition,$F564="",
_xlpm.IsPeriodBlankCondition,ISBLANK($A565),
_xlpm.Calculation,IF(_xlpm.IsPeriodBlankCondition,"",IF(_xlpm.IsPrincipalRemainingBlankCondition,"",IF(_xlpm.IsPrincipalRemainingZeroCondition,"",_xlpm.InterestCalculation))),
_xlpm.Calculation
)</f>
        <v/>
      </c>
      <c r="E565" s="5" t="str">
        <f>_xlfn.LET(
_xlpm.PrincipalOwedCalculation,$B$10-$D565,
_xlpm.IsPrincipalLessThenOrEqualToMonthlyPaymentCondition,$F564&lt;=$B$10,
_xlpm.IsPrincipalZeroCondition,ROUND($F564,2) = 0,
_xlpm.IsPrincipalRemainingBlankCondition,$F564="",
_xlpm.IsPeriodBlankCondition,ISBLANK($A565),
_xlpm.Calculation,IF(_xlpm.IsPeriodBlankCondition,"",IF(_xlpm.IsPrincipalRemainingBlankCondition,"",IF(_xlpm.IsPrincipalZeroCondition,"",IF(_xlpm.IsPrincipalLessThenOrEqualToMonthlyPaymentCondition,$F564,_xlpm.PrincipalOwedCalculation)))),
_xlpm.Calculation
)</f>
        <v/>
      </c>
      <c r="F565" s="5" t="str">
        <f>_xlfn.LET(
_xlpm.StartingBalanceGreaterThanPrincipalOwedPlusPrepaymentCondition,$C565&gt;=$E565,
_xlpm.IsPrincpalOwedPlusPrepaymentLessThanOrEqualToPrincipalRemainingCondition,ROUND($E565,2)&lt;=ROUND($F564,2),
_xlpm.IsCurrentPrincapalOwedAmtGreaterThanPrevPrincipalOwedCondition,$E564&gt;$F564,
_xlpm.IsPrincipalZeroCondition,ROUND($F564,2) = 0,
_xlpm.IsPrincipalRemainingBlankCondition,$F564="",
_xlpm.IsPeriodBlankCondition,ISBLANK($A565),
_xlpm.Calculation,IF(_xlpm.IsPeriodBlankCondition,"",IF(_xlpm.IsPrincipalRemainingBlankCondition,"",IF(_xlpm.IsPrincipalZeroCondition,"",IF(_xlpm.StartingBalanceGreaterThanPrincipalOwedPlusPrepaymentCondition,$C565-$E565,0)))),
_xlpm.Calculation
)</f>
        <v/>
      </c>
      <c r="G565" s="5" t="str">
        <f>_xlfn.LET(
_xlpm.PrincpalRemainingCalculation,$B$13,
_xlpm.IsPrincipalZeroCondition,ROUND($F564,2) = 0,
_xlpm.IsPrincipalRemainingBlankCondition,$F564="",
_xlpm.IsPeriodBlankCondition,ISBLANK($A565),
_xlpm.Calculation,IF(_xlpm.IsPeriodBlankCondition,"",IF(_xlpm.IsPrincipalRemainingBlankCondition,"",IF(_xlpm.IsPrincipalZeroCondition,"",_xlpm.PrincpalRemainingCalculation))),
_xlpm.Calculation
)</f>
        <v/>
      </c>
      <c r="H565" s="5" t="str">
        <f>_xlfn.LET(
_xlpm.IsPrincipalRemainingLessThanOrEqualToPMICutoffAmtCondition,$F564&lt;=$B$2*(1-$B$15),
_xlpm.PMIMonthlyPayment,$B$19,
_xlpm.IsPrincipalZeroCondition,ROUND($F564,2) = 0,
_xlpm.IsPrincipalRemainingBlankCondition,$F564="",
_xlpm.IsPeriodBlankCondition,ISBLANK($A565),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65" s="5" t="str">
        <f>_xlfn.LET(
_xlpm.IfPMIOwedIsBlank,IF($H565 = "",0,$H565),
_xlpm.TotalMonthlyPaymentCalculation,$D565+$E565+$G565+_xlpm.IfPMIOwedIsBlank,
_xlpm.IsPrincipalZeroCondition,ROUND($F564,2) = 0,
_xlpm.IsPrincipalRemainingBlankCondition,$F564="",
_xlpm.IsPeriodBlankCondition,ISBLANK($A565),
_xlpm.Calculation,IF(_xlpm.IsPeriodBlankCondition,"",IF(_xlpm.IsPrincipalRemainingBlankCondition,"",IF(_xlpm.IsPrincipalZeroCondition,"",_xlpm.TotalMonthlyPaymentCalculation))),
_xlpm.Calculation
)</f>
        <v/>
      </c>
      <c r="L565" s="5"/>
    </row>
    <row r="566" spans="2:12" x14ac:dyDescent="0.3">
      <c r="B566" s="53" t="str">
        <f t="shared" si="8"/>
        <v/>
      </c>
      <c r="C566" s="5" t="str">
        <f>_xlfn.LET(
_xlpm.StartingPrincipalBalance,$F565,
_xlpm.IsPrincipalRemainingZeroCondition,ROUND($F565,2)=0,
_xlpm.IsPrincipalRemainingBlankCondition,$F565="",
_xlpm.IsPeriodBlankCondition,ISBLANK($A566),
_xlpm.Calculation,IF(_xlpm.IsPeriodBlankCondition,"",IF(_xlpm.IsPrincipalRemainingBlankCondition,"",IF(_xlpm.IsPrincipalRemainingZeroCondition,"",_xlpm.StartingPrincipalBalance))),
_xlpm.Calculation
)</f>
        <v/>
      </c>
      <c r="D566" s="5" t="str">
        <f>_xlfn.LET(
_xlpm.InterestCalculation,$F565*$B$9,
_xlpm.IsPrincipalRemainingZeroCondition,ROUND($F565,2)=0,
_xlpm.IsPrincipalRemainingBlankCondition,$F565="",
_xlpm.IsPeriodBlankCondition,ISBLANK($A566),
_xlpm.Calculation,IF(_xlpm.IsPeriodBlankCondition,"",IF(_xlpm.IsPrincipalRemainingBlankCondition,"",IF(_xlpm.IsPrincipalRemainingZeroCondition,"",_xlpm.InterestCalculation))),
_xlpm.Calculation
)</f>
        <v/>
      </c>
      <c r="E566" s="5" t="str">
        <f>_xlfn.LET(
_xlpm.PrincipalOwedCalculation,$B$10-$D566,
_xlpm.IsPrincipalLessThenOrEqualToMonthlyPaymentCondition,$F565&lt;=$B$10,
_xlpm.IsPrincipalZeroCondition,ROUND($F565,2) = 0,
_xlpm.IsPrincipalRemainingBlankCondition,$F565="",
_xlpm.IsPeriodBlankCondition,ISBLANK($A566),
_xlpm.Calculation,IF(_xlpm.IsPeriodBlankCondition,"",IF(_xlpm.IsPrincipalRemainingBlankCondition,"",IF(_xlpm.IsPrincipalZeroCondition,"",IF(_xlpm.IsPrincipalLessThenOrEqualToMonthlyPaymentCondition,$F565,_xlpm.PrincipalOwedCalculation)))),
_xlpm.Calculation
)</f>
        <v/>
      </c>
      <c r="F566" s="5" t="str">
        <f>_xlfn.LET(
_xlpm.StartingBalanceGreaterThanPrincipalOwedPlusPrepaymentCondition,$C566&gt;=$E566,
_xlpm.IsPrincpalOwedPlusPrepaymentLessThanOrEqualToPrincipalRemainingCondition,ROUND($E566,2)&lt;=ROUND($F565,2),
_xlpm.IsCurrentPrincapalOwedAmtGreaterThanPrevPrincipalOwedCondition,$E565&gt;$F565,
_xlpm.IsPrincipalZeroCondition,ROUND($F565,2) = 0,
_xlpm.IsPrincipalRemainingBlankCondition,$F565="",
_xlpm.IsPeriodBlankCondition,ISBLANK($A566),
_xlpm.Calculation,IF(_xlpm.IsPeriodBlankCondition,"",IF(_xlpm.IsPrincipalRemainingBlankCondition,"",IF(_xlpm.IsPrincipalZeroCondition,"",IF(_xlpm.StartingBalanceGreaterThanPrincipalOwedPlusPrepaymentCondition,$C566-$E566,0)))),
_xlpm.Calculation
)</f>
        <v/>
      </c>
      <c r="G566" s="5" t="str">
        <f>_xlfn.LET(
_xlpm.PrincpalRemainingCalculation,$B$13,
_xlpm.IsPrincipalZeroCondition,ROUND($F565,2) = 0,
_xlpm.IsPrincipalRemainingBlankCondition,$F565="",
_xlpm.IsPeriodBlankCondition,ISBLANK($A566),
_xlpm.Calculation,IF(_xlpm.IsPeriodBlankCondition,"",IF(_xlpm.IsPrincipalRemainingBlankCondition,"",IF(_xlpm.IsPrincipalZeroCondition,"",_xlpm.PrincpalRemainingCalculation))),
_xlpm.Calculation
)</f>
        <v/>
      </c>
      <c r="H566" s="5" t="str">
        <f>_xlfn.LET(
_xlpm.IsPrincipalRemainingLessThanOrEqualToPMICutoffAmtCondition,$F565&lt;=$B$2*(1-$B$15),
_xlpm.PMIMonthlyPayment,$B$19,
_xlpm.IsPrincipalZeroCondition,ROUND($F565,2) = 0,
_xlpm.IsPrincipalRemainingBlankCondition,$F565="",
_xlpm.IsPeriodBlankCondition,ISBLANK($A566),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66" s="5" t="str">
        <f>_xlfn.LET(
_xlpm.IfPMIOwedIsBlank,IF($H566 = "",0,$H566),
_xlpm.TotalMonthlyPaymentCalculation,$D566+$E566+$G566+_xlpm.IfPMIOwedIsBlank,
_xlpm.IsPrincipalZeroCondition,ROUND($F565,2) = 0,
_xlpm.IsPrincipalRemainingBlankCondition,$F565="",
_xlpm.IsPeriodBlankCondition,ISBLANK($A566),
_xlpm.Calculation,IF(_xlpm.IsPeriodBlankCondition,"",IF(_xlpm.IsPrincipalRemainingBlankCondition,"",IF(_xlpm.IsPrincipalZeroCondition,"",_xlpm.TotalMonthlyPaymentCalculation))),
_xlpm.Calculation
)</f>
        <v/>
      </c>
      <c r="L566" s="5"/>
    </row>
    <row r="567" spans="2:12" x14ac:dyDescent="0.3">
      <c r="B567" s="53" t="str">
        <f t="shared" si="8"/>
        <v/>
      </c>
      <c r="C567" s="5" t="str">
        <f>_xlfn.LET(
_xlpm.StartingPrincipalBalance,$F566,
_xlpm.IsPrincipalRemainingZeroCondition,ROUND($F566,2)=0,
_xlpm.IsPrincipalRemainingBlankCondition,$F566="",
_xlpm.IsPeriodBlankCondition,ISBLANK($A567),
_xlpm.Calculation,IF(_xlpm.IsPeriodBlankCondition,"",IF(_xlpm.IsPrincipalRemainingBlankCondition,"",IF(_xlpm.IsPrincipalRemainingZeroCondition,"",_xlpm.StartingPrincipalBalance))),
_xlpm.Calculation
)</f>
        <v/>
      </c>
      <c r="D567" s="5" t="str">
        <f>_xlfn.LET(
_xlpm.InterestCalculation,$F566*$B$9,
_xlpm.IsPrincipalRemainingZeroCondition,ROUND($F566,2)=0,
_xlpm.IsPrincipalRemainingBlankCondition,$F566="",
_xlpm.IsPeriodBlankCondition,ISBLANK($A567),
_xlpm.Calculation,IF(_xlpm.IsPeriodBlankCondition,"",IF(_xlpm.IsPrincipalRemainingBlankCondition,"",IF(_xlpm.IsPrincipalRemainingZeroCondition,"",_xlpm.InterestCalculation))),
_xlpm.Calculation
)</f>
        <v/>
      </c>
      <c r="E567" s="5" t="str">
        <f>_xlfn.LET(
_xlpm.PrincipalOwedCalculation,$B$10-$D567,
_xlpm.IsPrincipalLessThenOrEqualToMonthlyPaymentCondition,$F566&lt;=$B$10,
_xlpm.IsPrincipalZeroCondition,ROUND($F566,2) = 0,
_xlpm.IsPrincipalRemainingBlankCondition,$F566="",
_xlpm.IsPeriodBlankCondition,ISBLANK($A567),
_xlpm.Calculation,IF(_xlpm.IsPeriodBlankCondition,"",IF(_xlpm.IsPrincipalRemainingBlankCondition,"",IF(_xlpm.IsPrincipalZeroCondition,"",IF(_xlpm.IsPrincipalLessThenOrEqualToMonthlyPaymentCondition,$F566,_xlpm.PrincipalOwedCalculation)))),
_xlpm.Calculation
)</f>
        <v/>
      </c>
      <c r="F567" s="5" t="str">
        <f>_xlfn.LET(
_xlpm.StartingBalanceGreaterThanPrincipalOwedPlusPrepaymentCondition,$C567&gt;=$E567,
_xlpm.IsPrincpalOwedPlusPrepaymentLessThanOrEqualToPrincipalRemainingCondition,ROUND($E567,2)&lt;=ROUND($F566,2),
_xlpm.IsCurrentPrincapalOwedAmtGreaterThanPrevPrincipalOwedCondition,$E566&gt;$F566,
_xlpm.IsPrincipalZeroCondition,ROUND($F566,2) = 0,
_xlpm.IsPrincipalRemainingBlankCondition,$F566="",
_xlpm.IsPeriodBlankCondition,ISBLANK($A567),
_xlpm.Calculation,IF(_xlpm.IsPeriodBlankCondition,"",IF(_xlpm.IsPrincipalRemainingBlankCondition,"",IF(_xlpm.IsPrincipalZeroCondition,"",IF(_xlpm.StartingBalanceGreaterThanPrincipalOwedPlusPrepaymentCondition,$C567-$E567,0)))),
_xlpm.Calculation
)</f>
        <v/>
      </c>
      <c r="G567" s="5" t="str">
        <f>_xlfn.LET(
_xlpm.PrincpalRemainingCalculation,$B$13,
_xlpm.IsPrincipalZeroCondition,ROUND($F566,2) = 0,
_xlpm.IsPrincipalRemainingBlankCondition,$F566="",
_xlpm.IsPeriodBlankCondition,ISBLANK($A567),
_xlpm.Calculation,IF(_xlpm.IsPeriodBlankCondition,"",IF(_xlpm.IsPrincipalRemainingBlankCondition,"",IF(_xlpm.IsPrincipalZeroCondition,"",_xlpm.PrincpalRemainingCalculation))),
_xlpm.Calculation
)</f>
        <v/>
      </c>
      <c r="H567" s="5" t="str">
        <f>_xlfn.LET(
_xlpm.IsPrincipalRemainingLessThanOrEqualToPMICutoffAmtCondition,$F566&lt;=$B$2*(1-$B$15),
_xlpm.PMIMonthlyPayment,$B$19,
_xlpm.IsPrincipalZeroCondition,ROUND($F566,2) = 0,
_xlpm.IsPrincipalRemainingBlankCondition,$F566="",
_xlpm.IsPeriodBlankCondition,ISBLANK($A567),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67" s="5" t="str">
        <f>_xlfn.LET(
_xlpm.IfPMIOwedIsBlank,IF($H567 = "",0,$H567),
_xlpm.TotalMonthlyPaymentCalculation,$D567+$E567+$G567+_xlpm.IfPMIOwedIsBlank,
_xlpm.IsPrincipalZeroCondition,ROUND($F566,2) = 0,
_xlpm.IsPrincipalRemainingBlankCondition,$F566="",
_xlpm.IsPeriodBlankCondition,ISBLANK($A567),
_xlpm.Calculation,IF(_xlpm.IsPeriodBlankCondition,"",IF(_xlpm.IsPrincipalRemainingBlankCondition,"",IF(_xlpm.IsPrincipalZeroCondition,"",_xlpm.TotalMonthlyPaymentCalculation))),
_xlpm.Calculation
)</f>
        <v/>
      </c>
      <c r="L567" s="5"/>
    </row>
    <row r="568" spans="2:12" x14ac:dyDescent="0.3">
      <c r="B568" s="53" t="str">
        <f t="shared" si="8"/>
        <v/>
      </c>
      <c r="C568" s="5" t="str">
        <f>_xlfn.LET(
_xlpm.StartingPrincipalBalance,$F567,
_xlpm.IsPrincipalRemainingZeroCondition,ROUND($F567,2)=0,
_xlpm.IsPrincipalRemainingBlankCondition,$F567="",
_xlpm.IsPeriodBlankCondition,ISBLANK($A568),
_xlpm.Calculation,IF(_xlpm.IsPeriodBlankCondition,"",IF(_xlpm.IsPrincipalRemainingBlankCondition,"",IF(_xlpm.IsPrincipalRemainingZeroCondition,"",_xlpm.StartingPrincipalBalance))),
_xlpm.Calculation
)</f>
        <v/>
      </c>
      <c r="D568" s="5" t="str">
        <f>_xlfn.LET(
_xlpm.InterestCalculation,$F567*$B$9,
_xlpm.IsPrincipalRemainingZeroCondition,ROUND($F567,2)=0,
_xlpm.IsPrincipalRemainingBlankCondition,$F567="",
_xlpm.IsPeriodBlankCondition,ISBLANK($A568),
_xlpm.Calculation,IF(_xlpm.IsPeriodBlankCondition,"",IF(_xlpm.IsPrincipalRemainingBlankCondition,"",IF(_xlpm.IsPrincipalRemainingZeroCondition,"",_xlpm.InterestCalculation))),
_xlpm.Calculation
)</f>
        <v/>
      </c>
      <c r="E568" s="5" t="str">
        <f>_xlfn.LET(
_xlpm.PrincipalOwedCalculation,$B$10-$D568,
_xlpm.IsPrincipalLessThenOrEqualToMonthlyPaymentCondition,$F567&lt;=$B$10,
_xlpm.IsPrincipalZeroCondition,ROUND($F567,2) = 0,
_xlpm.IsPrincipalRemainingBlankCondition,$F567="",
_xlpm.IsPeriodBlankCondition,ISBLANK($A568),
_xlpm.Calculation,IF(_xlpm.IsPeriodBlankCondition,"",IF(_xlpm.IsPrincipalRemainingBlankCondition,"",IF(_xlpm.IsPrincipalZeroCondition,"",IF(_xlpm.IsPrincipalLessThenOrEqualToMonthlyPaymentCondition,$F567,_xlpm.PrincipalOwedCalculation)))),
_xlpm.Calculation
)</f>
        <v/>
      </c>
      <c r="F568" s="5" t="str">
        <f>_xlfn.LET(
_xlpm.StartingBalanceGreaterThanPrincipalOwedPlusPrepaymentCondition,$C568&gt;=$E568,
_xlpm.IsPrincpalOwedPlusPrepaymentLessThanOrEqualToPrincipalRemainingCondition,ROUND($E568,2)&lt;=ROUND($F567,2),
_xlpm.IsCurrentPrincapalOwedAmtGreaterThanPrevPrincipalOwedCondition,$E567&gt;$F567,
_xlpm.IsPrincipalZeroCondition,ROUND($F567,2) = 0,
_xlpm.IsPrincipalRemainingBlankCondition,$F567="",
_xlpm.IsPeriodBlankCondition,ISBLANK($A568),
_xlpm.Calculation,IF(_xlpm.IsPeriodBlankCondition,"",IF(_xlpm.IsPrincipalRemainingBlankCondition,"",IF(_xlpm.IsPrincipalZeroCondition,"",IF(_xlpm.StartingBalanceGreaterThanPrincipalOwedPlusPrepaymentCondition,$C568-$E568,0)))),
_xlpm.Calculation
)</f>
        <v/>
      </c>
      <c r="G568" s="5" t="str">
        <f>_xlfn.LET(
_xlpm.PrincpalRemainingCalculation,$B$13,
_xlpm.IsPrincipalZeroCondition,ROUND($F567,2) = 0,
_xlpm.IsPrincipalRemainingBlankCondition,$F567="",
_xlpm.IsPeriodBlankCondition,ISBLANK($A568),
_xlpm.Calculation,IF(_xlpm.IsPeriodBlankCondition,"",IF(_xlpm.IsPrincipalRemainingBlankCondition,"",IF(_xlpm.IsPrincipalZeroCondition,"",_xlpm.PrincpalRemainingCalculation))),
_xlpm.Calculation
)</f>
        <v/>
      </c>
      <c r="H568" s="5" t="str">
        <f>_xlfn.LET(
_xlpm.IsPrincipalRemainingLessThanOrEqualToPMICutoffAmtCondition,$F567&lt;=$B$2*(1-$B$15),
_xlpm.PMIMonthlyPayment,$B$19,
_xlpm.IsPrincipalZeroCondition,ROUND($F567,2) = 0,
_xlpm.IsPrincipalRemainingBlankCondition,$F567="",
_xlpm.IsPeriodBlankCondition,ISBLANK($A568),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68" s="5" t="str">
        <f>_xlfn.LET(
_xlpm.IfPMIOwedIsBlank,IF($H568 = "",0,$H568),
_xlpm.TotalMonthlyPaymentCalculation,$D568+$E568+$G568+_xlpm.IfPMIOwedIsBlank,
_xlpm.IsPrincipalZeroCondition,ROUND($F567,2) = 0,
_xlpm.IsPrincipalRemainingBlankCondition,$F567="",
_xlpm.IsPeriodBlankCondition,ISBLANK($A568),
_xlpm.Calculation,IF(_xlpm.IsPeriodBlankCondition,"",IF(_xlpm.IsPrincipalRemainingBlankCondition,"",IF(_xlpm.IsPrincipalZeroCondition,"",_xlpm.TotalMonthlyPaymentCalculation))),
_xlpm.Calculation
)</f>
        <v/>
      </c>
      <c r="L568" s="5"/>
    </row>
    <row r="569" spans="2:12" x14ac:dyDescent="0.3">
      <c r="B569" s="53" t="str">
        <f t="shared" si="8"/>
        <v/>
      </c>
      <c r="C569" s="5" t="str">
        <f>_xlfn.LET(
_xlpm.StartingPrincipalBalance,$F568,
_xlpm.IsPrincipalRemainingZeroCondition,ROUND($F568,2)=0,
_xlpm.IsPrincipalRemainingBlankCondition,$F568="",
_xlpm.IsPeriodBlankCondition,ISBLANK($A569),
_xlpm.Calculation,IF(_xlpm.IsPeriodBlankCondition,"",IF(_xlpm.IsPrincipalRemainingBlankCondition,"",IF(_xlpm.IsPrincipalRemainingZeroCondition,"",_xlpm.StartingPrincipalBalance))),
_xlpm.Calculation
)</f>
        <v/>
      </c>
      <c r="D569" s="5" t="str">
        <f>_xlfn.LET(
_xlpm.InterestCalculation,$F568*$B$9,
_xlpm.IsPrincipalRemainingZeroCondition,ROUND($F568,2)=0,
_xlpm.IsPrincipalRemainingBlankCondition,$F568="",
_xlpm.IsPeriodBlankCondition,ISBLANK($A569),
_xlpm.Calculation,IF(_xlpm.IsPeriodBlankCondition,"",IF(_xlpm.IsPrincipalRemainingBlankCondition,"",IF(_xlpm.IsPrincipalRemainingZeroCondition,"",_xlpm.InterestCalculation))),
_xlpm.Calculation
)</f>
        <v/>
      </c>
      <c r="E569" s="5" t="str">
        <f>_xlfn.LET(
_xlpm.PrincipalOwedCalculation,$B$10-$D569,
_xlpm.IsPrincipalLessThenOrEqualToMonthlyPaymentCondition,$F568&lt;=$B$10,
_xlpm.IsPrincipalZeroCondition,ROUND($F568,2) = 0,
_xlpm.IsPrincipalRemainingBlankCondition,$F568="",
_xlpm.IsPeriodBlankCondition,ISBLANK($A569),
_xlpm.Calculation,IF(_xlpm.IsPeriodBlankCondition,"",IF(_xlpm.IsPrincipalRemainingBlankCondition,"",IF(_xlpm.IsPrincipalZeroCondition,"",IF(_xlpm.IsPrincipalLessThenOrEqualToMonthlyPaymentCondition,$F568,_xlpm.PrincipalOwedCalculation)))),
_xlpm.Calculation
)</f>
        <v/>
      </c>
      <c r="F569" s="5" t="str">
        <f>_xlfn.LET(
_xlpm.StartingBalanceGreaterThanPrincipalOwedPlusPrepaymentCondition,$C569&gt;=$E569,
_xlpm.IsPrincpalOwedPlusPrepaymentLessThanOrEqualToPrincipalRemainingCondition,ROUND($E569,2)&lt;=ROUND($F568,2),
_xlpm.IsCurrentPrincapalOwedAmtGreaterThanPrevPrincipalOwedCondition,$E568&gt;$F568,
_xlpm.IsPrincipalZeroCondition,ROUND($F568,2) = 0,
_xlpm.IsPrincipalRemainingBlankCondition,$F568="",
_xlpm.IsPeriodBlankCondition,ISBLANK($A569),
_xlpm.Calculation,IF(_xlpm.IsPeriodBlankCondition,"",IF(_xlpm.IsPrincipalRemainingBlankCondition,"",IF(_xlpm.IsPrincipalZeroCondition,"",IF(_xlpm.StartingBalanceGreaterThanPrincipalOwedPlusPrepaymentCondition,$C569-$E569,0)))),
_xlpm.Calculation
)</f>
        <v/>
      </c>
      <c r="G569" s="5" t="str">
        <f>_xlfn.LET(
_xlpm.PrincpalRemainingCalculation,$B$13,
_xlpm.IsPrincipalZeroCondition,ROUND($F568,2) = 0,
_xlpm.IsPrincipalRemainingBlankCondition,$F568="",
_xlpm.IsPeriodBlankCondition,ISBLANK($A569),
_xlpm.Calculation,IF(_xlpm.IsPeriodBlankCondition,"",IF(_xlpm.IsPrincipalRemainingBlankCondition,"",IF(_xlpm.IsPrincipalZeroCondition,"",_xlpm.PrincpalRemainingCalculation))),
_xlpm.Calculation
)</f>
        <v/>
      </c>
      <c r="H569" s="5" t="str">
        <f>_xlfn.LET(
_xlpm.IsPrincipalRemainingLessThanOrEqualToPMICutoffAmtCondition,$F568&lt;=$B$2*(1-$B$15),
_xlpm.PMIMonthlyPayment,$B$19,
_xlpm.IsPrincipalZeroCondition,ROUND($F568,2) = 0,
_xlpm.IsPrincipalRemainingBlankCondition,$F568="",
_xlpm.IsPeriodBlankCondition,ISBLANK($A569),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69" s="5" t="str">
        <f>_xlfn.LET(
_xlpm.IfPMIOwedIsBlank,IF($H569 = "",0,$H569),
_xlpm.TotalMonthlyPaymentCalculation,$D569+$E569+$G569+_xlpm.IfPMIOwedIsBlank,
_xlpm.IsPrincipalZeroCondition,ROUND($F568,2) = 0,
_xlpm.IsPrincipalRemainingBlankCondition,$F568="",
_xlpm.IsPeriodBlankCondition,ISBLANK($A569),
_xlpm.Calculation,IF(_xlpm.IsPeriodBlankCondition,"",IF(_xlpm.IsPrincipalRemainingBlankCondition,"",IF(_xlpm.IsPrincipalZeroCondition,"",_xlpm.TotalMonthlyPaymentCalculation))),
_xlpm.Calculation
)</f>
        <v/>
      </c>
      <c r="L569" s="5"/>
    </row>
    <row r="570" spans="2:12" x14ac:dyDescent="0.3">
      <c r="B570" s="53" t="str">
        <f t="shared" si="8"/>
        <v/>
      </c>
      <c r="C570" s="5" t="str">
        <f>_xlfn.LET(
_xlpm.StartingPrincipalBalance,$F569,
_xlpm.IsPrincipalRemainingZeroCondition,ROUND($F569,2)=0,
_xlpm.IsPrincipalRemainingBlankCondition,$F569="",
_xlpm.IsPeriodBlankCondition,ISBLANK($A570),
_xlpm.Calculation,IF(_xlpm.IsPeriodBlankCondition,"",IF(_xlpm.IsPrincipalRemainingBlankCondition,"",IF(_xlpm.IsPrincipalRemainingZeroCondition,"",_xlpm.StartingPrincipalBalance))),
_xlpm.Calculation
)</f>
        <v/>
      </c>
      <c r="D570" s="5" t="str">
        <f>_xlfn.LET(
_xlpm.InterestCalculation,$F569*$B$9,
_xlpm.IsPrincipalRemainingZeroCondition,ROUND($F569,2)=0,
_xlpm.IsPrincipalRemainingBlankCondition,$F569="",
_xlpm.IsPeriodBlankCondition,ISBLANK($A570),
_xlpm.Calculation,IF(_xlpm.IsPeriodBlankCondition,"",IF(_xlpm.IsPrincipalRemainingBlankCondition,"",IF(_xlpm.IsPrincipalRemainingZeroCondition,"",_xlpm.InterestCalculation))),
_xlpm.Calculation
)</f>
        <v/>
      </c>
      <c r="E570" s="5" t="str">
        <f>_xlfn.LET(
_xlpm.PrincipalOwedCalculation,$B$10-$D570,
_xlpm.IsPrincipalLessThenOrEqualToMonthlyPaymentCondition,$F569&lt;=$B$10,
_xlpm.IsPrincipalZeroCondition,ROUND($F569,2) = 0,
_xlpm.IsPrincipalRemainingBlankCondition,$F569="",
_xlpm.IsPeriodBlankCondition,ISBLANK($A570),
_xlpm.Calculation,IF(_xlpm.IsPeriodBlankCondition,"",IF(_xlpm.IsPrincipalRemainingBlankCondition,"",IF(_xlpm.IsPrincipalZeroCondition,"",IF(_xlpm.IsPrincipalLessThenOrEqualToMonthlyPaymentCondition,$F569,_xlpm.PrincipalOwedCalculation)))),
_xlpm.Calculation
)</f>
        <v/>
      </c>
      <c r="F570" s="5" t="str">
        <f>_xlfn.LET(
_xlpm.StartingBalanceGreaterThanPrincipalOwedPlusPrepaymentCondition,$C570&gt;=$E570,
_xlpm.IsPrincpalOwedPlusPrepaymentLessThanOrEqualToPrincipalRemainingCondition,ROUND($E570,2)&lt;=ROUND($F569,2),
_xlpm.IsCurrentPrincapalOwedAmtGreaterThanPrevPrincipalOwedCondition,$E569&gt;$F569,
_xlpm.IsPrincipalZeroCondition,ROUND($F569,2) = 0,
_xlpm.IsPrincipalRemainingBlankCondition,$F569="",
_xlpm.IsPeriodBlankCondition,ISBLANK($A570),
_xlpm.Calculation,IF(_xlpm.IsPeriodBlankCondition,"",IF(_xlpm.IsPrincipalRemainingBlankCondition,"",IF(_xlpm.IsPrincipalZeroCondition,"",IF(_xlpm.StartingBalanceGreaterThanPrincipalOwedPlusPrepaymentCondition,$C570-$E570,0)))),
_xlpm.Calculation
)</f>
        <v/>
      </c>
      <c r="G570" s="5" t="str">
        <f>_xlfn.LET(
_xlpm.PrincpalRemainingCalculation,$B$13,
_xlpm.IsPrincipalZeroCondition,ROUND($F569,2) = 0,
_xlpm.IsPrincipalRemainingBlankCondition,$F569="",
_xlpm.IsPeriodBlankCondition,ISBLANK($A570),
_xlpm.Calculation,IF(_xlpm.IsPeriodBlankCondition,"",IF(_xlpm.IsPrincipalRemainingBlankCondition,"",IF(_xlpm.IsPrincipalZeroCondition,"",_xlpm.PrincpalRemainingCalculation))),
_xlpm.Calculation
)</f>
        <v/>
      </c>
      <c r="H570" s="5" t="str">
        <f>_xlfn.LET(
_xlpm.IsPrincipalRemainingLessThanOrEqualToPMICutoffAmtCondition,$F569&lt;=$B$2*(1-$B$15),
_xlpm.PMIMonthlyPayment,$B$19,
_xlpm.IsPrincipalZeroCondition,ROUND($F569,2) = 0,
_xlpm.IsPrincipalRemainingBlankCondition,$F569="",
_xlpm.IsPeriodBlankCondition,ISBLANK($A570),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70" s="5" t="str">
        <f>_xlfn.LET(
_xlpm.IfPMIOwedIsBlank,IF($H570 = "",0,$H570),
_xlpm.TotalMonthlyPaymentCalculation,$D570+$E570+$G570+_xlpm.IfPMIOwedIsBlank,
_xlpm.IsPrincipalZeroCondition,ROUND($F569,2) = 0,
_xlpm.IsPrincipalRemainingBlankCondition,$F569="",
_xlpm.IsPeriodBlankCondition,ISBLANK($A570),
_xlpm.Calculation,IF(_xlpm.IsPeriodBlankCondition,"",IF(_xlpm.IsPrincipalRemainingBlankCondition,"",IF(_xlpm.IsPrincipalZeroCondition,"",_xlpm.TotalMonthlyPaymentCalculation))),
_xlpm.Calculation
)</f>
        <v/>
      </c>
      <c r="L570" s="5"/>
    </row>
    <row r="571" spans="2:12" x14ac:dyDescent="0.3">
      <c r="B571" s="53" t="str">
        <f t="shared" si="8"/>
        <v/>
      </c>
      <c r="C571" s="5" t="str">
        <f>_xlfn.LET(
_xlpm.StartingPrincipalBalance,$F570,
_xlpm.IsPrincipalRemainingZeroCondition,ROUND($F570,2)=0,
_xlpm.IsPrincipalRemainingBlankCondition,$F570="",
_xlpm.IsPeriodBlankCondition,ISBLANK($A571),
_xlpm.Calculation,IF(_xlpm.IsPeriodBlankCondition,"",IF(_xlpm.IsPrincipalRemainingBlankCondition,"",IF(_xlpm.IsPrincipalRemainingZeroCondition,"",_xlpm.StartingPrincipalBalance))),
_xlpm.Calculation
)</f>
        <v/>
      </c>
      <c r="D571" s="5" t="str">
        <f>_xlfn.LET(
_xlpm.InterestCalculation,$F570*$B$9,
_xlpm.IsPrincipalRemainingZeroCondition,ROUND($F570,2)=0,
_xlpm.IsPrincipalRemainingBlankCondition,$F570="",
_xlpm.IsPeriodBlankCondition,ISBLANK($A571),
_xlpm.Calculation,IF(_xlpm.IsPeriodBlankCondition,"",IF(_xlpm.IsPrincipalRemainingBlankCondition,"",IF(_xlpm.IsPrincipalRemainingZeroCondition,"",_xlpm.InterestCalculation))),
_xlpm.Calculation
)</f>
        <v/>
      </c>
      <c r="E571" s="5" t="str">
        <f>_xlfn.LET(
_xlpm.PrincipalOwedCalculation,$B$10-$D571,
_xlpm.IsPrincipalLessThenOrEqualToMonthlyPaymentCondition,$F570&lt;=$B$10,
_xlpm.IsPrincipalZeroCondition,ROUND($F570,2) = 0,
_xlpm.IsPrincipalRemainingBlankCondition,$F570="",
_xlpm.IsPeriodBlankCondition,ISBLANK($A571),
_xlpm.Calculation,IF(_xlpm.IsPeriodBlankCondition,"",IF(_xlpm.IsPrincipalRemainingBlankCondition,"",IF(_xlpm.IsPrincipalZeroCondition,"",IF(_xlpm.IsPrincipalLessThenOrEqualToMonthlyPaymentCondition,$F570,_xlpm.PrincipalOwedCalculation)))),
_xlpm.Calculation
)</f>
        <v/>
      </c>
      <c r="F571" s="5" t="str">
        <f>_xlfn.LET(
_xlpm.StartingBalanceGreaterThanPrincipalOwedPlusPrepaymentCondition,$C571&gt;=$E571,
_xlpm.IsPrincpalOwedPlusPrepaymentLessThanOrEqualToPrincipalRemainingCondition,ROUND($E571,2)&lt;=ROUND($F570,2),
_xlpm.IsCurrentPrincapalOwedAmtGreaterThanPrevPrincipalOwedCondition,$E570&gt;$F570,
_xlpm.IsPrincipalZeroCondition,ROUND($F570,2) = 0,
_xlpm.IsPrincipalRemainingBlankCondition,$F570="",
_xlpm.IsPeriodBlankCondition,ISBLANK($A571),
_xlpm.Calculation,IF(_xlpm.IsPeriodBlankCondition,"",IF(_xlpm.IsPrincipalRemainingBlankCondition,"",IF(_xlpm.IsPrincipalZeroCondition,"",IF(_xlpm.StartingBalanceGreaterThanPrincipalOwedPlusPrepaymentCondition,$C571-$E571,0)))),
_xlpm.Calculation
)</f>
        <v/>
      </c>
      <c r="G571" s="5" t="str">
        <f>_xlfn.LET(
_xlpm.PrincpalRemainingCalculation,$B$13,
_xlpm.IsPrincipalZeroCondition,ROUND($F570,2) = 0,
_xlpm.IsPrincipalRemainingBlankCondition,$F570="",
_xlpm.IsPeriodBlankCondition,ISBLANK($A571),
_xlpm.Calculation,IF(_xlpm.IsPeriodBlankCondition,"",IF(_xlpm.IsPrincipalRemainingBlankCondition,"",IF(_xlpm.IsPrincipalZeroCondition,"",_xlpm.PrincpalRemainingCalculation))),
_xlpm.Calculation
)</f>
        <v/>
      </c>
      <c r="H571" s="5" t="str">
        <f>_xlfn.LET(
_xlpm.IsPrincipalRemainingLessThanOrEqualToPMICutoffAmtCondition,$F570&lt;=$B$2*(1-$B$15),
_xlpm.PMIMonthlyPayment,$B$19,
_xlpm.IsPrincipalZeroCondition,ROUND($F570,2) = 0,
_xlpm.IsPrincipalRemainingBlankCondition,$F570="",
_xlpm.IsPeriodBlankCondition,ISBLANK($A571),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71" s="5" t="str">
        <f>_xlfn.LET(
_xlpm.IfPMIOwedIsBlank,IF($H571 = "",0,$H571),
_xlpm.TotalMonthlyPaymentCalculation,$D571+$E571+$G571+_xlpm.IfPMIOwedIsBlank,
_xlpm.IsPrincipalZeroCondition,ROUND($F570,2) = 0,
_xlpm.IsPrincipalRemainingBlankCondition,$F570="",
_xlpm.IsPeriodBlankCondition,ISBLANK($A571),
_xlpm.Calculation,IF(_xlpm.IsPeriodBlankCondition,"",IF(_xlpm.IsPrincipalRemainingBlankCondition,"",IF(_xlpm.IsPrincipalZeroCondition,"",_xlpm.TotalMonthlyPaymentCalculation))),
_xlpm.Calculation
)</f>
        <v/>
      </c>
      <c r="L571" s="5"/>
    </row>
    <row r="572" spans="2:12" x14ac:dyDescent="0.3">
      <c r="B572" s="53" t="str">
        <f t="shared" si="8"/>
        <v/>
      </c>
      <c r="C572" s="5" t="str">
        <f>_xlfn.LET(
_xlpm.StartingPrincipalBalance,$F571,
_xlpm.IsPrincipalRemainingZeroCondition,ROUND($F571,2)=0,
_xlpm.IsPrincipalRemainingBlankCondition,$F571="",
_xlpm.IsPeriodBlankCondition,ISBLANK($A572),
_xlpm.Calculation,IF(_xlpm.IsPeriodBlankCondition,"",IF(_xlpm.IsPrincipalRemainingBlankCondition,"",IF(_xlpm.IsPrincipalRemainingZeroCondition,"",_xlpm.StartingPrincipalBalance))),
_xlpm.Calculation
)</f>
        <v/>
      </c>
      <c r="D572" s="5" t="str">
        <f>_xlfn.LET(
_xlpm.InterestCalculation,$F571*$B$9,
_xlpm.IsPrincipalRemainingZeroCondition,ROUND($F571,2)=0,
_xlpm.IsPrincipalRemainingBlankCondition,$F571="",
_xlpm.IsPeriodBlankCondition,ISBLANK($A572),
_xlpm.Calculation,IF(_xlpm.IsPeriodBlankCondition,"",IF(_xlpm.IsPrincipalRemainingBlankCondition,"",IF(_xlpm.IsPrincipalRemainingZeroCondition,"",_xlpm.InterestCalculation))),
_xlpm.Calculation
)</f>
        <v/>
      </c>
      <c r="E572" s="5" t="str">
        <f>_xlfn.LET(
_xlpm.PrincipalOwedCalculation,$B$10-$D572,
_xlpm.IsPrincipalLessThenOrEqualToMonthlyPaymentCondition,$F571&lt;=$B$10,
_xlpm.IsPrincipalZeroCondition,ROUND($F571,2) = 0,
_xlpm.IsPrincipalRemainingBlankCondition,$F571="",
_xlpm.IsPeriodBlankCondition,ISBLANK($A572),
_xlpm.Calculation,IF(_xlpm.IsPeriodBlankCondition,"",IF(_xlpm.IsPrincipalRemainingBlankCondition,"",IF(_xlpm.IsPrincipalZeroCondition,"",IF(_xlpm.IsPrincipalLessThenOrEqualToMonthlyPaymentCondition,$F571,_xlpm.PrincipalOwedCalculation)))),
_xlpm.Calculation
)</f>
        <v/>
      </c>
      <c r="F572" s="5" t="str">
        <f>_xlfn.LET(
_xlpm.StartingBalanceGreaterThanPrincipalOwedPlusPrepaymentCondition,$C572&gt;=$E572,
_xlpm.IsPrincpalOwedPlusPrepaymentLessThanOrEqualToPrincipalRemainingCondition,ROUND($E572,2)&lt;=ROUND($F571,2),
_xlpm.IsCurrentPrincapalOwedAmtGreaterThanPrevPrincipalOwedCondition,$E571&gt;$F571,
_xlpm.IsPrincipalZeroCondition,ROUND($F571,2) = 0,
_xlpm.IsPrincipalRemainingBlankCondition,$F571="",
_xlpm.IsPeriodBlankCondition,ISBLANK($A572),
_xlpm.Calculation,IF(_xlpm.IsPeriodBlankCondition,"",IF(_xlpm.IsPrincipalRemainingBlankCondition,"",IF(_xlpm.IsPrincipalZeroCondition,"",IF(_xlpm.StartingBalanceGreaterThanPrincipalOwedPlusPrepaymentCondition,$C572-$E572,0)))),
_xlpm.Calculation
)</f>
        <v/>
      </c>
      <c r="G572" s="5" t="str">
        <f>_xlfn.LET(
_xlpm.PrincpalRemainingCalculation,$B$13,
_xlpm.IsPrincipalZeroCondition,ROUND($F571,2) = 0,
_xlpm.IsPrincipalRemainingBlankCondition,$F571="",
_xlpm.IsPeriodBlankCondition,ISBLANK($A572),
_xlpm.Calculation,IF(_xlpm.IsPeriodBlankCondition,"",IF(_xlpm.IsPrincipalRemainingBlankCondition,"",IF(_xlpm.IsPrincipalZeroCondition,"",_xlpm.PrincpalRemainingCalculation))),
_xlpm.Calculation
)</f>
        <v/>
      </c>
      <c r="H572" s="5" t="str">
        <f>_xlfn.LET(
_xlpm.IsPrincipalRemainingLessThanOrEqualToPMICutoffAmtCondition,$F571&lt;=$B$2*(1-$B$15),
_xlpm.PMIMonthlyPayment,$B$19,
_xlpm.IsPrincipalZeroCondition,ROUND($F571,2) = 0,
_xlpm.IsPrincipalRemainingBlankCondition,$F571="",
_xlpm.IsPeriodBlankCondition,ISBLANK($A572),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72" s="5" t="str">
        <f>_xlfn.LET(
_xlpm.IfPMIOwedIsBlank,IF($H572 = "",0,$H572),
_xlpm.TotalMonthlyPaymentCalculation,$D572+$E572+$G572+_xlpm.IfPMIOwedIsBlank,
_xlpm.IsPrincipalZeroCondition,ROUND($F571,2) = 0,
_xlpm.IsPrincipalRemainingBlankCondition,$F571="",
_xlpm.IsPeriodBlankCondition,ISBLANK($A572),
_xlpm.Calculation,IF(_xlpm.IsPeriodBlankCondition,"",IF(_xlpm.IsPrincipalRemainingBlankCondition,"",IF(_xlpm.IsPrincipalZeroCondition,"",_xlpm.TotalMonthlyPaymentCalculation))),
_xlpm.Calculation
)</f>
        <v/>
      </c>
      <c r="L572" s="5"/>
    </row>
    <row r="573" spans="2:12" x14ac:dyDescent="0.3">
      <c r="B573" s="53" t="str">
        <f t="shared" si="8"/>
        <v/>
      </c>
      <c r="C573" s="5" t="str">
        <f>_xlfn.LET(
_xlpm.StartingPrincipalBalance,$F572,
_xlpm.IsPrincipalRemainingZeroCondition,ROUND($F572,2)=0,
_xlpm.IsPrincipalRemainingBlankCondition,$F572="",
_xlpm.IsPeriodBlankCondition,ISBLANK($A573),
_xlpm.Calculation,IF(_xlpm.IsPeriodBlankCondition,"",IF(_xlpm.IsPrincipalRemainingBlankCondition,"",IF(_xlpm.IsPrincipalRemainingZeroCondition,"",_xlpm.StartingPrincipalBalance))),
_xlpm.Calculation
)</f>
        <v/>
      </c>
      <c r="D573" s="5" t="str">
        <f>_xlfn.LET(
_xlpm.InterestCalculation,$F572*$B$9,
_xlpm.IsPrincipalRemainingZeroCondition,ROUND($F572,2)=0,
_xlpm.IsPrincipalRemainingBlankCondition,$F572="",
_xlpm.IsPeriodBlankCondition,ISBLANK($A573),
_xlpm.Calculation,IF(_xlpm.IsPeriodBlankCondition,"",IF(_xlpm.IsPrincipalRemainingBlankCondition,"",IF(_xlpm.IsPrincipalRemainingZeroCondition,"",_xlpm.InterestCalculation))),
_xlpm.Calculation
)</f>
        <v/>
      </c>
      <c r="E573" s="5" t="str">
        <f>_xlfn.LET(
_xlpm.PrincipalOwedCalculation,$B$10-$D573,
_xlpm.IsPrincipalLessThenOrEqualToMonthlyPaymentCondition,$F572&lt;=$B$10,
_xlpm.IsPrincipalZeroCondition,ROUND($F572,2) = 0,
_xlpm.IsPrincipalRemainingBlankCondition,$F572="",
_xlpm.IsPeriodBlankCondition,ISBLANK($A573),
_xlpm.Calculation,IF(_xlpm.IsPeriodBlankCondition,"",IF(_xlpm.IsPrincipalRemainingBlankCondition,"",IF(_xlpm.IsPrincipalZeroCondition,"",IF(_xlpm.IsPrincipalLessThenOrEqualToMonthlyPaymentCondition,$F572,_xlpm.PrincipalOwedCalculation)))),
_xlpm.Calculation
)</f>
        <v/>
      </c>
      <c r="F573" s="5" t="str">
        <f>_xlfn.LET(
_xlpm.StartingBalanceGreaterThanPrincipalOwedPlusPrepaymentCondition,$C573&gt;=$E573,
_xlpm.IsPrincpalOwedPlusPrepaymentLessThanOrEqualToPrincipalRemainingCondition,ROUND($E573,2)&lt;=ROUND($F572,2),
_xlpm.IsCurrentPrincapalOwedAmtGreaterThanPrevPrincipalOwedCondition,$E572&gt;$F572,
_xlpm.IsPrincipalZeroCondition,ROUND($F572,2) = 0,
_xlpm.IsPrincipalRemainingBlankCondition,$F572="",
_xlpm.IsPeriodBlankCondition,ISBLANK($A573),
_xlpm.Calculation,IF(_xlpm.IsPeriodBlankCondition,"",IF(_xlpm.IsPrincipalRemainingBlankCondition,"",IF(_xlpm.IsPrincipalZeroCondition,"",IF(_xlpm.StartingBalanceGreaterThanPrincipalOwedPlusPrepaymentCondition,$C573-$E573,0)))),
_xlpm.Calculation
)</f>
        <v/>
      </c>
      <c r="G573" s="5" t="str">
        <f>_xlfn.LET(
_xlpm.PrincpalRemainingCalculation,$B$13,
_xlpm.IsPrincipalZeroCondition,ROUND($F572,2) = 0,
_xlpm.IsPrincipalRemainingBlankCondition,$F572="",
_xlpm.IsPeriodBlankCondition,ISBLANK($A573),
_xlpm.Calculation,IF(_xlpm.IsPeriodBlankCondition,"",IF(_xlpm.IsPrincipalRemainingBlankCondition,"",IF(_xlpm.IsPrincipalZeroCondition,"",_xlpm.PrincpalRemainingCalculation))),
_xlpm.Calculation
)</f>
        <v/>
      </c>
      <c r="H573" s="5" t="str">
        <f>_xlfn.LET(
_xlpm.IsPrincipalRemainingLessThanOrEqualToPMICutoffAmtCondition,$F572&lt;=$B$2*(1-$B$15),
_xlpm.PMIMonthlyPayment,$B$19,
_xlpm.IsPrincipalZeroCondition,ROUND($F572,2) = 0,
_xlpm.IsPrincipalRemainingBlankCondition,$F572="",
_xlpm.IsPeriodBlankCondition,ISBLANK($A573),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73" s="5" t="str">
        <f>_xlfn.LET(
_xlpm.IfPMIOwedIsBlank,IF($H573 = "",0,$H573),
_xlpm.TotalMonthlyPaymentCalculation,$D573+$E573+$G573+_xlpm.IfPMIOwedIsBlank,
_xlpm.IsPrincipalZeroCondition,ROUND($F572,2) = 0,
_xlpm.IsPrincipalRemainingBlankCondition,$F572="",
_xlpm.IsPeriodBlankCondition,ISBLANK($A573),
_xlpm.Calculation,IF(_xlpm.IsPeriodBlankCondition,"",IF(_xlpm.IsPrincipalRemainingBlankCondition,"",IF(_xlpm.IsPrincipalZeroCondition,"",_xlpm.TotalMonthlyPaymentCalculation))),
_xlpm.Calculation
)</f>
        <v/>
      </c>
      <c r="L573" s="5"/>
    </row>
    <row r="574" spans="2:12" x14ac:dyDescent="0.3">
      <c r="B574" s="53" t="str">
        <f t="shared" si="8"/>
        <v/>
      </c>
      <c r="C574" s="5" t="str">
        <f>_xlfn.LET(
_xlpm.StartingPrincipalBalance,$F573,
_xlpm.IsPrincipalRemainingZeroCondition,ROUND($F573,2)=0,
_xlpm.IsPrincipalRemainingBlankCondition,$F573="",
_xlpm.IsPeriodBlankCondition,ISBLANK($A574),
_xlpm.Calculation,IF(_xlpm.IsPeriodBlankCondition,"",IF(_xlpm.IsPrincipalRemainingBlankCondition,"",IF(_xlpm.IsPrincipalRemainingZeroCondition,"",_xlpm.StartingPrincipalBalance))),
_xlpm.Calculation
)</f>
        <v/>
      </c>
      <c r="D574" s="5" t="str">
        <f>_xlfn.LET(
_xlpm.InterestCalculation,$F573*$B$9,
_xlpm.IsPrincipalRemainingZeroCondition,ROUND($F573,2)=0,
_xlpm.IsPrincipalRemainingBlankCondition,$F573="",
_xlpm.IsPeriodBlankCondition,ISBLANK($A574),
_xlpm.Calculation,IF(_xlpm.IsPeriodBlankCondition,"",IF(_xlpm.IsPrincipalRemainingBlankCondition,"",IF(_xlpm.IsPrincipalRemainingZeroCondition,"",_xlpm.InterestCalculation))),
_xlpm.Calculation
)</f>
        <v/>
      </c>
      <c r="E574" s="5" t="str">
        <f>_xlfn.LET(
_xlpm.PrincipalOwedCalculation,$B$10-$D574,
_xlpm.IsPrincipalLessThenOrEqualToMonthlyPaymentCondition,$F573&lt;=$B$10,
_xlpm.IsPrincipalZeroCondition,ROUND($F573,2) = 0,
_xlpm.IsPrincipalRemainingBlankCondition,$F573="",
_xlpm.IsPeriodBlankCondition,ISBLANK($A574),
_xlpm.Calculation,IF(_xlpm.IsPeriodBlankCondition,"",IF(_xlpm.IsPrincipalRemainingBlankCondition,"",IF(_xlpm.IsPrincipalZeroCondition,"",IF(_xlpm.IsPrincipalLessThenOrEqualToMonthlyPaymentCondition,$F573,_xlpm.PrincipalOwedCalculation)))),
_xlpm.Calculation
)</f>
        <v/>
      </c>
      <c r="F574" s="5" t="str">
        <f>_xlfn.LET(
_xlpm.StartingBalanceGreaterThanPrincipalOwedPlusPrepaymentCondition,$C574&gt;=$E574,
_xlpm.IsPrincpalOwedPlusPrepaymentLessThanOrEqualToPrincipalRemainingCondition,ROUND($E574,2)&lt;=ROUND($F573,2),
_xlpm.IsCurrentPrincapalOwedAmtGreaterThanPrevPrincipalOwedCondition,$E573&gt;$F573,
_xlpm.IsPrincipalZeroCondition,ROUND($F573,2) = 0,
_xlpm.IsPrincipalRemainingBlankCondition,$F573="",
_xlpm.IsPeriodBlankCondition,ISBLANK($A574),
_xlpm.Calculation,IF(_xlpm.IsPeriodBlankCondition,"",IF(_xlpm.IsPrincipalRemainingBlankCondition,"",IF(_xlpm.IsPrincipalZeroCondition,"",IF(_xlpm.StartingBalanceGreaterThanPrincipalOwedPlusPrepaymentCondition,$C574-$E574,0)))),
_xlpm.Calculation
)</f>
        <v/>
      </c>
      <c r="G574" s="5" t="str">
        <f>_xlfn.LET(
_xlpm.PrincpalRemainingCalculation,$B$13,
_xlpm.IsPrincipalZeroCondition,ROUND($F573,2) = 0,
_xlpm.IsPrincipalRemainingBlankCondition,$F573="",
_xlpm.IsPeriodBlankCondition,ISBLANK($A574),
_xlpm.Calculation,IF(_xlpm.IsPeriodBlankCondition,"",IF(_xlpm.IsPrincipalRemainingBlankCondition,"",IF(_xlpm.IsPrincipalZeroCondition,"",_xlpm.PrincpalRemainingCalculation))),
_xlpm.Calculation
)</f>
        <v/>
      </c>
      <c r="H574" s="5" t="str">
        <f>_xlfn.LET(
_xlpm.IsPrincipalRemainingLessThanOrEqualToPMICutoffAmtCondition,$F573&lt;=$B$2*(1-$B$15),
_xlpm.PMIMonthlyPayment,$B$19,
_xlpm.IsPrincipalZeroCondition,ROUND($F573,2) = 0,
_xlpm.IsPrincipalRemainingBlankCondition,$F573="",
_xlpm.IsPeriodBlankCondition,ISBLANK($A574),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74" s="5" t="str">
        <f>_xlfn.LET(
_xlpm.IfPMIOwedIsBlank,IF($H574 = "",0,$H574),
_xlpm.TotalMonthlyPaymentCalculation,$D574+$E574+$G574+_xlpm.IfPMIOwedIsBlank,
_xlpm.IsPrincipalZeroCondition,ROUND($F573,2) = 0,
_xlpm.IsPrincipalRemainingBlankCondition,$F573="",
_xlpm.IsPeriodBlankCondition,ISBLANK($A574),
_xlpm.Calculation,IF(_xlpm.IsPeriodBlankCondition,"",IF(_xlpm.IsPrincipalRemainingBlankCondition,"",IF(_xlpm.IsPrincipalZeroCondition,"",_xlpm.TotalMonthlyPaymentCalculation))),
_xlpm.Calculation
)</f>
        <v/>
      </c>
      <c r="L574" s="5"/>
    </row>
    <row r="575" spans="2:12" x14ac:dyDescent="0.3">
      <c r="B575" s="53" t="str">
        <f t="shared" si="8"/>
        <v/>
      </c>
      <c r="C575" s="5" t="str">
        <f>_xlfn.LET(
_xlpm.StartingPrincipalBalance,$F574,
_xlpm.IsPrincipalRemainingZeroCondition,ROUND($F574,2)=0,
_xlpm.IsPrincipalRemainingBlankCondition,$F574="",
_xlpm.IsPeriodBlankCondition,ISBLANK($A575),
_xlpm.Calculation,IF(_xlpm.IsPeriodBlankCondition,"",IF(_xlpm.IsPrincipalRemainingBlankCondition,"",IF(_xlpm.IsPrincipalRemainingZeroCondition,"",_xlpm.StartingPrincipalBalance))),
_xlpm.Calculation
)</f>
        <v/>
      </c>
      <c r="D575" s="5" t="str">
        <f>_xlfn.LET(
_xlpm.InterestCalculation,$F574*$B$9,
_xlpm.IsPrincipalRemainingZeroCondition,ROUND($F574,2)=0,
_xlpm.IsPrincipalRemainingBlankCondition,$F574="",
_xlpm.IsPeriodBlankCondition,ISBLANK($A575),
_xlpm.Calculation,IF(_xlpm.IsPeriodBlankCondition,"",IF(_xlpm.IsPrincipalRemainingBlankCondition,"",IF(_xlpm.IsPrincipalRemainingZeroCondition,"",_xlpm.InterestCalculation))),
_xlpm.Calculation
)</f>
        <v/>
      </c>
      <c r="E575" s="5" t="str">
        <f>_xlfn.LET(
_xlpm.PrincipalOwedCalculation,$B$10-$D575,
_xlpm.IsPrincipalLessThenOrEqualToMonthlyPaymentCondition,$F574&lt;=$B$10,
_xlpm.IsPrincipalZeroCondition,ROUND($F574,2) = 0,
_xlpm.IsPrincipalRemainingBlankCondition,$F574="",
_xlpm.IsPeriodBlankCondition,ISBLANK($A575),
_xlpm.Calculation,IF(_xlpm.IsPeriodBlankCondition,"",IF(_xlpm.IsPrincipalRemainingBlankCondition,"",IF(_xlpm.IsPrincipalZeroCondition,"",IF(_xlpm.IsPrincipalLessThenOrEqualToMonthlyPaymentCondition,$F574,_xlpm.PrincipalOwedCalculation)))),
_xlpm.Calculation
)</f>
        <v/>
      </c>
      <c r="F575" s="5" t="str">
        <f>_xlfn.LET(
_xlpm.StartingBalanceGreaterThanPrincipalOwedPlusPrepaymentCondition,$C575&gt;=$E575,
_xlpm.IsPrincpalOwedPlusPrepaymentLessThanOrEqualToPrincipalRemainingCondition,ROUND($E575,2)&lt;=ROUND($F574,2),
_xlpm.IsCurrentPrincapalOwedAmtGreaterThanPrevPrincipalOwedCondition,$E574&gt;$F574,
_xlpm.IsPrincipalZeroCondition,ROUND($F574,2) = 0,
_xlpm.IsPrincipalRemainingBlankCondition,$F574="",
_xlpm.IsPeriodBlankCondition,ISBLANK($A575),
_xlpm.Calculation,IF(_xlpm.IsPeriodBlankCondition,"",IF(_xlpm.IsPrincipalRemainingBlankCondition,"",IF(_xlpm.IsPrincipalZeroCondition,"",IF(_xlpm.StartingBalanceGreaterThanPrincipalOwedPlusPrepaymentCondition,$C575-$E575,0)))),
_xlpm.Calculation
)</f>
        <v/>
      </c>
      <c r="G575" s="5" t="str">
        <f>_xlfn.LET(
_xlpm.PrincpalRemainingCalculation,$B$13,
_xlpm.IsPrincipalZeroCondition,ROUND($F574,2) = 0,
_xlpm.IsPrincipalRemainingBlankCondition,$F574="",
_xlpm.IsPeriodBlankCondition,ISBLANK($A575),
_xlpm.Calculation,IF(_xlpm.IsPeriodBlankCondition,"",IF(_xlpm.IsPrincipalRemainingBlankCondition,"",IF(_xlpm.IsPrincipalZeroCondition,"",_xlpm.PrincpalRemainingCalculation))),
_xlpm.Calculation
)</f>
        <v/>
      </c>
      <c r="H575" s="5" t="str">
        <f>_xlfn.LET(
_xlpm.IsPrincipalRemainingLessThanOrEqualToPMICutoffAmtCondition,$F574&lt;=$B$2*(1-$B$15),
_xlpm.PMIMonthlyPayment,$B$19,
_xlpm.IsPrincipalZeroCondition,ROUND($F574,2) = 0,
_xlpm.IsPrincipalRemainingBlankCondition,$F574="",
_xlpm.IsPeriodBlankCondition,ISBLANK($A575),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75" s="5" t="str">
        <f>_xlfn.LET(
_xlpm.IfPMIOwedIsBlank,IF($H575 = "",0,$H575),
_xlpm.TotalMonthlyPaymentCalculation,$D575+$E575+$G575+_xlpm.IfPMIOwedIsBlank,
_xlpm.IsPrincipalZeroCondition,ROUND($F574,2) = 0,
_xlpm.IsPrincipalRemainingBlankCondition,$F574="",
_xlpm.IsPeriodBlankCondition,ISBLANK($A575),
_xlpm.Calculation,IF(_xlpm.IsPeriodBlankCondition,"",IF(_xlpm.IsPrincipalRemainingBlankCondition,"",IF(_xlpm.IsPrincipalZeroCondition,"",_xlpm.TotalMonthlyPaymentCalculation))),
_xlpm.Calculation
)</f>
        <v/>
      </c>
      <c r="L575" s="5"/>
    </row>
    <row r="576" spans="2:12" x14ac:dyDescent="0.3">
      <c r="B576" s="53" t="str">
        <f t="shared" si="8"/>
        <v/>
      </c>
      <c r="C576" s="5" t="str">
        <f>_xlfn.LET(
_xlpm.StartingPrincipalBalance,$F575,
_xlpm.IsPrincipalRemainingZeroCondition,ROUND($F575,2)=0,
_xlpm.IsPrincipalRemainingBlankCondition,$F575="",
_xlpm.IsPeriodBlankCondition,ISBLANK($A576),
_xlpm.Calculation,IF(_xlpm.IsPeriodBlankCondition,"",IF(_xlpm.IsPrincipalRemainingBlankCondition,"",IF(_xlpm.IsPrincipalRemainingZeroCondition,"",_xlpm.StartingPrincipalBalance))),
_xlpm.Calculation
)</f>
        <v/>
      </c>
      <c r="D576" s="5" t="str">
        <f>_xlfn.LET(
_xlpm.InterestCalculation,$F575*$B$9,
_xlpm.IsPrincipalRemainingZeroCondition,ROUND($F575,2)=0,
_xlpm.IsPrincipalRemainingBlankCondition,$F575="",
_xlpm.IsPeriodBlankCondition,ISBLANK($A576),
_xlpm.Calculation,IF(_xlpm.IsPeriodBlankCondition,"",IF(_xlpm.IsPrincipalRemainingBlankCondition,"",IF(_xlpm.IsPrincipalRemainingZeroCondition,"",_xlpm.InterestCalculation))),
_xlpm.Calculation
)</f>
        <v/>
      </c>
      <c r="E576" s="5" t="str">
        <f>_xlfn.LET(
_xlpm.PrincipalOwedCalculation,$B$10-$D576,
_xlpm.IsPrincipalLessThenOrEqualToMonthlyPaymentCondition,$F575&lt;=$B$10,
_xlpm.IsPrincipalZeroCondition,ROUND($F575,2) = 0,
_xlpm.IsPrincipalRemainingBlankCondition,$F575="",
_xlpm.IsPeriodBlankCondition,ISBLANK($A576),
_xlpm.Calculation,IF(_xlpm.IsPeriodBlankCondition,"",IF(_xlpm.IsPrincipalRemainingBlankCondition,"",IF(_xlpm.IsPrincipalZeroCondition,"",IF(_xlpm.IsPrincipalLessThenOrEqualToMonthlyPaymentCondition,$F575,_xlpm.PrincipalOwedCalculation)))),
_xlpm.Calculation
)</f>
        <v/>
      </c>
      <c r="F576" s="5" t="str">
        <f>_xlfn.LET(
_xlpm.StartingBalanceGreaterThanPrincipalOwedPlusPrepaymentCondition,$C576&gt;=$E576,
_xlpm.IsPrincpalOwedPlusPrepaymentLessThanOrEqualToPrincipalRemainingCondition,ROUND($E576,2)&lt;=ROUND($F575,2),
_xlpm.IsCurrentPrincapalOwedAmtGreaterThanPrevPrincipalOwedCondition,$E575&gt;$F575,
_xlpm.IsPrincipalZeroCondition,ROUND($F575,2) = 0,
_xlpm.IsPrincipalRemainingBlankCondition,$F575="",
_xlpm.IsPeriodBlankCondition,ISBLANK($A576),
_xlpm.Calculation,IF(_xlpm.IsPeriodBlankCondition,"",IF(_xlpm.IsPrincipalRemainingBlankCondition,"",IF(_xlpm.IsPrincipalZeroCondition,"",IF(_xlpm.StartingBalanceGreaterThanPrincipalOwedPlusPrepaymentCondition,$C576-$E576,0)))),
_xlpm.Calculation
)</f>
        <v/>
      </c>
      <c r="G576" s="5" t="str">
        <f>_xlfn.LET(
_xlpm.PrincpalRemainingCalculation,$B$13,
_xlpm.IsPrincipalZeroCondition,ROUND($F575,2) = 0,
_xlpm.IsPrincipalRemainingBlankCondition,$F575="",
_xlpm.IsPeriodBlankCondition,ISBLANK($A576),
_xlpm.Calculation,IF(_xlpm.IsPeriodBlankCondition,"",IF(_xlpm.IsPrincipalRemainingBlankCondition,"",IF(_xlpm.IsPrincipalZeroCondition,"",_xlpm.PrincpalRemainingCalculation))),
_xlpm.Calculation
)</f>
        <v/>
      </c>
      <c r="H576" s="5" t="str">
        <f>_xlfn.LET(
_xlpm.IsPrincipalRemainingLessThanOrEqualToPMICutoffAmtCondition,$F575&lt;=$B$2*(1-$B$15),
_xlpm.PMIMonthlyPayment,$B$19,
_xlpm.IsPrincipalZeroCondition,ROUND($F575,2) = 0,
_xlpm.IsPrincipalRemainingBlankCondition,$F575="",
_xlpm.IsPeriodBlankCondition,ISBLANK($A576),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76" s="5" t="str">
        <f>_xlfn.LET(
_xlpm.IfPMIOwedIsBlank,IF($H576 = "",0,$H576),
_xlpm.TotalMonthlyPaymentCalculation,$D576+$E576+$G576+_xlpm.IfPMIOwedIsBlank,
_xlpm.IsPrincipalZeroCondition,ROUND($F575,2) = 0,
_xlpm.IsPrincipalRemainingBlankCondition,$F575="",
_xlpm.IsPeriodBlankCondition,ISBLANK($A576),
_xlpm.Calculation,IF(_xlpm.IsPeriodBlankCondition,"",IF(_xlpm.IsPrincipalRemainingBlankCondition,"",IF(_xlpm.IsPrincipalZeroCondition,"",_xlpm.TotalMonthlyPaymentCalculation))),
_xlpm.Calculation
)</f>
        <v/>
      </c>
      <c r="L576" s="5"/>
    </row>
    <row r="577" spans="2:12" x14ac:dyDescent="0.3">
      <c r="B577" s="53" t="str">
        <f t="shared" si="8"/>
        <v/>
      </c>
      <c r="C577" s="5" t="str">
        <f>_xlfn.LET(
_xlpm.StartingPrincipalBalance,$F576,
_xlpm.IsPrincipalRemainingZeroCondition,ROUND($F576,2)=0,
_xlpm.IsPrincipalRemainingBlankCondition,$F576="",
_xlpm.IsPeriodBlankCondition,ISBLANK($A577),
_xlpm.Calculation,IF(_xlpm.IsPeriodBlankCondition,"",IF(_xlpm.IsPrincipalRemainingBlankCondition,"",IF(_xlpm.IsPrincipalRemainingZeroCondition,"",_xlpm.StartingPrincipalBalance))),
_xlpm.Calculation
)</f>
        <v/>
      </c>
      <c r="D577" s="5" t="str">
        <f>_xlfn.LET(
_xlpm.InterestCalculation,$F576*$B$9,
_xlpm.IsPrincipalRemainingZeroCondition,ROUND($F576,2)=0,
_xlpm.IsPrincipalRemainingBlankCondition,$F576="",
_xlpm.IsPeriodBlankCondition,ISBLANK($A577),
_xlpm.Calculation,IF(_xlpm.IsPeriodBlankCondition,"",IF(_xlpm.IsPrincipalRemainingBlankCondition,"",IF(_xlpm.IsPrincipalRemainingZeroCondition,"",_xlpm.InterestCalculation))),
_xlpm.Calculation
)</f>
        <v/>
      </c>
      <c r="E577" s="5" t="str">
        <f>_xlfn.LET(
_xlpm.PrincipalOwedCalculation,$B$10-$D577,
_xlpm.IsPrincipalLessThenOrEqualToMonthlyPaymentCondition,$F576&lt;=$B$10,
_xlpm.IsPrincipalZeroCondition,ROUND($F576,2) = 0,
_xlpm.IsPrincipalRemainingBlankCondition,$F576="",
_xlpm.IsPeriodBlankCondition,ISBLANK($A577),
_xlpm.Calculation,IF(_xlpm.IsPeriodBlankCondition,"",IF(_xlpm.IsPrincipalRemainingBlankCondition,"",IF(_xlpm.IsPrincipalZeroCondition,"",IF(_xlpm.IsPrincipalLessThenOrEqualToMonthlyPaymentCondition,$F576,_xlpm.PrincipalOwedCalculation)))),
_xlpm.Calculation
)</f>
        <v/>
      </c>
      <c r="F577" s="5" t="str">
        <f>_xlfn.LET(
_xlpm.StartingBalanceGreaterThanPrincipalOwedPlusPrepaymentCondition,$C577&gt;=$E577,
_xlpm.IsPrincpalOwedPlusPrepaymentLessThanOrEqualToPrincipalRemainingCondition,ROUND($E577,2)&lt;=ROUND($F576,2),
_xlpm.IsCurrentPrincapalOwedAmtGreaterThanPrevPrincipalOwedCondition,$E576&gt;$F576,
_xlpm.IsPrincipalZeroCondition,ROUND($F576,2) = 0,
_xlpm.IsPrincipalRemainingBlankCondition,$F576="",
_xlpm.IsPeriodBlankCondition,ISBLANK($A577),
_xlpm.Calculation,IF(_xlpm.IsPeriodBlankCondition,"",IF(_xlpm.IsPrincipalRemainingBlankCondition,"",IF(_xlpm.IsPrincipalZeroCondition,"",IF(_xlpm.StartingBalanceGreaterThanPrincipalOwedPlusPrepaymentCondition,$C577-$E577,0)))),
_xlpm.Calculation
)</f>
        <v/>
      </c>
      <c r="G577" s="5" t="str">
        <f>_xlfn.LET(
_xlpm.PrincpalRemainingCalculation,$B$13,
_xlpm.IsPrincipalZeroCondition,ROUND($F576,2) = 0,
_xlpm.IsPrincipalRemainingBlankCondition,$F576="",
_xlpm.IsPeriodBlankCondition,ISBLANK($A577),
_xlpm.Calculation,IF(_xlpm.IsPeriodBlankCondition,"",IF(_xlpm.IsPrincipalRemainingBlankCondition,"",IF(_xlpm.IsPrincipalZeroCondition,"",_xlpm.PrincpalRemainingCalculation))),
_xlpm.Calculation
)</f>
        <v/>
      </c>
      <c r="H577" s="5" t="str">
        <f>_xlfn.LET(
_xlpm.IsPrincipalRemainingLessThanOrEqualToPMICutoffAmtCondition,$F576&lt;=$B$2*(1-$B$15),
_xlpm.PMIMonthlyPayment,$B$19,
_xlpm.IsPrincipalZeroCondition,ROUND($F576,2) = 0,
_xlpm.IsPrincipalRemainingBlankCondition,$F576="",
_xlpm.IsPeriodBlankCondition,ISBLANK($A577),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77" s="5" t="str">
        <f>_xlfn.LET(
_xlpm.IfPMIOwedIsBlank,IF($H577 = "",0,$H577),
_xlpm.TotalMonthlyPaymentCalculation,$D577+$E577+$G577+_xlpm.IfPMIOwedIsBlank,
_xlpm.IsPrincipalZeroCondition,ROUND($F576,2) = 0,
_xlpm.IsPrincipalRemainingBlankCondition,$F576="",
_xlpm.IsPeriodBlankCondition,ISBLANK($A577),
_xlpm.Calculation,IF(_xlpm.IsPeriodBlankCondition,"",IF(_xlpm.IsPrincipalRemainingBlankCondition,"",IF(_xlpm.IsPrincipalZeroCondition,"",_xlpm.TotalMonthlyPaymentCalculation))),
_xlpm.Calculation
)</f>
        <v/>
      </c>
      <c r="L577" s="5"/>
    </row>
    <row r="578" spans="2:12" x14ac:dyDescent="0.3">
      <c r="B578" s="53" t="str">
        <f t="shared" si="8"/>
        <v/>
      </c>
      <c r="C578" s="5" t="str">
        <f>_xlfn.LET(
_xlpm.StartingPrincipalBalance,$F577,
_xlpm.IsPrincipalRemainingZeroCondition,ROUND($F577,2)=0,
_xlpm.IsPrincipalRemainingBlankCondition,$F577="",
_xlpm.IsPeriodBlankCondition,ISBLANK($A578),
_xlpm.Calculation,IF(_xlpm.IsPeriodBlankCondition,"",IF(_xlpm.IsPrincipalRemainingBlankCondition,"",IF(_xlpm.IsPrincipalRemainingZeroCondition,"",_xlpm.StartingPrincipalBalance))),
_xlpm.Calculation
)</f>
        <v/>
      </c>
      <c r="D578" s="5" t="str">
        <f>_xlfn.LET(
_xlpm.InterestCalculation,$F577*$B$9,
_xlpm.IsPrincipalRemainingZeroCondition,ROUND($F577,2)=0,
_xlpm.IsPrincipalRemainingBlankCondition,$F577="",
_xlpm.IsPeriodBlankCondition,ISBLANK($A578),
_xlpm.Calculation,IF(_xlpm.IsPeriodBlankCondition,"",IF(_xlpm.IsPrincipalRemainingBlankCondition,"",IF(_xlpm.IsPrincipalRemainingZeroCondition,"",_xlpm.InterestCalculation))),
_xlpm.Calculation
)</f>
        <v/>
      </c>
      <c r="E578" s="5" t="str">
        <f>_xlfn.LET(
_xlpm.PrincipalOwedCalculation,$B$10-$D578,
_xlpm.IsPrincipalLessThenOrEqualToMonthlyPaymentCondition,$F577&lt;=$B$10,
_xlpm.IsPrincipalZeroCondition,ROUND($F577,2) = 0,
_xlpm.IsPrincipalRemainingBlankCondition,$F577="",
_xlpm.IsPeriodBlankCondition,ISBLANK($A578),
_xlpm.Calculation,IF(_xlpm.IsPeriodBlankCondition,"",IF(_xlpm.IsPrincipalRemainingBlankCondition,"",IF(_xlpm.IsPrincipalZeroCondition,"",IF(_xlpm.IsPrincipalLessThenOrEqualToMonthlyPaymentCondition,$F577,_xlpm.PrincipalOwedCalculation)))),
_xlpm.Calculation
)</f>
        <v/>
      </c>
      <c r="F578" s="5" t="str">
        <f>_xlfn.LET(
_xlpm.StartingBalanceGreaterThanPrincipalOwedPlusPrepaymentCondition,$C578&gt;=$E578,
_xlpm.IsPrincpalOwedPlusPrepaymentLessThanOrEqualToPrincipalRemainingCondition,ROUND($E578,2)&lt;=ROUND($F577,2),
_xlpm.IsCurrentPrincapalOwedAmtGreaterThanPrevPrincipalOwedCondition,$E577&gt;$F577,
_xlpm.IsPrincipalZeroCondition,ROUND($F577,2) = 0,
_xlpm.IsPrincipalRemainingBlankCondition,$F577="",
_xlpm.IsPeriodBlankCondition,ISBLANK($A578),
_xlpm.Calculation,IF(_xlpm.IsPeriodBlankCondition,"",IF(_xlpm.IsPrincipalRemainingBlankCondition,"",IF(_xlpm.IsPrincipalZeroCondition,"",IF(_xlpm.StartingBalanceGreaterThanPrincipalOwedPlusPrepaymentCondition,$C578-$E578,0)))),
_xlpm.Calculation
)</f>
        <v/>
      </c>
      <c r="G578" s="5" t="str">
        <f>_xlfn.LET(
_xlpm.PrincpalRemainingCalculation,$B$13,
_xlpm.IsPrincipalZeroCondition,ROUND($F577,2) = 0,
_xlpm.IsPrincipalRemainingBlankCondition,$F577="",
_xlpm.IsPeriodBlankCondition,ISBLANK($A578),
_xlpm.Calculation,IF(_xlpm.IsPeriodBlankCondition,"",IF(_xlpm.IsPrincipalRemainingBlankCondition,"",IF(_xlpm.IsPrincipalZeroCondition,"",_xlpm.PrincpalRemainingCalculation))),
_xlpm.Calculation
)</f>
        <v/>
      </c>
      <c r="H578" s="5" t="str">
        <f>_xlfn.LET(
_xlpm.IsPrincipalRemainingLessThanOrEqualToPMICutoffAmtCondition,$F577&lt;=$B$2*(1-$B$15),
_xlpm.PMIMonthlyPayment,$B$19,
_xlpm.IsPrincipalZeroCondition,ROUND($F577,2) = 0,
_xlpm.IsPrincipalRemainingBlankCondition,$F577="",
_xlpm.IsPeriodBlankCondition,ISBLANK($A578),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78" s="5" t="str">
        <f>_xlfn.LET(
_xlpm.IfPMIOwedIsBlank,IF($H578 = "",0,$H578),
_xlpm.TotalMonthlyPaymentCalculation,$D578+$E578+$G578+_xlpm.IfPMIOwedIsBlank,
_xlpm.IsPrincipalZeroCondition,ROUND($F577,2) = 0,
_xlpm.IsPrincipalRemainingBlankCondition,$F577="",
_xlpm.IsPeriodBlankCondition,ISBLANK($A578),
_xlpm.Calculation,IF(_xlpm.IsPeriodBlankCondition,"",IF(_xlpm.IsPrincipalRemainingBlankCondition,"",IF(_xlpm.IsPrincipalZeroCondition,"",_xlpm.TotalMonthlyPaymentCalculation))),
_xlpm.Calculation
)</f>
        <v/>
      </c>
      <c r="L578" s="5"/>
    </row>
    <row r="579" spans="2:12" x14ac:dyDescent="0.3">
      <c r="B579" s="53" t="str">
        <f t="shared" si="8"/>
        <v/>
      </c>
      <c r="C579" s="5" t="str">
        <f>_xlfn.LET(
_xlpm.StartingPrincipalBalance,$F578,
_xlpm.IsPrincipalRemainingZeroCondition,ROUND($F578,2)=0,
_xlpm.IsPrincipalRemainingBlankCondition,$F578="",
_xlpm.IsPeriodBlankCondition,ISBLANK($A579),
_xlpm.Calculation,IF(_xlpm.IsPeriodBlankCondition,"",IF(_xlpm.IsPrincipalRemainingBlankCondition,"",IF(_xlpm.IsPrincipalRemainingZeroCondition,"",_xlpm.StartingPrincipalBalance))),
_xlpm.Calculation
)</f>
        <v/>
      </c>
      <c r="D579" s="5" t="str">
        <f>_xlfn.LET(
_xlpm.InterestCalculation,$F578*$B$9,
_xlpm.IsPrincipalRemainingZeroCondition,ROUND($F578,2)=0,
_xlpm.IsPrincipalRemainingBlankCondition,$F578="",
_xlpm.IsPeriodBlankCondition,ISBLANK($A579),
_xlpm.Calculation,IF(_xlpm.IsPeriodBlankCondition,"",IF(_xlpm.IsPrincipalRemainingBlankCondition,"",IF(_xlpm.IsPrincipalRemainingZeroCondition,"",_xlpm.InterestCalculation))),
_xlpm.Calculation
)</f>
        <v/>
      </c>
      <c r="E579" s="5" t="str">
        <f>_xlfn.LET(
_xlpm.PrincipalOwedCalculation,$B$10-$D579,
_xlpm.IsPrincipalLessThenOrEqualToMonthlyPaymentCondition,$F578&lt;=$B$10,
_xlpm.IsPrincipalZeroCondition,ROUND($F578,2) = 0,
_xlpm.IsPrincipalRemainingBlankCondition,$F578="",
_xlpm.IsPeriodBlankCondition,ISBLANK($A579),
_xlpm.Calculation,IF(_xlpm.IsPeriodBlankCondition,"",IF(_xlpm.IsPrincipalRemainingBlankCondition,"",IF(_xlpm.IsPrincipalZeroCondition,"",IF(_xlpm.IsPrincipalLessThenOrEqualToMonthlyPaymentCondition,$F578,_xlpm.PrincipalOwedCalculation)))),
_xlpm.Calculation
)</f>
        <v/>
      </c>
      <c r="F579" s="5" t="str">
        <f>_xlfn.LET(
_xlpm.StartingBalanceGreaterThanPrincipalOwedPlusPrepaymentCondition,$C579&gt;=$E579,
_xlpm.IsPrincpalOwedPlusPrepaymentLessThanOrEqualToPrincipalRemainingCondition,ROUND($E579,2)&lt;=ROUND($F578,2),
_xlpm.IsCurrentPrincapalOwedAmtGreaterThanPrevPrincipalOwedCondition,$E578&gt;$F578,
_xlpm.IsPrincipalZeroCondition,ROUND($F578,2) = 0,
_xlpm.IsPrincipalRemainingBlankCondition,$F578="",
_xlpm.IsPeriodBlankCondition,ISBLANK($A579),
_xlpm.Calculation,IF(_xlpm.IsPeriodBlankCondition,"",IF(_xlpm.IsPrincipalRemainingBlankCondition,"",IF(_xlpm.IsPrincipalZeroCondition,"",IF(_xlpm.StartingBalanceGreaterThanPrincipalOwedPlusPrepaymentCondition,$C579-$E579,0)))),
_xlpm.Calculation
)</f>
        <v/>
      </c>
      <c r="G579" s="5" t="str">
        <f>_xlfn.LET(
_xlpm.PrincpalRemainingCalculation,$B$13,
_xlpm.IsPrincipalZeroCondition,ROUND($F578,2) = 0,
_xlpm.IsPrincipalRemainingBlankCondition,$F578="",
_xlpm.IsPeriodBlankCondition,ISBLANK($A579),
_xlpm.Calculation,IF(_xlpm.IsPeriodBlankCondition,"",IF(_xlpm.IsPrincipalRemainingBlankCondition,"",IF(_xlpm.IsPrincipalZeroCondition,"",_xlpm.PrincpalRemainingCalculation))),
_xlpm.Calculation
)</f>
        <v/>
      </c>
      <c r="H579" s="5" t="str">
        <f>_xlfn.LET(
_xlpm.IsPrincipalRemainingLessThanOrEqualToPMICutoffAmtCondition,$F578&lt;=$B$2*(1-$B$15),
_xlpm.PMIMonthlyPayment,$B$19,
_xlpm.IsPrincipalZeroCondition,ROUND($F578,2) = 0,
_xlpm.IsPrincipalRemainingBlankCondition,$F578="",
_xlpm.IsPeriodBlankCondition,ISBLANK($A579),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79" s="5" t="str">
        <f>_xlfn.LET(
_xlpm.IfPMIOwedIsBlank,IF($H579 = "",0,$H579),
_xlpm.TotalMonthlyPaymentCalculation,$D579+$E579+$G579+_xlpm.IfPMIOwedIsBlank,
_xlpm.IsPrincipalZeroCondition,ROUND($F578,2) = 0,
_xlpm.IsPrincipalRemainingBlankCondition,$F578="",
_xlpm.IsPeriodBlankCondition,ISBLANK($A579),
_xlpm.Calculation,IF(_xlpm.IsPeriodBlankCondition,"",IF(_xlpm.IsPrincipalRemainingBlankCondition,"",IF(_xlpm.IsPrincipalZeroCondition,"",_xlpm.TotalMonthlyPaymentCalculation))),
_xlpm.Calculation
)</f>
        <v/>
      </c>
      <c r="L579" s="5"/>
    </row>
    <row r="580" spans="2:12" x14ac:dyDescent="0.3">
      <c r="B580" s="53" t="str">
        <f t="shared" si="8"/>
        <v/>
      </c>
      <c r="C580" s="5" t="str">
        <f>_xlfn.LET(
_xlpm.StartingPrincipalBalance,$F579,
_xlpm.IsPrincipalRemainingZeroCondition,ROUND($F579,2)=0,
_xlpm.IsPrincipalRemainingBlankCondition,$F579="",
_xlpm.IsPeriodBlankCondition,ISBLANK($A580),
_xlpm.Calculation,IF(_xlpm.IsPeriodBlankCondition,"",IF(_xlpm.IsPrincipalRemainingBlankCondition,"",IF(_xlpm.IsPrincipalRemainingZeroCondition,"",_xlpm.StartingPrincipalBalance))),
_xlpm.Calculation
)</f>
        <v/>
      </c>
      <c r="D580" s="5" t="str">
        <f>_xlfn.LET(
_xlpm.InterestCalculation,$F579*$B$9,
_xlpm.IsPrincipalRemainingZeroCondition,ROUND($F579,2)=0,
_xlpm.IsPrincipalRemainingBlankCondition,$F579="",
_xlpm.IsPeriodBlankCondition,ISBLANK($A580),
_xlpm.Calculation,IF(_xlpm.IsPeriodBlankCondition,"",IF(_xlpm.IsPrincipalRemainingBlankCondition,"",IF(_xlpm.IsPrincipalRemainingZeroCondition,"",_xlpm.InterestCalculation))),
_xlpm.Calculation
)</f>
        <v/>
      </c>
      <c r="E580" s="5" t="str">
        <f>_xlfn.LET(
_xlpm.PrincipalOwedCalculation,$B$10-$D580,
_xlpm.IsPrincipalLessThenOrEqualToMonthlyPaymentCondition,$F579&lt;=$B$10,
_xlpm.IsPrincipalZeroCondition,ROUND($F579,2) = 0,
_xlpm.IsPrincipalRemainingBlankCondition,$F579="",
_xlpm.IsPeriodBlankCondition,ISBLANK($A580),
_xlpm.Calculation,IF(_xlpm.IsPeriodBlankCondition,"",IF(_xlpm.IsPrincipalRemainingBlankCondition,"",IF(_xlpm.IsPrincipalZeroCondition,"",IF(_xlpm.IsPrincipalLessThenOrEqualToMonthlyPaymentCondition,$F579,_xlpm.PrincipalOwedCalculation)))),
_xlpm.Calculation
)</f>
        <v/>
      </c>
      <c r="F580" s="5" t="str">
        <f>_xlfn.LET(
_xlpm.StartingBalanceGreaterThanPrincipalOwedPlusPrepaymentCondition,$C580&gt;=$E580,
_xlpm.IsPrincpalOwedPlusPrepaymentLessThanOrEqualToPrincipalRemainingCondition,ROUND($E580,2)&lt;=ROUND($F579,2),
_xlpm.IsCurrentPrincapalOwedAmtGreaterThanPrevPrincipalOwedCondition,$E579&gt;$F579,
_xlpm.IsPrincipalZeroCondition,ROUND($F579,2) = 0,
_xlpm.IsPrincipalRemainingBlankCondition,$F579="",
_xlpm.IsPeriodBlankCondition,ISBLANK($A580),
_xlpm.Calculation,IF(_xlpm.IsPeriodBlankCondition,"",IF(_xlpm.IsPrincipalRemainingBlankCondition,"",IF(_xlpm.IsPrincipalZeroCondition,"",IF(_xlpm.StartingBalanceGreaterThanPrincipalOwedPlusPrepaymentCondition,$C580-$E580,0)))),
_xlpm.Calculation
)</f>
        <v/>
      </c>
      <c r="G580" s="5" t="str">
        <f>_xlfn.LET(
_xlpm.PrincpalRemainingCalculation,$B$13,
_xlpm.IsPrincipalZeroCondition,ROUND($F579,2) = 0,
_xlpm.IsPrincipalRemainingBlankCondition,$F579="",
_xlpm.IsPeriodBlankCondition,ISBLANK($A580),
_xlpm.Calculation,IF(_xlpm.IsPeriodBlankCondition,"",IF(_xlpm.IsPrincipalRemainingBlankCondition,"",IF(_xlpm.IsPrincipalZeroCondition,"",_xlpm.PrincpalRemainingCalculation))),
_xlpm.Calculation
)</f>
        <v/>
      </c>
      <c r="H580" s="5" t="str">
        <f>_xlfn.LET(
_xlpm.IsPrincipalRemainingLessThanOrEqualToPMICutoffAmtCondition,$F579&lt;=$B$2*(1-$B$15),
_xlpm.PMIMonthlyPayment,$B$19,
_xlpm.IsPrincipalZeroCondition,ROUND($F579,2) = 0,
_xlpm.IsPrincipalRemainingBlankCondition,$F579="",
_xlpm.IsPeriodBlankCondition,ISBLANK($A580),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80" s="5" t="str">
        <f>_xlfn.LET(
_xlpm.IfPMIOwedIsBlank,IF($H580 = "",0,$H580),
_xlpm.TotalMonthlyPaymentCalculation,$D580+$E580+$G580+_xlpm.IfPMIOwedIsBlank,
_xlpm.IsPrincipalZeroCondition,ROUND($F579,2) = 0,
_xlpm.IsPrincipalRemainingBlankCondition,$F579="",
_xlpm.IsPeriodBlankCondition,ISBLANK($A580),
_xlpm.Calculation,IF(_xlpm.IsPeriodBlankCondition,"",IF(_xlpm.IsPrincipalRemainingBlankCondition,"",IF(_xlpm.IsPrincipalZeroCondition,"",_xlpm.TotalMonthlyPaymentCalculation))),
_xlpm.Calculation
)</f>
        <v/>
      </c>
      <c r="L580" s="5"/>
    </row>
    <row r="581" spans="2:12" x14ac:dyDescent="0.3">
      <c r="B581" s="53" t="str">
        <f t="shared" si="8"/>
        <v/>
      </c>
      <c r="C581" s="5" t="str">
        <f>_xlfn.LET(
_xlpm.StartingPrincipalBalance,$F580,
_xlpm.IsPrincipalRemainingZeroCondition,ROUND($F580,2)=0,
_xlpm.IsPrincipalRemainingBlankCondition,$F580="",
_xlpm.IsPeriodBlankCondition,ISBLANK($A581),
_xlpm.Calculation,IF(_xlpm.IsPeriodBlankCondition,"",IF(_xlpm.IsPrincipalRemainingBlankCondition,"",IF(_xlpm.IsPrincipalRemainingZeroCondition,"",_xlpm.StartingPrincipalBalance))),
_xlpm.Calculation
)</f>
        <v/>
      </c>
      <c r="D581" s="5" t="str">
        <f>_xlfn.LET(
_xlpm.InterestCalculation,$F580*$B$9,
_xlpm.IsPrincipalRemainingZeroCondition,ROUND($F580,2)=0,
_xlpm.IsPrincipalRemainingBlankCondition,$F580="",
_xlpm.IsPeriodBlankCondition,ISBLANK($A581),
_xlpm.Calculation,IF(_xlpm.IsPeriodBlankCondition,"",IF(_xlpm.IsPrincipalRemainingBlankCondition,"",IF(_xlpm.IsPrincipalRemainingZeroCondition,"",_xlpm.InterestCalculation))),
_xlpm.Calculation
)</f>
        <v/>
      </c>
      <c r="E581" s="5" t="str">
        <f>_xlfn.LET(
_xlpm.PrincipalOwedCalculation,$B$10-$D581,
_xlpm.IsPrincipalLessThenOrEqualToMonthlyPaymentCondition,$F580&lt;=$B$10,
_xlpm.IsPrincipalZeroCondition,ROUND($F580,2) = 0,
_xlpm.IsPrincipalRemainingBlankCondition,$F580="",
_xlpm.IsPeriodBlankCondition,ISBLANK($A581),
_xlpm.Calculation,IF(_xlpm.IsPeriodBlankCondition,"",IF(_xlpm.IsPrincipalRemainingBlankCondition,"",IF(_xlpm.IsPrincipalZeroCondition,"",IF(_xlpm.IsPrincipalLessThenOrEqualToMonthlyPaymentCondition,$F580,_xlpm.PrincipalOwedCalculation)))),
_xlpm.Calculation
)</f>
        <v/>
      </c>
      <c r="F581" s="5" t="str">
        <f>_xlfn.LET(
_xlpm.StartingBalanceGreaterThanPrincipalOwedPlusPrepaymentCondition,$C581&gt;=$E581,
_xlpm.IsPrincpalOwedPlusPrepaymentLessThanOrEqualToPrincipalRemainingCondition,ROUND($E581,2)&lt;=ROUND($F580,2),
_xlpm.IsCurrentPrincapalOwedAmtGreaterThanPrevPrincipalOwedCondition,$E580&gt;$F580,
_xlpm.IsPrincipalZeroCondition,ROUND($F580,2) = 0,
_xlpm.IsPrincipalRemainingBlankCondition,$F580="",
_xlpm.IsPeriodBlankCondition,ISBLANK($A581),
_xlpm.Calculation,IF(_xlpm.IsPeriodBlankCondition,"",IF(_xlpm.IsPrincipalRemainingBlankCondition,"",IF(_xlpm.IsPrincipalZeroCondition,"",IF(_xlpm.StartingBalanceGreaterThanPrincipalOwedPlusPrepaymentCondition,$C581-$E581,0)))),
_xlpm.Calculation
)</f>
        <v/>
      </c>
      <c r="G581" s="5" t="str">
        <f>_xlfn.LET(
_xlpm.PrincpalRemainingCalculation,$B$13,
_xlpm.IsPrincipalZeroCondition,ROUND($F580,2) = 0,
_xlpm.IsPrincipalRemainingBlankCondition,$F580="",
_xlpm.IsPeriodBlankCondition,ISBLANK($A581),
_xlpm.Calculation,IF(_xlpm.IsPeriodBlankCondition,"",IF(_xlpm.IsPrincipalRemainingBlankCondition,"",IF(_xlpm.IsPrincipalZeroCondition,"",_xlpm.PrincpalRemainingCalculation))),
_xlpm.Calculation
)</f>
        <v/>
      </c>
      <c r="H581" s="5" t="str">
        <f>_xlfn.LET(
_xlpm.IsPrincipalRemainingLessThanOrEqualToPMICutoffAmtCondition,$F580&lt;=$B$2*(1-$B$15),
_xlpm.PMIMonthlyPayment,$B$19,
_xlpm.IsPrincipalZeroCondition,ROUND($F580,2) = 0,
_xlpm.IsPrincipalRemainingBlankCondition,$F580="",
_xlpm.IsPeriodBlankCondition,ISBLANK($A581),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81" s="5" t="str">
        <f>_xlfn.LET(
_xlpm.IfPMIOwedIsBlank,IF($H581 = "",0,$H581),
_xlpm.TotalMonthlyPaymentCalculation,$D581+$E581+$G581+_xlpm.IfPMIOwedIsBlank,
_xlpm.IsPrincipalZeroCondition,ROUND($F580,2) = 0,
_xlpm.IsPrincipalRemainingBlankCondition,$F580="",
_xlpm.IsPeriodBlankCondition,ISBLANK($A581),
_xlpm.Calculation,IF(_xlpm.IsPeriodBlankCondition,"",IF(_xlpm.IsPrincipalRemainingBlankCondition,"",IF(_xlpm.IsPrincipalZeroCondition,"",_xlpm.TotalMonthlyPaymentCalculation))),
_xlpm.Calculation
)</f>
        <v/>
      </c>
      <c r="L581" s="5"/>
    </row>
    <row r="582" spans="2:12" x14ac:dyDescent="0.3">
      <c r="B582" s="53" t="str">
        <f t="shared" si="8"/>
        <v/>
      </c>
      <c r="C582" s="5" t="str">
        <f>_xlfn.LET(
_xlpm.StartingPrincipalBalance,$F581,
_xlpm.IsPrincipalRemainingZeroCondition,ROUND($F581,2)=0,
_xlpm.IsPrincipalRemainingBlankCondition,$F581="",
_xlpm.IsPeriodBlankCondition,ISBLANK($A582),
_xlpm.Calculation,IF(_xlpm.IsPeriodBlankCondition,"",IF(_xlpm.IsPrincipalRemainingBlankCondition,"",IF(_xlpm.IsPrincipalRemainingZeroCondition,"",_xlpm.StartingPrincipalBalance))),
_xlpm.Calculation
)</f>
        <v/>
      </c>
      <c r="D582" s="5" t="str">
        <f>_xlfn.LET(
_xlpm.InterestCalculation,$F581*$B$9,
_xlpm.IsPrincipalRemainingZeroCondition,ROUND($F581,2)=0,
_xlpm.IsPrincipalRemainingBlankCondition,$F581="",
_xlpm.IsPeriodBlankCondition,ISBLANK($A582),
_xlpm.Calculation,IF(_xlpm.IsPeriodBlankCondition,"",IF(_xlpm.IsPrincipalRemainingBlankCondition,"",IF(_xlpm.IsPrincipalRemainingZeroCondition,"",_xlpm.InterestCalculation))),
_xlpm.Calculation
)</f>
        <v/>
      </c>
      <c r="E582" s="5" t="str">
        <f>_xlfn.LET(
_xlpm.PrincipalOwedCalculation,$B$10-$D582,
_xlpm.IsPrincipalLessThenOrEqualToMonthlyPaymentCondition,$F581&lt;=$B$10,
_xlpm.IsPrincipalZeroCondition,ROUND($F581,2) = 0,
_xlpm.IsPrincipalRemainingBlankCondition,$F581="",
_xlpm.IsPeriodBlankCondition,ISBLANK($A582),
_xlpm.Calculation,IF(_xlpm.IsPeriodBlankCondition,"",IF(_xlpm.IsPrincipalRemainingBlankCondition,"",IF(_xlpm.IsPrincipalZeroCondition,"",IF(_xlpm.IsPrincipalLessThenOrEqualToMonthlyPaymentCondition,$F581,_xlpm.PrincipalOwedCalculation)))),
_xlpm.Calculation
)</f>
        <v/>
      </c>
      <c r="F582" s="5" t="str">
        <f>_xlfn.LET(
_xlpm.StartingBalanceGreaterThanPrincipalOwedPlusPrepaymentCondition,$C582&gt;=$E582,
_xlpm.IsPrincpalOwedPlusPrepaymentLessThanOrEqualToPrincipalRemainingCondition,ROUND($E582,2)&lt;=ROUND($F581,2),
_xlpm.IsCurrentPrincapalOwedAmtGreaterThanPrevPrincipalOwedCondition,$E581&gt;$F581,
_xlpm.IsPrincipalZeroCondition,ROUND($F581,2) = 0,
_xlpm.IsPrincipalRemainingBlankCondition,$F581="",
_xlpm.IsPeriodBlankCondition,ISBLANK($A582),
_xlpm.Calculation,IF(_xlpm.IsPeriodBlankCondition,"",IF(_xlpm.IsPrincipalRemainingBlankCondition,"",IF(_xlpm.IsPrincipalZeroCondition,"",IF(_xlpm.StartingBalanceGreaterThanPrincipalOwedPlusPrepaymentCondition,$C582-$E582,0)))),
_xlpm.Calculation
)</f>
        <v/>
      </c>
      <c r="G582" s="5" t="str">
        <f>_xlfn.LET(
_xlpm.PrincpalRemainingCalculation,$B$13,
_xlpm.IsPrincipalZeroCondition,ROUND($F581,2) = 0,
_xlpm.IsPrincipalRemainingBlankCondition,$F581="",
_xlpm.IsPeriodBlankCondition,ISBLANK($A582),
_xlpm.Calculation,IF(_xlpm.IsPeriodBlankCondition,"",IF(_xlpm.IsPrincipalRemainingBlankCondition,"",IF(_xlpm.IsPrincipalZeroCondition,"",_xlpm.PrincpalRemainingCalculation))),
_xlpm.Calculation
)</f>
        <v/>
      </c>
      <c r="H582" s="5" t="str">
        <f>_xlfn.LET(
_xlpm.IsPrincipalRemainingLessThanOrEqualToPMICutoffAmtCondition,$F581&lt;=$B$2*(1-$B$15),
_xlpm.PMIMonthlyPayment,$B$19,
_xlpm.IsPrincipalZeroCondition,ROUND($F581,2) = 0,
_xlpm.IsPrincipalRemainingBlankCondition,$F581="",
_xlpm.IsPeriodBlankCondition,ISBLANK($A582),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82" s="5" t="str">
        <f>_xlfn.LET(
_xlpm.IfPMIOwedIsBlank,IF($H582 = "",0,$H582),
_xlpm.TotalMonthlyPaymentCalculation,$D582+$E582+$G582+_xlpm.IfPMIOwedIsBlank,
_xlpm.IsPrincipalZeroCondition,ROUND($F581,2) = 0,
_xlpm.IsPrincipalRemainingBlankCondition,$F581="",
_xlpm.IsPeriodBlankCondition,ISBLANK($A582),
_xlpm.Calculation,IF(_xlpm.IsPeriodBlankCondition,"",IF(_xlpm.IsPrincipalRemainingBlankCondition,"",IF(_xlpm.IsPrincipalZeroCondition,"",_xlpm.TotalMonthlyPaymentCalculation))),
_xlpm.Calculation
)</f>
        <v/>
      </c>
      <c r="L582" s="5"/>
    </row>
    <row r="583" spans="2:12" x14ac:dyDescent="0.3">
      <c r="B583" s="53" t="str">
        <f t="shared" si="8"/>
        <v/>
      </c>
      <c r="C583" s="5" t="str">
        <f>_xlfn.LET(
_xlpm.StartingPrincipalBalance,$F582,
_xlpm.IsPrincipalRemainingZeroCondition,ROUND($F582,2)=0,
_xlpm.IsPrincipalRemainingBlankCondition,$F582="",
_xlpm.IsPeriodBlankCondition,ISBLANK($A583),
_xlpm.Calculation,IF(_xlpm.IsPeriodBlankCondition,"",IF(_xlpm.IsPrincipalRemainingBlankCondition,"",IF(_xlpm.IsPrincipalRemainingZeroCondition,"",_xlpm.StartingPrincipalBalance))),
_xlpm.Calculation
)</f>
        <v/>
      </c>
      <c r="D583" s="5" t="str">
        <f>_xlfn.LET(
_xlpm.InterestCalculation,$F582*$B$9,
_xlpm.IsPrincipalRemainingZeroCondition,ROUND($F582,2)=0,
_xlpm.IsPrincipalRemainingBlankCondition,$F582="",
_xlpm.IsPeriodBlankCondition,ISBLANK($A583),
_xlpm.Calculation,IF(_xlpm.IsPeriodBlankCondition,"",IF(_xlpm.IsPrincipalRemainingBlankCondition,"",IF(_xlpm.IsPrincipalRemainingZeroCondition,"",_xlpm.InterestCalculation))),
_xlpm.Calculation
)</f>
        <v/>
      </c>
      <c r="E583" s="5" t="str">
        <f>_xlfn.LET(
_xlpm.PrincipalOwedCalculation,$B$10-$D583,
_xlpm.IsPrincipalLessThenOrEqualToMonthlyPaymentCondition,$F582&lt;=$B$10,
_xlpm.IsPrincipalZeroCondition,ROUND($F582,2) = 0,
_xlpm.IsPrincipalRemainingBlankCondition,$F582="",
_xlpm.IsPeriodBlankCondition,ISBLANK($A583),
_xlpm.Calculation,IF(_xlpm.IsPeriodBlankCondition,"",IF(_xlpm.IsPrincipalRemainingBlankCondition,"",IF(_xlpm.IsPrincipalZeroCondition,"",IF(_xlpm.IsPrincipalLessThenOrEqualToMonthlyPaymentCondition,$F582,_xlpm.PrincipalOwedCalculation)))),
_xlpm.Calculation
)</f>
        <v/>
      </c>
      <c r="F583" s="5" t="str">
        <f>_xlfn.LET(
_xlpm.StartingBalanceGreaterThanPrincipalOwedPlusPrepaymentCondition,$C583&gt;=$E583,
_xlpm.IsPrincpalOwedPlusPrepaymentLessThanOrEqualToPrincipalRemainingCondition,ROUND($E583,2)&lt;=ROUND($F582,2),
_xlpm.IsCurrentPrincapalOwedAmtGreaterThanPrevPrincipalOwedCondition,$E582&gt;$F582,
_xlpm.IsPrincipalZeroCondition,ROUND($F582,2) = 0,
_xlpm.IsPrincipalRemainingBlankCondition,$F582="",
_xlpm.IsPeriodBlankCondition,ISBLANK($A583),
_xlpm.Calculation,IF(_xlpm.IsPeriodBlankCondition,"",IF(_xlpm.IsPrincipalRemainingBlankCondition,"",IF(_xlpm.IsPrincipalZeroCondition,"",IF(_xlpm.StartingBalanceGreaterThanPrincipalOwedPlusPrepaymentCondition,$C583-$E583,0)))),
_xlpm.Calculation
)</f>
        <v/>
      </c>
      <c r="G583" s="5" t="str">
        <f>_xlfn.LET(
_xlpm.PrincpalRemainingCalculation,$B$13,
_xlpm.IsPrincipalZeroCondition,ROUND($F582,2) = 0,
_xlpm.IsPrincipalRemainingBlankCondition,$F582="",
_xlpm.IsPeriodBlankCondition,ISBLANK($A583),
_xlpm.Calculation,IF(_xlpm.IsPeriodBlankCondition,"",IF(_xlpm.IsPrincipalRemainingBlankCondition,"",IF(_xlpm.IsPrincipalZeroCondition,"",_xlpm.PrincpalRemainingCalculation))),
_xlpm.Calculation
)</f>
        <v/>
      </c>
      <c r="H583" s="5" t="str">
        <f>_xlfn.LET(
_xlpm.IsPrincipalRemainingLessThanOrEqualToPMICutoffAmtCondition,$F582&lt;=$B$2*(1-$B$15),
_xlpm.PMIMonthlyPayment,$B$19,
_xlpm.IsPrincipalZeroCondition,ROUND($F582,2) = 0,
_xlpm.IsPrincipalRemainingBlankCondition,$F582="",
_xlpm.IsPeriodBlankCondition,ISBLANK($A583),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83" s="5" t="str">
        <f>_xlfn.LET(
_xlpm.IfPMIOwedIsBlank,IF($H583 = "",0,$H583),
_xlpm.TotalMonthlyPaymentCalculation,$D583+$E583+$G583+_xlpm.IfPMIOwedIsBlank,
_xlpm.IsPrincipalZeroCondition,ROUND($F582,2) = 0,
_xlpm.IsPrincipalRemainingBlankCondition,$F582="",
_xlpm.IsPeriodBlankCondition,ISBLANK($A583),
_xlpm.Calculation,IF(_xlpm.IsPeriodBlankCondition,"",IF(_xlpm.IsPrincipalRemainingBlankCondition,"",IF(_xlpm.IsPrincipalZeroCondition,"",_xlpm.TotalMonthlyPaymentCalculation))),
_xlpm.Calculation
)</f>
        <v/>
      </c>
      <c r="L583" s="5"/>
    </row>
    <row r="584" spans="2:12" x14ac:dyDescent="0.3">
      <c r="B584" s="53" t="str">
        <f t="shared" si="8"/>
        <v/>
      </c>
      <c r="C584" s="5" t="str">
        <f>_xlfn.LET(
_xlpm.StartingPrincipalBalance,$F583,
_xlpm.IsPrincipalRemainingZeroCondition,ROUND($F583,2)=0,
_xlpm.IsPrincipalRemainingBlankCondition,$F583="",
_xlpm.IsPeriodBlankCondition,ISBLANK($A584),
_xlpm.Calculation,IF(_xlpm.IsPeriodBlankCondition,"",IF(_xlpm.IsPrincipalRemainingBlankCondition,"",IF(_xlpm.IsPrincipalRemainingZeroCondition,"",_xlpm.StartingPrincipalBalance))),
_xlpm.Calculation
)</f>
        <v/>
      </c>
      <c r="D584" s="5" t="str">
        <f>_xlfn.LET(
_xlpm.InterestCalculation,$F583*$B$9,
_xlpm.IsPrincipalRemainingZeroCondition,ROUND($F583,2)=0,
_xlpm.IsPrincipalRemainingBlankCondition,$F583="",
_xlpm.IsPeriodBlankCondition,ISBLANK($A584),
_xlpm.Calculation,IF(_xlpm.IsPeriodBlankCondition,"",IF(_xlpm.IsPrincipalRemainingBlankCondition,"",IF(_xlpm.IsPrincipalRemainingZeroCondition,"",_xlpm.InterestCalculation))),
_xlpm.Calculation
)</f>
        <v/>
      </c>
      <c r="E584" s="5" t="str">
        <f>_xlfn.LET(
_xlpm.PrincipalOwedCalculation,$B$10-$D584,
_xlpm.IsPrincipalLessThenOrEqualToMonthlyPaymentCondition,$F583&lt;=$B$10,
_xlpm.IsPrincipalZeroCondition,ROUND($F583,2) = 0,
_xlpm.IsPrincipalRemainingBlankCondition,$F583="",
_xlpm.IsPeriodBlankCondition,ISBLANK($A584),
_xlpm.Calculation,IF(_xlpm.IsPeriodBlankCondition,"",IF(_xlpm.IsPrincipalRemainingBlankCondition,"",IF(_xlpm.IsPrincipalZeroCondition,"",IF(_xlpm.IsPrincipalLessThenOrEqualToMonthlyPaymentCondition,$F583,_xlpm.PrincipalOwedCalculation)))),
_xlpm.Calculation
)</f>
        <v/>
      </c>
      <c r="F584" s="5" t="str">
        <f>_xlfn.LET(
_xlpm.StartingBalanceGreaterThanPrincipalOwedPlusPrepaymentCondition,$C584&gt;=$E584,
_xlpm.IsPrincpalOwedPlusPrepaymentLessThanOrEqualToPrincipalRemainingCondition,ROUND($E584,2)&lt;=ROUND($F583,2),
_xlpm.IsCurrentPrincapalOwedAmtGreaterThanPrevPrincipalOwedCondition,$E583&gt;$F583,
_xlpm.IsPrincipalZeroCondition,ROUND($F583,2) = 0,
_xlpm.IsPrincipalRemainingBlankCondition,$F583="",
_xlpm.IsPeriodBlankCondition,ISBLANK($A584),
_xlpm.Calculation,IF(_xlpm.IsPeriodBlankCondition,"",IF(_xlpm.IsPrincipalRemainingBlankCondition,"",IF(_xlpm.IsPrincipalZeroCondition,"",IF(_xlpm.StartingBalanceGreaterThanPrincipalOwedPlusPrepaymentCondition,$C584-$E584,0)))),
_xlpm.Calculation
)</f>
        <v/>
      </c>
      <c r="G584" s="5" t="str">
        <f>_xlfn.LET(
_xlpm.PrincpalRemainingCalculation,$B$13,
_xlpm.IsPrincipalZeroCondition,ROUND($F583,2) = 0,
_xlpm.IsPrincipalRemainingBlankCondition,$F583="",
_xlpm.IsPeriodBlankCondition,ISBLANK($A584),
_xlpm.Calculation,IF(_xlpm.IsPeriodBlankCondition,"",IF(_xlpm.IsPrincipalRemainingBlankCondition,"",IF(_xlpm.IsPrincipalZeroCondition,"",_xlpm.PrincpalRemainingCalculation))),
_xlpm.Calculation
)</f>
        <v/>
      </c>
      <c r="H584" s="5" t="str">
        <f>_xlfn.LET(
_xlpm.IsPrincipalRemainingLessThanOrEqualToPMICutoffAmtCondition,$F583&lt;=$B$2*(1-$B$15),
_xlpm.PMIMonthlyPayment,$B$19,
_xlpm.IsPrincipalZeroCondition,ROUND($F583,2) = 0,
_xlpm.IsPrincipalRemainingBlankCondition,$F583="",
_xlpm.IsPeriodBlankCondition,ISBLANK($A584),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84" s="5" t="str">
        <f>_xlfn.LET(
_xlpm.IfPMIOwedIsBlank,IF($H584 = "",0,$H584),
_xlpm.TotalMonthlyPaymentCalculation,$D584+$E584+$G584+_xlpm.IfPMIOwedIsBlank,
_xlpm.IsPrincipalZeroCondition,ROUND($F583,2) = 0,
_xlpm.IsPrincipalRemainingBlankCondition,$F583="",
_xlpm.IsPeriodBlankCondition,ISBLANK($A584),
_xlpm.Calculation,IF(_xlpm.IsPeriodBlankCondition,"",IF(_xlpm.IsPrincipalRemainingBlankCondition,"",IF(_xlpm.IsPrincipalZeroCondition,"",_xlpm.TotalMonthlyPaymentCalculation))),
_xlpm.Calculation
)</f>
        <v/>
      </c>
      <c r="L584" s="5"/>
    </row>
    <row r="585" spans="2:12" x14ac:dyDescent="0.3">
      <c r="B585" s="53" t="str">
        <f t="shared" si="8"/>
        <v/>
      </c>
      <c r="C585" s="5" t="str">
        <f>_xlfn.LET(
_xlpm.StartingPrincipalBalance,$F584,
_xlpm.IsPrincipalRemainingZeroCondition,ROUND($F584,2)=0,
_xlpm.IsPrincipalRemainingBlankCondition,$F584="",
_xlpm.IsPeriodBlankCondition,ISBLANK($A585),
_xlpm.Calculation,IF(_xlpm.IsPeriodBlankCondition,"",IF(_xlpm.IsPrincipalRemainingBlankCondition,"",IF(_xlpm.IsPrincipalRemainingZeroCondition,"",_xlpm.StartingPrincipalBalance))),
_xlpm.Calculation
)</f>
        <v/>
      </c>
      <c r="D585" s="5" t="str">
        <f>_xlfn.LET(
_xlpm.InterestCalculation,$F584*$B$9,
_xlpm.IsPrincipalRemainingZeroCondition,ROUND($F584,2)=0,
_xlpm.IsPrincipalRemainingBlankCondition,$F584="",
_xlpm.IsPeriodBlankCondition,ISBLANK($A585),
_xlpm.Calculation,IF(_xlpm.IsPeriodBlankCondition,"",IF(_xlpm.IsPrincipalRemainingBlankCondition,"",IF(_xlpm.IsPrincipalRemainingZeroCondition,"",_xlpm.InterestCalculation))),
_xlpm.Calculation
)</f>
        <v/>
      </c>
      <c r="E585" s="5" t="str">
        <f>_xlfn.LET(
_xlpm.PrincipalOwedCalculation,$B$10-$D585,
_xlpm.IsPrincipalLessThenOrEqualToMonthlyPaymentCondition,$F584&lt;=$B$10,
_xlpm.IsPrincipalZeroCondition,ROUND($F584,2) = 0,
_xlpm.IsPrincipalRemainingBlankCondition,$F584="",
_xlpm.IsPeriodBlankCondition,ISBLANK($A585),
_xlpm.Calculation,IF(_xlpm.IsPeriodBlankCondition,"",IF(_xlpm.IsPrincipalRemainingBlankCondition,"",IF(_xlpm.IsPrincipalZeroCondition,"",IF(_xlpm.IsPrincipalLessThenOrEqualToMonthlyPaymentCondition,$F584,_xlpm.PrincipalOwedCalculation)))),
_xlpm.Calculation
)</f>
        <v/>
      </c>
      <c r="F585" s="5" t="str">
        <f>_xlfn.LET(
_xlpm.StartingBalanceGreaterThanPrincipalOwedPlusPrepaymentCondition,$C585&gt;=$E585,
_xlpm.IsPrincpalOwedPlusPrepaymentLessThanOrEqualToPrincipalRemainingCondition,ROUND($E585,2)&lt;=ROUND($F584,2),
_xlpm.IsCurrentPrincapalOwedAmtGreaterThanPrevPrincipalOwedCondition,$E584&gt;$F584,
_xlpm.IsPrincipalZeroCondition,ROUND($F584,2) = 0,
_xlpm.IsPrincipalRemainingBlankCondition,$F584="",
_xlpm.IsPeriodBlankCondition,ISBLANK($A585),
_xlpm.Calculation,IF(_xlpm.IsPeriodBlankCondition,"",IF(_xlpm.IsPrincipalRemainingBlankCondition,"",IF(_xlpm.IsPrincipalZeroCondition,"",IF(_xlpm.StartingBalanceGreaterThanPrincipalOwedPlusPrepaymentCondition,$C585-$E585,0)))),
_xlpm.Calculation
)</f>
        <v/>
      </c>
      <c r="G585" s="5" t="str">
        <f>_xlfn.LET(
_xlpm.PrincpalRemainingCalculation,$B$13,
_xlpm.IsPrincipalZeroCondition,ROUND($F584,2) = 0,
_xlpm.IsPrincipalRemainingBlankCondition,$F584="",
_xlpm.IsPeriodBlankCondition,ISBLANK($A585),
_xlpm.Calculation,IF(_xlpm.IsPeriodBlankCondition,"",IF(_xlpm.IsPrincipalRemainingBlankCondition,"",IF(_xlpm.IsPrincipalZeroCondition,"",_xlpm.PrincpalRemainingCalculation))),
_xlpm.Calculation
)</f>
        <v/>
      </c>
      <c r="H585" s="5" t="str">
        <f>_xlfn.LET(
_xlpm.IsPrincipalRemainingLessThanOrEqualToPMICutoffAmtCondition,$F584&lt;=$B$2*(1-$B$15),
_xlpm.PMIMonthlyPayment,$B$19,
_xlpm.IsPrincipalZeroCondition,ROUND($F584,2) = 0,
_xlpm.IsPrincipalRemainingBlankCondition,$F584="",
_xlpm.IsPeriodBlankCondition,ISBLANK($A585),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85" s="5" t="str">
        <f>_xlfn.LET(
_xlpm.IfPMIOwedIsBlank,IF($H585 = "",0,$H585),
_xlpm.TotalMonthlyPaymentCalculation,$D585+$E585+$G585+_xlpm.IfPMIOwedIsBlank,
_xlpm.IsPrincipalZeroCondition,ROUND($F584,2) = 0,
_xlpm.IsPrincipalRemainingBlankCondition,$F584="",
_xlpm.IsPeriodBlankCondition,ISBLANK($A585),
_xlpm.Calculation,IF(_xlpm.IsPeriodBlankCondition,"",IF(_xlpm.IsPrincipalRemainingBlankCondition,"",IF(_xlpm.IsPrincipalZeroCondition,"",_xlpm.TotalMonthlyPaymentCalculation))),
_xlpm.Calculation
)</f>
        <v/>
      </c>
      <c r="L585" s="5"/>
    </row>
    <row r="586" spans="2:12" x14ac:dyDescent="0.3">
      <c r="B586" s="53" t="str">
        <f t="shared" si="8"/>
        <v/>
      </c>
      <c r="C586" s="5" t="str">
        <f>_xlfn.LET(
_xlpm.StartingPrincipalBalance,$F585,
_xlpm.IsPrincipalRemainingZeroCondition,ROUND($F585,2)=0,
_xlpm.IsPrincipalRemainingBlankCondition,$F585="",
_xlpm.IsPeriodBlankCondition,ISBLANK($A586),
_xlpm.Calculation,IF(_xlpm.IsPeriodBlankCondition,"",IF(_xlpm.IsPrincipalRemainingBlankCondition,"",IF(_xlpm.IsPrincipalRemainingZeroCondition,"",_xlpm.StartingPrincipalBalance))),
_xlpm.Calculation
)</f>
        <v/>
      </c>
      <c r="D586" s="5" t="str">
        <f>_xlfn.LET(
_xlpm.InterestCalculation,$F585*$B$9,
_xlpm.IsPrincipalRemainingZeroCondition,ROUND($F585,2)=0,
_xlpm.IsPrincipalRemainingBlankCondition,$F585="",
_xlpm.IsPeriodBlankCondition,ISBLANK($A586),
_xlpm.Calculation,IF(_xlpm.IsPeriodBlankCondition,"",IF(_xlpm.IsPrincipalRemainingBlankCondition,"",IF(_xlpm.IsPrincipalRemainingZeroCondition,"",_xlpm.InterestCalculation))),
_xlpm.Calculation
)</f>
        <v/>
      </c>
      <c r="E586" s="5" t="str">
        <f>_xlfn.LET(
_xlpm.PrincipalOwedCalculation,$B$10-$D586,
_xlpm.IsPrincipalLessThenOrEqualToMonthlyPaymentCondition,$F585&lt;=$B$10,
_xlpm.IsPrincipalZeroCondition,ROUND($F585,2) = 0,
_xlpm.IsPrincipalRemainingBlankCondition,$F585="",
_xlpm.IsPeriodBlankCondition,ISBLANK($A586),
_xlpm.Calculation,IF(_xlpm.IsPeriodBlankCondition,"",IF(_xlpm.IsPrincipalRemainingBlankCondition,"",IF(_xlpm.IsPrincipalZeroCondition,"",IF(_xlpm.IsPrincipalLessThenOrEqualToMonthlyPaymentCondition,$F585,_xlpm.PrincipalOwedCalculation)))),
_xlpm.Calculation
)</f>
        <v/>
      </c>
      <c r="F586" s="5" t="str">
        <f>_xlfn.LET(
_xlpm.StartingBalanceGreaterThanPrincipalOwedPlusPrepaymentCondition,$C586&gt;=$E586,
_xlpm.IsPrincpalOwedPlusPrepaymentLessThanOrEqualToPrincipalRemainingCondition,ROUND($E586,2)&lt;=ROUND($F585,2),
_xlpm.IsCurrentPrincapalOwedAmtGreaterThanPrevPrincipalOwedCondition,$E585&gt;$F585,
_xlpm.IsPrincipalZeroCondition,ROUND($F585,2) = 0,
_xlpm.IsPrincipalRemainingBlankCondition,$F585="",
_xlpm.IsPeriodBlankCondition,ISBLANK($A586),
_xlpm.Calculation,IF(_xlpm.IsPeriodBlankCondition,"",IF(_xlpm.IsPrincipalRemainingBlankCondition,"",IF(_xlpm.IsPrincipalZeroCondition,"",IF(_xlpm.StartingBalanceGreaterThanPrincipalOwedPlusPrepaymentCondition,$C586-$E586,0)))),
_xlpm.Calculation
)</f>
        <v/>
      </c>
      <c r="G586" s="5" t="str">
        <f>_xlfn.LET(
_xlpm.PrincpalRemainingCalculation,$B$13,
_xlpm.IsPrincipalZeroCondition,ROUND($F585,2) = 0,
_xlpm.IsPrincipalRemainingBlankCondition,$F585="",
_xlpm.IsPeriodBlankCondition,ISBLANK($A586),
_xlpm.Calculation,IF(_xlpm.IsPeriodBlankCondition,"",IF(_xlpm.IsPrincipalRemainingBlankCondition,"",IF(_xlpm.IsPrincipalZeroCondition,"",_xlpm.PrincpalRemainingCalculation))),
_xlpm.Calculation
)</f>
        <v/>
      </c>
      <c r="H586" s="5" t="str">
        <f>_xlfn.LET(
_xlpm.IsPrincipalRemainingLessThanOrEqualToPMICutoffAmtCondition,$F585&lt;=$B$2*(1-$B$15),
_xlpm.PMIMonthlyPayment,$B$19,
_xlpm.IsPrincipalZeroCondition,ROUND($F585,2) = 0,
_xlpm.IsPrincipalRemainingBlankCondition,$F585="",
_xlpm.IsPeriodBlankCondition,ISBLANK($A586),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86" s="5" t="str">
        <f>_xlfn.LET(
_xlpm.IfPMIOwedIsBlank,IF($H586 = "",0,$H586),
_xlpm.TotalMonthlyPaymentCalculation,$D586+$E586+$G586+_xlpm.IfPMIOwedIsBlank,
_xlpm.IsPrincipalZeroCondition,ROUND($F585,2) = 0,
_xlpm.IsPrincipalRemainingBlankCondition,$F585="",
_xlpm.IsPeriodBlankCondition,ISBLANK($A586),
_xlpm.Calculation,IF(_xlpm.IsPeriodBlankCondition,"",IF(_xlpm.IsPrincipalRemainingBlankCondition,"",IF(_xlpm.IsPrincipalZeroCondition,"",_xlpm.TotalMonthlyPaymentCalculation))),
_xlpm.Calculation
)</f>
        <v/>
      </c>
      <c r="L586" s="5"/>
    </row>
    <row r="587" spans="2:12" x14ac:dyDescent="0.3">
      <c r="B587" s="53" t="str">
        <f t="shared" si="8"/>
        <v/>
      </c>
      <c r="C587" s="5" t="str">
        <f>_xlfn.LET(
_xlpm.StartingPrincipalBalance,$F586,
_xlpm.IsPrincipalRemainingZeroCondition,ROUND($F586,2)=0,
_xlpm.IsPrincipalRemainingBlankCondition,$F586="",
_xlpm.IsPeriodBlankCondition,ISBLANK($A587),
_xlpm.Calculation,IF(_xlpm.IsPeriodBlankCondition,"",IF(_xlpm.IsPrincipalRemainingBlankCondition,"",IF(_xlpm.IsPrincipalRemainingZeroCondition,"",_xlpm.StartingPrincipalBalance))),
_xlpm.Calculation
)</f>
        <v/>
      </c>
      <c r="D587" s="5" t="str">
        <f>_xlfn.LET(
_xlpm.InterestCalculation,$F586*$B$9,
_xlpm.IsPrincipalRemainingZeroCondition,ROUND($F586,2)=0,
_xlpm.IsPrincipalRemainingBlankCondition,$F586="",
_xlpm.IsPeriodBlankCondition,ISBLANK($A587),
_xlpm.Calculation,IF(_xlpm.IsPeriodBlankCondition,"",IF(_xlpm.IsPrincipalRemainingBlankCondition,"",IF(_xlpm.IsPrincipalRemainingZeroCondition,"",_xlpm.InterestCalculation))),
_xlpm.Calculation
)</f>
        <v/>
      </c>
      <c r="E587" s="5" t="str">
        <f>_xlfn.LET(
_xlpm.PrincipalOwedCalculation,$B$10-$D587,
_xlpm.IsPrincipalLessThenOrEqualToMonthlyPaymentCondition,$F586&lt;=$B$10,
_xlpm.IsPrincipalZeroCondition,ROUND($F586,2) = 0,
_xlpm.IsPrincipalRemainingBlankCondition,$F586="",
_xlpm.IsPeriodBlankCondition,ISBLANK($A587),
_xlpm.Calculation,IF(_xlpm.IsPeriodBlankCondition,"",IF(_xlpm.IsPrincipalRemainingBlankCondition,"",IF(_xlpm.IsPrincipalZeroCondition,"",IF(_xlpm.IsPrincipalLessThenOrEqualToMonthlyPaymentCondition,$F586,_xlpm.PrincipalOwedCalculation)))),
_xlpm.Calculation
)</f>
        <v/>
      </c>
      <c r="F587" s="5" t="str">
        <f>_xlfn.LET(
_xlpm.StartingBalanceGreaterThanPrincipalOwedPlusPrepaymentCondition,$C587&gt;=$E587,
_xlpm.IsPrincpalOwedPlusPrepaymentLessThanOrEqualToPrincipalRemainingCondition,ROUND($E587,2)&lt;=ROUND($F586,2),
_xlpm.IsCurrentPrincapalOwedAmtGreaterThanPrevPrincipalOwedCondition,$E586&gt;$F586,
_xlpm.IsPrincipalZeroCondition,ROUND($F586,2) = 0,
_xlpm.IsPrincipalRemainingBlankCondition,$F586="",
_xlpm.IsPeriodBlankCondition,ISBLANK($A587),
_xlpm.Calculation,IF(_xlpm.IsPeriodBlankCondition,"",IF(_xlpm.IsPrincipalRemainingBlankCondition,"",IF(_xlpm.IsPrincipalZeroCondition,"",IF(_xlpm.StartingBalanceGreaterThanPrincipalOwedPlusPrepaymentCondition,$C587-$E587,0)))),
_xlpm.Calculation
)</f>
        <v/>
      </c>
      <c r="G587" s="5" t="str">
        <f>_xlfn.LET(
_xlpm.PrincpalRemainingCalculation,$B$13,
_xlpm.IsPrincipalZeroCondition,ROUND($F586,2) = 0,
_xlpm.IsPrincipalRemainingBlankCondition,$F586="",
_xlpm.IsPeriodBlankCondition,ISBLANK($A587),
_xlpm.Calculation,IF(_xlpm.IsPeriodBlankCondition,"",IF(_xlpm.IsPrincipalRemainingBlankCondition,"",IF(_xlpm.IsPrincipalZeroCondition,"",_xlpm.PrincpalRemainingCalculation))),
_xlpm.Calculation
)</f>
        <v/>
      </c>
      <c r="H587" s="5" t="str">
        <f>_xlfn.LET(
_xlpm.IsPrincipalRemainingLessThanOrEqualToPMICutoffAmtCondition,$F586&lt;=$B$2*(1-$B$15),
_xlpm.PMIMonthlyPayment,$B$19,
_xlpm.IsPrincipalZeroCondition,ROUND($F586,2) = 0,
_xlpm.IsPrincipalRemainingBlankCondition,$F586="",
_xlpm.IsPeriodBlankCondition,ISBLANK($A587),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87" s="5" t="str">
        <f>_xlfn.LET(
_xlpm.IfPMIOwedIsBlank,IF($H587 = "",0,$H587),
_xlpm.TotalMonthlyPaymentCalculation,$D587+$E587+$G587+_xlpm.IfPMIOwedIsBlank,
_xlpm.IsPrincipalZeroCondition,ROUND($F586,2) = 0,
_xlpm.IsPrincipalRemainingBlankCondition,$F586="",
_xlpm.IsPeriodBlankCondition,ISBLANK($A587),
_xlpm.Calculation,IF(_xlpm.IsPeriodBlankCondition,"",IF(_xlpm.IsPrincipalRemainingBlankCondition,"",IF(_xlpm.IsPrincipalZeroCondition,"",_xlpm.TotalMonthlyPaymentCalculation))),
_xlpm.Calculation
)</f>
        <v/>
      </c>
      <c r="L587" s="5"/>
    </row>
    <row r="588" spans="2:12" x14ac:dyDescent="0.3">
      <c r="B588" s="53" t="str">
        <f t="shared" si="8"/>
        <v/>
      </c>
      <c r="C588" s="5" t="str">
        <f>_xlfn.LET(
_xlpm.StartingPrincipalBalance,$F587,
_xlpm.IsPrincipalRemainingZeroCondition,ROUND($F587,2)=0,
_xlpm.IsPrincipalRemainingBlankCondition,$F587="",
_xlpm.IsPeriodBlankCondition,ISBLANK($A588),
_xlpm.Calculation,IF(_xlpm.IsPeriodBlankCondition,"",IF(_xlpm.IsPrincipalRemainingBlankCondition,"",IF(_xlpm.IsPrincipalRemainingZeroCondition,"",_xlpm.StartingPrincipalBalance))),
_xlpm.Calculation
)</f>
        <v/>
      </c>
      <c r="D588" s="5" t="str">
        <f>_xlfn.LET(
_xlpm.InterestCalculation,$F587*$B$9,
_xlpm.IsPrincipalRemainingZeroCondition,ROUND($F587,2)=0,
_xlpm.IsPrincipalRemainingBlankCondition,$F587="",
_xlpm.IsPeriodBlankCondition,ISBLANK($A588),
_xlpm.Calculation,IF(_xlpm.IsPeriodBlankCondition,"",IF(_xlpm.IsPrincipalRemainingBlankCondition,"",IF(_xlpm.IsPrincipalRemainingZeroCondition,"",_xlpm.InterestCalculation))),
_xlpm.Calculation
)</f>
        <v/>
      </c>
      <c r="E588" s="5" t="str">
        <f>_xlfn.LET(
_xlpm.PrincipalOwedCalculation,$B$10-$D588,
_xlpm.IsPrincipalLessThenOrEqualToMonthlyPaymentCondition,$F587&lt;=$B$10,
_xlpm.IsPrincipalZeroCondition,ROUND($F587,2) = 0,
_xlpm.IsPrincipalRemainingBlankCondition,$F587="",
_xlpm.IsPeriodBlankCondition,ISBLANK($A588),
_xlpm.Calculation,IF(_xlpm.IsPeriodBlankCondition,"",IF(_xlpm.IsPrincipalRemainingBlankCondition,"",IF(_xlpm.IsPrincipalZeroCondition,"",IF(_xlpm.IsPrincipalLessThenOrEqualToMonthlyPaymentCondition,$F587,_xlpm.PrincipalOwedCalculation)))),
_xlpm.Calculation
)</f>
        <v/>
      </c>
      <c r="F588" s="5" t="str">
        <f>_xlfn.LET(
_xlpm.StartingBalanceGreaterThanPrincipalOwedPlusPrepaymentCondition,$C588&gt;=$E588,
_xlpm.IsPrincpalOwedPlusPrepaymentLessThanOrEqualToPrincipalRemainingCondition,ROUND($E588,2)&lt;=ROUND($F587,2),
_xlpm.IsCurrentPrincapalOwedAmtGreaterThanPrevPrincipalOwedCondition,$E587&gt;$F587,
_xlpm.IsPrincipalZeroCondition,ROUND($F587,2) = 0,
_xlpm.IsPrincipalRemainingBlankCondition,$F587="",
_xlpm.IsPeriodBlankCondition,ISBLANK($A588),
_xlpm.Calculation,IF(_xlpm.IsPeriodBlankCondition,"",IF(_xlpm.IsPrincipalRemainingBlankCondition,"",IF(_xlpm.IsPrincipalZeroCondition,"",IF(_xlpm.StartingBalanceGreaterThanPrincipalOwedPlusPrepaymentCondition,$C588-$E588,0)))),
_xlpm.Calculation
)</f>
        <v/>
      </c>
      <c r="G588" s="5" t="str">
        <f>_xlfn.LET(
_xlpm.PrincpalRemainingCalculation,$B$13,
_xlpm.IsPrincipalZeroCondition,ROUND($F587,2) = 0,
_xlpm.IsPrincipalRemainingBlankCondition,$F587="",
_xlpm.IsPeriodBlankCondition,ISBLANK($A588),
_xlpm.Calculation,IF(_xlpm.IsPeriodBlankCondition,"",IF(_xlpm.IsPrincipalRemainingBlankCondition,"",IF(_xlpm.IsPrincipalZeroCondition,"",_xlpm.PrincpalRemainingCalculation))),
_xlpm.Calculation
)</f>
        <v/>
      </c>
      <c r="H588" s="5" t="str">
        <f>_xlfn.LET(
_xlpm.IsPrincipalRemainingLessThanOrEqualToPMICutoffAmtCondition,$F587&lt;=$B$2*(1-$B$15),
_xlpm.PMIMonthlyPayment,$B$19,
_xlpm.IsPrincipalZeroCondition,ROUND($F587,2) = 0,
_xlpm.IsPrincipalRemainingBlankCondition,$F587="",
_xlpm.IsPeriodBlankCondition,ISBLANK($A588),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88" s="5" t="str">
        <f>_xlfn.LET(
_xlpm.IfPMIOwedIsBlank,IF($H588 = "",0,$H588),
_xlpm.TotalMonthlyPaymentCalculation,$D588+$E588+$G588+_xlpm.IfPMIOwedIsBlank,
_xlpm.IsPrincipalZeroCondition,ROUND($F587,2) = 0,
_xlpm.IsPrincipalRemainingBlankCondition,$F587="",
_xlpm.IsPeriodBlankCondition,ISBLANK($A588),
_xlpm.Calculation,IF(_xlpm.IsPeriodBlankCondition,"",IF(_xlpm.IsPrincipalRemainingBlankCondition,"",IF(_xlpm.IsPrincipalZeroCondition,"",_xlpm.TotalMonthlyPaymentCalculation))),
_xlpm.Calculation
)</f>
        <v/>
      </c>
      <c r="L588" s="5"/>
    </row>
    <row r="589" spans="2:12" x14ac:dyDescent="0.3">
      <c r="B589" s="53" t="str">
        <f t="shared" si="8"/>
        <v/>
      </c>
      <c r="C589" s="5" t="str">
        <f>_xlfn.LET(
_xlpm.StartingPrincipalBalance,$F588,
_xlpm.IsPrincipalRemainingZeroCondition,ROUND($F588,2)=0,
_xlpm.IsPrincipalRemainingBlankCondition,$F588="",
_xlpm.IsPeriodBlankCondition,ISBLANK($A589),
_xlpm.Calculation,IF(_xlpm.IsPeriodBlankCondition,"",IF(_xlpm.IsPrincipalRemainingBlankCondition,"",IF(_xlpm.IsPrincipalRemainingZeroCondition,"",_xlpm.StartingPrincipalBalance))),
_xlpm.Calculation
)</f>
        <v/>
      </c>
      <c r="D589" s="5" t="str">
        <f>_xlfn.LET(
_xlpm.InterestCalculation,$F588*$B$9,
_xlpm.IsPrincipalRemainingZeroCondition,ROUND($F588,2)=0,
_xlpm.IsPrincipalRemainingBlankCondition,$F588="",
_xlpm.IsPeriodBlankCondition,ISBLANK($A589),
_xlpm.Calculation,IF(_xlpm.IsPeriodBlankCondition,"",IF(_xlpm.IsPrincipalRemainingBlankCondition,"",IF(_xlpm.IsPrincipalRemainingZeroCondition,"",_xlpm.InterestCalculation))),
_xlpm.Calculation
)</f>
        <v/>
      </c>
      <c r="E589" s="5" t="str">
        <f>_xlfn.LET(
_xlpm.PrincipalOwedCalculation,$B$10-$D589,
_xlpm.IsPrincipalLessThenOrEqualToMonthlyPaymentCondition,$F588&lt;=$B$10,
_xlpm.IsPrincipalZeroCondition,ROUND($F588,2) = 0,
_xlpm.IsPrincipalRemainingBlankCondition,$F588="",
_xlpm.IsPeriodBlankCondition,ISBLANK($A589),
_xlpm.Calculation,IF(_xlpm.IsPeriodBlankCondition,"",IF(_xlpm.IsPrincipalRemainingBlankCondition,"",IF(_xlpm.IsPrincipalZeroCondition,"",IF(_xlpm.IsPrincipalLessThenOrEqualToMonthlyPaymentCondition,$F588,_xlpm.PrincipalOwedCalculation)))),
_xlpm.Calculation
)</f>
        <v/>
      </c>
      <c r="F589" s="5" t="str">
        <f>_xlfn.LET(
_xlpm.StartingBalanceGreaterThanPrincipalOwedPlusPrepaymentCondition,$C589&gt;=$E589,
_xlpm.IsPrincpalOwedPlusPrepaymentLessThanOrEqualToPrincipalRemainingCondition,ROUND($E589,2)&lt;=ROUND($F588,2),
_xlpm.IsCurrentPrincapalOwedAmtGreaterThanPrevPrincipalOwedCondition,$E588&gt;$F588,
_xlpm.IsPrincipalZeroCondition,ROUND($F588,2) = 0,
_xlpm.IsPrincipalRemainingBlankCondition,$F588="",
_xlpm.IsPeriodBlankCondition,ISBLANK($A589),
_xlpm.Calculation,IF(_xlpm.IsPeriodBlankCondition,"",IF(_xlpm.IsPrincipalRemainingBlankCondition,"",IF(_xlpm.IsPrincipalZeroCondition,"",IF(_xlpm.StartingBalanceGreaterThanPrincipalOwedPlusPrepaymentCondition,$C589-$E589,0)))),
_xlpm.Calculation
)</f>
        <v/>
      </c>
      <c r="G589" s="5" t="str">
        <f>_xlfn.LET(
_xlpm.PrincpalRemainingCalculation,$B$13,
_xlpm.IsPrincipalZeroCondition,ROUND($F588,2) = 0,
_xlpm.IsPrincipalRemainingBlankCondition,$F588="",
_xlpm.IsPeriodBlankCondition,ISBLANK($A589),
_xlpm.Calculation,IF(_xlpm.IsPeriodBlankCondition,"",IF(_xlpm.IsPrincipalRemainingBlankCondition,"",IF(_xlpm.IsPrincipalZeroCondition,"",_xlpm.PrincpalRemainingCalculation))),
_xlpm.Calculation
)</f>
        <v/>
      </c>
      <c r="H589" s="5" t="str">
        <f>_xlfn.LET(
_xlpm.IsPrincipalRemainingLessThanOrEqualToPMICutoffAmtCondition,$F588&lt;=$B$2*(1-$B$15),
_xlpm.PMIMonthlyPayment,$B$19,
_xlpm.IsPrincipalZeroCondition,ROUND($F588,2) = 0,
_xlpm.IsPrincipalRemainingBlankCondition,$F588="",
_xlpm.IsPeriodBlankCondition,ISBLANK($A589),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89" s="5" t="str">
        <f>_xlfn.LET(
_xlpm.IfPMIOwedIsBlank,IF($H589 = "",0,$H589),
_xlpm.TotalMonthlyPaymentCalculation,$D589+$E589+$G589+_xlpm.IfPMIOwedIsBlank,
_xlpm.IsPrincipalZeroCondition,ROUND($F588,2) = 0,
_xlpm.IsPrincipalRemainingBlankCondition,$F588="",
_xlpm.IsPeriodBlankCondition,ISBLANK($A589),
_xlpm.Calculation,IF(_xlpm.IsPeriodBlankCondition,"",IF(_xlpm.IsPrincipalRemainingBlankCondition,"",IF(_xlpm.IsPrincipalZeroCondition,"",_xlpm.TotalMonthlyPaymentCalculation))),
_xlpm.Calculation
)</f>
        <v/>
      </c>
      <c r="L589" s="5"/>
    </row>
    <row r="590" spans="2:12" x14ac:dyDescent="0.3">
      <c r="B590" s="53" t="str">
        <f t="shared" si="8"/>
        <v/>
      </c>
      <c r="C590" s="5" t="str">
        <f>_xlfn.LET(
_xlpm.StartingPrincipalBalance,$F589,
_xlpm.IsPrincipalRemainingZeroCondition,ROUND($F589,2)=0,
_xlpm.IsPrincipalRemainingBlankCondition,$F589="",
_xlpm.IsPeriodBlankCondition,ISBLANK($A590),
_xlpm.Calculation,IF(_xlpm.IsPeriodBlankCondition,"",IF(_xlpm.IsPrincipalRemainingBlankCondition,"",IF(_xlpm.IsPrincipalRemainingZeroCondition,"",_xlpm.StartingPrincipalBalance))),
_xlpm.Calculation
)</f>
        <v/>
      </c>
      <c r="D590" s="5" t="str">
        <f>_xlfn.LET(
_xlpm.InterestCalculation,$F589*$B$9,
_xlpm.IsPrincipalRemainingZeroCondition,ROUND($F589,2)=0,
_xlpm.IsPrincipalRemainingBlankCondition,$F589="",
_xlpm.IsPeriodBlankCondition,ISBLANK($A590),
_xlpm.Calculation,IF(_xlpm.IsPeriodBlankCondition,"",IF(_xlpm.IsPrincipalRemainingBlankCondition,"",IF(_xlpm.IsPrincipalRemainingZeroCondition,"",_xlpm.InterestCalculation))),
_xlpm.Calculation
)</f>
        <v/>
      </c>
      <c r="E590" s="5" t="str">
        <f>_xlfn.LET(
_xlpm.PrincipalOwedCalculation,$B$10-$D590,
_xlpm.IsPrincipalLessThenOrEqualToMonthlyPaymentCondition,$F589&lt;=$B$10,
_xlpm.IsPrincipalZeroCondition,ROUND($F589,2) = 0,
_xlpm.IsPrincipalRemainingBlankCondition,$F589="",
_xlpm.IsPeriodBlankCondition,ISBLANK($A590),
_xlpm.Calculation,IF(_xlpm.IsPeriodBlankCondition,"",IF(_xlpm.IsPrincipalRemainingBlankCondition,"",IF(_xlpm.IsPrincipalZeroCondition,"",IF(_xlpm.IsPrincipalLessThenOrEqualToMonthlyPaymentCondition,$F589,_xlpm.PrincipalOwedCalculation)))),
_xlpm.Calculation
)</f>
        <v/>
      </c>
      <c r="F590" s="5" t="str">
        <f>_xlfn.LET(
_xlpm.StartingBalanceGreaterThanPrincipalOwedPlusPrepaymentCondition,$C590&gt;=$E590,
_xlpm.IsPrincpalOwedPlusPrepaymentLessThanOrEqualToPrincipalRemainingCondition,ROUND($E590,2)&lt;=ROUND($F589,2),
_xlpm.IsCurrentPrincapalOwedAmtGreaterThanPrevPrincipalOwedCondition,$E589&gt;$F589,
_xlpm.IsPrincipalZeroCondition,ROUND($F589,2) = 0,
_xlpm.IsPrincipalRemainingBlankCondition,$F589="",
_xlpm.IsPeriodBlankCondition,ISBLANK($A590),
_xlpm.Calculation,IF(_xlpm.IsPeriodBlankCondition,"",IF(_xlpm.IsPrincipalRemainingBlankCondition,"",IF(_xlpm.IsPrincipalZeroCondition,"",IF(_xlpm.StartingBalanceGreaterThanPrincipalOwedPlusPrepaymentCondition,$C590-$E590,0)))),
_xlpm.Calculation
)</f>
        <v/>
      </c>
      <c r="G590" s="5" t="str">
        <f>_xlfn.LET(
_xlpm.PrincpalRemainingCalculation,$B$13,
_xlpm.IsPrincipalZeroCondition,ROUND($F589,2) = 0,
_xlpm.IsPrincipalRemainingBlankCondition,$F589="",
_xlpm.IsPeriodBlankCondition,ISBLANK($A590),
_xlpm.Calculation,IF(_xlpm.IsPeriodBlankCondition,"",IF(_xlpm.IsPrincipalRemainingBlankCondition,"",IF(_xlpm.IsPrincipalZeroCondition,"",_xlpm.PrincpalRemainingCalculation))),
_xlpm.Calculation
)</f>
        <v/>
      </c>
      <c r="H590" s="5" t="str">
        <f>_xlfn.LET(
_xlpm.IsPrincipalRemainingLessThanOrEqualToPMICutoffAmtCondition,$F589&lt;=$B$2*(1-$B$15),
_xlpm.PMIMonthlyPayment,$B$19,
_xlpm.IsPrincipalZeroCondition,ROUND($F589,2) = 0,
_xlpm.IsPrincipalRemainingBlankCondition,$F589="",
_xlpm.IsPeriodBlankCondition,ISBLANK($A590),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90" s="5" t="str">
        <f>_xlfn.LET(
_xlpm.IfPMIOwedIsBlank,IF($H590 = "",0,$H590),
_xlpm.TotalMonthlyPaymentCalculation,$D590+$E590+$G590+_xlpm.IfPMIOwedIsBlank,
_xlpm.IsPrincipalZeroCondition,ROUND($F589,2) = 0,
_xlpm.IsPrincipalRemainingBlankCondition,$F589="",
_xlpm.IsPeriodBlankCondition,ISBLANK($A590),
_xlpm.Calculation,IF(_xlpm.IsPeriodBlankCondition,"",IF(_xlpm.IsPrincipalRemainingBlankCondition,"",IF(_xlpm.IsPrincipalZeroCondition,"",_xlpm.TotalMonthlyPaymentCalculation))),
_xlpm.Calculation
)</f>
        <v/>
      </c>
      <c r="L590" s="5"/>
    </row>
    <row r="591" spans="2:12" x14ac:dyDescent="0.3">
      <c r="B591" s="53" t="str">
        <f t="shared" si="8"/>
        <v/>
      </c>
      <c r="C591" s="5" t="str">
        <f>_xlfn.LET(
_xlpm.StartingPrincipalBalance,$F590,
_xlpm.IsPrincipalRemainingZeroCondition,ROUND($F590,2)=0,
_xlpm.IsPrincipalRemainingBlankCondition,$F590="",
_xlpm.IsPeriodBlankCondition,ISBLANK($A591),
_xlpm.Calculation,IF(_xlpm.IsPeriodBlankCondition,"",IF(_xlpm.IsPrincipalRemainingBlankCondition,"",IF(_xlpm.IsPrincipalRemainingZeroCondition,"",_xlpm.StartingPrincipalBalance))),
_xlpm.Calculation
)</f>
        <v/>
      </c>
      <c r="D591" s="5" t="str">
        <f>_xlfn.LET(
_xlpm.InterestCalculation,$F590*$B$9,
_xlpm.IsPrincipalRemainingZeroCondition,ROUND($F590,2)=0,
_xlpm.IsPrincipalRemainingBlankCondition,$F590="",
_xlpm.IsPeriodBlankCondition,ISBLANK($A591),
_xlpm.Calculation,IF(_xlpm.IsPeriodBlankCondition,"",IF(_xlpm.IsPrincipalRemainingBlankCondition,"",IF(_xlpm.IsPrincipalRemainingZeroCondition,"",_xlpm.InterestCalculation))),
_xlpm.Calculation
)</f>
        <v/>
      </c>
      <c r="E591" s="5" t="str">
        <f>_xlfn.LET(
_xlpm.PrincipalOwedCalculation,$B$10-$D591,
_xlpm.IsPrincipalLessThenOrEqualToMonthlyPaymentCondition,$F590&lt;=$B$10,
_xlpm.IsPrincipalZeroCondition,ROUND($F590,2) = 0,
_xlpm.IsPrincipalRemainingBlankCondition,$F590="",
_xlpm.IsPeriodBlankCondition,ISBLANK($A591),
_xlpm.Calculation,IF(_xlpm.IsPeriodBlankCondition,"",IF(_xlpm.IsPrincipalRemainingBlankCondition,"",IF(_xlpm.IsPrincipalZeroCondition,"",IF(_xlpm.IsPrincipalLessThenOrEqualToMonthlyPaymentCondition,$F590,_xlpm.PrincipalOwedCalculation)))),
_xlpm.Calculation
)</f>
        <v/>
      </c>
      <c r="F591" s="5" t="str">
        <f>_xlfn.LET(
_xlpm.StartingBalanceGreaterThanPrincipalOwedPlusPrepaymentCondition,$C591&gt;=$E591,
_xlpm.IsPrincpalOwedPlusPrepaymentLessThanOrEqualToPrincipalRemainingCondition,ROUND($E591,2)&lt;=ROUND($F590,2),
_xlpm.IsCurrentPrincapalOwedAmtGreaterThanPrevPrincipalOwedCondition,$E590&gt;$F590,
_xlpm.IsPrincipalZeroCondition,ROUND($F590,2) = 0,
_xlpm.IsPrincipalRemainingBlankCondition,$F590="",
_xlpm.IsPeriodBlankCondition,ISBLANK($A591),
_xlpm.Calculation,IF(_xlpm.IsPeriodBlankCondition,"",IF(_xlpm.IsPrincipalRemainingBlankCondition,"",IF(_xlpm.IsPrincipalZeroCondition,"",IF(_xlpm.StartingBalanceGreaterThanPrincipalOwedPlusPrepaymentCondition,$C591-$E591,0)))),
_xlpm.Calculation
)</f>
        <v/>
      </c>
      <c r="G591" s="5" t="str">
        <f>_xlfn.LET(
_xlpm.PrincpalRemainingCalculation,$B$13,
_xlpm.IsPrincipalZeroCondition,ROUND($F590,2) = 0,
_xlpm.IsPrincipalRemainingBlankCondition,$F590="",
_xlpm.IsPeriodBlankCondition,ISBLANK($A591),
_xlpm.Calculation,IF(_xlpm.IsPeriodBlankCondition,"",IF(_xlpm.IsPrincipalRemainingBlankCondition,"",IF(_xlpm.IsPrincipalZeroCondition,"",_xlpm.PrincpalRemainingCalculation))),
_xlpm.Calculation
)</f>
        <v/>
      </c>
      <c r="H591" s="5" t="str">
        <f>_xlfn.LET(
_xlpm.IsPrincipalRemainingLessThanOrEqualToPMICutoffAmtCondition,$F590&lt;=$B$2*(1-$B$15),
_xlpm.PMIMonthlyPayment,$B$19,
_xlpm.IsPrincipalZeroCondition,ROUND($F590,2) = 0,
_xlpm.IsPrincipalRemainingBlankCondition,$F590="",
_xlpm.IsPeriodBlankCondition,ISBLANK($A591),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91" s="5" t="str">
        <f>_xlfn.LET(
_xlpm.IfPMIOwedIsBlank,IF($H591 = "",0,$H591),
_xlpm.TotalMonthlyPaymentCalculation,$D591+$E591+$G591+_xlpm.IfPMIOwedIsBlank,
_xlpm.IsPrincipalZeroCondition,ROUND($F590,2) = 0,
_xlpm.IsPrincipalRemainingBlankCondition,$F590="",
_xlpm.IsPeriodBlankCondition,ISBLANK($A591),
_xlpm.Calculation,IF(_xlpm.IsPeriodBlankCondition,"",IF(_xlpm.IsPrincipalRemainingBlankCondition,"",IF(_xlpm.IsPrincipalZeroCondition,"",_xlpm.TotalMonthlyPaymentCalculation))),
_xlpm.Calculation
)</f>
        <v/>
      </c>
      <c r="L591" s="5"/>
    </row>
    <row r="592" spans="2:12" x14ac:dyDescent="0.3">
      <c r="B592" s="53" t="str">
        <f t="shared" si="8"/>
        <v/>
      </c>
      <c r="C592" s="5" t="str">
        <f>_xlfn.LET(
_xlpm.StartingPrincipalBalance,$F591,
_xlpm.IsPrincipalRemainingZeroCondition,ROUND($F591,2)=0,
_xlpm.IsPrincipalRemainingBlankCondition,$F591="",
_xlpm.IsPeriodBlankCondition,ISBLANK($A592),
_xlpm.Calculation,IF(_xlpm.IsPeriodBlankCondition,"",IF(_xlpm.IsPrincipalRemainingBlankCondition,"",IF(_xlpm.IsPrincipalRemainingZeroCondition,"",_xlpm.StartingPrincipalBalance))),
_xlpm.Calculation
)</f>
        <v/>
      </c>
      <c r="D592" s="5" t="str">
        <f>_xlfn.LET(
_xlpm.InterestCalculation,$F591*$B$9,
_xlpm.IsPrincipalRemainingZeroCondition,ROUND($F591,2)=0,
_xlpm.IsPrincipalRemainingBlankCondition,$F591="",
_xlpm.IsPeriodBlankCondition,ISBLANK($A592),
_xlpm.Calculation,IF(_xlpm.IsPeriodBlankCondition,"",IF(_xlpm.IsPrincipalRemainingBlankCondition,"",IF(_xlpm.IsPrincipalRemainingZeroCondition,"",_xlpm.InterestCalculation))),
_xlpm.Calculation
)</f>
        <v/>
      </c>
      <c r="E592" s="5" t="str">
        <f>_xlfn.LET(
_xlpm.PrincipalOwedCalculation,$B$10-$D592,
_xlpm.IsPrincipalLessThenOrEqualToMonthlyPaymentCondition,$F591&lt;=$B$10,
_xlpm.IsPrincipalZeroCondition,ROUND($F591,2) = 0,
_xlpm.IsPrincipalRemainingBlankCondition,$F591="",
_xlpm.IsPeriodBlankCondition,ISBLANK($A592),
_xlpm.Calculation,IF(_xlpm.IsPeriodBlankCondition,"",IF(_xlpm.IsPrincipalRemainingBlankCondition,"",IF(_xlpm.IsPrincipalZeroCondition,"",IF(_xlpm.IsPrincipalLessThenOrEqualToMonthlyPaymentCondition,$F591,_xlpm.PrincipalOwedCalculation)))),
_xlpm.Calculation
)</f>
        <v/>
      </c>
      <c r="F592" s="5" t="str">
        <f>_xlfn.LET(
_xlpm.StartingBalanceGreaterThanPrincipalOwedPlusPrepaymentCondition,$C592&gt;=$E592,
_xlpm.IsPrincpalOwedPlusPrepaymentLessThanOrEqualToPrincipalRemainingCondition,ROUND($E592,2)&lt;=ROUND($F591,2),
_xlpm.IsCurrentPrincapalOwedAmtGreaterThanPrevPrincipalOwedCondition,$E591&gt;$F591,
_xlpm.IsPrincipalZeroCondition,ROUND($F591,2) = 0,
_xlpm.IsPrincipalRemainingBlankCondition,$F591="",
_xlpm.IsPeriodBlankCondition,ISBLANK($A592),
_xlpm.Calculation,IF(_xlpm.IsPeriodBlankCondition,"",IF(_xlpm.IsPrincipalRemainingBlankCondition,"",IF(_xlpm.IsPrincipalZeroCondition,"",IF(_xlpm.StartingBalanceGreaterThanPrincipalOwedPlusPrepaymentCondition,$C592-$E592,0)))),
_xlpm.Calculation
)</f>
        <v/>
      </c>
      <c r="G592" s="5" t="str">
        <f>_xlfn.LET(
_xlpm.PrincpalRemainingCalculation,$B$13,
_xlpm.IsPrincipalZeroCondition,ROUND($F591,2) = 0,
_xlpm.IsPrincipalRemainingBlankCondition,$F591="",
_xlpm.IsPeriodBlankCondition,ISBLANK($A592),
_xlpm.Calculation,IF(_xlpm.IsPeriodBlankCondition,"",IF(_xlpm.IsPrincipalRemainingBlankCondition,"",IF(_xlpm.IsPrincipalZeroCondition,"",_xlpm.PrincpalRemainingCalculation))),
_xlpm.Calculation
)</f>
        <v/>
      </c>
      <c r="H592" s="5" t="str">
        <f>_xlfn.LET(
_xlpm.IsPrincipalRemainingLessThanOrEqualToPMICutoffAmtCondition,$F591&lt;=$B$2*(1-$B$15),
_xlpm.PMIMonthlyPayment,$B$19,
_xlpm.IsPrincipalZeroCondition,ROUND($F591,2) = 0,
_xlpm.IsPrincipalRemainingBlankCondition,$F591="",
_xlpm.IsPeriodBlankCondition,ISBLANK($A592),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92" s="5" t="str">
        <f>_xlfn.LET(
_xlpm.IfPMIOwedIsBlank,IF($H592 = "",0,$H592),
_xlpm.TotalMonthlyPaymentCalculation,$D592+$E592+$G592+_xlpm.IfPMIOwedIsBlank,
_xlpm.IsPrincipalZeroCondition,ROUND($F591,2) = 0,
_xlpm.IsPrincipalRemainingBlankCondition,$F591="",
_xlpm.IsPeriodBlankCondition,ISBLANK($A592),
_xlpm.Calculation,IF(_xlpm.IsPeriodBlankCondition,"",IF(_xlpm.IsPrincipalRemainingBlankCondition,"",IF(_xlpm.IsPrincipalZeroCondition,"",_xlpm.TotalMonthlyPaymentCalculation))),
_xlpm.Calculation
)</f>
        <v/>
      </c>
      <c r="L592" s="5"/>
    </row>
    <row r="593" spans="2:12" x14ac:dyDescent="0.3">
      <c r="B593" s="53" t="str">
        <f t="shared" si="8"/>
        <v/>
      </c>
      <c r="C593" s="5" t="str">
        <f>_xlfn.LET(
_xlpm.StartingPrincipalBalance,$F592,
_xlpm.IsPrincipalRemainingZeroCondition,ROUND($F592,2)=0,
_xlpm.IsPrincipalRemainingBlankCondition,$F592="",
_xlpm.IsPeriodBlankCondition,ISBLANK($A593),
_xlpm.Calculation,IF(_xlpm.IsPeriodBlankCondition,"",IF(_xlpm.IsPrincipalRemainingBlankCondition,"",IF(_xlpm.IsPrincipalRemainingZeroCondition,"",_xlpm.StartingPrincipalBalance))),
_xlpm.Calculation
)</f>
        <v/>
      </c>
      <c r="D593" s="5" t="str">
        <f>_xlfn.LET(
_xlpm.InterestCalculation,$F592*$B$9,
_xlpm.IsPrincipalRemainingZeroCondition,ROUND($F592,2)=0,
_xlpm.IsPrincipalRemainingBlankCondition,$F592="",
_xlpm.IsPeriodBlankCondition,ISBLANK($A593),
_xlpm.Calculation,IF(_xlpm.IsPeriodBlankCondition,"",IF(_xlpm.IsPrincipalRemainingBlankCondition,"",IF(_xlpm.IsPrincipalRemainingZeroCondition,"",_xlpm.InterestCalculation))),
_xlpm.Calculation
)</f>
        <v/>
      </c>
      <c r="E593" s="5" t="str">
        <f>_xlfn.LET(
_xlpm.PrincipalOwedCalculation,$B$10-$D593,
_xlpm.IsPrincipalLessThenOrEqualToMonthlyPaymentCondition,$F592&lt;=$B$10,
_xlpm.IsPrincipalZeroCondition,ROUND($F592,2) = 0,
_xlpm.IsPrincipalRemainingBlankCondition,$F592="",
_xlpm.IsPeriodBlankCondition,ISBLANK($A593),
_xlpm.Calculation,IF(_xlpm.IsPeriodBlankCondition,"",IF(_xlpm.IsPrincipalRemainingBlankCondition,"",IF(_xlpm.IsPrincipalZeroCondition,"",IF(_xlpm.IsPrincipalLessThenOrEqualToMonthlyPaymentCondition,$F592,_xlpm.PrincipalOwedCalculation)))),
_xlpm.Calculation
)</f>
        <v/>
      </c>
      <c r="F593" s="5" t="str">
        <f>_xlfn.LET(
_xlpm.StartingBalanceGreaterThanPrincipalOwedPlusPrepaymentCondition,$C593&gt;=$E593,
_xlpm.IsPrincpalOwedPlusPrepaymentLessThanOrEqualToPrincipalRemainingCondition,ROUND($E593,2)&lt;=ROUND($F592,2),
_xlpm.IsCurrentPrincapalOwedAmtGreaterThanPrevPrincipalOwedCondition,$E592&gt;$F592,
_xlpm.IsPrincipalZeroCondition,ROUND($F592,2) = 0,
_xlpm.IsPrincipalRemainingBlankCondition,$F592="",
_xlpm.IsPeriodBlankCondition,ISBLANK($A593),
_xlpm.Calculation,IF(_xlpm.IsPeriodBlankCondition,"",IF(_xlpm.IsPrincipalRemainingBlankCondition,"",IF(_xlpm.IsPrincipalZeroCondition,"",IF(_xlpm.StartingBalanceGreaterThanPrincipalOwedPlusPrepaymentCondition,$C593-$E593,0)))),
_xlpm.Calculation
)</f>
        <v/>
      </c>
      <c r="G593" s="5" t="str">
        <f>_xlfn.LET(
_xlpm.PrincpalRemainingCalculation,$B$13,
_xlpm.IsPrincipalZeroCondition,ROUND($F592,2) = 0,
_xlpm.IsPrincipalRemainingBlankCondition,$F592="",
_xlpm.IsPeriodBlankCondition,ISBLANK($A593),
_xlpm.Calculation,IF(_xlpm.IsPeriodBlankCondition,"",IF(_xlpm.IsPrincipalRemainingBlankCondition,"",IF(_xlpm.IsPrincipalZeroCondition,"",_xlpm.PrincpalRemainingCalculation))),
_xlpm.Calculation
)</f>
        <v/>
      </c>
      <c r="H593" s="5" t="str">
        <f>_xlfn.LET(
_xlpm.IsPrincipalRemainingLessThanOrEqualToPMICutoffAmtCondition,$F592&lt;=$B$2*(1-$B$15),
_xlpm.PMIMonthlyPayment,$B$19,
_xlpm.IsPrincipalZeroCondition,ROUND($F592,2) = 0,
_xlpm.IsPrincipalRemainingBlankCondition,$F592="",
_xlpm.IsPeriodBlankCondition,ISBLANK($A593),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93" s="5" t="str">
        <f>_xlfn.LET(
_xlpm.IfPMIOwedIsBlank,IF($H593 = "",0,$H593),
_xlpm.TotalMonthlyPaymentCalculation,$D593+$E593+$G593+_xlpm.IfPMIOwedIsBlank,
_xlpm.IsPrincipalZeroCondition,ROUND($F592,2) = 0,
_xlpm.IsPrincipalRemainingBlankCondition,$F592="",
_xlpm.IsPeriodBlankCondition,ISBLANK($A593),
_xlpm.Calculation,IF(_xlpm.IsPeriodBlankCondition,"",IF(_xlpm.IsPrincipalRemainingBlankCondition,"",IF(_xlpm.IsPrincipalZeroCondition,"",_xlpm.TotalMonthlyPaymentCalculation))),
_xlpm.Calculation
)</f>
        <v/>
      </c>
      <c r="L593" s="5"/>
    </row>
    <row r="594" spans="2:12" x14ac:dyDescent="0.3">
      <c r="B594" s="53" t="str">
        <f t="shared" si="8"/>
        <v/>
      </c>
      <c r="C594" s="5" t="str">
        <f>_xlfn.LET(
_xlpm.StartingPrincipalBalance,$F593,
_xlpm.IsPrincipalRemainingZeroCondition,ROUND($F593,2)=0,
_xlpm.IsPrincipalRemainingBlankCondition,$F593="",
_xlpm.IsPeriodBlankCondition,ISBLANK($A594),
_xlpm.Calculation,IF(_xlpm.IsPeriodBlankCondition,"",IF(_xlpm.IsPrincipalRemainingBlankCondition,"",IF(_xlpm.IsPrincipalRemainingZeroCondition,"",_xlpm.StartingPrincipalBalance))),
_xlpm.Calculation
)</f>
        <v/>
      </c>
      <c r="D594" s="5" t="str">
        <f>_xlfn.LET(
_xlpm.InterestCalculation,$F593*$B$9,
_xlpm.IsPrincipalRemainingZeroCondition,ROUND($F593,2)=0,
_xlpm.IsPrincipalRemainingBlankCondition,$F593="",
_xlpm.IsPeriodBlankCondition,ISBLANK($A594),
_xlpm.Calculation,IF(_xlpm.IsPeriodBlankCondition,"",IF(_xlpm.IsPrincipalRemainingBlankCondition,"",IF(_xlpm.IsPrincipalRemainingZeroCondition,"",_xlpm.InterestCalculation))),
_xlpm.Calculation
)</f>
        <v/>
      </c>
      <c r="E594" s="5" t="str">
        <f>_xlfn.LET(
_xlpm.PrincipalOwedCalculation,$B$10-$D594,
_xlpm.IsPrincipalLessThenOrEqualToMonthlyPaymentCondition,$F593&lt;=$B$10,
_xlpm.IsPrincipalZeroCondition,ROUND($F593,2) = 0,
_xlpm.IsPrincipalRemainingBlankCondition,$F593="",
_xlpm.IsPeriodBlankCondition,ISBLANK($A594),
_xlpm.Calculation,IF(_xlpm.IsPeriodBlankCondition,"",IF(_xlpm.IsPrincipalRemainingBlankCondition,"",IF(_xlpm.IsPrincipalZeroCondition,"",IF(_xlpm.IsPrincipalLessThenOrEqualToMonthlyPaymentCondition,$F593,_xlpm.PrincipalOwedCalculation)))),
_xlpm.Calculation
)</f>
        <v/>
      </c>
      <c r="F594" s="5" t="str">
        <f>_xlfn.LET(
_xlpm.StartingBalanceGreaterThanPrincipalOwedPlusPrepaymentCondition,$C594&gt;=$E594,
_xlpm.IsPrincpalOwedPlusPrepaymentLessThanOrEqualToPrincipalRemainingCondition,ROUND($E594,2)&lt;=ROUND($F593,2),
_xlpm.IsCurrentPrincapalOwedAmtGreaterThanPrevPrincipalOwedCondition,$E593&gt;$F593,
_xlpm.IsPrincipalZeroCondition,ROUND($F593,2) = 0,
_xlpm.IsPrincipalRemainingBlankCondition,$F593="",
_xlpm.IsPeriodBlankCondition,ISBLANK($A594),
_xlpm.Calculation,IF(_xlpm.IsPeriodBlankCondition,"",IF(_xlpm.IsPrincipalRemainingBlankCondition,"",IF(_xlpm.IsPrincipalZeroCondition,"",IF(_xlpm.StartingBalanceGreaterThanPrincipalOwedPlusPrepaymentCondition,$C594-$E594,0)))),
_xlpm.Calculation
)</f>
        <v/>
      </c>
      <c r="G594" s="5" t="str">
        <f>_xlfn.LET(
_xlpm.PrincpalRemainingCalculation,$B$13,
_xlpm.IsPrincipalZeroCondition,ROUND($F593,2) = 0,
_xlpm.IsPrincipalRemainingBlankCondition,$F593="",
_xlpm.IsPeriodBlankCondition,ISBLANK($A594),
_xlpm.Calculation,IF(_xlpm.IsPeriodBlankCondition,"",IF(_xlpm.IsPrincipalRemainingBlankCondition,"",IF(_xlpm.IsPrincipalZeroCondition,"",_xlpm.PrincpalRemainingCalculation))),
_xlpm.Calculation
)</f>
        <v/>
      </c>
      <c r="H594" s="5" t="str">
        <f>_xlfn.LET(
_xlpm.IsPrincipalRemainingLessThanOrEqualToPMICutoffAmtCondition,$F593&lt;=$B$2*(1-$B$15),
_xlpm.PMIMonthlyPayment,$B$19,
_xlpm.IsPrincipalZeroCondition,ROUND($F593,2) = 0,
_xlpm.IsPrincipalRemainingBlankCondition,$F593="",
_xlpm.IsPeriodBlankCondition,ISBLANK($A594),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94" s="5" t="str">
        <f>_xlfn.LET(
_xlpm.IfPMIOwedIsBlank,IF($H594 = "",0,$H594),
_xlpm.TotalMonthlyPaymentCalculation,$D594+$E594+$G594+_xlpm.IfPMIOwedIsBlank,
_xlpm.IsPrincipalZeroCondition,ROUND($F593,2) = 0,
_xlpm.IsPrincipalRemainingBlankCondition,$F593="",
_xlpm.IsPeriodBlankCondition,ISBLANK($A594),
_xlpm.Calculation,IF(_xlpm.IsPeriodBlankCondition,"",IF(_xlpm.IsPrincipalRemainingBlankCondition,"",IF(_xlpm.IsPrincipalZeroCondition,"",_xlpm.TotalMonthlyPaymentCalculation))),
_xlpm.Calculation
)</f>
        <v/>
      </c>
      <c r="L594" s="5"/>
    </row>
    <row r="595" spans="2:12" x14ac:dyDescent="0.3">
      <c r="B595" s="53" t="str">
        <f t="shared" si="8"/>
        <v/>
      </c>
      <c r="C595" s="5" t="str">
        <f>_xlfn.LET(
_xlpm.StartingPrincipalBalance,$F594,
_xlpm.IsPrincipalRemainingZeroCondition,ROUND($F594,2)=0,
_xlpm.IsPrincipalRemainingBlankCondition,$F594="",
_xlpm.IsPeriodBlankCondition,ISBLANK($A595),
_xlpm.Calculation,IF(_xlpm.IsPeriodBlankCondition,"",IF(_xlpm.IsPrincipalRemainingBlankCondition,"",IF(_xlpm.IsPrincipalRemainingZeroCondition,"",_xlpm.StartingPrincipalBalance))),
_xlpm.Calculation
)</f>
        <v/>
      </c>
      <c r="D595" s="5" t="str">
        <f>_xlfn.LET(
_xlpm.InterestCalculation,$F594*$B$9,
_xlpm.IsPrincipalRemainingZeroCondition,ROUND($F594,2)=0,
_xlpm.IsPrincipalRemainingBlankCondition,$F594="",
_xlpm.IsPeriodBlankCondition,ISBLANK($A595),
_xlpm.Calculation,IF(_xlpm.IsPeriodBlankCondition,"",IF(_xlpm.IsPrincipalRemainingBlankCondition,"",IF(_xlpm.IsPrincipalRemainingZeroCondition,"",_xlpm.InterestCalculation))),
_xlpm.Calculation
)</f>
        <v/>
      </c>
      <c r="E595" s="5" t="str">
        <f>_xlfn.LET(
_xlpm.PrincipalOwedCalculation,$B$10-$D595,
_xlpm.IsPrincipalLessThenOrEqualToMonthlyPaymentCondition,$F594&lt;=$B$10,
_xlpm.IsPrincipalZeroCondition,ROUND($F594,2) = 0,
_xlpm.IsPrincipalRemainingBlankCondition,$F594="",
_xlpm.IsPeriodBlankCondition,ISBLANK($A595),
_xlpm.Calculation,IF(_xlpm.IsPeriodBlankCondition,"",IF(_xlpm.IsPrincipalRemainingBlankCondition,"",IF(_xlpm.IsPrincipalZeroCondition,"",IF(_xlpm.IsPrincipalLessThenOrEqualToMonthlyPaymentCondition,$F594,_xlpm.PrincipalOwedCalculation)))),
_xlpm.Calculation
)</f>
        <v/>
      </c>
      <c r="F595" s="5" t="str">
        <f>_xlfn.LET(
_xlpm.StartingBalanceGreaterThanPrincipalOwedPlusPrepaymentCondition,$C595&gt;=$E595,
_xlpm.IsPrincpalOwedPlusPrepaymentLessThanOrEqualToPrincipalRemainingCondition,ROUND($E595,2)&lt;=ROUND($F594,2),
_xlpm.IsCurrentPrincapalOwedAmtGreaterThanPrevPrincipalOwedCondition,$E594&gt;$F594,
_xlpm.IsPrincipalZeroCondition,ROUND($F594,2) = 0,
_xlpm.IsPrincipalRemainingBlankCondition,$F594="",
_xlpm.IsPeriodBlankCondition,ISBLANK($A595),
_xlpm.Calculation,IF(_xlpm.IsPeriodBlankCondition,"",IF(_xlpm.IsPrincipalRemainingBlankCondition,"",IF(_xlpm.IsPrincipalZeroCondition,"",IF(_xlpm.StartingBalanceGreaterThanPrincipalOwedPlusPrepaymentCondition,$C595-$E595,0)))),
_xlpm.Calculation
)</f>
        <v/>
      </c>
      <c r="G595" s="5" t="str">
        <f>_xlfn.LET(
_xlpm.PrincpalRemainingCalculation,$B$13,
_xlpm.IsPrincipalZeroCondition,ROUND($F594,2) = 0,
_xlpm.IsPrincipalRemainingBlankCondition,$F594="",
_xlpm.IsPeriodBlankCondition,ISBLANK($A595),
_xlpm.Calculation,IF(_xlpm.IsPeriodBlankCondition,"",IF(_xlpm.IsPrincipalRemainingBlankCondition,"",IF(_xlpm.IsPrincipalZeroCondition,"",_xlpm.PrincpalRemainingCalculation))),
_xlpm.Calculation
)</f>
        <v/>
      </c>
      <c r="H595" s="5" t="str">
        <f>_xlfn.LET(
_xlpm.IsPrincipalRemainingLessThanOrEqualToPMICutoffAmtCondition,$F594&lt;=$B$2*(1-$B$15),
_xlpm.PMIMonthlyPayment,$B$19,
_xlpm.IsPrincipalZeroCondition,ROUND($F594,2) = 0,
_xlpm.IsPrincipalRemainingBlankCondition,$F594="",
_xlpm.IsPeriodBlankCondition,ISBLANK($A595),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95" s="5" t="str">
        <f>_xlfn.LET(
_xlpm.IfPMIOwedIsBlank,IF($H595 = "",0,$H595),
_xlpm.TotalMonthlyPaymentCalculation,$D595+$E595+$G595+_xlpm.IfPMIOwedIsBlank,
_xlpm.IsPrincipalZeroCondition,ROUND($F594,2) = 0,
_xlpm.IsPrincipalRemainingBlankCondition,$F594="",
_xlpm.IsPeriodBlankCondition,ISBLANK($A595),
_xlpm.Calculation,IF(_xlpm.IsPeriodBlankCondition,"",IF(_xlpm.IsPrincipalRemainingBlankCondition,"",IF(_xlpm.IsPrincipalZeroCondition,"",_xlpm.TotalMonthlyPaymentCalculation))),
_xlpm.Calculation
)</f>
        <v/>
      </c>
      <c r="L595" s="5"/>
    </row>
    <row r="596" spans="2:12" x14ac:dyDescent="0.3">
      <c r="B596" s="53" t="str">
        <f t="shared" si="8"/>
        <v/>
      </c>
      <c r="C596" s="5" t="str">
        <f>_xlfn.LET(
_xlpm.StartingPrincipalBalance,$F595,
_xlpm.IsPrincipalRemainingZeroCondition,ROUND($F595,2)=0,
_xlpm.IsPrincipalRemainingBlankCondition,$F595="",
_xlpm.IsPeriodBlankCondition,ISBLANK($A596),
_xlpm.Calculation,IF(_xlpm.IsPeriodBlankCondition,"",IF(_xlpm.IsPrincipalRemainingBlankCondition,"",IF(_xlpm.IsPrincipalRemainingZeroCondition,"",_xlpm.StartingPrincipalBalance))),
_xlpm.Calculation
)</f>
        <v/>
      </c>
      <c r="D596" s="5" t="str">
        <f>_xlfn.LET(
_xlpm.InterestCalculation,$F595*$B$9,
_xlpm.IsPrincipalRemainingZeroCondition,ROUND($F595,2)=0,
_xlpm.IsPrincipalRemainingBlankCondition,$F595="",
_xlpm.IsPeriodBlankCondition,ISBLANK($A596),
_xlpm.Calculation,IF(_xlpm.IsPeriodBlankCondition,"",IF(_xlpm.IsPrincipalRemainingBlankCondition,"",IF(_xlpm.IsPrincipalRemainingZeroCondition,"",_xlpm.InterestCalculation))),
_xlpm.Calculation
)</f>
        <v/>
      </c>
      <c r="E596" s="5" t="str">
        <f>_xlfn.LET(
_xlpm.PrincipalOwedCalculation,$B$10-$D596,
_xlpm.IsPrincipalLessThenOrEqualToMonthlyPaymentCondition,$F595&lt;=$B$10,
_xlpm.IsPrincipalZeroCondition,ROUND($F595,2) = 0,
_xlpm.IsPrincipalRemainingBlankCondition,$F595="",
_xlpm.IsPeriodBlankCondition,ISBLANK($A596),
_xlpm.Calculation,IF(_xlpm.IsPeriodBlankCondition,"",IF(_xlpm.IsPrincipalRemainingBlankCondition,"",IF(_xlpm.IsPrincipalZeroCondition,"",IF(_xlpm.IsPrincipalLessThenOrEqualToMonthlyPaymentCondition,$F595,_xlpm.PrincipalOwedCalculation)))),
_xlpm.Calculation
)</f>
        <v/>
      </c>
      <c r="F596" s="5" t="str">
        <f>_xlfn.LET(
_xlpm.StartingBalanceGreaterThanPrincipalOwedPlusPrepaymentCondition,$C596&gt;=$E596,
_xlpm.IsPrincpalOwedPlusPrepaymentLessThanOrEqualToPrincipalRemainingCondition,ROUND($E596,2)&lt;=ROUND($F595,2),
_xlpm.IsCurrentPrincapalOwedAmtGreaterThanPrevPrincipalOwedCondition,$E595&gt;$F595,
_xlpm.IsPrincipalZeroCondition,ROUND($F595,2) = 0,
_xlpm.IsPrincipalRemainingBlankCondition,$F595="",
_xlpm.IsPeriodBlankCondition,ISBLANK($A596),
_xlpm.Calculation,IF(_xlpm.IsPeriodBlankCondition,"",IF(_xlpm.IsPrincipalRemainingBlankCondition,"",IF(_xlpm.IsPrincipalZeroCondition,"",IF(_xlpm.StartingBalanceGreaterThanPrincipalOwedPlusPrepaymentCondition,$C596-$E596,0)))),
_xlpm.Calculation
)</f>
        <v/>
      </c>
      <c r="G596" s="5" t="str">
        <f>_xlfn.LET(
_xlpm.PrincpalRemainingCalculation,$B$13,
_xlpm.IsPrincipalZeroCondition,ROUND($F595,2) = 0,
_xlpm.IsPrincipalRemainingBlankCondition,$F595="",
_xlpm.IsPeriodBlankCondition,ISBLANK($A596),
_xlpm.Calculation,IF(_xlpm.IsPeriodBlankCondition,"",IF(_xlpm.IsPrincipalRemainingBlankCondition,"",IF(_xlpm.IsPrincipalZeroCondition,"",_xlpm.PrincpalRemainingCalculation))),
_xlpm.Calculation
)</f>
        <v/>
      </c>
      <c r="H596" s="5" t="str">
        <f>_xlfn.LET(
_xlpm.IsPrincipalRemainingLessThanOrEqualToPMICutoffAmtCondition,$F595&lt;=$B$2*(1-$B$15),
_xlpm.PMIMonthlyPayment,$B$19,
_xlpm.IsPrincipalZeroCondition,ROUND($F595,2) = 0,
_xlpm.IsPrincipalRemainingBlankCondition,$F595="",
_xlpm.IsPeriodBlankCondition,ISBLANK($A596),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96" s="5" t="str">
        <f>_xlfn.LET(
_xlpm.IfPMIOwedIsBlank,IF($H596 = "",0,$H596),
_xlpm.TotalMonthlyPaymentCalculation,$D596+$E596+$G596+_xlpm.IfPMIOwedIsBlank,
_xlpm.IsPrincipalZeroCondition,ROUND($F595,2) = 0,
_xlpm.IsPrincipalRemainingBlankCondition,$F595="",
_xlpm.IsPeriodBlankCondition,ISBLANK($A596),
_xlpm.Calculation,IF(_xlpm.IsPeriodBlankCondition,"",IF(_xlpm.IsPrincipalRemainingBlankCondition,"",IF(_xlpm.IsPrincipalZeroCondition,"",_xlpm.TotalMonthlyPaymentCalculation))),
_xlpm.Calculation
)</f>
        <v/>
      </c>
      <c r="L596" s="5"/>
    </row>
    <row r="597" spans="2:12" x14ac:dyDescent="0.3">
      <c r="B597" s="53" t="str">
        <f t="shared" si="8"/>
        <v/>
      </c>
      <c r="C597" s="5" t="str">
        <f>_xlfn.LET(
_xlpm.StartingPrincipalBalance,$F596,
_xlpm.IsPrincipalRemainingZeroCondition,ROUND($F596,2)=0,
_xlpm.IsPrincipalRemainingBlankCondition,$F596="",
_xlpm.IsPeriodBlankCondition,ISBLANK($A597),
_xlpm.Calculation,IF(_xlpm.IsPeriodBlankCondition,"",IF(_xlpm.IsPrincipalRemainingBlankCondition,"",IF(_xlpm.IsPrincipalRemainingZeroCondition,"",_xlpm.StartingPrincipalBalance))),
_xlpm.Calculation
)</f>
        <v/>
      </c>
      <c r="D597" s="5" t="str">
        <f>_xlfn.LET(
_xlpm.InterestCalculation,$F596*$B$9,
_xlpm.IsPrincipalRemainingZeroCondition,ROUND($F596,2)=0,
_xlpm.IsPrincipalRemainingBlankCondition,$F596="",
_xlpm.IsPeriodBlankCondition,ISBLANK($A597),
_xlpm.Calculation,IF(_xlpm.IsPeriodBlankCondition,"",IF(_xlpm.IsPrincipalRemainingBlankCondition,"",IF(_xlpm.IsPrincipalRemainingZeroCondition,"",_xlpm.InterestCalculation))),
_xlpm.Calculation
)</f>
        <v/>
      </c>
      <c r="E597" s="5" t="str">
        <f>_xlfn.LET(
_xlpm.PrincipalOwedCalculation,$B$10-$D597,
_xlpm.IsPrincipalLessThenOrEqualToMonthlyPaymentCondition,$F596&lt;=$B$10,
_xlpm.IsPrincipalZeroCondition,ROUND($F596,2) = 0,
_xlpm.IsPrincipalRemainingBlankCondition,$F596="",
_xlpm.IsPeriodBlankCondition,ISBLANK($A597),
_xlpm.Calculation,IF(_xlpm.IsPeriodBlankCondition,"",IF(_xlpm.IsPrincipalRemainingBlankCondition,"",IF(_xlpm.IsPrincipalZeroCondition,"",IF(_xlpm.IsPrincipalLessThenOrEqualToMonthlyPaymentCondition,$F596,_xlpm.PrincipalOwedCalculation)))),
_xlpm.Calculation
)</f>
        <v/>
      </c>
      <c r="F597" s="5" t="str">
        <f>_xlfn.LET(
_xlpm.StartingBalanceGreaterThanPrincipalOwedPlusPrepaymentCondition,$C597&gt;=$E597,
_xlpm.IsPrincpalOwedPlusPrepaymentLessThanOrEqualToPrincipalRemainingCondition,ROUND($E597,2)&lt;=ROUND($F596,2),
_xlpm.IsCurrentPrincapalOwedAmtGreaterThanPrevPrincipalOwedCondition,$E596&gt;$F596,
_xlpm.IsPrincipalZeroCondition,ROUND($F596,2) = 0,
_xlpm.IsPrincipalRemainingBlankCondition,$F596="",
_xlpm.IsPeriodBlankCondition,ISBLANK($A597),
_xlpm.Calculation,IF(_xlpm.IsPeriodBlankCondition,"",IF(_xlpm.IsPrincipalRemainingBlankCondition,"",IF(_xlpm.IsPrincipalZeroCondition,"",IF(_xlpm.StartingBalanceGreaterThanPrincipalOwedPlusPrepaymentCondition,$C597-$E597,0)))),
_xlpm.Calculation
)</f>
        <v/>
      </c>
      <c r="G597" s="5" t="str">
        <f>_xlfn.LET(
_xlpm.PrincpalRemainingCalculation,$B$13,
_xlpm.IsPrincipalZeroCondition,ROUND($F596,2) = 0,
_xlpm.IsPrincipalRemainingBlankCondition,$F596="",
_xlpm.IsPeriodBlankCondition,ISBLANK($A597),
_xlpm.Calculation,IF(_xlpm.IsPeriodBlankCondition,"",IF(_xlpm.IsPrincipalRemainingBlankCondition,"",IF(_xlpm.IsPrincipalZeroCondition,"",_xlpm.PrincpalRemainingCalculation))),
_xlpm.Calculation
)</f>
        <v/>
      </c>
      <c r="H597" s="5" t="str">
        <f>_xlfn.LET(
_xlpm.IsPrincipalRemainingLessThanOrEqualToPMICutoffAmtCondition,$F596&lt;=$B$2*(1-$B$15),
_xlpm.PMIMonthlyPayment,$B$19,
_xlpm.IsPrincipalZeroCondition,ROUND($F596,2) = 0,
_xlpm.IsPrincipalRemainingBlankCondition,$F596="",
_xlpm.IsPeriodBlankCondition,ISBLANK($A597),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97" s="5" t="str">
        <f>_xlfn.LET(
_xlpm.IfPMIOwedIsBlank,IF($H597 = "",0,$H597),
_xlpm.TotalMonthlyPaymentCalculation,$D597+$E597+$G597+_xlpm.IfPMIOwedIsBlank,
_xlpm.IsPrincipalZeroCondition,ROUND($F596,2) = 0,
_xlpm.IsPrincipalRemainingBlankCondition,$F596="",
_xlpm.IsPeriodBlankCondition,ISBLANK($A597),
_xlpm.Calculation,IF(_xlpm.IsPeriodBlankCondition,"",IF(_xlpm.IsPrincipalRemainingBlankCondition,"",IF(_xlpm.IsPrincipalZeroCondition,"",_xlpm.TotalMonthlyPaymentCalculation))),
_xlpm.Calculation
)</f>
        <v/>
      </c>
      <c r="L597" s="5"/>
    </row>
    <row r="598" spans="2:12" x14ac:dyDescent="0.3">
      <c r="B598" s="53" t="str">
        <f t="shared" si="8"/>
        <v/>
      </c>
      <c r="C598" s="5" t="str">
        <f>_xlfn.LET(
_xlpm.StartingPrincipalBalance,$F597,
_xlpm.IsPrincipalRemainingZeroCondition,ROUND($F597,2)=0,
_xlpm.IsPrincipalRemainingBlankCondition,$F597="",
_xlpm.IsPeriodBlankCondition,ISBLANK($A598),
_xlpm.Calculation,IF(_xlpm.IsPeriodBlankCondition,"",IF(_xlpm.IsPrincipalRemainingBlankCondition,"",IF(_xlpm.IsPrincipalRemainingZeroCondition,"",_xlpm.StartingPrincipalBalance))),
_xlpm.Calculation
)</f>
        <v/>
      </c>
      <c r="D598" s="5" t="str">
        <f>_xlfn.LET(
_xlpm.InterestCalculation,$F597*$B$9,
_xlpm.IsPrincipalRemainingZeroCondition,ROUND($F597,2)=0,
_xlpm.IsPrincipalRemainingBlankCondition,$F597="",
_xlpm.IsPeriodBlankCondition,ISBLANK($A598),
_xlpm.Calculation,IF(_xlpm.IsPeriodBlankCondition,"",IF(_xlpm.IsPrincipalRemainingBlankCondition,"",IF(_xlpm.IsPrincipalRemainingZeroCondition,"",_xlpm.InterestCalculation))),
_xlpm.Calculation
)</f>
        <v/>
      </c>
      <c r="E598" s="5" t="str">
        <f>_xlfn.LET(
_xlpm.PrincipalOwedCalculation,$B$10-$D598,
_xlpm.IsPrincipalLessThenOrEqualToMonthlyPaymentCondition,$F597&lt;=$B$10,
_xlpm.IsPrincipalZeroCondition,ROUND($F597,2) = 0,
_xlpm.IsPrincipalRemainingBlankCondition,$F597="",
_xlpm.IsPeriodBlankCondition,ISBLANK($A598),
_xlpm.Calculation,IF(_xlpm.IsPeriodBlankCondition,"",IF(_xlpm.IsPrincipalRemainingBlankCondition,"",IF(_xlpm.IsPrincipalZeroCondition,"",IF(_xlpm.IsPrincipalLessThenOrEqualToMonthlyPaymentCondition,$F597,_xlpm.PrincipalOwedCalculation)))),
_xlpm.Calculation
)</f>
        <v/>
      </c>
      <c r="F598" s="5" t="str">
        <f>_xlfn.LET(
_xlpm.StartingBalanceGreaterThanPrincipalOwedPlusPrepaymentCondition,$C598&gt;=$E598,
_xlpm.IsPrincpalOwedPlusPrepaymentLessThanOrEqualToPrincipalRemainingCondition,ROUND($E598,2)&lt;=ROUND($F597,2),
_xlpm.IsCurrentPrincapalOwedAmtGreaterThanPrevPrincipalOwedCondition,$E597&gt;$F597,
_xlpm.IsPrincipalZeroCondition,ROUND($F597,2) = 0,
_xlpm.IsPrincipalRemainingBlankCondition,$F597="",
_xlpm.IsPeriodBlankCondition,ISBLANK($A598),
_xlpm.Calculation,IF(_xlpm.IsPeriodBlankCondition,"",IF(_xlpm.IsPrincipalRemainingBlankCondition,"",IF(_xlpm.IsPrincipalZeroCondition,"",IF(_xlpm.StartingBalanceGreaterThanPrincipalOwedPlusPrepaymentCondition,$C598-$E598,0)))),
_xlpm.Calculation
)</f>
        <v/>
      </c>
      <c r="G598" s="5" t="str">
        <f>_xlfn.LET(
_xlpm.PrincpalRemainingCalculation,$B$13,
_xlpm.IsPrincipalZeroCondition,ROUND($F597,2) = 0,
_xlpm.IsPrincipalRemainingBlankCondition,$F597="",
_xlpm.IsPeriodBlankCondition,ISBLANK($A598),
_xlpm.Calculation,IF(_xlpm.IsPeriodBlankCondition,"",IF(_xlpm.IsPrincipalRemainingBlankCondition,"",IF(_xlpm.IsPrincipalZeroCondition,"",_xlpm.PrincpalRemainingCalculation))),
_xlpm.Calculation
)</f>
        <v/>
      </c>
      <c r="H598" s="5" t="str">
        <f>_xlfn.LET(
_xlpm.IsPrincipalRemainingLessThanOrEqualToPMICutoffAmtCondition,$F597&lt;=$B$2*(1-$B$15),
_xlpm.PMIMonthlyPayment,$B$19,
_xlpm.IsPrincipalZeroCondition,ROUND($F597,2) = 0,
_xlpm.IsPrincipalRemainingBlankCondition,$F597="",
_xlpm.IsPeriodBlankCondition,ISBLANK($A598),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98" s="5" t="str">
        <f>_xlfn.LET(
_xlpm.IfPMIOwedIsBlank,IF($H598 = "",0,$H598),
_xlpm.TotalMonthlyPaymentCalculation,$D598+$E598+$G598+_xlpm.IfPMIOwedIsBlank,
_xlpm.IsPrincipalZeroCondition,ROUND($F597,2) = 0,
_xlpm.IsPrincipalRemainingBlankCondition,$F597="",
_xlpm.IsPeriodBlankCondition,ISBLANK($A598),
_xlpm.Calculation,IF(_xlpm.IsPeriodBlankCondition,"",IF(_xlpm.IsPrincipalRemainingBlankCondition,"",IF(_xlpm.IsPrincipalZeroCondition,"",_xlpm.TotalMonthlyPaymentCalculation))),
_xlpm.Calculation
)</f>
        <v/>
      </c>
      <c r="L598" s="5"/>
    </row>
    <row r="599" spans="2:12" x14ac:dyDescent="0.3">
      <c r="B599" s="53" t="str">
        <f t="shared" si="8"/>
        <v/>
      </c>
      <c r="C599" s="5" t="str">
        <f>_xlfn.LET(
_xlpm.StartingPrincipalBalance,$F598,
_xlpm.IsPrincipalRemainingZeroCondition,ROUND($F598,2)=0,
_xlpm.IsPrincipalRemainingBlankCondition,$F598="",
_xlpm.IsPeriodBlankCondition,ISBLANK($A599),
_xlpm.Calculation,IF(_xlpm.IsPeriodBlankCondition,"",IF(_xlpm.IsPrincipalRemainingBlankCondition,"",IF(_xlpm.IsPrincipalRemainingZeroCondition,"",_xlpm.StartingPrincipalBalance))),
_xlpm.Calculation
)</f>
        <v/>
      </c>
      <c r="D599" s="5" t="str">
        <f>_xlfn.LET(
_xlpm.InterestCalculation,$F598*$B$9,
_xlpm.IsPrincipalRemainingZeroCondition,ROUND($F598,2)=0,
_xlpm.IsPrincipalRemainingBlankCondition,$F598="",
_xlpm.IsPeriodBlankCondition,ISBLANK($A599),
_xlpm.Calculation,IF(_xlpm.IsPeriodBlankCondition,"",IF(_xlpm.IsPrincipalRemainingBlankCondition,"",IF(_xlpm.IsPrincipalRemainingZeroCondition,"",_xlpm.InterestCalculation))),
_xlpm.Calculation
)</f>
        <v/>
      </c>
      <c r="E599" s="5" t="str">
        <f>_xlfn.LET(
_xlpm.PrincipalOwedCalculation,$B$10-$D599,
_xlpm.IsPrincipalLessThenOrEqualToMonthlyPaymentCondition,$F598&lt;=$B$10,
_xlpm.IsPrincipalZeroCondition,ROUND($F598,2) = 0,
_xlpm.IsPrincipalRemainingBlankCondition,$F598="",
_xlpm.IsPeriodBlankCondition,ISBLANK($A599),
_xlpm.Calculation,IF(_xlpm.IsPeriodBlankCondition,"",IF(_xlpm.IsPrincipalRemainingBlankCondition,"",IF(_xlpm.IsPrincipalZeroCondition,"",IF(_xlpm.IsPrincipalLessThenOrEqualToMonthlyPaymentCondition,$F598,_xlpm.PrincipalOwedCalculation)))),
_xlpm.Calculation
)</f>
        <v/>
      </c>
      <c r="F599" s="5" t="str">
        <f>_xlfn.LET(
_xlpm.StartingBalanceGreaterThanPrincipalOwedPlusPrepaymentCondition,$C599&gt;=$E599,
_xlpm.IsPrincpalOwedPlusPrepaymentLessThanOrEqualToPrincipalRemainingCondition,ROUND($E599,2)&lt;=ROUND($F598,2),
_xlpm.IsCurrentPrincapalOwedAmtGreaterThanPrevPrincipalOwedCondition,$E598&gt;$F598,
_xlpm.IsPrincipalZeroCondition,ROUND($F598,2) = 0,
_xlpm.IsPrincipalRemainingBlankCondition,$F598="",
_xlpm.IsPeriodBlankCondition,ISBLANK($A599),
_xlpm.Calculation,IF(_xlpm.IsPeriodBlankCondition,"",IF(_xlpm.IsPrincipalRemainingBlankCondition,"",IF(_xlpm.IsPrincipalZeroCondition,"",IF(_xlpm.StartingBalanceGreaterThanPrincipalOwedPlusPrepaymentCondition,$C599-$E599,0)))),
_xlpm.Calculation
)</f>
        <v/>
      </c>
      <c r="G599" s="5" t="str">
        <f>_xlfn.LET(
_xlpm.PrincpalRemainingCalculation,$B$13,
_xlpm.IsPrincipalZeroCondition,ROUND($F598,2) = 0,
_xlpm.IsPrincipalRemainingBlankCondition,$F598="",
_xlpm.IsPeriodBlankCondition,ISBLANK($A599),
_xlpm.Calculation,IF(_xlpm.IsPeriodBlankCondition,"",IF(_xlpm.IsPrincipalRemainingBlankCondition,"",IF(_xlpm.IsPrincipalZeroCondition,"",_xlpm.PrincpalRemainingCalculation))),
_xlpm.Calculation
)</f>
        <v/>
      </c>
      <c r="H599" s="5" t="str">
        <f>_xlfn.LET(
_xlpm.IsPrincipalRemainingLessThanOrEqualToPMICutoffAmtCondition,$F598&lt;=$B$2*(1-$B$15),
_xlpm.PMIMonthlyPayment,$B$19,
_xlpm.IsPrincipalZeroCondition,ROUND($F598,2) = 0,
_xlpm.IsPrincipalRemainingBlankCondition,$F598="",
_xlpm.IsPeriodBlankCondition,ISBLANK($A599),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99" s="5" t="str">
        <f>_xlfn.LET(
_xlpm.IfPMIOwedIsBlank,IF($H599 = "",0,$H599),
_xlpm.TotalMonthlyPaymentCalculation,$D599+$E599+$G599+_xlpm.IfPMIOwedIsBlank,
_xlpm.IsPrincipalZeroCondition,ROUND($F598,2) = 0,
_xlpm.IsPrincipalRemainingBlankCondition,$F598="",
_xlpm.IsPeriodBlankCondition,ISBLANK($A599),
_xlpm.Calculation,IF(_xlpm.IsPeriodBlankCondition,"",IF(_xlpm.IsPrincipalRemainingBlankCondition,"",IF(_xlpm.IsPrincipalZeroCondition,"",_xlpm.TotalMonthlyPaymentCalculation))),
_xlpm.Calculation
)</f>
        <v/>
      </c>
      <c r="L599" s="5"/>
    </row>
    <row r="600" spans="2:12" x14ac:dyDescent="0.3">
      <c r="B600" s="53" t="str">
        <f t="shared" si="8"/>
        <v/>
      </c>
      <c r="C600" s="5" t="str">
        <f>_xlfn.LET(
_xlpm.StartingPrincipalBalance,$F599,
_xlpm.IsPrincipalRemainingZeroCondition,ROUND($F599,2)=0,
_xlpm.IsPrincipalRemainingBlankCondition,$F599="",
_xlpm.IsPeriodBlankCondition,ISBLANK($A600),
_xlpm.Calculation,IF(_xlpm.IsPeriodBlankCondition,"",IF(_xlpm.IsPrincipalRemainingBlankCondition,"",IF(_xlpm.IsPrincipalRemainingZeroCondition,"",_xlpm.StartingPrincipalBalance))),
_xlpm.Calculation
)</f>
        <v/>
      </c>
      <c r="D600" s="5" t="str">
        <f>_xlfn.LET(
_xlpm.InterestCalculation,$F599*$B$9,
_xlpm.IsPrincipalRemainingZeroCondition,ROUND($F599,2)=0,
_xlpm.IsPrincipalRemainingBlankCondition,$F599="",
_xlpm.IsPeriodBlankCondition,ISBLANK($A600),
_xlpm.Calculation,IF(_xlpm.IsPeriodBlankCondition,"",IF(_xlpm.IsPrincipalRemainingBlankCondition,"",IF(_xlpm.IsPrincipalRemainingZeroCondition,"",_xlpm.InterestCalculation))),
_xlpm.Calculation
)</f>
        <v/>
      </c>
      <c r="E600" s="5" t="str">
        <f>_xlfn.LET(
_xlpm.PrincipalOwedCalculation,$B$10-$D600,
_xlpm.IsPrincipalLessThenOrEqualToMonthlyPaymentCondition,$F599&lt;=$B$10,
_xlpm.IsPrincipalZeroCondition,ROUND($F599,2) = 0,
_xlpm.IsPrincipalRemainingBlankCondition,$F599="",
_xlpm.IsPeriodBlankCondition,ISBLANK($A600),
_xlpm.Calculation,IF(_xlpm.IsPeriodBlankCondition,"",IF(_xlpm.IsPrincipalRemainingBlankCondition,"",IF(_xlpm.IsPrincipalZeroCondition,"",IF(_xlpm.IsPrincipalLessThenOrEqualToMonthlyPaymentCondition,$F599,_xlpm.PrincipalOwedCalculation)))),
_xlpm.Calculation
)</f>
        <v/>
      </c>
      <c r="F600" s="5" t="str">
        <f>_xlfn.LET(
_xlpm.StartingBalanceGreaterThanPrincipalOwedPlusPrepaymentCondition,$C600&gt;=$E600,
_xlpm.IsPrincpalOwedPlusPrepaymentLessThanOrEqualToPrincipalRemainingCondition,ROUND($E600,2)&lt;=ROUND($F599,2),
_xlpm.IsCurrentPrincapalOwedAmtGreaterThanPrevPrincipalOwedCondition,$E599&gt;$F599,
_xlpm.IsPrincipalZeroCondition,ROUND($F599,2) = 0,
_xlpm.IsPrincipalRemainingBlankCondition,$F599="",
_xlpm.IsPeriodBlankCondition,ISBLANK($A600),
_xlpm.Calculation,IF(_xlpm.IsPeriodBlankCondition,"",IF(_xlpm.IsPrincipalRemainingBlankCondition,"",IF(_xlpm.IsPrincipalZeroCondition,"",IF(_xlpm.StartingBalanceGreaterThanPrincipalOwedPlusPrepaymentCondition,$C600-$E600,0)))),
_xlpm.Calculation
)</f>
        <v/>
      </c>
      <c r="G600" s="5" t="str">
        <f>_xlfn.LET(
_xlpm.PrincpalRemainingCalculation,$B$13,
_xlpm.IsPrincipalZeroCondition,ROUND($F599,2) = 0,
_xlpm.IsPrincipalRemainingBlankCondition,$F599="",
_xlpm.IsPeriodBlankCondition,ISBLANK($A600),
_xlpm.Calculation,IF(_xlpm.IsPeriodBlankCondition,"",IF(_xlpm.IsPrincipalRemainingBlankCondition,"",IF(_xlpm.IsPrincipalZeroCondition,"",_xlpm.PrincpalRemainingCalculation))),
_xlpm.Calculation
)</f>
        <v/>
      </c>
      <c r="H600" s="5" t="str">
        <f>_xlfn.LET(
_xlpm.IsPrincipalRemainingLessThanOrEqualToPMICutoffAmtCondition,$F599&lt;=$B$2*(1-$B$15),
_xlpm.PMIMonthlyPayment,$B$19,
_xlpm.IsPrincipalZeroCondition,ROUND($F599,2) = 0,
_xlpm.IsPrincipalRemainingBlankCondition,$F599="",
_xlpm.IsPeriodBlankCondition,ISBLANK($A600),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00" s="5" t="str">
        <f>_xlfn.LET(
_xlpm.IfPMIOwedIsBlank,IF($H600 = "",0,$H600),
_xlpm.TotalMonthlyPaymentCalculation,$D600+$E600+$G600+_xlpm.IfPMIOwedIsBlank,
_xlpm.IsPrincipalZeroCondition,ROUND($F599,2) = 0,
_xlpm.IsPrincipalRemainingBlankCondition,$F599="",
_xlpm.IsPeriodBlankCondition,ISBLANK($A600),
_xlpm.Calculation,IF(_xlpm.IsPeriodBlankCondition,"",IF(_xlpm.IsPrincipalRemainingBlankCondition,"",IF(_xlpm.IsPrincipalZeroCondition,"",_xlpm.TotalMonthlyPaymentCalculation))),
_xlpm.Calculation
)</f>
        <v/>
      </c>
      <c r="L600" s="5"/>
    </row>
    <row r="601" spans="2:12" x14ac:dyDescent="0.3">
      <c r="B601" s="53" t="str">
        <f t="shared" si="8"/>
        <v/>
      </c>
      <c r="C601" s="5" t="str">
        <f>_xlfn.LET(
_xlpm.StartingPrincipalBalance,$F600,
_xlpm.IsPrincipalRemainingZeroCondition,ROUND($F600,2)=0,
_xlpm.IsPrincipalRemainingBlankCondition,$F600="",
_xlpm.IsPeriodBlankCondition,ISBLANK($A601),
_xlpm.Calculation,IF(_xlpm.IsPeriodBlankCondition,"",IF(_xlpm.IsPrincipalRemainingBlankCondition,"",IF(_xlpm.IsPrincipalRemainingZeroCondition,"",_xlpm.StartingPrincipalBalance))),
_xlpm.Calculation
)</f>
        <v/>
      </c>
      <c r="D601" s="5" t="str">
        <f>_xlfn.LET(
_xlpm.InterestCalculation,$F600*$B$9,
_xlpm.IsPrincipalRemainingZeroCondition,ROUND($F600,2)=0,
_xlpm.IsPrincipalRemainingBlankCondition,$F600="",
_xlpm.IsPeriodBlankCondition,ISBLANK($A601),
_xlpm.Calculation,IF(_xlpm.IsPeriodBlankCondition,"",IF(_xlpm.IsPrincipalRemainingBlankCondition,"",IF(_xlpm.IsPrincipalRemainingZeroCondition,"",_xlpm.InterestCalculation))),
_xlpm.Calculation
)</f>
        <v/>
      </c>
      <c r="E601" s="5" t="str">
        <f>_xlfn.LET(
_xlpm.PrincipalOwedCalculation,$B$10-$D601,
_xlpm.IsPrincipalLessThenOrEqualToMonthlyPaymentCondition,$F600&lt;=$B$10,
_xlpm.IsPrincipalZeroCondition,ROUND($F600,2) = 0,
_xlpm.IsPrincipalRemainingBlankCondition,$F600="",
_xlpm.IsPeriodBlankCondition,ISBLANK($A601),
_xlpm.Calculation,IF(_xlpm.IsPeriodBlankCondition,"",IF(_xlpm.IsPrincipalRemainingBlankCondition,"",IF(_xlpm.IsPrincipalZeroCondition,"",IF(_xlpm.IsPrincipalLessThenOrEqualToMonthlyPaymentCondition,$F600,_xlpm.PrincipalOwedCalculation)))),
_xlpm.Calculation
)</f>
        <v/>
      </c>
      <c r="F601" s="5" t="str">
        <f>_xlfn.LET(
_xlpm.StartingBalanceGreaterThanPrincipalOwedPlusPrepaymentCondition,$C601&gt;=$E601,
_xlpm.IsPrincpalOwedPlusPrepaymentLessThanOrEqualToPrincipalRemainingCondition,ROUND($E601,2)&lt;=ROUND($F600,2),
_xlpm.IsCurrentPrincapalOwedAmtGreaterThanPrevPrincipalOwedCondition,$E600&gt;$F600,
_xlpm.IsPrincipalZeroCondition,ROUND($F600,2) = 0,
_xlpm.IsPrincipalRemainingBlankCondition,$F600="",
_xlpm.IsPeriodBlankCondition,ISBLANK($A601),
_xlpm.Calculation,IF(_xlpm.IsPeriodBlankCondition,"",IF(_xlpm.IsPrincipalRemainingBlankCondition,"",IF(_xlpm.IsPrincipalZeroCondition,"",IF(_xlpm.StartingBalanceGreaterThanPrincipalOwedPlusPrepaymentCondition,$C601-$E601,0)))),
_xlpm.Calculation
)</f>
        <v/>
      </c>
      <c r="G601" s="5" t="str">
        <f>_xlfn.LET(
_xlpm.PrincpalRemainingCalculation,$B$13,
_xlpm.IsPrincipalZeroCondition,ROUND($F600,2) = 0,
_xlpm.IsPrincipalRemainingBlankCondition,$F600="",
_xlpm.IsPeriodBlankCondition,ISBLANK($A601),
_xlpm.Calculation,IF(_xlpm.IsPeriodBlankCondition,"",IF(_xlpm.IsPrincipalRemainingBlankCondition,"",IF(_xlpm.IsPrincipalZeroCondition,"",_xlpm.PrincpalRemainingCalculation))),
_xlpm.Calculation
)</f>
        <v/>
      </c>
      <c r="H601" s="5" t="str">
        <f>_xlfn.LET(
_xlpm.IsPrincipalRemainingLessThanOrEqualToPMICutoffAmtCondition,$F600&lt;=$B$2*(1-$B$15),
_xlpm.PMIMonthlyPayment,$B$19,
_xlpm.IsPrincipalZeroCondition,ROUND($F600,2) = 0,
_xlpm.IsPrincipalRemainingBlankCondition,$F600="",
_xlpm.IsPeriodBlankCondition,ISBLANK($A601),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01" s="5" t="str">
        <f>_xlfn.LET(
_xlpm.IfPMIOwedIsBlank,IF($H601 = "",0,$H601),
_xlpm.TotalMonthlyPaymentCalculation,$D601+$E601+$G601+_xlpm.IfPMIOwedIsBlank,
_xlpm.IsPrincipalZeroCondition,ROUND($F600,2) = 0,
_xlpm.IsPrincipalRemainingBlankCondition,$F600="",
_xlpm.IsPeriodBlankCondition,ISBLANK($A601),
_xlpm.Calculation,IF(_xlpm.IsPeriodBlankCondition,"",IF(_xlpm.IsPrincipalRemainingBlankCondition,"",IF(_xlpm.IsPrincipalZeroCondition,"",_xlpm.TotalMonthlyPaymentCalculation))),
_xlpm.Calculation
)</f>
        <v/>
      </c>
      <c r="L601" s="5"/>
    </row>
    <row r="602" spans="2:12" x14ac:dyDescent="0.3">
      <c r="B602" s="53" t="str">
        <f t="shared" si="8"/>
        <v/>
      </c>
      <c r="C602" s="5" t="str">
        <f>_xlfn.LET(
_xlpm.StartingPrincipalBalance,$F601,
_xlpm.IsPrincipalRemainingZeroCondition,ROUND($F601,2)=0,
_xlpm.IsPrincipalRemainingBlankCondition,$F601="",
_xlpm.IsPeriodBlankCondition,ISBLANK($A602),
_xlpm.Calculation,IF(_xlpm.IsPeriodBlankCondition,"",IF(_xlpm.IsPrincipalRemainingBlankCondition,"",IF(_xlpm.IsPrincipalRemainingZeroCondition,"",_xlpm.StartingPrincipalBalance))),
_xlpm.Calculation
)</f>
        <v/>
      </c>
      <c r="D602" s="5" t="str">
        <f>_xlfn.LET(
_xlpm.InterestCalculation,$F601*$B$9,
_xlpm.IsPrincipalRemainingZeroCondition,ROUND($F601,2)=0,
_xlpm.IsPrincipalRemainingBlankCondition,$F601="",
_xlpm.IsPeriodBlankCondition,ISBLANK($A602),
_xlpm.Calculation,IF(_xlpm.IsPeriodBlankCondition,"",IF(_xlpm.IsPrincipalRemainingBlankCondition,"",IF(_xlpm.IsPrincipalRemainingZeroCondition,"",_xlpm.InterestCalculation))),
_xlpm.Calculation
)</f>
        <v/>
      </c>
      <c r="E602" s="5" t="str">
        <f>_xlfn.LET(
_xlpm.PrincipalOwedCalculation,$B$10-$D602,
_xlpm.IsPrincipalLessThenOrEqualToMonthlyPaymentCondition,$F601&lt;=$B$10,
_xlpm.IsPrincipalZeroCondition,ROUND($F601,2) = 0,
_xlpm.IsPrincipalRemainingBlankCondition,$F601="",
_xlpm.IsPeriodBlankCondition,ISBLANK($A602),
_xlpm.Calculation,IF(_xlpm.IsPeriodBlankCondition,"",IF(_xlpm.IsPrincipalRemainingBlankCondition,"",IF(_xlpm.IsPrincipalZeroCondition,"",IF(_xlpm.IsPrincipalLessThenOrEqualToMonthlyPaymentCondition,$F601,_xlpm.PrincipalOwedCalculation)))),
_xlpm.Calculation
)</f>
        <v/>
      </c>
      <c r="F602" s="5" t="str">
        <f>_xlfn.LET(
_xlpm.StartingBalanceGreaterThanPrincipalOwedPlusPrepaymentCondition,$C602&gt;=$E602,
_xlpm.IsPrincpalOwedPlusPrepaymentLessThanOrEqualToPrincipalRemainingCondition,ROUND($E602,2)&lt;=ROUND($F601,2),
_xlpm.IsCurrentPrincapalOwedAmtGreaterThanPrevPrincipalOwedCondition,$E601&gt;$F601,
_xlpm.IsPrincipalZeroCondition,ROUND($F601,2) = 0,
_xlpm.IsPrincipalRemainingBlankCondition,$F601="",
_xlpm.IsPeriodBlankCondition,ISBLANK($A602),
_xlpm.Calculation,IF(_xlpm.IsPeriodBlankCondition,"",IF(_xlpm.IsPrincipalRemainingBlankCondition,"",IF(_xlpm.IsPrincipalZeroCondition,"",IF(_xlpm.StartingBalanceGreaterThanPrincipalOwedPlusPrepaymentCondition,$C602-$E602,0)))),
_xlpm.Calculation
)</f>
        <v/>
      </c>
      <c r="G602" s="5" t="str">
        <f>_xlfn.LET(
_xlpm.PrincpalRemainingCalculation,$B$13,
_xlpm.IsPrincipalZeroCondition,ROUND($F601,2) = 0,
_xlpm.IsPrincipalRemainingBlankCondition,$F601="",
_xlpm.IsPeriodBlankCondition,ISBLANK($A602),
_xlpm.Calculation,IF(_xlpm.IsPeriodBlankCondition,"",IF(_xlpm.IsPrincipalRemainingBlankCondition,"",IF(_xlpm.IsPrincipalZeroCondition,"",_xlpm.PrincpalRemainingCalculation))),
_xlpm.Calculation
)</f>
        <v/>
      </c>
      <c r="H602" s="5" t="str">
        <f>_xlfn.LET(
_xlpm.IsPrincipalRemainingLessThanOrEqualToPMICutoffAmtCondition,$F601&lt;=$B$2*(1-$B$15),
_xlpm.PMIMonthlyPayment,$B$19,
_xlpm.IsPrincipalZeroCondition,ROUND($F601,2) = 0,
_xlpm.IsPrincipalRemainingBlankCondition,$F601="",
_xlpm.IsPeriodBlankCondition,ISBLANK($A602),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02" s="5" t="str">
        <f>_xlfn.LET(
_xlpm.IfPMIOwedIsBlank,IF($H602 = "",0,$H602),
_xlpm.TotalMonthlyPaymentCalculation,$D602+$E602+$G602+_xlpm.IfPMIOwedIsBlank,
_xlpm.IsPrincipalZeroCondition,ROUND($F601,2) = 0,
_xlpm.IsPrincipalRemainingBlankCondition,$F601="",
_xlpm.IsPeriodBlankCondition,ISBLANK($A602),
_xlpm.Calculation,IF(_xlpm.IsPeriodBlankCondition,"",IF(_xlpm.IsPrincipalRemainingBlankCondition,"",IF(_xlpm.IsPrincipalZeroCondition,"",_xlpm.TotalMonthlyPaymentCalculation))),
_xlpm.Calculation
)</f>
        <v/>
      </c>
      <c r="L602" s="5"/>
    </row>
    <row r="603" spans="2:12" x14ac:dyDescent="0.3">
      <c r="B603" s="53" t="str">
        <f t="shared" ref="B603:B625" si="9">IF(ISBLANK($A603),"",EDATE($B602,1))</f>
        <v/>
      </c>
      <c r="C603" s="5" t="str">
        <f>_xlfn.LET(
_xlpm.StartingPrincipalBalance,$F602,
_xlpm.IsPrincipalRemainingZeroCondition,ROUND($F602,2)=0,
_xlpm.IsPrincipalRemainingBlankCondition,$F602="",
_xlpm.IsPeriodBlankCondition,ISBLANK($A603),
_xlpm.Calculation,IF(_xlpm.IsPeriodBlankCondition,"",IF(_xlpm.IsPrincipalRemainingBlankCondition,"",IF(_xlpm.IsPrincipalRemainingZeroCondition,"",_xlpm.StartingPrincipalBalance))),
_xlpm.Calculation
)</f>
        <v/>
      </c>
      <c r="D603" s="5" t="str">
        <f>_xlfn.LET(
_xlpm.InterestCalculation,$F602*$B$9,
_xlpm.IsPrincipalRemainingZeroCondition,ROUND($F602,2)=0,
_xlpm.IsPrincipalRemainingBlankCondition,$F602="",
_xlpm.IsPeriodBlankCondition,ISBLANK($A603),
_xlpm.Calculation,IF(_xlpm.IsPeriodBlankCondition,"",IF(_xlpm.IsPrincipalRemainingBlankCondition,"",IF(_xlpm.IsPrincipalRemainingZeroCondition,"",_xlpm.InterestCalculation))),
_xlpm.Calculation
)</f>
        <v/>
      </c>
      <c r="E603" s="5" t="str">
        <f>_xlfn.LET(
_xlpm.PrincipalOwedCalculation,$B$10-$D603,
_xlpm.IsPrincipalLessThenOrEqualToMonthlyPaymentCondition,$F602&lt;=$B$10,
_xlpm.IsPrincipalZeroCondition,ROUND($F602,2) = 0,
_xlpm.IsPrincipalRemainingBlankCondition,$F602="",
_xlpm.IsPeriodBlankCondition,ISBLANK($A603),
_xlpm.Calculation,IF(_xlpm.IsPeriodBlankCondition,"",IF(_xlpm.IsPrincipalRemainingBlankCondition,"",IF(_xlpm.IsPrincipalZeroCondition,"",IF(_xlpm.IsPrincipalLessThenOrEqualToMonthlyPaymentCondition,$F602,_xlpm.PrincipalOwedCalculation)))),
_xlpm.Calculation
)</f>
        <v/>
      </c>
      <c r="F603" s="5" t="str">
        <f>_xlfn.LET(
_xlpm.StartingBalanceGreaterThanPrincipalOwedPlusPrepaymentCondition,$C603&gt;=$E603,
_xlpm.IsPrincpalOwedPlusPrepaymentLessThanOrEqualToPrincipalRemainingCondition,ROUND($E603,2)&lt;=ROUND($F602,2),
_xlpm.IsCurrentPrincapalOwedAmtGreaterThanPrevPrincipalOwedCondition,$E602&gt;$F602,
_xlpm.IsPrincipalZeroCondition,ROUND($F602,2) = 0,
_xlpm.IsPrincipalRemainingBlankCondition,$F602="",
_xlpm.IsPeriodBlankCondition,ISBLANK($A603),
_xlpm.Calculation,IF(_xlpm.IsPeriodBlankCondition,"",IF(_xlpm.IsPrincipalRemainingBlankCondition,"",IF(_xlpm.IsPrincipalZeroCondition,"",IF(_xlpm.StartingBalanceGreaterThanPrincipalOwedPlusPrepaymentCondition,$C603-$E603,0)))),
_xlpm.Calculation
)</f>
        <v/>
      </c>
      <c r="G603" s="5" t="str">
        <f>_xlfn.LET(
_xlpm.PrincpalRemainingCalculation,$B$13,
_xlpm.IsPrincipalZeroCondition,ROUND($F602,2) = 0,
_xlpm.IsPrincipalRemainingBlankCondition,$F602="",
_xlpm.IsPeriodBlankCondition,ISBLANK($A603),
_xlpm.Calculation,IF(_xlpm.IsPeriodBlankCondition,"",IF(_xlpm.IsPrincipalRemainingBlankCondition,"",IF(_xlpm.IsPrincipalZeroCondition,"",_xlpm.PrincpalRemainingCalculation))),
_xlpm.Calculation
)</f>
        <v/>
      </c>
      <c r="H603" s="5" t="str">
        <f>_xlfn.LET(
_xlpm.IsPrincipalRemainingLessThanOrEqualToPMICutoffAmtCondition,$F602&lt;=$B$2*(1-$B$15),
_xlpm.PMIMonthlyPayment,$B$19,
_xlpm.IsPrincipalZeroCondition,ROUND($F602,2) = 0,
_xlpm.IsPrincipalRemainingBlankCondition,$F602="",
_xlpm.IsPeriodBlankCondition,ISBLANK($A603),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03" s="5" t="str">
        <f>_xlfn.LET(
_xlpm.IfPMIOwedIsBlank,IF($H603 = "",0,$H603),
_xlpm.TotalMonthlyPaymentCalculation,$D603+$E603+$G603+_xlpm.IfPMIOwedIsBlank,
_xlpm.IsPrincipalZeroCondition,ROUND($F602,2) = 0,
_xlpm.IsPrincipalRemainingBlankCondition,$F602="",
_xlpm.IsPeriodBlankCondition,ISBLANK($A603),
_xlpm.Calculation,IF(_xlpm.IsPeriodBlankCondition,"",IF(_xlpm.IsPrincipalRemainingBlankCondition,"",IF(_xlpm.IsPrincipalZeroCondition,"",_xlpm.TotalMonthlyPaymentCalculation))),
_xlpm.Calculation
)</f>
        <v/>
      </c>
      <c r="L603" s="5"/>
    </row>
    <row r="604" spans="2:12" x14ac:dyDescent="0.3">
      <c r="B604" s="53" t="str">
        <f t="shared" si="9"/>
        <v/>
      </c>
      <c r="C604" s="5" t="str">
        <f>_xlfn.LET(
_xlpm.StartingPrincipalBalance,$F603,
_xlpm.IsPrincipalRemainingZeroCondition,ROUND($F603,2)=0,
_xlpm.IsPrincipalRemainingBlankCondition,$F603="",
_xlpm.IsPeriodBlankCondition,ISBLANK($A604),
_xlpm.Calculation,IF(_xlpm.IsPeriodBlankCondition,"",IF(_xlpm.IsPrincipalRemainingBlankCondition,"",IF(_xlpm.IsPrincipalRemainingZeroCondition,"",_xlpm.StartingPrincipalBalance))),
_xlpm.Calculation
)</f>
        <v/>
      </c>
      <c r="D604" s="5" t="str">
        <f>_xlfn.LET(
_xlpm.InterestCalculation,$F603*$B$9,
_xlpm.IsPrincipalRemainingZeroCondition,ROUND($F603,2)=0,
_xlpm.IsPrincipalRemainingBlankCondition,$F603="",
_xlpm.IsPeriodBlankCondition,ISBLANK($A604),
_xlpm.Calculation,IF(_xlpm.IsPeriodBlankCondition,"",IF(_xlpm.IsPrincipalRemainingBlankCondition,"",IF(_xlpm.IsPrincipalRemainingZeroCondition,"",_xlpm.InterestCalculation))),
_xlpm.Calculation
)</f>
        <v/>
      </c>
      <c r="E604" s="5" t="str">
        <f>_xlfn.LET(
_xlpm.PrincipalOwedCalculation,$B$10-$D604,
_xlpm.IsPrincipalLessThenOrEqualToMonthlyPaymentCondition,$F603&lt;=$B$10,
_xlpm.IsPrincipalZeroCondition,ROUND($F603,2) = 0,
_xlpm.IsPrincipalRemainingBlankCondition,$F603="",
_xlpm.IsPeriodBlankCondition,ISBLANK($A604),
_xlpm.Calculation,IF(_xlpm.IsPeriodBlankCondition,"",IF(_xlpm.IsPrincipalRemainingBlankCondition,"",IF(_xlpm.IsPrincipalZeroCondition,"",IF(_xlpm.IsPrincipalLessThenOrEqualToMonthlyPaymentCondition,$F603,_xlpm.PrincipalOwedCalculation)))),
_xlpm.Calculation
)</f>
        <v/>
      </c>
      <c r="F604" s="5" t="str">
        <f>_xlfn.LET(
_xlpm.StartingBalanceGreaterThanPrincipalOwedPlusPrepaymentCondition,$C604&gt;=$E604,
_xlpm.IsPrincpalOwedPlusPrepaymentLessThanOrEqualToPrincipalRemainingCondition,ROUND($E604,2)&lt;=ROUND($F603,2),
_xlpm.IsCurrentPrincapalOwedAmtGreaterThanPrevPrincipalOwedCondition,$E603&gt;$F603,
_xlpm.IsPrincipalZeroCondition,ROUND($F603,2) = 0,
_xlpm.IsPrincipalRemainingBlankCondition,$F603="",
_xlpm.IsPeriodBlankCondition,ISBLANK($A604),
_xlpm.Calculation,IF(_xlpm.IsPeriodBlankCondition,"",IF(_xlpm.IsPrincipalRemainingBlankCondition,"",IF(_xlpm.IsPrincipalZeroCondition,"",IF(_xlpm.StartingBalanceGreaterThanPrincipalOwedPlusPrepaymentCondition,$C604-$E604,0)))),
_xlpm.Calculation
)</f>
        <v/>
      </c>
      <c r="G604" s="5" t="str">
        <f>_xlfn.LET(
_xlpm.PrincpalRemainingCalculation,$B$13,
_xlpm.IsPrincipalZeroCondition,ROUND($F603,2) = 0,
_xlpm.IsPrincipalRemainingBlankCondition,$F603="",
_xlpm.IsPeriodBlankCondition,ISBLANK($A604),
_xlpm.Calculation,IF(_xlpm.IsPeriodBlankCondition,"",IF(_xlpm.IsPrincipalRemainingBlankCondition,"",IF(_xlpm.IsPrincipalZeroCondition,"",_xlpm.PrincpalRemainingCalculation))),
_xlpm.Calculation
)</f>
        <v/>
      </c>
      <c r="H604" s="5" t="str">
        <f>_xlfn.LET(
_xlpm.IsPrincipalRemainingLessThanOrEqualToPMICutoffAmtCondition,$F603&lt;=$B$2*(1-$B$15),
_xlpm.PMIMonthlyPayment,$B$19,
_xlpm.IsPrincipalZeroCondition,ROUND($F603,2) = 0,
_xlpm.IsPrincipalRemainingBlankCondition,$F603="",
_xlpm.IsPeriodBlankCondition,ISBLANK($A604),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04" s="5" t="str">
        <f>_xlfn.LET(
_xlpm.IfPMIOwedIsBlank,IF($H604 = "",0,$H604),
_xlpm.TotalMonthlyPaymentCalculation,$D604+$E604+$G604+_xlpm.IfPMIOwedIsBlank,
_xlpm.IsPrincipalZeroCondition,ROUND($F603,2) = 0,
_xlpm.IsPrincipalRemainingBlankCondition,$F603="",
_xlpm.IsPeriodBlankCondition,ISBLANK($A604),
_xlpm.Calculation,IF(_xlpm.IsPeriodBlankCondition,"",IF(_xlpm.IsPrincipalRemainingBlankCondition,"",IF(_xlpm.IsPrincipalZeroCondition,"",_xlpm.TotalMonthlyPaymentCalculation))),
_xlpm.Calculation
)</f>
        <v/>
      </c>
      <c r="L604" s="5"/>
    </row>
    <row r="605" spans="2:12" x14ac:dyDescent="0.3">
      <c r="B605" s="53" t="str">
        <f t="shared" si="9"/>
        <v/>
      </c>
      <c r="C605" s="5" t="str">
        <f>_xlfn.LET(
_xlpm.StartingPrincipalBalance,$F604,
_xlpm.IsPrincipalRemainingZeroCondition,ROUND($F604,2)=0,
_xlpm.IsPrincipalRemainingBlankCondition,$F604="",
_xlpm.IsPeriodBlankCondition,ISBLANK($A605),
_xlpm.Calculation,IF(_xlpm.IsPeriodBlankCondition,"",IF(_xlpm.IsPrincipalRemainingBlankCondition,"",IF(_xlpm.IsPrincipalRemainingZeroCondition,"",_xlpm.StartingPrincipalBalance))),
_xlpm.Calculation
)</f>
        <v/>
      </c>
      <c r="D605" s="5" t="str">
        <f>_xlfn.LET(
_xlpm.InterestCalculation,$F604*$B$9,
_xlpm.IsPrincipalRemainingZeroCondition,ROUND($F604,2)=0,
_xlpm.IsPrincipalRemainingBlankCondition,$F604="",
_xlpm.IsPeriodBlankCondition,ISBLANK($A605),
_xlpm.Calculation,IF(_xlpm.IsPeriodBlankCondition,"",IF(_xlpm.IsPrincipalRemainingBlankCondition,"",IF(_xlpm.IsPrincipalRemainingZeroCondition,"",_xlpm.InterestCalculation))),
_xlpm.Calculation
)</f>
        <v/>
      </c>
      <c r="E605" s="5" t="str">
        <f>_xlfn.LET(
_xlpm.PrincipalOwedCalculation,$B$10-$D605,
_xlpm.IsPrincipalLessThenOrEqualToMonthlyPaymentCondition,$F604&lt;=$B$10,
_xlpm.IsPrincipalZeroCondition,ROUND($F604,2) = 0,
_xlpm.IsPrincipalRemainingBlankCondition,$F604="",
_xlpm.IsPeriodBlankCondition,ISBLANK($A605),
_xlpm.Calculation,IF(_xlpm.IsPeriodBlankCondition,"",IF(_xlpm.IsPrincipalRemainingBlankCondition,"",IF(_xlpm.IsPrincipalZeroCondition,"",IF(_xlpm.IsPrincipalLessThenOrEqualToMonthlyPaymentCondition,$F604,_xlpm.PrincipalOwedCalculation)))),
_xlpm.Calculation
)</f>
        <v/>
      </c>
      <c r="F605" s="5" t="str">
        <f>_xlfn.LET(
_xlpm.StartingBalanceGreaterThanPrincipalOwedPlusPrepaymentCondition,$C605&gt;=$E605,
_xlpm.IsPrincpalOwedPlusPrepaymentLessThanOrEqualToPrincipalRemainingCondition,ROUND($E605,2)&lt;=ROUND($F604,2),
_xlpm.IsCurrentPrincapalOwedAmtGreaterThanPrevPrincipalOwedCondition,$E604&gt;$F604,
_xlpm.IsPrincipalZeroCondition,ROUND($F604,2) = 0,
_xlpm.IsPrincipalRemainingBlankCondition,$F604="",
_xlpm.IsPeriodBlankCondition,ISBLANK($A605),
_xlpm.Calculation,IF(_xlpm.IsPeriodBlankCondition,"",IF(_xlpm.IsPrincipalRemainingBlankCondition,"",IF(_xlpm.IsPrincipalZeroCondition,"",IF(_xlpm.StartingBalanceGreaterThanPrincipalOwedPlusPrepaymentCondition,$C605-$E605,0)))),
_xlpm.Calculation
)</f>
        <v/>
      </c>
      <c r="G605" s="5" t="str">
        <f>_xlfn.LET(
_xlpm.PrincpalRemainingCalculation,$B$13,
_xlpm.IsPrincipalZeroCondition,ROUND($F604,2) = 0,
_xlpm.IsPrincipalRemainingBlankCondition,$F604="",
_xlpm.IsPeriodBlankCondition,ISBLANK($A605),
_xlpm.Calculation,IF(_xlpm.IsPeriodBlankCondition,"",IF(_xlpm.IsPrincipalRemainingBlankCondition,"",IF(_xlpm.IsPrincipalZeroCondition,"",_xlpm.PrincpalRemainingCalculation))),
_xlpm.Calculation
)</f>
        <v/>
      </c>
      <c r="H605" s="5" t="str">
        <f>_xlfn.LET(
_xlpm.IsPrincipalRemainingLessThanOrEqualToPMICutoffAmtCondition,$F604&lt;=$B$2*(1-$B$15),
_xlpm.PMIMonthlyPayment,$B$19,
_xlpm.IsPrincipalZeroCondition,ROUND($F604,2) = 0,
_xlpm.IsPrincipalRemainingBlankCondition,$F604="",
_xlpm.IsPeriodBlankCondition,ISBLANK($A605),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05" s="5" t="str">
        <f>_xlfn.LET(
_xlpm.IfPMIOwedIsBlank,IF($H605 = "",0,$H605),
_xlpm.TotalMonthlyPaymentCalculation,$D605+$E605+$G605+_xlpm.IfPMIOwedIsBlank,
_xlpm.IsPrincipalZeroCondition,ROUND($F604,2) = 0,
_xlpm.IsPrincipalRemainingBlankCondition,$F604="",
_xlpm.IsPeriodBlankCondition,ISBLANK($A605),
_xlpm.Calculation,IF(_xlpm.IsPeriodBlankCondition,"",IF(_xlpm.IsPrincipalRemainingBlankCondition,"",IF(_xlpm.IsPrincipalZeroCondition,"",_xlpm.TotalMonthlyPaymentCalculation))),
_xlpm.Calculation
)</f>
        <v/>
      </c>
      <c r="L605" s="5"/>
    </row>
    <row r="606" spans="2:12" x14ac:dyDescent="0.3">
      <c r="B606" s="53" t="str">
        <f t="shared" si="9"/>
        <v/>
      </c>
      <c r="C606" s="5" t="str">
        <f>_xlfn.LET(
_xlpm.StartingPrincipalBalance,$F605,
_xlpm.IsPrincipalRemainingZeroCondition,ROUND($F605,2)=0,
_xlpm.IsPrincipalRemainingBlankCondition,$F605="",
_xlpm.IsPeriodBlankCondition,ISBLANK($A606),
_xlpm.Calculation,IF(_xlpm.IsPeriodBlankCondition,"",IF(_xlpm.IsPrincipalRemainingBlankCondition,"",IF(_xlpm.IsPrincipalRemainingZeroCondition,"",_xlpm.StartingPrincipalBalance))),
_xlpm.Calculation
)</f>
        <v/>
      </c>
      <c r="D606" s="5" t="str">
        <f>_xlfn.LET(
_xlpm.InterestCalculation,$F605*$B$9,
_xlpm.IsPrincipalRemainingZeroCondition,ROUND($F605,2)=0,
_xlpm.IsPrincipalRemainingBlankCondition,$F605="",
_xlpm.IsPeriodBlankCondition,ISBLANK($A606),
_xlpm.Calculation,IF(_xlpm.IsPeriodBlankCondition,"",IF(_xlpm.IsPrincipalRemainingBlankCondition,"",IF(_xlpm.IsPrincipalRemainingZeroCondition,"",_xlpm.InterestCalculation))),
_xlpm.Calculation
)</f>
        <v/>
      </c>
      <c r="E606" s="5" t="str">
        <f>_xlfn.LET(
_xlpm.PrincipalOwedCalculation,$B$10-$D606,
_xlpm.IsPrincipalLessThenOrEqualToMonthlyPaymentCondition,$F605&lt;=$B$10,
_xlpm.IsPrincipalZeroCondition,ROUND($F605,2) = 0,
_xlpm.IsPrincipalRemainingBlankCondition,$F605="",
_xlpm.IsPeriodBlankCondition,ISBLANK($A606),
_xlpm.Calculation,IF(_xlpm.IsPeriodBlankCondition,"",IF(_xlpm.IsPrincipalRemainingBlankCondition,"",IF(_xlpm.IsPrincipalZeroCondition,"",IF(_xlpm.IsPrincipalLessThenOrEqualToMonthlyPaymentCondition,$F605,_xlpm.PrincipalOwedCalculation)))),
_xlpm.Calculation
)</f>
        <v/>
      </c>
      <c r="F606" s="5" t="str">
        <f>_xlfn.LET(
_xlpm.StartingBalanceGreaterThanPrincipalOwedPlusPrepaymentCondition,$C606&gt;=$E606,
_xlpm.IsPrincpalOwedPlusPrepaymentLessThanOrEqualToPrincipalRemainingCondition,ROUND($E606,2)&lt;=ROUND($F605,2),
_xlpm.IsCurrentPrincapalOwedAmtGreaterThanPrevPrincipalOwedCondition,$E605&gt;$F605,
_xlpm.IsPrincipalZeroCondition,ROUND($F605,2) = 0,
_xlpm.IsPrincipalRemainingBlankCondition,$F605="",
_xlpm.IsPeriodBlankCondition,ISBLANK($A606),
_xlpm.Calculation,IF(_xlpm.IsPeriodBlankCondition,"",IF(_xlpm.IsPrincipalRemainingBlankCondition,"",IF(_xlpm.IsPrincipalZeroCondition,"",IF(_xlpm.StartingBalanceGreaterThanPrincipalOwedPlusPrepaymentCondition,$C606-$E606,0)))),
_xlpm.Calculation
)</f>
        <v/>
      </c>
      <c r="G606" s="5" t="str">
        <f>_xlfn.LET(
_xlpm.PrincpalRemainingCalculation,$B$13,
_xlpm.IsPrincipalZeroCondition,ROUND($F605,2) = 0,
_xlpm.IsPrincipalRemainingBlankCondition,$F605="",
_xlpm.IsPeriodBlankCondition,ISBLANK($A606),
_xlpm.Calculation,IF(_xlpm.IsPeriodBlankCondition,"",IF(_xlpm.IsPrincipalRemainingBlankCondition,"",IF(_xlpm.IsPrincipalZeroCondition,"",_xlpm.PrincpalRemainingCalculation))),
_xlpm.Calculation
)</f>
        <v/>
      </c>
      <c r="H606" s="5" t="str">
        <f>_xlfn.LET(
_xlpm.IsPrincipalRemainingLessThanOrEqualToPMICutoffAmtCondition,$F605&lt;=$B$2*(1-$B$15),
_xlpm.PMIMonthlyPayment,$B$19,
_xlpm.IsPrincipalZeroCondition,ROUND($F605,2) = 0,
_xlpm.IsPrincipalRemainingBlankCondition,$F605="",
_xlpm.IsPeriodBlankCondition,ISBLANK($A606),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06" s="5" t="str">
        <f>_xlfn.LET(
_xlpm.IfPMIOwedIsBlank,IF($H606 = "",0,$H606),
_xlpm.TotalMonthlyPaymentCalculation,$D606+$E606+$G606+_xlpm.IfPMIOwedIsBlank,
_xlpm.IsPrincipalZeroCondition,ROUND($F605,2) = 0,
_xlpm.IsPrincipalRemainingBlankCondition,$F605="",
_xlpm.IsPeriodBlankCondition,ISBLANK($A606),
_xlpm.Calculation,IF(_xlpm.IsPeriodBlankCondition,"",IF(_xlpm.IsPrincipalRemainingBlankCondition,"",IF(_xlpm.IsPrincipalZeroCondition,"",_xlpm.TotalMonthlyPaymentCalculation))),
_xlpm.Calculation
)</f>
        <v/>
      </c>
      <c r="L606" s="5"/>
    </row>
    <row r="607" spans="2:12" x14ac:dyDescent="0.3">
      <c r="B607" s="53" t="str">
        <f t="shared" si="9"/>
        <v/>
      </c>
      <c r="C607" s="5" t="str">
        <f>_xlfn.LET(
_xlpm.StartingPrincipalBalance,$F606,
_xlpm.IsPrincipalRemainingZeroCondition,ROUND($F606,2)=0,
_xlpm.IsPrincipalRemainingBlankCondition,$F606="",
_xlpm.IsPeriodBlankCondition,ISBLANK($A607),
_xlpm.Calculation,IF(_xlpm.IsPeriodBlankCondition,"",IF(_xlpm.IsPrincipalRemainingBlankCondition,"",IF(_xlpm.IsPrincipalRemainingZeroCondition,"",_xlpm.StartingPrincipalBalance))),
_xlpm.Calculation
)</f>
        <v/>
      </c>
      <c r="D607" s="5" t="str">
        <f>_xlfn.LET(
_xlpm.InterestCalculation,$F606*$B$9,
_xlpm.IsPrincipalRemainingZeroCondition,ROUND($F606,2)=0,
_xlpm.IsPrincipalRemainingBlankCondition,$F606="",
_xlpm.IsPeriodBlankCondition,ISBLANK($A607),
_xlpm.Calculation,IF(_xlpm.IsPeriodBlankCondition,"",IF(_xlpm.IsPrincipalRemainingBlankCondition,"",IF(_xlpm.IsPrincipalRemainingZeroCondition,"",_xlpm.InterestCalculation))),
_xlpm.Calculation
)</f>
        <v/>
      </c>
      <c r="E607" s="5" t="str">
        <f>_xlfn.LET(
_xlpm.PrincipalOwedCalculation,$B$10-$D607,
_xlpm.IsPrincipalLessThenOrEqualToMonthlyPaymentCondition,$F606&lt;=$B$10,
_xlpm.IsPrincipalZeroCondition,ROUND($F606,2) = 0,
_xlpm.IsPrincipalRemainingBlankCondition,$F606="",
_xlpm.IsPeriodBlankCondition,ISBLANK($A607),
_xlpm.Calculation,IF(_xlpm.IsPeriodBlankCondition,"",IF(_xlpm.IsPrincipalRemainingBlankCondition,"",IF(_xlpm.IsPrincipalZeroCondition,"",IF(_xlpm.IsPrincipalLessThenOrEqualToMonthlyPaymentCondition,$F606,_xlpm.PrincipalOwedCalculation)))),
_xlpm.Calculation
)</f>
        <v/>
      </c>
      <c r="F607" s="5" t="str">
        <f>_xlfn.LET(
_xlpm.StartingBalanceGreaterThanPrincipalOwedPlusPrepaymentCondition,$C607&gt;=$E607,
_xlpm.IsPrincpalOwedPlusPrepaymentLessThanOrEqualToPrincipalRemainingCondition,ROUND($E607,2)&lt;=ROUND($F606,2),
_xlpm.IsCurrentPrincapalOwedAmtGreaterThanPrevPrincipalOwedCondition,$E606&gt;$F606,
_xlpm.IsPrincipalZeroCondition,ROUND($F606,2) = 0,
_xlpm.IsPrincipalRemainingBlankCondition,$F606="",
_xlpm.IsPeriodBlankCondition,ISBLANK($A607),
_xlpm.Calculation,IF(_xlpm.IsPeriodBlankCondition,"",IF(_xlpm.IsPrincipalRemainingBlankCondition,"",IF(_xlpm.IsPrincipalZeroCondition,"",IF(_xlpm.StartingBalanceGreaterThanPrincipalOwedPlusPrepaymentCondition,$C607-$E607,0)))),
_xlpm.Calculation
)</f>
        <v/>
      </c>
      <c r="G607" s="5" t="str">
        <f>_xlfn.LET(
_xlpm.PrincpalRemainingCalculation,$B$13,
_xlpm.IsPrincipalZeroCondition,ROUND($F606,2) = 0,
_xlpm.IsPrincipalRemainingBlankCondition,$F606="",
_xlpm.IsPeriodBlankCondition,ISBLANK($A607),
_xlpm.Calculation,IF(_xlpm.IsPeriodBlankCondition,"",IF(_xlpm.IsPrincipalRemainingBlankCondition,"",IF(_xlpm.IsPrincipalZeroCondition,"",_xlpm.PrincpalRemainingCalculation))),
_xlpm.Calculation
)</f>
        <v/>
      </c>
      <c r="H607" s="5" t="str">
        <f>_xlfn.LET(
_xlpm.IsPrincipalRemainingLessThanOrEqualToPMICutoffAmtCondition,$F606&lt;=$B$2*(1-$B$15),
_xlpm.PMIMonthlyPayment,$B$19,
_xlpm.IsPrincipalZeroCondition,ROUND($F606,2) = 0,
_xlpm.IsPrincipalRemainingBlankCondition,$F606="",
_xlpm.IsPeriodBlankCondition,ISBLANK($A607),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07" s="5" t="str">
        <f>_xlfn.LET(
_xlpm.IfPMIOwedIsBlank,IF($H607 = "",0,$H607),
_xlpm.TotalMonthlyPaymentCalculation,$D607+$E607+$G607+_xlpm.IfPMIOwedIsBlank,
_xlpm.IsPrincipalZeroCondition,ROUND($F606,2) = 0,
_xlpm.IsPrincipalRemainingBlankCondition,$F606="",
_xlpm.IsPeriodBlankCondition,ISBLANK($A607),
_xlpm.Calculation,IF(_xlpm.IsPeriodBlankCondition,"",IF(_xlpm.IsPrincipalRemainingBlankCondition,"",IF(_xlpm.IsPrincipalZeroCondition,"",_xlpm.TotalMonthlyPaymentCalculation))),
_xlpm.Calculation
)</f>
        <v/>
      </c>
      <c r="L607" s="5"/>
    </row>
    <row r="608" spans="2:12" x14ac:dyDescent="0.3">
      <c r="B608" s="53" t="str">
        <f t="shared" si="9"/>
        <v/>
      </c>
      <c r="C608" s="5" t="str">
        <f>_xlfn.LET(
_xlpm.StartingPrincipalBalance,$F607,
_xlpm.IsPrincipalRemainingZeroCondition,ROUND($F607,2)=0,
_xlpm.IsPrincipalRemainingBlankCondition,$F607="",
_xlpm.IsPeriodBlankCondition,ISBLANK($A608),
_xlpm.Calculation,IF(_xlpm.IsPeriodBlankCondition,"",IF(_xlpm.IsPrincipalRemainingBlankCondition,"",IF(_xlpm.IsPrincipalRemainingZeroCondition,"",_xlpm.StartingPrincipalBalance))),
_xlpm.Calculation
)</f>
        <v/>
      </c>
      <c r="D608" s="5" t="str">
        <f>_xlfn.LET(
_xlpm.InterestCalculation,$F607*$B$9,
_xlpm.IsPrincipalRemainingZeroCondition,ROUND($F607,2)=0,
_xlpm.IsPrincipalRemainingBlankCondition,$F607="",
_xlpm.IsPeriodBlankCondition,ISBLANK($A608),
_xlpm.Calculation,IF(_xlpm.IsPeriodBlankCondition,"",IF(_xlpm.IsPrincipalRemainingBlankCondition,"",IF(_xlpm.IsPrincipalRemainingZeroCondition,"",_xlpm.InterestCalculation))),
_xlpm.Calculation
)</f>
        <v/>
      </c>
      <c r="E608" s="5" t="str">
        <f>_xlfn.LET(
_xlpm.PrincipalOwedCalculation,$B$10-$D608,
_xlpm.IsPrincipalLessThenOrEqualToMonthlyPaymentCondition,$F607&lt;=$B$10,
_xlpm.IsPrincipalZeroCondition,ROUND($F607,2) = 0,
_xlpm.IsPrincipalRemainingBlankCondition,$F607="",
_xlpm.IsPeriodBlankCondition,ISBLANK($A608),
_xlpm.Calculation,IF(_xlpm.IsPeriodBlankCondition,"",IF(_xlpm.IsPrincipalRemainingBlankCondition,"",IF(_xlpm.IsPrincipalZeroCondition,"",IF(_xlpm.IsPrincipalLessThenOrEqualToMonthlyPaymentCondition,$F607,_xlpm.PrincipalOwedCalculation)))),
_xlpm.Calculation
)</f>
        <v/>
      </c>
      <c r="F608" s="5" t="str">
        <f>_xlfn.LET(
_xlpm.StartingBalanceGreaterThanPrincipalOwedPlusPrepaymentCondition,$C608&gt;=$E608,
_xlpm.IsPrincpalOwedPlusPrepaymentLessThanOrEqualToPrincipalRemainingCondition,ROUND($E608,2)&lt;=ROUND($F607,2),
_xlpm.IsCurrentPrincapalOwedAmtGreaterThanPrevPrincipalOwedCondition,$E607&gt;$F607,
_xlpm.IsPrincipalZeroCondition,ROUND($F607,2) = 0,
_xlpm.IsPrincipalRemainingBlankCondition,$F607="",
_xlpm.IsPeriodBlankCondition,ISBLANK($A608),
_xlpm.Calculation,IF(_xlpm.IsPeriodBlankCondition,"",IF(_xlpm.IsPrincipalRemainingBlankCondition,"",IF(_xlpm.IsPrincipalZeroCondition,"",IF(_xlpm.StartingBalanceGreaterThanPrincipalOwedPlusPrepaymentCondition,$C608-$E608,0)))),
_xlpm.Calculation
)</f>
        <v/>
      </c>
      <c r="G608" s="5" t="str">
        <f>_xlfn.LET(
_xlpm.PrincpalRemainingCalculation,$B$13,
_xlpm.IsPrincipalZeroCondition,ROUND($F607,2) = 0,
_xlpm.IsPrincipalRemainingBlankCondition,$F607="",
_xlpm.IsPeriodBlankCondition,ISBLANK($A608),
_xlpm.Calculation,IF(_xlpm.IsPeriodBlankCondition,"",IF(_xlpm.IsPrincipalRemainingBlankCondition,"",IF(_xlpm.IsPrincipalZeroCondition,"",_xlpm.PrincpalRemainingCalculation))),
_xlpm.Calculation
)</f>
        <v/>
      </c>
      <c r="H608" s="5" t="str">
        <f>_xlfn.LET(
_xlpm.IsPrincipalRemainingLessThanOrEqualToPMICutoffAmtCondition,$F607&lt;=$B$2*(1-$B$15),
_xlpm.PMIMonthlyPayment,$B$19,
_xlpm.IsPrincipalZeroCondition,ROUND($F607,2) = 0,
_xlpm.IsPrincipalRemainingBlankCondition,$F607="",
_xlpm.IsPeriodBlankCondition,ISBLANK($A608),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08" s="5" t="str">
        <f>_xlfn.LET(
_xlpm.IfPMIOwedIsBlank,IF($H608 = "",0,$H608),
_xlpm.TotalMonthlyPaymentCalculation,$D608+$E608+$G608+_xlpm.IfPMIOwedIsBlank,
_xlpm.IsPrincipalZeroCondition,ROUND($F607,2) = 0,
_xlpm.IsPrincipalRemainingBlankCondition,$F607="",
_xlpm.IsPeriodBlankCondition,ISBLANK($A608),
_xlpm.Calculation,IF(_xlpm.IsPeriodBlankCondition,"",IF(_xlpm.IsPrincipalRemainingBlankCondition,"",IF(_xlpm.IsPrincipalZeroCondition,"",_xlpm.TotalMonthlyPaymentCalculation))),
_xlpm.Calculation
)</f>
        <v/>
      </c>
      <c r="L608" s="5"/>
    </row>
    <row r="609" spans="2:12" x14ac:dyDescent="0.3">
      <c r="B609" s="53" t="str">
        <f t="shared" si="9"/>
        <v/>
      </c>
      <c r="C609" s="5" t="str">
        <f>_xlfn.LET(
_xlpm.StartingPrincipalBalance,$F608,
_xlpm.IsPrincipalRemainingZeroCondition,ROUND($F608,2)=0,
_xlpm.IsPrincipalRemainingBlankCondition,$F608="",
_xlpm.IsPeriodBlankCondition,ISBLANK($A609),
_xlpm.Calculation,IF(_xlpm.IsPeriodBlankCondition,"",IF(_xlpm.IsPrincipalRemainingBlankCondition,"",IF(_xlpm.IsPrincipalRemainingZeroCondition,"",_xlpm.StartingPrincipalBalance))),
_xlpm.Calculation
)</f>
        <v/>
      </c>
      <c r="D609" s="5" t="str">
        <f>_xlfn.LET(
_xlpm.InterestCalculation,$F608*$B$9,
_xlpm.IsPrincipalRemainingZeroCondition,ROUND($F608,2)=0,
_xlpm.IsPrincipalRemainingBlankCondition,$F608="",
_xlpm.IsPeriodBlankCondition,ISBLANK($A609),
_xlpm.Calculation,IF(_xlpm.IsPeriodBlankCondition,"",IF(_xlpm.IsPrincipalRemainingBlankCondition,"",IF(_xlpm.IsPrincipalRemainingZeroCondition,"",_xlpm.InterestCalculation))),
_xlpm.Calculation
)</f>
        <v/>
      </c>
      <c r="E609" s="5" t="str">
        <f>_xlfn.LET(
_xlpm.PrincipalOwedCalculation,$B$10-$D609,
_xlpm.IsPrincipalLessThenOrEqualToMonthlyPaymentCondition,$F608&lt;=$B$10,
_xlpm.IsPrincipalZeroCondition,ROUND($F608,2) = 0,
_xlpm.IsPrincipalRemainingBlankCondition,$F608="",
_xlpm.IsPeriodBlankCondition,ISBLANK($A609),
_xlpm.Calculation,IF(_xlpm.IsPeriodBlankCondition,"",IF(_xlpm.IsPrincipalRemainingBlankCondition,"",IF(_xlpm.IsPrincipalZeroCondition,"",IF(_xlpm.IsPrincipalLessThenOrEqualToMonthlyPaymentCondition,$F608,_xlpm.PrincipalOwedCalculation)))),
_xlpm.Calculation
)</f>
        <v/>
      </c>
      <c r="F609" s="5" t="str">
        <f>_xlfn.LET(
_xlpm.StartingBalanceGreaterThanPrincipalOwedPlusPrepaymentCondition,$C609&gt;=$E609,
_xlpm.IsPrincpalOwedPlusPrepaymentLessThanOrEqualToPrincipalRemainingCondition,ROUND($E609,2)&lt;=ROUND($F608,2),
_xlpm.IsCurrentPrincapalOwedAmtGreaterThanPrevPrincipalOwedCondition,$E608&gt;$F608,
_xlpm.IsPrincipalZeroCondition,ROUND($F608,2) = 0,
_xlpm.IsPrincipalRemainingBlankCondition,$F608="",
_xlpm.IsPeriodBlankCondition,ISBLANK($A609),
_xlpm.Calculation,IF(_xlpm.IsPeriodBlankCondition,"",IF(_xlpm.IsPrincipalRemainingBlankCondition,"",IF(_xlpm.IsPrincipalZeroCondition,"",IF(_xlpm.StartingBalanceGreaterThanPrincipalOwedPlusPrepaymentCondition,$C609-$E609,0)))),
_xlpm.Calculation
)</f>
        <v/>
      </c>
      <c r="G609" s="5" t="str">
        <f>_xlfn.LET(
_xlpm.PrincpalRemainingCalculation,$B$13,
_xlpm.IsPrincipalZeroCondition,ROUND($F608,2) = 0,
_xlpm.IsPrincipalRemainingBlankCondition,$F608="",
_xlpm.IsPeriodBlankCondition,ISBLANK($A609),
_xlpm.Calculation,IF(_xlpm.IsPeriodBlankCondition,"",IF(_xlpm.IsPrincipalRemainingBlankCondition,"",IF(_xlpm.IsPrincipalZeroCondition,"",_xlpm.PrincpalRemainingCalculation))),
_xlpm.Calculation
)</f>
        <v/>
      </c>
      <c r="H609" s="5" t="str">
        <f>_xlfn.LET(
_xlpm.IsPrincipalRemainingLessThanOrEqualToPMICutoffAmtCondition,$F608&lt;=$B$2*(1-$B$15),
_xlpm.PMIMonthlyPayment,$B$19,
_xlpm.IsPrincipalZeroCondition,ROUND($F608,2) = 0,
_xlpm.IsPrincipalRemainingBlankCondition,$F608="",
_xlpm.IsPeriodBlankCondition,ISBLANK($A609),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09" s="5" t="str">
        <f>_xlfn.LET(
_xlpm.IfPMIOwedIsBlank,IF($H609 = "",0,$H609),
_xlpm.TotalMonthlyPaymentCalculation,$D609+$E609+$G609+_xlpm.IfPMIOwedIsBlank,
_xlpm.IsPrincipalZeroCondition,ROUND($F608,2) = 0,
_xlpm.IsPrincipalRemainingBlankCondition,$F608="",
_xlpm.IsPeriodBlankCondition,ISBLANK($A609),
_xlpm.Calculation,IF(_xlpm.IsPeriodBlankCondition,"",IF(_xlpm.IsPrincipalRemainingBlankCondition,"",IF(_xlpm.IsPrincipalZeroCondition,"",_xlpm.TotalMonthlyPaymentCalculation))),
_xlpm.Calculation
)</f>
        <v/>
      </c>
      <c r="L609" s="5"/>
    </row>
    <row r="610" spans="2:12" x14ac:dyDescent="0.3">
      <c r="B610" s="53" t="str">
        <f t="shared" si="9"/>
        <v/>
      </c>
      <c r="C610" s="5" t="str">
        <f>_xlfn.LET(
_xlpm.StartingPrincipalBalance,$F609,
_xlpm.IsPrincipalRemainingZeroCondition,ROUND($F609,2)=0,
_xlpm.IsPrincipalRemainingBlankCondition,$F609="",
_xlpm.IsPeriodBlankCondition,ISBLANK($A610),
_xlpm.Calculation,IF(_xlpm.IsPeriodBlankCondition,"",IF(_xlpm.IsPrincipalRemainingBlankCondition,"",IF(_xlpm.IsPrincipalRemainingZeroCondition,"",_xlpm.StartingPrincipalBalance))),
_xlpm.Calculation
)</f>
        <v/>
      </c>
      <c r="D610" s="5" t="str">
        <f>_xlfn.LET(
_xlpm.InterestCalculation,$F609*$B$9,
_xlpm.IsPrincipalRemainingZeroCondition,ROUND($F609,2)=0,
_xlpm.IsPrincipalRemainingBlankCondition,$F609="",
_xlpm.IsPeriodBlankCondition,ISBLANK($A610),
_xlpm.Calculation,IF(_xlpm.IsPeriodBlankCondition,"",IF(_xlpm.IsPrincipalRemainingBlankCondition,"",IF(_xlpm.IsPrincipalRemainingZeroCondition,"",_xlpm.InterestCalculation))),
_xlpm.Calculation
)</f>
        <v/>
      </c>
      <c r="E610" s="5" t="str">
        <f>_xlfn.LET(
_xlpm.PrincipalOwedCalculation,$B$10-$D610,
_xlpm.IsPrincipalLessThenOrEqualToMonthlyPaymentCondition,$F609&lt;=$B$10,
_xlpm.IsPrincipalZeroCondition,ROUND($F609,2) = 0,
_xlpm.IsPrincipalRemainingBlankCondition,$F609="",
_xlpm.IsPeriodBlankCondition,ISBLANK($A610),
_xlpm.Calculation,IF(_xlpm.IsPeriodBlankCondition,"",IF(_xlpm.IsPrincipalRemainingBlankCondition,"",IF(_xlpm.IsPrincipalZeroCondition,"",IF(_xlpm.IsPrincipalLessThenOrEqualToMonthlyPaymentCondition,$F609,_xlpm.PrincipalOwedCalculation)))),
_xlpm.Calculation
)</f>
        <v/>
      </c>
      <c r="F610" s="5" t="str">
        <f>_xlfn.LET(
_xlpm.StartingBalanceGreaterThanPrincipalOwedPlusPrepaymentCondition,$C610&gt;=$E610,
_xlpm.IsPrincpalOwedPlusPrepaymentLessThanOrEqualToPrincipalRemainingCondition,ROUND($E610,2)&lt;=ROUND($F609,2),
_xlpm.IsCurrentPrincapalOwedAmtGreaterThanPrevPrincipalOwedCondition,$E609&gt;$F609,
_xlpm.IsPrincipalZeroCondition,ROUND($F609,2) = 0,
_xlpm.IsPrincipalRemainingBlankCondition,$F609="",
_xlpm.IsPeriodBlankCondition,ISBLANK($A610),
_xlpm.Calculation,IF(_xlpm.IsPeriodBlankCondition,"",IF(_xlpm.IsPrincipalRemainingBlankCondition,"",IF(_xlpm.IsPrincipalZeroCondition,"",IF(_xlpm.StartingBalanceGreaterThanPrincipalOwedPlusPrepaymentCondition,$C610-$E610,0)))),
_xlpm.Calculation
)</f>
        <v/>
      </c>
      <c r="G610" s="5" t="str">
        <f>_xlfn.LET(
_xlpm.PrincpalRemainingCalculation,$B$13,
_xlpm.IsPrincipalZeroCondition,ROUND($F609,2) = 0,
_xlpm.IsPrincipalRemainingBlankCondition,$F609="",
_xlpm.IsPeriodBlankCondition,ISBLANK($A610),
_xlpm.Calculation,IF(_xlpm.IsPeriodBlankCondition,"",IF(_xlpm.IsPrincipalRemainingBlankCondition,"",IF(_xlpm.IsPrincipalZeroCondition,"",_xlpm.PrincpalRemainingCalculation))),
_xlpm.Calculation
)</f>
        <v/>
      </c>
      <c r="H610" s="5" t="str">
        <f>_xlfn.LET(
_xlpm.IsPrincipalRemainingLessThanOrEqualToPMICutoffAmtCondition,$F609&lt;=$B$2*(1-$B$15),
_xlpm.PMIMonthlyPayment,$B$19,
_xlpm.IsPrincipalZeroCondition,ROUND($F609,2) = 0,
_xlpm.IsPrincipalRemainingBlankCondition,$F609="",
_xlpm.IsPeriodBlankCondition,ISBLANK($A610),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10" s="5" t="str">
        <f>_xlfn.LET(
_xlpm.IfPMIOwedIsBlank,IF($H610 = "",0,$H610),
_xlpm.TotalMonthlyPaymentCalculation,$D610+$E610+$G610+_xlpm.IfPMIOwedIsBlank,
_xlpm.IsPrincipalZeroCondition,ROUND($F609,2) = 0,
_xlpm.IsPrincipalRemainingBlankCondition,$F609="",
_xlpm.IsPeriodBlankCondition,ISBLANK($A610),
_xlpm.Calculation,IF(_xlpm.IsPeriodBlankCondition,"",IF(_xlpm.IsPrincipalRemainingBlankCondition,"",IF(_xlpm.IsPrincipalZeroCondition,"",_xlpm.TotalMonthlyPaymentCalculation))),
_xlpm.Calculation
)</f>
        <v/>
      </c>
      <c r="L610" s="5"/>
    </row>
    <row r="611" spans="2:12" x14ac:dyDescent="0.3">
      <c r="B611" s="53" t="str">
        <f t="shared" si="9"/>
        <v/>
      </c>
      <c r="C611" s="5" t="str">
        <f>_xlfn.LET(
_xlpm.StartingPrincipalBalance,$F610,
_xlpm.IsPrincipalRemainingZeroCondition,ROUND($F610,2)=0,
_xlpm.IsPrincipalRemainingBlankCondition,$F610="",
_xlpm.IsPeriodBlankCondition,ISBLANK($A611),
_xlpm.Calculation,IF(_xlpm.IsPeriodBlankCondition,"",IF(_xlpm.IsPrincipalRemainingBlankCondition,"",IF(_xlpm.IsPrincipalRemainingZeroCondition,"",_xlpm.StartingPrincipalBalance))),
_xlpm.Calculation
)</f>
        <v/>
      </c>
      <c r="D611" s="5" t="str">
        <f>_xlfn.LET(
_xlpm.InterestCalculation,$F610*$B$9,
_xlpm.IsPrincipalRemainingZeroCondition,ROUND($F610,2)=0,
_xlpm.IsPrincipalRemainingBlankCondition,$F610="",
_xlpm.IsPeriodBlankCondition,ISBLANK($A611),
_xlpm.Calculation,IF(_xlpm.IsPeriodBlankCondition,"",IF(_xlpm.IsPrincipalRemainingBlankCondition,"",IF(_xlpm.IsPrincipalRemainingZeroCondition,"",_xlpm.InterestCalculation))),
_xlpm.Calculation
)</f>
        <v/>
      </c>
      <c r="E611" s="5" t="str">
        <f>_xlfn.LET(
_xlpm.PrincipalOwedCalculation,$B$10-$D611,
_xlpm.IsPrincipalLessThenOrEqualToMonthlyPaymentCondition,$F610&lt;=$B$10,
_xlpm.IsPrincipalZeroCondition,ROUND($F610,2) = 0,
_xlpm.IsPrincipalRemainingBlankCondition,$F610="",
_xlpm.IsPeriodBlankCondition,ISBLANK($A611),
_xlpm.Calculation,IF(_xlpm.IsPeriodBlankCondition,"",IF(_xlpm.IsPrincipalRemainingBlankCondition,"",IF(_xlpm.IsPrincipalZeroCondition,"",IF(_xlpm.IsPrincipalLessThenOrEqualToMonthlyPaymentCondition,$F610,_xlpm.PrincipalOwedCalculation)))),
_xlpm.Calculation
)</f>
        <v/>
      </c>
      <c r="F611" s="5" t="str">
        <f>_xlfn.LET(
_xlpm.StartingBalanceGreaterThanPrincipalOwedPlusPrepaymentCondition,$C611&gt;=$E611,
_xlpm.IsPrincpalOwedPlusPrepaymentLessThanOrEqualToPrincipalRemainingCondition,ROUND($E611,2)&lt;=ROUND($F610,2),
_xlpm.IsCurrentPrincapalOwedAmtGreaterThanPrevPrincipalOwedCondition,$E610&gt;$F610,
_xlpm.IsPrincipalZeroCondition,ROUND($F610,2) = 0,
_xlpm.IsPrincipalRemainingBlankCondition,$F610="",
_xlpm.IsPeriodBlankCondition,ISBLANK($A611),
_xlpm.Calculation,IF(_xlpm.IsPeriodBlankCondition,"",IF(_xlpm.IsPrincipalRemainingBlankCondition,"",IF(_xlpm.IsPrincipalZeroCondition,"",IF(_xlpm.StartingBalanceGreaterThanPrincipalOwedPlusPrepaymentCondition,$C611-$E611,0)))),
_xlpm.Calculation
)</f>
        <v/>
      </c>
      <c r="G611" s="5" t="str">
        <f>_xlfn.LET(
_xlpm.PrincpalRemainingCalculation,$B$13,
_xlpm.IsPrincipalZeroCondition,ROUND($F610,2) = 0,
_xlpm.IsPrincipalRemainingBlankCondition,$F610="",
_xlpm.IsPeriodBlankCondition,ISBLANK($A611),
_xlpm.Calculation,IF(_xlpm.IsPeriodBlankCondition,"",IF(_xlpm.IsPrincipalRemainingBlankCondition,"",IF(_xlpm.IsPrincipalZeroCondition,"",_xlpm.PrincpalRemainingCalculation))),
_xlpm.Calculation
)</f>
        <v/>
      </c>
      <c r="H611" s="5" t="str">
        <f>_xlfn.LET(
_xlpm.IsPrincipalRemainingLessThanOrEqualToPMICutoffAmtCondition,$F610&lt;=$B$2*(1-$B$15),
_xlpm.PMIMonthlyPayment,$B$19,
_xlpm.IsPrincipalZeroCondition,ROUND($F610,2) = 0,
_xlpm.IsPrincipalRemainingBlankCondition,$F610="",
_xlpm.IsPeriodBlankCondition,ISBLANK($A611),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11" s="5" t="str">
        <f>_xlfn.LET(
_xlpm.IfPMIOwedIsBlank,IF($H611 = "",0,$H611),
_xlpm.TotalMonthlyPaymentCalculation,$D611+$E611+$G611+_xlpm.IfPMIOwedIsBlank,
_xlpm.IsPrincipalZeroCondition,ROUND($F610,2) = 0,
_xlpm.IsPrincipalRemainingBlankCondition,$F610="",
_xlpm.IsPeriodBlankCondition,ISBLANK($A611),
_xlpm.Calculation,IF(_xlpm.IsPeriodBlankCondition,"",IF(_xlpm.IsPrincipalRemainingBlankCondition,"",IF(_xlpm.IsPrincipalZeroCondition,"",_xlpm.TotalMonthlyPaymentCalculation))),
_xlpm.Calculation
)</f>
        <v/>
      </c>
      <c r="L611" s="5"/>
    </row>
    <row r="612" spans="2:12" x14ac:dyDescent="0.3">
      <c r="B612" s="53" t="str">
        <f t="shared" si="9"/>
        <v/>
      </c>
      <c r="C612" s="5" t="str">
        <f>_xlfn.LET(
_xlpm.StartingPrincipalBalance,$F611,
_xlpm.IsPrincipalRemainingZeroCondition,ROUND($F611,2)=0,
_xlpm.IsPrincipalRemainingBlankCondition,$F611="",
_xlpm.IsPeriodBlankCondition,ISBLANK($A612),
_xlpm.Calculation,IF(_xlpm.IsPeriodBlankCondition,"",IF(_xlpm.IsPrincipalRemainingBlankCondition,"",IF(_xlpm.IsPrincipalRemainingZeroCondition,"",_xlpm.StartingPrincipalBalance))),
_xlpm.Calculation
)</f>
        <v/>
      </c>
      <c r="D612" s="5" t="str">
        <f>_xlfn.LET(
_xlpm.InterestCalculation,$F611*$B$9,
_xlpm.IsPrincipalRemainingZeroCondition,ROUND($F611,2)=0,
_xlpm.IsPrincipalRemainingBlankCondition,$F611="",
_xlpm.IsPeriodBlankCondition,ISBLANK($A612),
_xlpm.Calculation,IF(_xlpm.IsPeriodBlankCondition,"",IF(_xlpm.IsPrincipalRemainingBlankCondition,"",IF(_xlpm.IsPrincipalRemainingZeroCondition,"",_xlpm.InterestCalculation))),
_xlpm.Calculation
)</f>
        <v/>
      </c>
      <c r="E612" s="5" t="str">
        <f>_xlfn.LET(
_xlpm.PrincipalOwedCalculation,$B$10-$D612,
_xlpm.IsPrincipalLessThenOrEqualToMonthlyPaymentCondition,$F611&lt;=$B$10,
_xlpm.IsPrincipalZeroCondition,ROUND($F611,2) = 0,
_xlpm.IsPrincipalRemainingBlankCondition,$F611="",
_xlpm.IsPeriodBlankCondition,ISBLANK($A612),
_xlpm.Calculation,IF(_xlpm.IsPeriodBlankCondition,"",IF(_xlpm.IsPrincipalRemainingBlankCondition,"",IF(_xlpm.IsPrincipalZeroCondition,"",IF(_xlpm.IsPrincipalLessThenOrEqualToMonthlyPaymentCondition,$F611,_xlpm.PrincipalOwedCalculation)))),
_xlpm.Calculation
)</f>
        <v/>
      </c>
      <c r="F612" s="5" t="str">
        <f>_xlfn.LET(
_xlpm.StartingBalanceGreaterThanPrincipalOwedPlusPrepaymentCondition,$C612&gt;=$E612,
_xlpm.IsPrincpalOwedPlusPrepaymentLessThanOrEqualToPrincipalRemainingCondition,ROUND($E612,2)&lt;=ROUND($F611,2),
_xlpm.IsCurrentPrincapalOwedAmtGreaterThanPrevPrincipalOwedCondition,$E611&gt;$F611,
_xlpm.IsPrincipalZeroCondition,ROUND($F611,2) = 0,
_xlpm.IsPrincipalRemainingBlankCondition,$F611="",
_xlpm.IsPeriodBlankCondition,ISBLANK($A612),
_xlpm.Calculation,IF(_xlpm.IsPeriodBlankCondition,"",IF(_xlpm.IsPrincipalRemainingBlankCondition,"",IF(_xlpm.IsPrincipalZeroCondition,"",IF(_xlpm.StartingBalanceGreaterThanPrincipalOwedPlusPrepaymentCondition,$C612-$E612,0)))),
_xlpm.Calculation
)</f>
        <v/>
      </c>
      <c r="G612" s="5" t="str">
        <f>_xlfn.LET(
_xlpm.PrincpalRemainingCalculation,$B$13,
_xlpm.IsPrincipalZeroCondition,ROUND($F611,2) = 0,
_xlpm.IsPrincipalRemainingBlankCondition,$F611="",
_xlpm.IsPeriodBlankCondition,ISBLANK($A612),
_xlpm.Calculation,IF(_xlpm.IsPeriodBlankCondition,"",IF(_xlpm.IsPrincipalRemainingBlankCondition,"",IF(_xlpm.IsPrincipalZeroCondition,"",_xlpm.PrincpalRemainingCalculation))),
_xlpm.Calculation
)</f>
        <v/>
      </c>
      <c r="H612" s="5" t="str">
        <f>_xlfn.LET(
_xlpm.IsPrincipalRemainingLessThanOrEqualToPMICutoffAmtCondition,$F611&lt;=$B$2*(1-$B$15),
_xlpm.PMIMonthlyPayment,$B$19,
_xlpm.IsPrincipalZeroCondition,ROUND($F611,2) = 0,
_xlpm.IsPrincipalRemainingBlankCondition,$F611="",
_xlpm.IsPeriodBlankCondition,ISBLANK($A612),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12" s="5" t="str">
        <f>_xlfn.LET(
_xlpm.IfPMIOwedIsBlank,IF($H612 = "",0,$H612),
_xlpm.TotalMonthlyPaymentCalculation,$D612+$E612+$G612+_xlpm.IfPMIOwedIsBlank,
_xlpm.IsPrincipalZeroCondition,ROUND($F611,2) = 0,
_xlpm.IsPrincipalRemainingBlankCondition,$F611="",
_xlpm.IsPeriodBlankCondition,ISBLANK($A612),
_xlpm.Calculation,IF(_xlpm.IsPeriodBlankCondition,"",IF(_xlpm.IsPrincipalRemainingBlankCondition,"",IF(_xlpm.IsPrincipalZeroCondition,"",_xlpm.TotalMonthlyPaymentCalculation))),
_xlpm.Calculation
)</f>
        <v/>
      </c>
      <c r="L612" s="5"/>
    </row>
    <row r="613" spans="2:12" x14ac:dyDescent="0.3">
      <c r="B613" s="53" t="str">
        <f t="shared" si="9"/>
        <v/>
      </c>
      <c r="C613" s="5" t="str">
        <f>_xlfn.LET(
_xlpm.StartingPrincipalBalance,$F612,
_xlpm.IsPrincipalRemainingZeroCondition,ROUND($F612,2)=0,
_xlpm.IsPrincipalRemainingBlankCondition,$F612="",
_xlpm.IsPeriodBlankCondition,ISBLANK($A613),
_xlpm.Calculation,IF(_xlpm.IsPeriodBlankCondition,"",IF(_xlpm.IsPrincipalRemainingBlankCondition,"",IF(_xlpm.IsPrincipalRemainingZeroCondition,"",_xlpm.StartingPrincipalBalance))),
_xlpm.Calculation
)</f>
        <v/>
      </c>
      <c r="D613" s="5" t="str">
        <f>_xlfn.LET(
_xlpm.InterestCalculation,$F612*$B$9,
_xlpm.IsPrincipalRemainingZeroCondition,ROUND($F612,2)=0,
_xlpm.IsPrincipalRemainingBlankCondition,$F612="",
_xlpm.IsPeriodBlankCondition,ISBLANK($A613),
_xlpm.Calculation,IF(_xlpm.IsPeriodBlankCondition,"",IF(_xlpm.IsPrincipalRemainingBlankCondition,"",IF(_xlpm.IsPrincipalRemainingZeroCondition,"",_xlpm.InterestCalculation))),
_xlpm.Calculation
)</f>
        <v/>
      </c>
      <c r="E613" s="5" t="str">
        <f>_xlfn.LET(
_xlpm.PrincipalOwedCalculation,$B$10-$D613,
_xlpm.IsPrincipalLessThenOrEqualToMonthlyPaymentCondition,$F612&lt;=$B$10,
_xlpm.IsPrincipalZeroCondition,ROUND($F612,2) = 0,
_xlpm.IsPrincipalRemainingBlankCondition,$F612="",
_xlpm.IsPeriodBlankCondition,ISBLANK($A613),
_xlpm.Calculation,IF(_xlpm.IsPeriodBlankCondition,"",IF(_xlpm.IsPrincipalRemainingBlankCondition,"",IF(_xlpm.IsPrincipalZeroCondition,"",IF(_xlpm.IsPrincipalLessThenOrEqualToMonthlyPaymentCondition,$F612,_xlpm.PrincipalOwedCalculation)))),
_xlpm.Calculation
)</f>
        <v/>
      </c>
      <c r="F613" s="5" t="str">
        <f>_xlfn.LET(
_xlpm.StartingBalanceGreaterThanPrincipalOwedPlusPrepaymentCondition,$C613&gt;=$E613,
_xlpm.IsPrincpalOwedPlusPrepaymentLessThanOrEqualToPrincipalRemainingCondition,ROUND($E613,2)&lt;=ROUND($F612,2),
_xlpm.IsCurrentPrincapalOwedAmtGreaterThanPrevPrincipalOwedCondition,$E612&gt;$F612,
_xlpm.IsPrincipalZeroCondition,ROUND($F612,2) = 0,
_xlpm.IsPrincipalRemainingBlankCondition,$F612="",
_xlpm.IsPeriodBlankCondition,ISBLANK($A613),
_xlpm.Calculation,IF(_xlpm.IsPeriodBlankCondition,"",IF(_xlpm.IsPrincipalRemainingBlankCondition,"",IF(_xlpm.IsPrincipalZeroCondition,"",IF(_xlpm.StartingBalanceGreaterThanPrincipalOwedPlusPrepaymentCondition,$C613-$E613,0)))),
_xlpm.Calculation
)</f>
        <v/>
      </c>
      <c r="G613" s="5" t="str">
        <f>_xlfn.LET(
_xlpm.PrincpalRemainingCalculation,$B$13,
_xlpm.IsPrincipalZeroCondition,ROUND($F612,2) = 0,
_xlpm.IsPrincipalRemainingBlankCondition,$F612="",
_xlpm.IsPeriodBlankCondition,ISBLANK($A613),
_xlpm.Calculation,IF(_xlpm.IsPeriodBlankCondition,"",IF(_xlpm.IsPrincipalRemainingBlankCondition,"",IF(_xlpm.IsPrincipalZeroCondition,"",_xlpm.PrincpalRemainingCalculation))),
_xlpm.Calculation
)</f>
        <v/>
      </c>
      <c r="H613" s="5" t="str">
        <f>_xlfn.LET(
_xlpm.IsPrincipalRemainingLessThanOrEqualToPMICutoffAmtCondition,$F612&lt;=$B$2*(1-$B$15),
_xlpm.PMIMonthlyPayment,$B$19,
_xlpm.IsPrincipalZeroCondition,ROUND($F612,2) = 0,
_xlpm.IsPrincipalRemainingBlankCondition,$F612="",
_xlpm.IsPeriodBlankCondition,ISBLANK($A613),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13" s="5" t="str">
        <f>_xlfn.LET(
_xlpm.IfPMIOwedIsBlank,IF($H613 = "",0,$H613),
_xlpm.TotalMonthlyPaymentCalculation,$D613+$E613+$G613+_xlpm.IfPMIOwedIsBlank,
_xlpm.IsPrincipalZeroCondition,ROUND($F612,2) = 0,
_xlpm.IsPrincipalRemainingBlankCondition,$F612="",
_xlpm.IsPeriodBlankCondition,ISBLANK($A613),
_xlpm.Calculation,IF(_xlpm.IsPeriodBlankCondition,"",IF(_xlpm.IsPrincipalRemainingBlankCondition,"",IF(_xlpm.IsPrincipalZeroCondition,"",_xlpm.TotalMonthlyPaymentCalculation))),
_xlpm.Calculation
)</f>
        <v/>
      </c>
      <c r="L613" s="5"/>
    </row>
    <row r="614" spans="2:12" x14ac:dyDescent="0.3">
      <c r="B614" s="53" t="str">
        <f t="shared" si="9"/>
        <v/>
      </c>
      <c r="C614" s="5" t="str">
        <f>_xlfn.LET(
_xlpm.StartingPrincipalBalance,$F613,
_xlpm.IsPrincipalRemainingZeroCondition,ROUND($F613,2)=0,
_xlpm.IsPrincipalRemainingBlankCondition,$F613="",
_xlpm.IsPeriodBlankCondition,ISBLANK($A614),
_xlpm.Calculation,IF(_xlpm.IsPeriodBlankCondition,"",IF(_xlpm.IsPrincipalRemainingBlankCondition,"",IF(_xlpm.IsPrincipalRemainingZeroCondition,"",_xlpm.StartingPrincipalBalance))),
_xlpm.Calculation
)</f>
        <v/>
      </c>
      <c r="D614" s="5" t="str">
        <f>_xlfn.LET(
_xlpm.InterestCalculation,$F613*$B$9,
_xlpm.IsPrincipalRemainingZeroCondition,ROUND($F613,2)=0,
_xlpm.IsPrincipalRemainingBlankCondition,$F613="",
_xlpm.IsPeriodBlankCondition,ISBLANK($A614),
_xlpm.Calculation,IF(_xlpm.IsPeriodBlankCondition,"",IF(_xlpm.IsPrincipalRemainingBlankCondition,"",IF(_xlpm.IsPrincipalRemainingZeroCondition,"",_xlpm.InterestCalculation))),
_xlpm.Calculation
)</f>
        <v/>
      </c>
      <c r="E614" s="5" t="str">
        <f>_xlfn.LET(
_xlpm.PrincipalOwedCalculation,$B$10-$D614,
_xlpm.IsPrincipalLessThenOrEqualToMonthlyPaymentCondition,$F613&lt;=$B$10,
_xlpm.IsPrincipalZeroCondition,ROUND($F613,2) = 0,
_xlpm.IsPrincipalRemainingBlankCondition,$F613="",
_xlpm.IsPeriodBlankCondition,ISBLANK($A614),
_xlpm.Calculation,IF(_xlpm.IsPeriodBlankCondition,"",IF(_xlpm.IsPrincipalRemainingBlankCondition,"",IF(_xlpm.IsPrincipalZeroCondition,"",IF(_xlpm.IsPrincipalLessThenOrEqualToMonthlyPaymentCondition,$F613,_xlpm.PrincipalOwedCalculation)))),
_xlpm.Calculation
)</f>
        <v/>
      </c>
      <c r="F614" s="5" t="str">
        <f>_xlfn.LET(
_xlpm.StartingBalanceGreaterThanPrincipalOwedPlusPrepaymentCondition,$C614&gt;=$E614,
_xlpm.IsPrincpalOwedPlusPrepaymentLessThanOrEqualToPrincipalRemainingCondition,ROUND($E614,2)&lt;=ROUND($F613,2),
_xlpm.IsCurrentPrincapalOwedAmtGreaterThanPrevPrincipalOwedCondition,$E613&gt;$F613,
_xlpm.IsPrincipalZeroCondition,ROUND($F613,2) = 0,
_xlpm.IsPrincipalRemainingBlankCondition,$F613="",
_xlpm.IsPeriodBlankCondition,ISBLANK($A614),
_xlpm.Calculation,IF(_xlpm.IsPeriodBlankCondition,"",IF(_xlpm.IsPrincipalRemainingBlankCondition,"",IF(_xlpm.IsPrincipalZeroCondition,"",IF(_xlpm.StartingBalanceGreaterThanPrincipalOwedPlusPrepaymentCondition,$C614-$E614,0)))),
_xlpm.Calculation
)</f>
        <v/>
      </c>
      <c r="G614" s="5" t="str">
        <f>_xlfn.LET(
_xlpm.PrincpalRemainingCalculation,$B$13,
_xlpm.IsPrincipalZeroCondition,ROUND($F613,2) = 0,
_xlpm.IsPrincipalRemainingBlankCondition,$F613="",
_xlpm.IsPeriodBlankCondition,ISBLANK($A614),
_xlpm.Calculation,IF(_xlpm.IsPeriodBlankCondition,"",IF(_xlpm.IsPrincipalRemainingBlankCondition,"",IF(_xlpm.IsPrincipalZeroCondition,"",_xlpm.PrincpalRemainingCalculation))),
_xlpm.Calculation
)</f>
        <v/>
      </c>
      <c r="H614" s="5" t="str">
        <f>_xlfn.LET(
_xlpm.IsPrincipalRemainingLessThanOrEqualToPMICutoffAmtCondition,$F613&lt;=$B$2*(1-$B$15),
_xlpm.PMIMonthlyPayment,$B$19,
_xlpm.IsPrincipalZeroCondition,ROUND($F613,2) = 0,
_xlpm.IsPrincipalRemainingBlankCondition,$F613="",
_xlpm.IsPeriodBlankCondition,ISBLANK($A614),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14" s="5" t="str">
        <f>_xlfn.LET(
_xlpm.IfPMIOwedIsBlank,IF($H614 = "",0,$H614),
_xlpm.TotalMonthlyPaymentCalculation,$D614+$E614+$G614+_xlpm.IfPMIOwedIsBlank,
_xlpm.IsPrincipalZeroCondition,ROUND($F613,2) = 0,
_xlpm.IsPrincipalRemainingBlankCondition,$F613="",
_xlpm.IsPeriodBlankCondition,ISBLANK($A614),
_xlpm.Calculation,IF(_xlpm.IsPeriodBlankCondition,"",IF(_xlpm.IsPrincipalRemainingBlankCondition,"",IF(_xlpm.IsPrincipalZeroCondition,"",_xlpm.TotalMonthlyPaymentCalculation))),
_xlpm.Calculation
)</f>
        <v/>
      </c>
      <c r="L614" s="5"/>
    </row>
    <row r="615" spans="2:12" x14ac:dyDescent="0.3">
      <c r="B615" s="53" t="str">
        <f t="shared" si="9"/>
        <v/>
      </c>
      <c r="C615" s="5" t="str">
        <f>_xlfn.LET(
_xlpm.StartingPrincipalBalance,$F614,
_xlpm.IsPrincipalRemainingZeroCondition,ROUND($F614,2)=0,
_xlpm.IsPrincipalRemainingBlankCondition,$F614="",
_xlpm.IsPeriodBlankCondition,ISBLANK($A615),
_xlpm.Calculation,IF(_xlpm.IsPeriodBlankCondition,"",IF(_xlpm.IsPrincipalRemainingBlankCondition,"",IF(_xlpm.IsPrincipalRemainingZeroCondition,"",_xlpm.StartingPrincipalBalance))),
_xlpm.Calculation
)</f>
        <v/>
      </c>
      <c r="D615" s="5" t="str">
        <f>_xlfn.LET(
_xlpm.InterestCalculation,$F614*$B$9,
_xlpm.IsPrincipalRemainingZeroCondition,ROUND($F614,2)=0,
_xlpm.IsPrincipalRemainingBlankCondition,$F614="",
_xlpm.IsPeriodBlankCondition,ISBLANK($A615),
_xlpm.Calculation,IF(_xlpm.IsPeriodBlankCondition,"",IF(_xlpm.IsPrincipalRemainingBlankCondition,"",IF(_xlpm.IsPrincipalRemainingZeroCondition,"",_xlpm.InterestCalculation))),
_xlpm.Calculation
)</f>
        <v/>
      </c>
      <c r="E615" s="5" t="str">
        <f>_xlfn.LET(
_xlpm.PrincipalOwedCalculation,$B$10-$D615,
_xlpm.IsPrincipalLessThenOrEqualToMonthlyPaymentCondition,$F614&lt;=$B$10,
_xlpm.IsPrincipalZeroCondition,ROUND($F614,2) = 0,
_xlpm.IsPrincipalRemainingBlankCondition,$F614="",
_xlpm.IsPeriodBlankCondition,ISBLANK($A615),
_xlpm.Calculation,IF(_xlpm.IsPeriodBlankCondition,"",IF(_xlpm.IsPrincipalRemainingBlankCondition,"",IF(_xlpm.IsPrincipalZeroCondition,"",IF(_xlpm.IsPrincipalLessThenOrEqualToMonthlyPaymentCondition,$F614,_xlpm.PrincipalOwedCalculation)))),
_xlpm.Calculation
)</f>
        <v/>
      </c>
      <c r="F615" s="5" t="str">
        <f>_xlfn.LET(
_xlpm.StartingBalanceGreaterThanPrincipalOwedPlusPrepaymentCondition,$C615&gt;=$E615,
_xlpm.IsPrincpalOwedPlusPrepaymentLessThanOrEqualToPrincipalRemainingCondition,ROUND($E615,2)&lt;=ROUND($F614,2),
_xlpm.IsCurrentPrincapalOwedAmtGreaterThanPrevPrincipalOwedCondition,$E614&gt;$F614,
_xlpm.IsPrincipalZeroCondition,ROUND($F614,2) = 0,
_xlpm.IsPrincipalRemainingBlankCondition,$F614="",
_xlpm.IsPeriodBlankCondition,ISBLANK($A615),
_xlpm.Calculation,IF(_xlpm.IsPeriodBlankCondition,"",IF(_xlpm.IsPrincipalRemainingBlankCondition,"",IF(_xlpm.IsPrincipalZeroCondition,"",IF(_xlpm.StartingBalanceGreaterThanPrincipalOwedPlusPrepaymentCondition,$C615-$E615,0)))),
_xlpm.Calculation
)</f>
        <v/>
      </c>
      <c r="G615" s="5" t="str">
        <f>_xlfn.LET(
_xlpm.PrincpalRemainingCalculation,$B$13,
_xlpm.IsPrincipalZeroCondition,ROUND($F614,2) = 0,
_xlpm.IsPrincipalRemainingBlankCondition,$F614="",
_xlpm.IsPeriodBlankCondition,ISBLANK($A615),
_xlpm.Calculation,IF(_xlpm.IsPeriodBlankCondition,"",IF(_xlpm.IsPrincipalRemainingBlankCondition,"",IF(_xlpm.IsPrincipalZeroCondition,"",_xlpm.PrincpalRemainingCalculation))),
_xlpm.Calculation
)</f>
        <v/>
      </c>
      <c r="H615" s="5" t="str">
        <f>_xlfn.LET(
_xlpm.IsPrincipalRemainingLessThanOrEqualToPMICutoffAmtCondition,$F614&lt;=$B$2*(1-$B$15),
_xlpm.PMIMonthlyPayment,$B$19,
_xlpm.IsPrincipalZeroCondition,ROUND($F614,2) = 0,
_xlpm.IsPrincipalRemainingBlankCondition,$F614="",
_xlpm.IsPeriodBlankCondition,ISBLANK($A615),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15" s="5" t="str">
        <f>_xlfn.LET(
_xlpm.IfPMIOwedIsBlank,IF($H615 = "",0,$H615),
_xlpm.TotalMonthlyPaymentCalculation,$D615+$E615+$G615+_xlpm.IfPMIOwedIsBlank,
_xlpm.IsPrincipalZeroCondition,ROUND($F614,2) = 0,
_xlpm.IsPrincipalRemainingBlankCondition,$F614="",
_xlpm.IsPeriodBlankCondition,ISBLANK($A615),
_xlpm.Calculation,IF(_xlpm.IsPeriodBlankCondition,"",IF(_xlpm.IsPrincipalRemainingBlankCondition,"",IF(_xlpm.IsPrincipalZeroCondition,"",_xlpm.TotalMonthlyPaymentCalculation))),
_xlpm.Calculation
)</f>
        <v/>
      </c>
      <c r="L615" s="5"/>
    </row>
    <row r="616" spans="2:12" x14ac:dyDescent="0.3">
      <c r="B616" s="53" t="str">
        <f t="shared" si="9"/>
        <v/>
      </c>
      <c r="C616" s="5" t="str">
        <f>_xlfn.LET(
_xlpm.StartingPrincipalBalance,$F615,
_xlpm.IsPrincipalRemainingZeroCondition,ROUND($F615,2)=0,
_xlpm.IsPrincipalRemainingBlankCondition,$F615="",
_xlpm.IsPeriodBlankCondition,ISBLANK($A616),
_xlpm.Calculation,IF(_xlpm.IsPeriodBlankCondition,"",IF(_xlpm.IsPrincipalRemainingBlankCondition,"",IF(_xlpm.IsPrincipalRemainingZeroCondition,"",_xlpm.StartingPrincipalBalance))),
_xlpm.Calculation
)</f>
        <v/>
      </c>
      <c r="D616" s="5" t="str">
        <f>_xlfn.LET(
_xlpm.InterestCalculation,$F615*$B$9,
_xlpm.IsPrincipalRemainingZeroCondition,ROUND($F615,2)=0,
_xlpm.IsPrincipalRemainingBlankCondition,$F615="",
_xlpm.IsPeriodBlankCondition,ISBLANK($A616),
_xlpm.Calculation,IF(_xlpm.IsPeriodBlankCondition,"",IF(_xlpm.IsPrincipalRemainingBlankCondition,"",IF(_xlpm.IsPrincipalRemainingZeroCondition,"",_xlpm.InterestCalculation))),
_xlpm.Calculation
)</f>
        <v/>
      </c>
      <c r="E616" s="5" t="str">
        <f>_xlfn.LET(
_xlpm.PrincipalOwedCalculation,$B$10-$D616,
_xlpm.IsPrincipalLessThenOrEqualToMonthlyPaymentCondition,$F615&lt;=$B$10,
_xlpm.IsPrincipalZeroCondition,ROUND($F615,2) = 0,
_xlpm.IsPrincipalRemainingBlankCondition,$F615="",
_xlpm.IsPeriodBlankCondition,ISBLANK($A616),
_xlpm.Calculation,IF(_xlpm.IsPeriodBlankCondition,"",IF(_xlpm.IsPrincipalRemainingBlankCondition,"",IF(_xlpm.IsPrincipalZeroCondition,"",IF(_xlpm.IsPrincipalLessThenOrEqualToMonthlyPaymentCondition,$F615,_xlpm.PrincipalOwedCalculation)))),
_xlpm.Calculation
)</f>
        <v/>
      </c>
      <c r="F616" s="5" t="str">
        <f>_xlfn.LET(
_xlpm.StartingBalanceGreaterThanPrincipalOwedPlusPrepaymentCondition,$C616&gt;=$E616,
_xlpm.IsPrincpalOwedPlusPrepaymentLessThanOrEqualToPrincipalRemainingCondition,ROUND($E616,2)&lt;=ROUND($F615,2),
_xlpm.IsCurrentPrincapalOwedAmtGreaterThanPrevPrincipalOwedCondition,$E615&gt;$F615,
_xlpm.IsPrincipalZeroCondition,ROUND($F615,2) = 0,
_xlpm.IsPrincipalRemainingBlankCondition,$F615="",
_xlpm.IsPeriodBlankCondition,ISBLANK($A616),
_xlpm.Calculation,IF(_xlpm.IsPeriodBlankCondition,"",IF(_xlpm.IsPrincipalRemainingBlankCondition,"",IF(_xlpm.IsPrincipalZeroCondition,"",IF(_xlpm.StartingBalanceGreaterThanPrincipalOwedPlusPrepaymentCondition,$C616-$E616,0)))),
_xlpm.Calculation
)</f>
        <v/>
      </c>
      <c r="G616" s="5" t="str">
        <f>_xlfn.LET(
_xlpm.PrincpalRemainingCalculation,$B$13,
_xlpm.IsPrincipalZeroCondition,ROUND($F615,2) = 0,
_xlpm.IsPrincipalRemainingBlankCondition,$F615="",
_xlpm.IsPeriodBlankCondition,ISBLANK($A616),
_xlpm.Calculation,IF(_xlpm.IsPeriodBlankCondition,"",IF(_xlpm.IsPrincipalRemainingBlankCondition,"",IF(_xlpm.IsPrincipalZeroCondition,"",_xlpm.PrincpalRemainingCalculation))),
_xlpm.Calculation
)</f>
        <v/>
      </c>
      <c r="H616" s="5" t="str">
        <f>_xlfn.LET(
_xlpm.IsPrincipalRemainingLessThanOrEqualToPMICutoffAmtCondition,$F615&lt;=$B$2*(1-$B$15),
_xlpm.PMIMonthlyPayment,$B$19,
_xlpm.IsPrincipalZeroCondition,ROUND($F615,2) = 0,
_xlpm.IsPrincipalRemainingBlankCondition,$F615="",
_xlpm.IsPeriodBlankCondition,ISBLANK($A616),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16" s="5" t="str">
        <f>_xlfn.LET(
_xlpm.IfPMIOwedIsBlank,IF($H616 = "",0,$H616),
_xlpm.TotalMonthlyPaymentCalculation,$D616+$E616+$G616+_xlpm.IfPMIOwedIsBlank,
_xlpm.IsPrincipalZeroCondition,ROUND($F615,2) = 0,
_xlpm.IsPrincipalRemainingBlankCondition,$F615="",
_xlpm.IsPeriodBlankCondition,ISBLANK($A616),
_xlpm.Calculation,IF(_xlpm.IsPeriodBlankCondition,"",IF(_xlpm.IsPrincipalRemainingBlankCondition,"",IF(_xlpm.IsPrincipalZeroCondition,"",_xlpm.TotalMonthlyPaymentCalculation))),
_xlpm.Calculation
)</f>
        <v/>
      </c>
      <c r="L616" s="5"/>
    </row>
    <row r="617" spans="2:12" x14ac:dyDescent="0.3">
      <c r="B617" s="53" t="str">
        <f t="shared" si="9"/>
        <v/>
      </c>
      <c r="C617" s="5" t="str">
        <f>_xlfn.LET(
_xlpm.StartingPrincipalBalance,$F616,
_xlpm.IsPrincipalRemainingZeroCondition,ROUND($F616,2)=0,
_xlpm.IsPrincipalRemainingBlankCondition,$F616="",
_xlpm.IsPeriodBlankCondition,ISBLANK($A617),
_xlpm.Calculation,IF(_xlpm.IsPeriodBlankCondition,"",IF(_xlpm.IsPrincipalRemainingBlankCondition,"",IF(_xlpm.IsPrincipalRemainingZeroCondition,"",_xlpm.StartingPrincipalBalance))),
_xlpm.Calculation
)</f>
        <v/>
      </c>
      <c r="D617" s="5" t="str">
        <f>_xlfn.LET(
_xlpm.InterestCalculation,$F616*$B$9,
_xlpm.IsPrincipalRemainingZeroCondition,ROUND($F616,2)=0,
_xlpm.IsPrincipalRemainingBlankCondition,$F616="",
_xlpm.IsPeriodBlankCondition,ISBLANK($A617),
_xlpm.Calculation,IF(_xlpm.IsPeriodBlankCondition,"",IF(_xlpm.IsPrincipalRemainingBlankCondition,"",IF(_xlpm.IsPrincipalRemainingZeroCondition,"",_xlpm.InterestCalculation))),
_xlpm.Calculation
)</f>
        <v/>
      </c>
      <c r="E617" s="5" t="str">
        <f>_xlfn.LET(
_xlpm.PrincipalOwedCalculation,$B$10-$D617,
_xlpm.IsPrincipalLessThenOrEqualToMonthlyPaymentCondition,$F616&lt;=$B$10,
_xlpm.IsPrincipalZeroCondition,ROUND($F616,2) = 0,
_xlpm.IsPrincipalRemainingBlankCondition,$F616="",
_xlpm.IsPeriodBlankCondition,ISBLANK($A617),
_xlpm.Calculation,IF(_xlpm.IsPeriodBlankCondition,"",IF(_xlpm.IsPrincipalRemainingBlankCondition,"",IF(_xlpm.IsPrincipalZeroCondition,"",IF(_xlpm.IsPrincipalLessThenOrEqualToMonthlyPaymentCondition,$F616,_xlpm.PrincipalOwedCalculation)))),
_xlpm.Calculation
)</f>
        <v/>
      </c>
      <c r="F617" s="5" t="str">
        <f>_xlfn.LET(
_xlpm.StartingBalanceGreaterThanPrincipalOwedPlusPrepaymentCondition,$C617&gt;=$E617,
_xlpm.IsPrincpalOwedPlusPrepaymentLessThanOrEqualToPrincipalRemainingCondition,ROUND($E617,2)&lt;=ROUND($F616,2),
_xlpm.IsCurrentPrincapalOwedAmtGreaterThanPrevPrincipalOwedCondition,$E616&gt;$F616,
_xlpm.IsPrincipalZeroCondition,ROUND($F616,2) = 0,
_xlpm.IsPrincipalRemainingBlankCondition,$F616="",
_xlpm.IsPeriodBlankCondition,ISBLANK($A617),
_xlpm.Calculation,IF(_xlpm.IsPeriodBlankCondition,"",IF(_xlpm.IsPrincipalRemainingBlankCondition,"",IF(_xlpm.IsPrincipalZeroCondition,"",IF(_xlpm.StartingBalanceGreaterThanPrincipalOwedPlusPrepaymentCondition,$C617-$E617,0)))),
_xlpm.Calculation
)</f>
        <v/>
      </c>
      <c r="G617" s="5" t="str">
        <f>_xlfn.LET(
_xlpm.PrincpalRemainingCalculation,$B$13,
_xlpm.IsPrincipalZeroCondition,ROUND($F616,2) = 0,
_xlpm.IsPrincipalRemainingBlankCondition,$F616="",
_xlpm.IsPeriodBlankCondition,ISBLANK($A617),
_xlpm.Calculation,IF(_xlpm.IsPeriodBlankCondition,"",IF(_xlpm.IsPrincipalRemainingBlankCondition,"",IF(_xlpm.IsPrincipalZeroCondition,"",_xlpm.PrincpalRemainingCalculation))),
_xlpm.Calculation
)</f>
        <v/>
      </c>
      <c r="H617" s="5" t="str">
        <f>_xlfn.LET(
_xlpm.IsPrincipalRemainingLessThanOrEqualToPMICutoffAmtCondition,$F616&lt;=$B$2*(1-$B$15),
_xlpm.PMIMonthlyPayment,$B$19,
_xlpm.IsPrincipalZeroCondition,ROUND($F616,2) = 0,
_xlpm.IsPrincipalRemainingBlankCondition,$F616="",
_xlpm.IsPeriodBlankCondition,ISBLANK($A617),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17" s="5" t="str">
        <f>_xlfn.LET(
_xlpm.IfPMIOwedIsBlank,IF($H617 = "",0,$H617),
_xlpm.TotalMonthlyPaymentCalculation,$D617+$E617+$G617+_xlpm.IfPMIOwedIsBlank,
_xlpm.IsPrincipalZeroCondition,ROUND($F616,2) = 0,
_xlpm.IsPrincipalRemainingBlankCondition,$F616="",
_xlpm.IsPeriodBlankCondition,ISBLANK($A617),
_xlpm.Calculation,IF(_xlpm.IsPeriodBlankCondition,"",IF(_xlpm.IsPrincipalRemainingBlankCondition,"",IF(_xlpm.IsPrincipalZeroCondition,"",_xlpm.TotalMonthlyPaymentCalculation))),
_xlpm.Calculation
)</f>
        <v/>
      </c>
      <c r="L617" s="5"/>
    </row>
    <row r="618" spans="2:12" x14ac:dyDescent="0.3">
      <c r="B618" s="53" t="str">
        <f t="shared" si="9"/>
        <v/>
      </c>
      <c r="C618" s="5" t="str">
        <f>_xlfn.LET(
_xlpm.StartingPrincipalBalance,$F617,
_xlpm.IsPrincipalRemainingZeroCondition,ROUND($F617,2)=0,
_xlpm.IsPrincipalRemainingBlankCondition,$F617="",
_xlpm.IsPeriodBlankCondition,ISBLANK($A618),
_xlpm.Calculation,IF(_xlpm.IsPeriodBlankCondition,"",IF(_xlpm.IsPrincipalRemainingBlankCondition,"",IF(_xlpm.IsPrincipalRemainingZeroCondition,"",_xlpm.StartingPrincipalBalance))),
_xlpm.Calculation
)</f>
        <v/>
      </c>
      <c r="D618" s="5" t="str">
        <f>_xlfn.LET(
_xlpm.InterestCalculation,$F617*$B$9,
_xlpm.IsPrincipalRemainingZeroCondition,ROUND($F617,2)=0,
_xlpm.IsPrincipalRemainingBlankCondition,$F617="",
_xlpm.IsPeriodBlankCondition,ISBLANK($A618),
_xlpm.Calculation,IF(_xlpm.IsPeriodBlankCondition,"",IF(_xlpm.IsPrincipalRemainingBlankCondition,"",IF(_xlpm.IsPrincipalRemainingZeroCondition,"",_xlpm.InterestCalculation))),
_xlpm.Calculation
)</f>
        <v/>
      </c>
      <c r="E618" s="5" t="str">
        <f>_xlfn.LET(
_xlpm.PrincipalOwedCalculation,$B$10-$D618,
_xlpm.IsPrincipalLessThenOrEqualToMonthlyPaymentCondition,$F617&lt;=$B$10,
_xlpm.IsPrincipalZeroCondition,ROUND($F617,2) = 0,
_xlpm.IsPrincipalRemainingBlankCondition,$F617="",
_xlpm.IsPeriodBlankCondition,ISBLANK($A618),
_xlpm.Calculation,IF(_xlpm.IsPeriodBlankCondition,"",IF(_xlpm.IsPrincipalRemainingBlankCondition,"",IF(_xlpm.IsPrincipalZeroCondition,"",IF(_xlpm.IsPrincipalLessThenOrEqualToMonthlyPaymentCondition,$F617,_xlpm.PrincipalOwedCalculation)))),
_xlpm.Calculation
)</f>
        <v/>
      </c>
      <c r="F618" s="5" t="str">
        <f>_xlfn.LET(
_xlpm.StartingBalanceGreaterThanPrincipalOwedPlusPrepaymentCondition,$C618&gt;=$E618,
_xlpm.IsPrincpalOwedPlusPrepaymentLessThanOrEqualToPrincipalRemainingCondition,ROUND($E618,2)&lt;=ROUND($F617,2),
_xlpm.IsCurrentPrincapalOwedAmtGreaterThanPrevPrincipalOwedCondition,$E617&gt;$F617,
_xlpm.IsPrincipalZeroCondition,ROUND($F617,2) = 0,
_xlpm.IsPrincipalRemainingBlankCondition,$F617="",
_xlpm.IsPeriodBlankCondition,ISBLANK($A618),
_xlpm.Calculation,IF(_xlpm.IsPeriodBlankCondition,"",IF(_xlpm.IsPrincipalRemainingBlankCondition,"",IF(_xlpm.IsPrincipalZeroCondition,"",IF(_xlpm.StartingBalanceGreaterThanPrincipalOwedPlusPrepaymentCondition,$C618-$E618,0)))),
_xlpm.Calculation
)</f>
        <v/>
      </c>
      <c r="G618" s="5" t="str">
        <f>_xlfn.LET(
_xlpm.PrincpalRemainingCalculation,$B$13,
_xlpm.IsPrincipalZeroCondition,ROUND($F617,2) = 0,
_xlpm.IsPrincipalRemainingBlankCondition,$F617="",
_xlpm.IsPeriodBlankCondition,ISBLANK($A618),
_xlpm.Calculation,IF(_xlpm.IsPeriodBlankCondition,"",IF(_xlpm.IsPrincipalRemainingBlankCondition,"",IF(_xlpm.IsPrincipalZeroCondition,"",_xlpm.PrincpalRemainingCalculation))),
_xlpm.Calculation
)</f>
        <v/>
      </c>
      <c r="H618" s="5" t="str">
        <f>_xlfn.LET(
_xlpm.IsPrincipalRemainingLessThanOrEqualToPMICutoffAmtCondition,$F617&lt;=$B$2*(1-$B$15),
_xlpm.PMIMonthlyPayment,$B$19,
_xlpm.IsPrincipalZeroCondition,ROUND($F617,2) = 0,
_xlpm.IsPrincipalRemainingBlankCondition,$F617="",
_xlpm.IsPeriodBlankCondition,ISBLANK($A618),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18" s="5" t="str">
        <f>_xlfn.LET(
_xlpm.IfPMIOwedIsBlank,IF($H618 = "",0,$H618),
_xlpm.TotalMonthlyPaymentCalculation,$D618+$E618+$G618+_xlpm.IfPMIOwedIsBlank,
_xlpm.IsPrincipalZeroCondition,ROUND($F617,2) = 0,
_xlpm.IsPrincipalRemainingBlankCondition,$F617="",
_xlpm.IsPeriodBlankCondition,ISBLANK($A618),
_xlpm.Calculation,IF(_xlpm.IsPeriodBlankCondition,"",IF(_xlpm.IsPrincipalRemainingBlankCondition,"",IF(_xlpm.IsPrincipalZeroCondition,"",_xlpm.TotalMonthlyPaymentCalculation))),
_xlpm.Calculation
)</f>
        <v/>
      </c>
      <c r="L618" s="5"/>
    </row>
    <row r="619" spans="2:12" x14ac:dyDescent="0.3">
      <c r="B619" s="53" t="str">
        <f t="shared" si="9"/>
        <v/>
      </c>
      <c r="C619" s="5" t="str">
        <f>_xlfn.LET(
_xlpm.StartingPrincipalBalance,$F618,
_xlpm.IsPrincipalRemainingZeroCondition,ROUND($F618,2)=0,
_xlpm.IsPrincipalRemainingBlankCondition,$F618="",
_xlpm.IsPeriodBlankCondition,ISBLANK($A619),
_xlpm.Calculation,IF(_xlpm.IsPeriodBlankCondition,"",IF(_xlpm.IsPrincipalRemainingBlankCondition,"",IF(_xlpm.IsPrincipalRemainingZeroCondition,"",_xlpm.StartingPrincipalBalance))),
_xlpm.Calculation
)</f>
        <v/>
      </c>
      <c r="D619" s="5" t="str">
        <f>_xlfn.LET(
_xlpm.InterestCalculation,$F618*$B$9,
_xlpm.IsPrincipalRemainingZeroCondition,ROUND($F618,2)=0,
_xlpm.IsPrincipalRemainingBlankCondition,$F618="",
_xlpm.IsPeriodBlankCondition,ISBLANK($A619),
_xlpm.Calculation,IF(_xlpm.IsPeriodBlankCondition,"",IF(_xlpm.IsPrincipalRemainingBlankCondition,"",IF(_xlpm.IsPrincipalRemainingZeroCondition,"",_xlpm.InterestCalculation))),
_xlpm.Calculation
)</f>
        <v/>
      </c>
      <c r="E619" s="5" t="str">
        <f>_xlfn.LET(
_xlpm.PrincipalOwedCalculation,$B$10-$D619,
_xlpm.IsPrincipalLessThenOrEqualToMonthlyPaymentCondition,$F618&lt;=$B$10,
_xlpm.IsPrincipalZeroCondition,ROUND($F618,2) = 0,
_xlpm.IsPrincipalRemainingBlankCondition,$F618="",
_xlpm.IsPeriodBlankCondition,ISBLANK($A619),
_xlpm.Calculation,IF(_xlpm.IsPeriodBlankCondition,"",IF(_xlpm.IsPrincipalRemainingBlankCondition,"",IF(_xlpm.IsPrincipalZeroCondition,"",IF(_xlpm.IsPrincipalLessThenOrEqualToMonthlyPaymentCondition,$F618,_xlpm.PrincipalOwedCalculation)))),
_xlpm.Calculation
)</f>
        <v/>
      </c>
      <c r="F619" s="5" t="str">
        <f>_xlfn.LET(
_xlpm.StartingBalanceGreaterThanPrincipalOwedPlusPrepaymentCondition,$C619&gt;=$E619,
_xlpm.IsPrincpalOwedPlusPrepaymentLessThanOrEqualToPrincipalRemainingCondition,ROUND($E619,2)&lt;=ROUND($F618,2),
_xlpm.IsCurrentPrincapalOwedAmtGreaterThanPrevPrincipalOwedCondition,$E618&gt;$F618,
_xlpm.IsPrincipalZeroCondition,ROUND($F618,2) = 0,
_xlpm.IsPrincipalRemainingBlankCondition,$F618="",
_xlpm.IsPeriodBlankCondition,ISBLANK($A619),
_xlpm.Calculation,IF(_xlpm.IsPeriodBlankCondition,"",IF(_xlpm.IsPrincipalRemainingBlankCondition,"",IF(_xlpm.IsPrincipalZeroCondition,"",IF(_xlpm.StartingBalanceGreaterThanPrincipalOwedPlusPrepaymentCondition,$C619-$E619,0)))),
_xlpm.Calculation
)</f>
        <v/>
      </c>
      <c r="G619" s="5" t="str">
        <f>_xlfn.LET(
_xlpm.PrincpalRemainingCalculation,$B$13,
_xlpm.IsPrincipalZeroCondition,ROUND($F618,2) = 0,
_xlpm.IsPrincipalRemainingBlankCondition,$F618="",
_xlpm.IsPeriodBlankCondition,ISBLANK($A619),
_xlpm.Calculation,IF(_xlpm.IsPeriodBlankCondition,"",IF(_xlpm.IsPrincipalRemainingBlankCondition,"",IF(_xlpm.IsPrincipalZeroCondition,"",_xlpm.PrincpalRemainingCalculation))),
_xlpm.Calculation
)</f>
        <v/>
      </c>
      <c r="H619" s="5" t="str">
        <f>_xlfn.LET(
_xlpm.IsPrincipalRemainingLessThanOrEqualToPMICutoffAmtCondition,$F618&lt;=$B$2*(1-$B$15),
_xlpm.PMIMonthlyPayment,$B$19,
_xlpm.IsPrincipalZeroCondition,ROUND($F618,2) = 0,
_xlpm.IsPrincipalRemainingBlankCondition,$F618="",
_xlpm.IsPeriodBlankCondition,ISBLANK($A619),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19" s="5" t="str">
        <f>_xlfn.LET(
_xlpm.IfPMIOwedIsBlank,IF($H619 = "",0,$H619),
_xlpm.TotalMonthlyPaymentCalculation,$D619+$E619+$G619+_xlpm.IfPMIOwedIsBlank,
_xlpm.IsPrincipalZeroCondition,ROUND($F618,2) = 0,
_xlpm.IsPrincipalRemainingBlankCondition,$F618="",
_xlpm.IsPeriodBlankCondition,ISBLANK($A619),
_xlpm.Calculation,IF(_xlpm.IsPeriodBlankCondition,"",IF(_xlpm.IsPrincipalRemainingBlankCondition,"",IF(_xlpm.IsPrincipalZeroCondition,"",_xlpm.TotalMonthlyPaymentCalculation))),
_xlpm.Calculation
)</f>
        <v/>
      </c>
      <c r="L619" s="5"/>
    </row>
    <row r="620" spans="2:12" x14ac:dyDescent="0.3">
      <c r="B620" s="53" t="str">
        <f t="shared" si="9"/>
        <v/>
      </c>
      <c r="C620" s="5" t="str">
        <f>_xlfn.LET(
_xlpm.StartingPrincipalBalance,$F619,
_xlpm.IsPrincipalRemainingZeroCondition,ROUND($F619,2)=0,
_xlpm.IsPrincipalRemainingBlankCondition,$F619="",
_xlpm.IsPeriodBlankCondition,ISBLANK($A620),
_xlpm.Calculation,IF(_xlpm.IsPeriodBlankCondition,"",IF(_xlpm.IsPrincipalRemainingBlankCondition,"",IF(_xlpm.IsPrincipalRemainingZeroCondition,"",_xlpm.StartingPrincipalBalance))),
_xlpm.Calculation
)</f>
        <v/>
      </c>
      <c r="D620" s="5" t="str">
        <f>_xlfn.LET(
_xlpm.InterestCalculation,$F619*$B$9,
_xlpm.IsPrincipalRemainingZeroCondition,ROUND($F619,2)=0,
_xlpm.IsPrincipalRemainingBlankCondition,$F619="",
_xlpm.IsPeriodBlankCondition,ISBLANK($A620),
_xlpm.Calculation,IF(_xlpm.IsPeriodBlankCondition,"",IF(_xlpm.IsPrincipalRemainingBlankCondition,"",IF(_xlpm.IsPrincipalRemainingZeroCondition,"",_xlpm.InterestCalculation))),
_xlpm.Calculation
)</f>
        <v/>
      </c>
      <c r="E620" s="5" t="str">
        <f>_xlfn.LET(
_xlpm.PrincipalOwedCalculation,$B$10-$D620,
_xlpm.IsPrincipalLessThenOrEqualToMonthlyPaymentCondition,$F619&lt;=$B$10,
_xlpm.IsPrincipalZeroCondition,ROUND($F619,2) = 0,
_xlpm.IsPrincipalRemainingBlankCondition,$F619="",
_xlpm.IsPeriodBlankCondition,ISBLANK($A620),
_xlpm.Calculation,IF(_xlpm.IsPeriodBlankCondition,"",IF(_xlpm.IsPrincipalRemainingBlankCondition,"",IF(_xlpm.IsPrincipalZeroCondition,"",IF(_xlpm.IsPrincipalLessThenOrEqualToMonthlyPaymentCondition,$F619,_xlpm.PrincipalOwedCalculation)))),
_xlpm.Calculation
)</f>
        <v/>
      </c>
      <c r="F620" s="5" t="str">
        <f>_xlfn.LET(
_xlpm.StartingBalanceGreaterThanPrincipalOwedPlusPrepaymentCondition,$C620&gt;=$E620,
_xlpm.IsPrincpalOwedPlusPrepaymentLessThanOrEqualToPrincipalRemainingCondition,ROUND($E620,2)&lt;=ROUND($F619,2),
_xlpm.IsCurrentPrincapalOwedAmtGreaterThanPrevPrincipalOwedCondition,$E619&gt;$F619,
_xlpm.IsPrincipalZeroCondition,ROUND($F619,2) = 0,
_xlpm.IsPrincipalRemainingBlankCondition,$F619="",
_xlpm.IsPeriodBlankCondition,ISBLANK($A620),
_xlpm.Calculation,IF(_xlpm.IsPeriodBlankCondition,"",IF(_xlpm.IsPrincipalRemainingBlankCondition,"",IF(_xlpm.IsPrincipalZeroCondition,"",IF(_xlpm.StartingBalanceGreaterThanPrincipalOwedPlusPrepaymentCondition,$C620-$E620,0)))),
_xlpm.Calculation
)</f>
        <v/>
      </c>
      <c r="G620" s="5" t="str">
        <f>_xlfn.LET(
_xlpm.PrincpalRemainingCalculation,$B$13,
_xlpm.IsPrincipalZeroCondition,ROUND($F619,2) = 0,
_xlpm.IsPrincipalRemainingBlankCondition,$F619="",
_xlpm.IsPeriodBlankCondition,ISBLANK($A620),
_xlpm.Calculation,IF(_xlpm.IsPeriodBlankCondition,"",IF(_xlpm.IsPrincipalRemainingBlankCondition,"",IF(_xlpm.IsPrincipalZeroCondition,"",_xlpm.PrincpalRemainingCalculation))),
_xlpm.Calculation
)</f>
        <v/>
      </c>
      <c r="H620" s="5" t="str">
        <f>_xlfn.LET(
_xlpm.IsPrincipalRemainingLessThanOrEqualToPMICutoffAmtCondition,$F619&lt;=$B$2*(1-$B$15),
_xlpm.PMIMonthlyPayment,$B$19,
_xlpm.IsPrincipalZeroCondition,ROUND($F619,2) = 0,
_xlpm.IsPrincipalRemainingBlankCondition,$F619="",
_xlpm.IsPeriodBlankCondition,ISBLANK($A620),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20" s="5" t="str">
        <f>_xlfn.LET(
_xlpm.IfPMIOwedIsBlank,IF($H620 = "",0,$H620),
_xlpm.TotalMonthlyPaymentCalculation,$D620+$E620+$G620+_xlpm.IfPMIOwedIsBlank,
_xlpm.IsPrincipalZeroCondition,ROUND($F619,2) = 0,
_xlpm.IsPrincipalRemainingBlankCondition,$F619="",
_xlpm.IsPeriodBlankCondition,ISBLANK($A620),
_xlpm.Calculation,IF(_xlpm.IsPeriodBlankCondition,"",IF(_xlpm.IsPrincipalRemainingBlankCondition,"",IF(_xlpm.IsPrincipalZeroCondition,"",_xlpm.TotalMonthlyPaymentCalculation))),
_xlpm.Calculation
)</f>
        <v/>
      </c>
      <c r="L620" s="5"/>
    </row>
    <row r="621" spans="2:12" x14ac:dyDescent="0.3">
      <c r="B621" s="53" t="str">
        <f t="shared" si="9"/>
        <v/>
      </c>
      <c r="C621" s="5" t="str">
        <f>_xlfn.LET(
_xlpm.StartingPrincipalBalance,$F620,
_xlpm.IsPrincipalRemainingZeroCondition,ROUND($F620,2)=0,
_xlpm.IsPrincipalRemainingBlankCondition,$F620="",
_xlpm.IsPeriodBlankCondition,ISBLANK($A621),
_xlpm.Calculation,IF(_xlpm.IsPeriodBlankCondition,"",IF(_xlpm.IsPrincipalRemainingBlankCondition,"",IF(_xlpm.IsPrincipalRemainingZeroCondition,"",_xlpm.StartingPrincipalBalance))),
_xlpm.Calculation
)</f>
        <v/>
      </c>
      <c r="D621" s="5" t="str">
        <f>_xlfn.LET(
_xlpm.InterestCalculation,$F620*$B$9,
_xlpm.IsPrincipalRemainingZeroCondition,ROUND($F620,2)=0,
_xlpm.IsPrincipalRemainingBlankCondition,$F620="",
_xlpm.IsPeriodBlankCondition,ISBLANK($A621),
_xlpm.Calculation,IF(_xlpm.IsPeriodBlankCondition,"",IF(_xlpm.IsPrincipalRemainingBlankCondition,"",IF(_xlpm.IsPrincipalRemainingZeroCondition,"",_xlpm.InterestCalculation))),
_xlpm.Calculation
)</f>
        <v/>
      </c>
      <c r="E621" s="5" t="str">
        <f>_xlfn.LET(
_xlpm.PrincipalOwedCalculation,$B$10-$D621,
_xlpm.IsPrincipalLessThenOrEqualToMonthlyPaymentCondition,$F620&lt;=$B$10,
_xlpm.IsPrincipalZeroCondition,ROUND($F620,2) = 0,
_xlpm.IsPrincipalRemainingBlankCondition,$F620="",
_xlpm.IsPeriodBlankCondition,ISBLANK($A621),
_xlpm.Calculation,IF(_xlpm.IsPeriodBlankCondition,"",IF(_xlpm.IsPrincipalRemainingBlankCondition,"",IF(_xlpm.IsPrincipalZeroCondition,"",IF(_xlpm.IsPrincipalLessThenOrEqualToMonthlyPaymentCondition,$F620,_xlpm.PrincipalOwedCalculation)))),
_xlpm.Calculation
)</f>
        <v/>
      </c>
      <c r="F621" s="5" t="str">
        <f>_xlfn.LET(
_xlpm.StartingBalanceGreaterThanPrincipalOwedPlusPrepaymentCondition,$C621&gt;=$E621,
_xlpm.IsPrincpalOwedPlusPrepaymentLessThanOrEqualToPrincipalRemainingCondition,ROUND($E621,2)&lt;=ROUND($F620,2),
_xlpm.IsCurrentPrincapalOwedAmtGreaterThanPrevPrincipalOwedCondition,$E620&gt;$F620,
_xlpm.IsPrincipalZeroCondition,ROUND($F620,2) = 0,
_xlpm.IsPrincipalRemainingBlankCondition,$F620="",
_xlpm.IsPeriodBlankCondition,ISBLANK($A621),
_xlpm.Calculation,IF(_xlpm.IsPeriodBlankCondition,"",IF(_xlpm.IsPrincipalRemainingBlankCondition,"",IF(_xlpm.IsPrincipalZeroCondition,"",IF(_xlpm.StartingBalanceGreaterThanPrincipalOwedPlusPrepaymentCondition,$C621-$E621,0)))),
_xlpm.Calculation
)</f>
        <v/>
      </c>
      <c r="G621" s="5" t="str">
        <f>_xlfn.LET(
_xlpm.PrincpalRemainingCalculation,$B$13,
_xlpm.IsPrincipalZeroCondition,ROUND($F620,2) = 0,
_xlpm.IsPrincipalRemainingBlankCondition,$F620="",
_xlpm.IsPeriodBlankCondition,ISBLANK($A621),
_xlpm.Calculation,IF(_xlpm.IsPeriodBlankCondition,"",IF(_xlpm.IsPrincipalRemainingBlankCondition,"",IF(_xlpm.IsPrincipalZeroCondition,"",_xlpm.PrincpalRemainingCalculation))),
_xlpm.Calculation
)</f>
        <v/>
      </c>
      <c r="H621" s="5" t="str">
        <f>_xlfn.LET(
_xlpm.IsPrincipalRemainingLessThanOrEqualToPMICutoffAmtCondition,$F620&lt;=$B$2*(1-$B$15),
_xlpm.PMIMonthlyPayment,$B$19,
_xlpm.IsPrincipalZeroCondition,ROUND($F620,2) = 0,
_xlpm.IsPrincipalRemainingBlankCondition,$F620="",
_xlpm.IsPeriodBlankCondition,ISBLANK($A621),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21" s="5" t="str">
        <f>_xlfn.LET(
_xlpm.IfPMIOwedIsBlank,IF($H621 = "",0,$H621),
_xlpm.TotalMonthlyPaymentCalculation,$D621+$E621+$G621+_xlpm.IfPMIOwedIsBlank,
_xlpm.IsPrincipalZeroCondition,ROUND($F620,2) = 0,
_xlpm.IsPrincipalRemainingBlankCondition,$F620="",
_xlpm.IsPeriodBlankCondition,ISBLANK($A621),
_xlpm.Calculation,IF(_xlpm.IsPeriodBlankCondition,"",IF(_xlpm.IsPrincipalRemainingBlankCondition,"",IF(_xlpm.IsPrincipalZeroCondition,"",_xlpm.TotalMonthlyPaymentCalculation))),
_xlpm.Calculation
)</f>
        <v/>
      </c>
      <c r="L621" s="5"/>
    </row>
    <row r="622" spans="2:12" x14ac:dyDescent="0.3">
      <c r="B622" s="53" t="str">
        <f t="shared" si="9"/>
        <v/>
      </c>
      <c r="C622" s="5" t="str">
        <f>_xlfn.LET(
_xlpm.StartingPrincipalBalance,$F621,
_xlpm.IsPrincipalRemainingZeroCondition,ROUND($F621,2)=0,
_xlpm.IsPrincipalRemainingBlankCondition,$F621="",
_xlpm.IsPeriodBlankCondition,ISBLANK($A622),
_xlpm.Calculation,IF(_xlpm.IsPeriodBlankCondition,"",IF(_xlpm.IsPrincipalRemainingBlankCondition,"",IF(_xlpm.IsPrincipalRemainingZeroCondition,"",_xlpm.StartingPrincipalBalance))),
_xlpm.Calculation
)</f>
        <v/>
      </c>
      <c r="D622" s="5" t="str">
        <f>_xlfn.LET(
_xlpm.InterestCalculation,$F621*$B$9,
_xlpm.IsPrincipalRemainingZeroCondition,ROUND($F621,2)=0,
_xlpm.IsPrincipalRemainingBlankCondition,$F621="",
_xlpm.IsPeriodBlankCondition,ISBLANK($A622),
_xlpm.Calculation,IF(_xlpm.IsPeriodBlankCondition,"",IF(_xlpm.IsPrincipalRemainingBlankCondition,"",IF(_xlpm.IsPrincipalRemainingZeroCondition,"",_xlpm.InterestCalculation))),
_xlpm.Calculation
)</f>
        <v/>
      </c>
      <c r="E622" s="5" t="str">
        <f>_xlfn.LET(
_xlpm.PrincipalOwedCalculation,$B$10-$D622,
_xlpm.IsPrincipalLessThenOrEqualToMonthlyPaymentCondition,$F621&lt;=$B$10,
_xlpm.IsPrincipalZeroCondition,ROUND($F621,2) = 0,
_xlpm.IsPrincipalRemainingBlankCondition,$F621="",
_xlpm.IsPeriodBlankCondition,ISBLANK($A622),
_xlpm.Calculation,IF(_xlpm.IsPeriodBlankCondition,"",IF(_xlpm.IsPrincipalRemainingBlankCondition,"",IF(_xlpm.IsPrincipalZeroCondition,"",IF(_xlpm.IsPrincipalLessThenOrEqualToMonthlyPaymentCondition,$F621,_xlpm.PrincipalOwedCalculation)))),
_xlpm.Calculation
)</f>
        <v/>
      </c>
      <c r="F622" s="5" t="str">
        <f>_xlfn.LET(
_xlpm.StartingBalanceGreaterThanPrincipalOwedPlusPrepaymentCondition,$C622&gt;=$E622,
_xlpm.IsPrincpalOwedPlusPrepaymentLessThanOrEqualToPrincipalRemainingCondition,ROUND($E622,2)&lt;=ROUND($F621,2),
_xlpm.IsCurrentPrincapalOwedAmtGreaterThanPrevPrincipalOwedCondition,$E621&gt;$F621,
_xlpm.IsPrincipalZeroCondition,ROUND($F621,2) = 0,
_xlpm.IsPrincipalRemainingBlankCondition,$F621="",
_xlpm.IsPeriodBlankCondition,ISBLANK($A622),
_xlpm.Calculation,IF(_xlpm.IsPeriodBlankCondition,"",IF(_xlpm.IsPrincipalRemainingBlankCondition,"",IF(_xlpm.IsPrincipalZeroCondition,"",IF(_xlpm.StartingBalanceGreaterThanPrincipalOwedPlusPrepaymentCondition,$C622-$E622,0)))),
_xlpm.Calculation
)</f>
        <v/>
      </c>
      <c r="G622" s="5" t="str">
        <f>_xlfn.LET(
_xlpm.PrincpalRemainingCalculation,$B$13,
_xlpm.IsPrincipalZeroCondition,ROUND($F621,2) = 0,
_xlpm.IsPrincipalRemainingBlankCondition,$F621="",
_xlpm.IsPeriodBlankCondition,ISBLANK($A622),
_xlpm.Calculation,IF(_xlpm.IsPeriodBlankCondition,"",IF(_xlpm.IsPrincipalRemainingBlankCondition,"",IF(_xlpm.IsPrincipalZeroCondition,"",_xlpm.PrincpalRemainingCalculation))),
_xlpm.Calculation
)</f>
        <v/>
      </c>
      <c r="H622" s="5" t="str">
        <f>_xlfn.LET(
_xlpm.IsPrincipalRemainingLessThanOrEqualToPMICutoffAmtCondition,$F621&lt;=$B$2*(1-$B$15),
_xlpm.PMIMonthlyPayment,$B$19,
_xlpm.IsPrincipalZeroCondition,ROUND($F621,2) = 0,
_xlpm.IsPrincipalRemainingBlankCondition,$F621="",
_xlpm.IsPeriodBlankCondition,ISBLANK($A622),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22" s="5" t="str">
        <f>_xlfn.LET(
_xlpm.IfPMIOwedIsBlank,IF($H622 = "",0,$H622),
_xlpm.TotalMonthlyPaymentCalculation,$D622+$E622+$G622+_xlpm.IfPMIOwedIsBlank,
_xlpm.IsPrincipalZeroCondition,ROUND($F621,2) = 0,
_xlpm.IsPrincipalRemainingBlankCondition,$F621="",
_xlpm.IsPeriodBlankCondition,ISBLANK($A622),
_xlpm.Calculation,IF(_xlpm.IsPeriodBlankCondition,"",IF(_xlpm.IsPrincipalRemainingBlankCondition,"",IF(_xlpm.IsPrincipalZeroCondition,"",_xlpm.TotalMonthlyPaymentCalculation))),
_xlpm.Calculation
)</f>
        <v/>
      </c>
      <c r="L622" s="5"/>
    </row>
    <row r="623" spans="2:12" x14ac:dyDescent="0.3">
      <c r="B623" s="53" t="str">
        <f t="shared" si="9"/>
        <v/>
      </c>
      <c r="C623" s="5" t="str">
        <f>_xlfn.LET(
_xlpm.StartingPrincipalBalance,$F622,
_xlpm.IsPrincipalRemainingZeroCondition,ROUND($F622,2)=0,
_xlpm.IsPrincipalRemainingBlankCondition,$F622="",
_xlpm.IsPeriodBlankCondition,ISBLANK($A623),
_xlpm.Calculation,IF(_xlpm.IsPeriodBlankCondition,"",IF(_xlpm.IsPrincipalRemainingBlankCondition,"",IF(_xlpm.IsPrincipalRemainingZeroCondition,"",_xlpm.StartingPrincipalBalance))),
_xlpm.Calculation
)</f>
        <v/>
      </c>
      <c r="D623" s="5" t="str">
        <f>_xlfn.LET(
_xlpm.InterestCalculation,$F622*$B$9,
_xlpm.IsPrincipalRemainingZeroCondition,ROUND($F622,2)=0,
_xlpm.IsPrincipalRemainingBlankCondition,$F622="",
_xlpm.IsPeriodBlankCondition,ISBLANK($A623),
_xlpm.Calculation,IF(_xlpm.IsPeriodBlankCondition,"",IF(_xlpm.IsPrincipalRemainingBlankCondition,"",IF(_xlpm.IsPrincipalRemainingZeroCondition,"",_xlpm.InterestCalculation))),
_xlpm.Calculation
)</f>
        <v/>
      </c>
      <c r="E623" s="5" t="str">
        <f>_xlfn.LET(
_xlpm.PrincipalOwedCalculation,$B$10-$D623,
_xlpm.IsPrincipalLessThenOrEqualToMonthlyPaymentCondition,$F622&lt;=$B$10,
_xlpm.IsPrincipalZeroCondition,ROUND($F622,2) = 0,
_xlpm.IsPrincipalRemainingBlankCondition,$F622="",
_xlpm.IsPeriodBlankCondition,ISBLANK($A623),
_xlpm.Calculation,IF(_xlpm.IsPeriodBlankCondition,"",IF(_xlpm.IsPrincipalRemainingBlankCondition,"",IF(_xlpm.IsPrincipalZeroCondition,"",IF(_xlpm.IsPrincipalLessThenOrEqualToMonthlyPaymentCondition,$F622,_xlpm.PrincipalOwedCalculation)))),
_xlpm.Calculation
)</f>
        <v/>
      </c>
      <c r="F623" s="5" t="str">
        <f>_xlfn.LET(
_xlpm.StartingBalanceGreaterThanPrincipalOwedPlusPrepaymentCondition,$C623&gt;=$E623,
_xlpm.IsPrincpalOwedPlusPrepaymentLessThanOrEqualToPrincipalRemainingCondition,ROUND($E623,2)&lt;=ROUND($F622,2),
_xlpm.IsCurrentPrincapalOwedAmtGreaterThanPrevPrincipalOwedCondition,$E622&gt;$F622,
_xlpm.IsPrincipalZeroCondition,ROUND($F622,2) = 0,
_xlpm.IsPrincipalRemainingBlankCondition,$F622="",
_xlpm.IsPeriodBlankCondition,ISBLANK($A623),
_xlpm.Calculation,IF(_xlpm.IsPeriodBlankCondition,"",IF(_xlpm.IsPrincipalRemainingBlankCondition,"",IF(_xlpm.IsPrincipalZeroCondition,"",IF(_xlpm.StartingBalanceGreaterThanPrincipalOwedPlusPrepaymentCondition,$C623-$E623,0)))),
_xlpm.Calculation
)</f>
        <v/>
      </c>
      <c r="G623" s="5" t="str">
        <f>_xlfn.LET(
_xlpm.PrincpalRemainingCalculation,$B$13,
_xlpm.IsPrincipalZeroCondition,ROUND($F622,2) = 0,
_xlpm.IsPrincipalRemainingBlankCondition,$F622="",
_xlpm.IsPeriodBlankCondition,ISBLANK($A623),
_xlpm.Calculation,IF(_xlpm.IsPeriodBlankCondition,"",IF(_xlpm.IsPrincipalRemainingBlankCondition,"",IF(_xlpm.IsPrincipalZeroCondition,"",_xlpm.PrincpalRemainingCalculation))),
_xlpm.Calculation
)</f>
        <v/>
      </c>
      <c r="H623" s="5" t="str">
        <f>_xlfn.LET(
_xlpm.IsPrincipalRemainingLessThanOrEqualToPMICutoffAmtCondition,$F622&lt;=$B$2*(1-$B$15),
_xlpm.PMIMonthlyPayment,$B$19,
_xlpm.IsPrincipalZeroCondition,ROUND($F622,2) = 0,
_xlpm.IsPrincipalRemainingBlankCondition,$F622="",
_xlpm.IsPeriodBlankCondition,ISBLANK($A623),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23" s="5" t="str">
        <f>_xlfn.LET(
_xlpm.IfPMIOwedIsBlank,IF($H623 = "",0,$H623),
_xlpm.TotalMonthlyPaymentCalculation,$D623+$E623+$G623+_xlpm.IfPMIOwedIsBlank,
_xlpm.IsPrincipalZeroCondition,ROUND($F622,2) = 0,
_xlpm.IsPrincipalRemainingBlankCondition,$F622="",
_xlpm.IsPeriodBlankCondition,ISBLANK($A623),
_xlpm.Calculation,IF(_xlpm.IsPeriodBlankCondition,"",IF(_xlpm.IsPrincipalRemainingBlankCondition,"",IF(_xlpm.IsPrincipalZeroCondition,"",_xlpm.TotalMonthlyPaymentCalculation))),
_xlpm.Calculation
)</f>
        <v/>
      </c>
      <c r="L623" s="5"/>
    </row>
    <row r="624" spans="2:12" x14ac:dyDescent="0.3">
      <c r="B624" s="53" t="str">
        <f t="shared" si="9"/>
        <v/>
      </c>
      <c r="C624" s="5" t="str">
        <f>_xlfn.LET(
_xlpm.StartingPrincipalBalance,$F623,
_xlpm.IsPrincipalRemainingZeroCondition,ROUND($F623,2)=0,
_xlpm.IsPrincipalRemainingBlankCondition,$F623="",
_xlpm.IsPeriodBlankCondition,ISBLANK($A624),
_xlpm.Calculation,IF(_xlpm.IsPeriodBlankCondition,"",IF(_xlpm.IsPrincipalRemainingBlankCondition,"",IF(_xlpm.IsPrincipalRemainingZeroCondition,"",_xlpm.StartingPrincipalBalance))),
_xlpm.Calculation
)</f>
        <v/>
      </c>
      <c r="D624" s="5" t="str">
        <f>_xlfn.LET(
_xlpm.InterestCalculation,$F623*$B$9,
_xlpm.IsPrincipalRemainingZeroCondition,ROUND($F623,2)=0,
_xlpm.IsPrincipalRemainingBlankCondition,$F623="",
_xlpm.IsPeriodBlankCondition,ISBLANK($A624),
_xlpm.Calculation,IF(_xlpm.IsPeriodBlankCondition,"",IF(_xlpm.IsPrincipalRemainingBlankCondition,"",IF(_xlpm.IsPrincipalRemainingZeroCondition,"",_xlpm.InterestCalculation))),
_xlpm.Calculation
)</f>
        <v/>
      </c>
      <c r="E624" s="5" t="str">
        <f>_xlfn.LET(
_xlpm.PrincipalOwedCalculation,$B$10-$D624,
_xlpm.IsPrincipalLessThenOrEqualToMonthlyPaymentCondition,$F623&lt;=$B$10,
_xlpm.IsPrincipalZeroCondition,ROUND($F623,2) = 0,
_xlpm.IsPrincipalRemainingBlankCondition,$F623="",
_xlpm.IsPeriodBlankCondition,ISBLANK($A624),
_xlpm.Calculation,IF(_xlpm.IsPeriodBlankCondition,"",IF(_xlpm.IsPrincipalRemainingBlankCondition,"",IF(_xlpm.IsPrincipalZeroCondition,"",IF(_xlpm.IsPrincipalLessThenOrEqualToMonthlyPaymentCondition,$F623,_xlpm.PrincipalOwedCalculation)))),
_xlpm.Calculation
)</f>
        <v/>
      </c>
      <c r="F624" s="5" t="str">
        <f>_xlfn.LET(
_xlpm.StartingBalanceGreaterThanPrincipalOwedPlusPrepaymentCondition,$C624&gt;=$E624,
_xlpm.IsPrincpalOwedPlusPrepaymentLessThanOrEqualToPrincipalRemainingCondition,ROUND($E624,2)&lt;=ROUND($F623,2),
_xlpm.IsCurrentPrincapalOwedAmtGreaterThanPrevPrincipalOwedCondition,$E623&gt;$F623,
_xlpm.IsPrincipalZeroCondition,ROUND($F623,2) = 0,
_xlpm.IsPrincipalRemainingBlankCondition,$F623="",
_xlpm.IsPeriodBlankCondition,ISBLANK($A624),
_xlpm.Calculation,IF(_xlpm.IsPeriodBlankCondition,"",IF(_xlpm.IsPrincipalRemainingBlankCondition,"",IF(_xlpm.IsPrincipalZeroCondition,"",IF(_xlpm.StartingBalanceGreaterThanPrincipalOwedPlusPrepaymentCondition,$C624-$E624,0)))),
_xlpm.Calculation
)</f>
        <v/>
      </c>
      <c r="G624" s="5" t="str">
        <f>_xlfn.LET(
_xlpm.PrincpalRemainingCalculation,$B$13,
_xlpm.IsPrincipalZeroCondition,ROUND($F623,2) = 0,
_xlpm.IsPrincipalRemainingBlankCondition,$F623="",
_xlpm.IsPeriodBlankCondition,ISBLANK($A624),
_xlpm.Calculation,IF(_xlpm.IsPeriodBlankCondition,"",IF(_xlpm.IsPrincipalRemainingBlankCondition,"",IF(_xlpm.IsPrincipalZeroCondition,"",_xlpm.PrincpalRemainingCalculation))),
_xlpm.Calculation
)</f>
        <v/>
      </c>
      <c r="H624" s="5" t="str">
        <f>_xlfn.LET(
_xlpm.IsPrincipalRemainingLessThanOrEqualToPMICutoffAmtCondition,$F623&lt;=$B$2*(1-$B$15),
_xlpm.PMIMonthlyPayment,$B$19,
_xlpm.IsPrincipalZeroCondition,ROUND($F623,2) = 0,
_xlpm.IsPrincipalRemainingBlankCondition,$F623="",
_xlpm.IsPeriodBlankCondition,ISBLANK($A624),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24" s="5" t="str">
        <f>_xlfn.LET(
_xlpm.IfPMIOwedIsBlank,IF($H624 = "",0,$H624),
_xlpm.TotalMonthlyPaymentCalculation,$D624+$E624+$G624+_xlpm.IfPMIOwedIsBlank,
_xlpm.IsPrincipalZeroCondition,ROUND($F623,2) = 0,
_xlpm.IsPrincipalRemainingBlankCondition,$F623="",
_xlpm.IsPeriodBlankCondition,ISBLANK($A624),
_xlpm.Calculation,IF(_xlpm.IsPeriodBlankCondition,"",IF(_xlpm.IsPrincipalRemainingBlankCondition,"",IF(_xlpm.IsPrincipalZeroCondition,"",_xlpm.TotalMonthlyPaymentCalculation))),
_xlpm.Calculation
)</f>
        <v/>
      </c>
      <c r="L624" s="5"/>
    </row>
    <row r="625" spans="2:12" x14ac:dyDescent="0.3">
      <c r="B625" s="53" t="str">
        <f t="shared" si="9"/>
        <v/>
      </c>
      <c r="C625" s="5" t="str">
        <f>_xlfn.LET(
_xlpm.StartingPrincipalBalance,$F624,
_xlpm.IsPrincipalRemainingZeroCondition,ROUND($F624,2)=0,
_xlpm.IsPrincipalRemainingBlankCondition,$F624="",
_xlpm.IsPeriodBlankCondition,ISBLANK($A625),
_xlpm.Calculation,IF(_xlpm.IsPeriodBlankCondition,"",IF(_xlpm.IsPrincipalRemainingBlankCondition,"",IF(_xlpm.IsPrincipalRemainingZeroCondition,"",_xlpm.StartingPrincipalBalance))),
_xlpm.Calculation
)</f>
        <v/>
      </c>
      <c r="D625" s="5" t="str">
        <f>_xlfn.LET(
_xlpm.InterestCalculation,$F624*$B$9,
_xlpm.IsPrincipalRemainingZeroCondition,ROUND($F624,2)=0,
_xlpm.IsPrincipalRemainingBlankCondition,$F624="",
_xlpm.IsPeriodBlankCondition,ISBLANK($A625),
_xlpm.Calculation,IF(_xlpm.IsPeriodBlankCondition,"",IF(_xlpm.IsPrincipalRemainingBlankCondition,"",IF(_xlpm.IsPrincipalRemainingZeroCondition,"",_xlpm.InterestCalculation))),
_xlpm.Calculation
)</f>
        <v/>
      </c>
      <c r="E625" s="5" t="str">
        <f>_xlfn.LET(
_xlpm.PrincipalOwedCalculation,$B$10-$D625,
_xlpm.IsPrincipalLessThenOrEqualToMonthlyPaymentCondition,$F624&lt;=$B$10,
_xlpm.IsPrincipalZeroCondition,ROUND($F624,2) = 0,
_xlpm.IsPrincipalRemainingBlankCondition,$F624="",
_xlpm.IsPeriodBlankCondition,ISBLANK($A625),
_xlpm.Calculation,IF(_xlpm.IsPeriodBlankCondition,"",IF(_xlpm.IsPrincipalRemainingBlankCondition,"",IF(_xlpm.IsPrincipalZeroCondition,"",IF(_xlpm.IsPrincipalLessThenOrEqualToMonthlyPaymentCondition,$F624,_xlpm.PrincipalOwedCalculation)))),
_xlpm.Calculation
)</f>
        <v/>
      </c>
      <c r="F625" s="5" t="str">
        <f>_xlfn.LET(
_xlpm.StartingBalanceGreaterThanPrincipalOwedPlusPrepaymentCondition,$C625&gt;=$E625,
_xlpm.IsPrincpalOwedPlusPrepaymentLessThanOrEqualToPrincipalRemainingCondition,ROUND($E625,2)&lt;=ROUND($F624,2),
_xlpm.IsCurrentPrincapalOwedAmtGreaterThanPrevPrincipalOwedCondition,$E624&gt;$F624,
_xlpm.IsPrincipalZeroCondition,ROUND($F624,2) = 0,
_xlpm.IsPrincipalRemainingBlankCondition,$F624="",
_xlpm.IsPeriodBlankCondition,ISBLANK($A625),
_xlpm.Calculation,IF(_xlpm.IsPeriodBlankCondition,"",IF(_xlpm.IsPrincipalRemainingBlankCondition,"",IF(_xlpm.IsPrincipalZeroCondition,"",IF(_xlpm.StartingBalanceGreaterThanPrincipalOwedPlusPrepaymentCondition,$C625-$E625,0)))),
_xlpm.Calculation
)</f>
        <v/>
      </c>
      <c r="G625" s="5" t="str">
        <f>_xlfn.LET(
_xlpm.PrincpalRemainingCalculation,$B$13,
_xlpm.IsPrincipalZeroCondition,ROUND($F624,2) = 0,
_xlpm.IsPrincipalRemainingBlankCondition,$F624="",
_xlpm.IsPeriodBlankCondition,ISBLANK($A625),
_xlpm.Calculation,IF(_xlpm.IsPeriodBlankCondition,"",IF(_xlpm.IsPrincipalRemainingBlankCondition,"",IF(_xlpm.IsPrincipalZeroCondition,"",_xlpm.PrincpalRemainingCalculation))),
_xlpm.Calculation
)</f>
        <v/>
      </c>
      <c r="H625" s="5" t="str">
        <f>_xlfn.LET(
_xlpm.IsPrincipalRemainingLessThanOrEqualToPMICutoffAmtCondition,$F624&lt;=$B$2*(1-$B$15),
_xlpm.PMIMonthlyPayment,$B$19,
_xlpm.IsPrincipalZeroCondition,ROUND($F624,2) = 0,
_xlpm.IsPrincipalRemainingBlankCondition,$F624="",
_xlpm.IsPeriodBlankCondition,ISBLANK($A625),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25" s="5" t="str">
        <f>_xlfn.LET(
_xlpm.IfPMIOwedIsBlank,IF($H625 = "",0,$H625),
_xlpm.TotalMonthlyPaymentCalculation,$D625+$E625+$G625+_xlpm.IfPMIOwedIsBlank,
_xlpm.IsPrincipalZeroCondition,ROUND($F624,2) = 0,
_xlpm.IsPrincipalRemainingBlankCondition,$F624="",
_xlpm.IsPeriodBlankCondition,ISBLANK($A625),
_xlpm.Calculation,IF(_xlpm.IsPeriodBlankCondition,"",IF(_xlpm.IsPrincipalRemainingBlankCondition,"",IF(_xlpm.IsPrincipalZeroCondition,"",_xlpm.TotalMonthlyPaymentCalculation))),
_xlpm.Calculation
)</f>
        <v/>
      </c>
      <c r="L625" s="5"/>
    </row>
  </sheetData>
  <mergeCells count="1">
    <mergeCell ref="A1:B1"/>
  </mergeCells>
  <conditionalFormatting sqref="A26:C625">
    <cfRule type="expression" dxfId="18" priority="5">
      <formula>NOT(ISBLANK($A26))</formula>
    </cfRule>
  </conditionalFormatting>
  <conditionalFormatting sqref="C26:C6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6:E625">
    <cfRule type="expression" dxfId="17" priority="1">
      <formula>NOT(ISBLANK($A26))</formula>
    </cfRule>
  </conditionalFormatting>
  <conditionalFormatting sqref="F26:I625">
    <cfRule type="expression" dxfId="15" priority="2">
      <formula>NOT(ISBLANK($A26))</formula>
    </cfRule>
  </conditionalFormatting>
  <dataValidations count="2">
    <dataValidation type="decimal" operator="greaterThan" allowBlank="1" showInputMessage="1" showErrorMessage="1" error="You didn't Input a positive number." prompt="Input any positive number." sqref="B2:B20" xr:uid="{4CB01FC2-F29B-483F-970C-F5BDD88B3887}">
      <formula1>0</formula1>
    </dataValidation>
    <dataValidation type="date" operator="greaterThanOrEqual" allowBlank="1" showInputMessage="1" showErrorMessage="1" errorTitle="Invalid Entry" error="You did not enter a date that is equal to or after 1/1/1900." promptTitle="Date of First Monthly Payment" prompt="Enter a date that is equal to or after 1/1/1900." sqref="B26" xr:uid="{8C69845D-68BB-403D-802A-484BE257BA1B}">
      <formula1>1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112-1B4F-402A-9E11-90E1522A2B66}">
  <dimension ref="A1:N626"/>
  <sheetViews>
    <sheetView workbookViewId="0">
      <selection activeCell="B15" sqref="B15"/>
    </sheetView>
  </sheetViews>
  <sheetFormatPr defaultRowHeight="14.4" x14ac:dyDescent="0.3"/>
  <cols>
    <col min="1" max="1" width="39.44140625" bestFit="1" customWidth="1"/>
    <col min="2" max="2" width="31.6640625" bestFit="1" customWidth="1"/>
    <col min="3" max="3" width="124.44140625" customWidth="1"/>
    <col min="4" max="4" width="120.5546875" bestFit="1" customWidth="1"/>
    <col min="5" max="5" width="172.44140625" bestFit="1" customWidth="1"/>
    <col min="6" max="6" width="30.21875" bestFit="1" customWidth="1"/>
    <col min="7" max="7" width="170.109375" customWidth="1"/>
    <col min="8" max="8" width="118.5546875" customWidth="1"/>
    <col min="9" max="9" width="168.77734375" customWidth="1"/>
    <col min="10" max="10" width="122.44140625" customWidth="1"/>
    <col min="11" max="11" width="20.21875" bestFit="1" customWidth="1"/>
    <col min="12" max="12" width="27.88671875" bestFit="1" customWidth="1"/>
    <col min="13" max="13" width="13.109375" bestFit="1" customWidth="1"/>
    <col min="14" max="14" width="16.44140625" bestFit="1" customWidth="1"/>
  </cols>
  <sheetData>
    <row r="1" spans="1:8" ht="16.2" thickBot="1" x14ac:dyDescent="0.35">
      <c r="A1" s="64" t="s">
        <v>0</v>
      </c>
      <c r="B1" s="65"/>
      <c r="D1" s="66" t="s">
        <v>1</v>
      </c>
      <c r="E1" s="67"/>
      <c r="G1" s="68" t="s">
        <v>40</v>
      </c>
      <c r="H1" s="69"/>
    </row>
    <row r="2" spans="1:8" ht="15" thickBot="1" x14ac:dyDescent="0.35">
      <c r="A2" s="1" t="s">
        <v>2</v>
      </c>
      <c r="B2" s="2">
        <f>'Fixed Mortgage Schedule'!$B2</f>
        <v>200000</v>
      </c>
      <c r="D2" s="37" t="s">
        <v>53</v>
      </c>
      <c r="E2" s="38" t="str">
        <f ca="1">_xlfn.FORMULATEXT('Fixed Mortgage Schedule'!$E2)</f>
        <v>=SUM(IF($E$26:$E$625&lt;&gt;"",$F$26:$F$625,""))</v>
      </c>
      <c r="F2" s="5"/>
      <c r="G2" s="46" t="s">
        <v>30</v>
      </c>
      <c r="H2" s="2">
        <f>'Fixed Mortgage Schedule'!$H$2</f>
        <v>60000</v>
      </c>
    </row>
    <row r="3" spans="1:8" ht="15" thickBot="1" x14ac:dyDescent="0.35">
      <c r="A3" s="6" t="s">
        <v>4</v>
      </c>
      <c r="B3" s="28">
        <f>'Fixed Mortgage Schedule'!$B3</f>
        <v>0.1</v>
      </c>
      <c r="D3" s="3" t="s">
        <v>55</v>
      </c>
      <c r="E3" s="38" t="str">
        <f ca="1">_xlfn.FORMULATEXT('Fixed Mortgage Schedule'!$E3)</f>
        <v>=$B$12</v>
      </c>
      <c r="G3" s="43" t="s">
        <v>31</v>
      </c>
      <c r="H3" s="10" t="str">
        <f ca="1">_xlfn.FORMULATEXT('Fixed Mortgage Schedule'!$H3)</f>
        <v>=$H$2/12</v>
      </c>
    </row>
    <row r="4" spans="1:8" ht="15" thickBot="1" x14ac:dyDescent="0.35">
      <c r="A4" s="6" t="s">
        <v>5</v>
      </c>
      <c r="B4" s="8" t="str">
        <f ca="1">_xlfn.FORMULATEXT('Fixed Mortgage Schedule'!$B4)</f>
        <v>=B2*B3</v>
      </c>
      <c r="D4" s="7" t="s">
        <v>54</v>
      </c>
      <c r="E4" s="38" t="str">
        <f ca="1">_xlfn.FORMULATEXT('Fixed Mortgage Schedule'!$E4)</f>
        <v>=SUMIF(C26:C625, "&lt;&gt;0",D26:D625)</v>
      </c>
      <c r="G4" s="44" t="s">
        <v>32</v>
      </c>
      <c r="H4" s="39" t="str">
        <f ca="1">$B$10</f>
        <v>=-PMT($B$9,$B$7,$B$5,0,0)</v>
      </c>
    </row>
    <row r="5" spans="1:8" ht="15" thickBot="1" x14ac:dyDescent="0.35">
      <c r="A5" s="11" t="s">
        <v>6</v>
      </c>
      <c r="B5" s="12" t="str">
        <f ca="1">_xlfn.FORMULATEXT('Fixed Mortgage Schedule'!$B5)</f>
        <v>=B2*(1-B3)</v>
      </c>
      <c r="D5" s="9" t="s">
        <v>47</v>
      </c>
      <c r="E5" s="38" t="str">
        <f ca="1">_xlfn.FORMULATEXT('Fixed Mortgage Schedule'!$E5)</f>
        <v>=$E$3-$E$4</v>
      </c>
      <c r="G5" s="45" t="s">
        <v>33</v>
      </c>
      <c r="H5" s="41" t="str">
        <f ca="1">_xlfn.FORMULATEXT('Fixed Mortgage Schedule'!$H5)</f>
        <v>=$H$4/$H$3</v>
      </c>
    </row>
    <row r="6" spans="1:8" ht="15" thickBot="1" x14ac:dyDescent="0.35">
      <c r="A6" s="1" t="s">
        <v>43</v>
      </c>
      <c r="B6" s="14">
        <v>1</v>
      </c>
      <c r="C6" s="5"/>
      <c r="D6" s="13" t="s">
        <v>7</v>
      </c>
      <c r="E6" s="38" t="str">
        <f ca="1">_xlfn.FORMULATEXT('Fixed Mortgage Schedule'!$E6)</f>
        <v>=$B$5</v>
      </c>
      <c r="G6" s="44" t="s">
        <v>34</v>
      </c>
      <c r="H6" s="40">
        <f>'Fixed Mortgage Schedule'!$H$6</f>
        <v>100</v>
      </c>
    </row>
    <row r="7" spans="1:8" ht="15" thickBot="1" x14ac:dyDescent="0.35">
      <c r="A7" s="6" t="s">
        <v>8</v>
      </c>
      <c r="B7" s="15" t="str">
        <f ca="1">_xlfn.FORMULATEXT('Fixed Mortgage Schedule'!$B7)</f>
        <v>=B6*12</v>
      </c>
      <c r="D7" s="7" t="s">
        <v>56</v>
      </c>
      <c r="E7" s="38" t="str">
        <f ca="1">_xlfn.FORMULATEXT('Fixed Mortgage Schedule'!$E7)</f>
        <v>=$B$11</v>
      </c>
      <c r="G7" s="42" t="s">
        <v>41</v>
      </c>
      <c r="H7" s="8" t="str">
        <f ca="1">_xlfn.FORMULATEXT('Fixed Mortgage Schedule'!$H7)</f>
        <v>=$H$6+$H$4</v>
      </c>
    </row>
    <row r="8" spans="1:8" ht="15" thickBot="1" x14ac:dyDescent="0.35">
      <c r="A8" s="6" t="s">
        <v>44</v>
      </c>
      <c r="B8" s="16">
        <f>'Fixed Mortgage Schedule'!$B8</f>
        <v>0.1</v>
      </c>
      <c r="D8" s="9" t="s">
        <v>48</v>
      </c>
      <c r="E8" s="38" t="str">
        <f ca="1">_xlfn.FORMULATEXT('Fixed Mortgage Schedule'!$E8)</f>
        <v>=$E$4+$E$6</v>
      </c>
      <c r="G8" s="45" t="s">
        <v>35</v>
      </c>
      <c r="H8" s="41" t="str">
        <f ca="1">_xlfn.FORMULATEXT('Fixed Mortgage Schedule'!$H8)</f>
        <v>=($H$6+$H$4)/$H$3</v>
      </c>
    </row>
    <row r="9" spans="1:8" ht="15" thickBot="1" x14ac:dyDescent="0.35">
      <c r="A9" s="17" t="s">
        <v>9</v>
      </c>
      <c r="B9" s="18" t="str">
        <f ca="1">_xlfn.FORMULATEXT('Fixed Mortgage Schedule'!$B9)</f>
        <v>=$B$8/12</v>
      </c>
      <c r="D9" s="13" t="s">
        <v>57</v>
      </c>
      <c r="E9" s="38" t="str">
        <f ca="1">_xlfn.FORMULATEXT('Fixed Mortgage Schedule'!$E9)</f>
        <v>=$B$6*12</v>
      </c>
      <c r="G9" s="44" t="s">
        <v>37</v>
      </c>
      <c r="H9" s="39" t="str">
        <f ca="1">_xlfn.FORMULATEXT('Fixed Mortgage Schedule'!$H9)</f>
        <v>=$B$13</v>
      </c>
    </row>
    <row r="10" spans="1:8" ht="15" thickBot="1" x14ac:dyDescent="0.35">
      <c r="A10" s="19" t="s">
        <v>10</v>
      </c>
      <c r="B10" s="20" t="str">
        <f ca="1">_xlfn.FORMULATEXT('Fixed Mortgage Schedule'!$B10)</f>
        <v>=-PMT($B$9,$B$7,$B$5,0,0)</v>
      </c>
      <c r="D10" s="7" t="s">
        <v>58</v>
      </c>
      <c r="E10" s="38" t="str">
        <f ca="1">_xlfn.FORMULATEXT('Fixed Mortgage Schedule'!$E10)</f>
        <v>=COUNT(IF($E$26:$E$625&lt;&gt;"",1,""))</v>
      </c>
      <c r="G10" s="45" t="s">
        <v>36</v>
      </c>
      <c r="H10" s="41" t="str">
        <f ca="1">_xlfn.FORMULATEXT('Fixed Mortgage Schedule'!$H10)</f>
        <v>=($H$9+$H$6+$H$4)/$H$3</v>
      </c>
    </row>
    <row r="11" spans="1:8" ht="15" thickBot="1" x14ac:dyDescent="0.35">
      <c r="A11" s="1" t="s">
        <v>11</v>
      </c>
      <c r="B11" s="4" t="str">
        <f ca="1">_xlfn.FORMULATEXT('Fixed Mortgage Schedule'!$B11)</f>
        <v>=$B$10*$B$7</v>
      </c>
      <c r="D11" s="9" t="s">
        <v>49</v>
      </c>
      <c r="E11" s="38" t="str">
        <f ca="1">_xlfn.FORMULATEXT('Fixed Mortgage Schedule'!$E11)</f>
        <v>=$E$9-$E$10</v>
      </c>
      <c r="G11" s="44" t="s">
        <v>39</v>
      </c>
      <c r="H11" s="39" t="str">
        <f ca="1">_xlfn.FORMULATEXT('Fixed Mortgage Schedule'!$H11)</f>
        <v>=$B$20-$B$14</v>
      </c>
    </row>
    <row r="12" spans="1:8" ht="15" thickBot="1" x14ac:dyDescent="0.35">
      <c r="A12" s="17" t="s">
        <v>3</v>
      </c>
      <c r="B12" s="21" t="str">
        <f ca="1">_xlfn.FORMULATEXT('Fixed Mortgage Schedule'!$B12)</f>
        <v>=$B$11-$B$5</v>
      </c>
      <c r="D12" s="13" t="s">
        <v>59</v>
      </c>
      <c r="E12" s="38" t="str">
        <f ca="1">_xlfn.FORMULATEXT('Fixed Mortgage Schedule'!$E12)</f>
        <v>=SUM('Fixed Mortgage Hidden'!$G$26:$G$625)</v>
      </c>
      <c r="G12" s="45" t="s">
        <v>38</v>
      </c>
      <c r="H12" s="41" t="str">
        <f ca="1">_xlfn.FORMULATEXT('Fixed Mortgage Schedule'!$H12)</f>
        <v>=($H$11+$H$9+$H$6+$H$4)/$H$3</v>
      </c>
    </row>
    <row r="13" spans="1:8" ht="15" thickBot="1" x14ac:dyDescent="0.35">
      <c r="A13" s="22" t="s">
        <v>12</v>
      </c>
      <c r="B13" s="23">
        <f>'Fixed Mortgage Schedule'!$B13</f>
        <v>500</v>
      </c>
      <c r="D13" s="13" t="s">
        <v>60</v>
      </c>
      <c r="E13" s="38" t="str">
        <f ca="1">_xlfn.FORMULATEXT('Fixed Mortgage Schedule'!$E13)</f>
        <v>=SUM($H$26:$H$625)</v>
      </c>
    </row>
    <row r="14" spans="1:8" ht="15" thickBot="1" x14ac:dyDescent="0.35">
      <c r="A14" s="17" t="s">
        <v>13</v>
      </c>
      <c r="B14" s="24" t="str">
        <f ca="1">_xlfn.FORMULATEXT('Fixed Mortgage Schedule'!$B14)</f>
        <v>=$B$10+$B$13</v>
      </c>
      <c r="D14" s="9" t="s">
        <v>50</v>
      </c>
      <c r="E14" s="38" t="str">
        <f ca="1">_xlfn.FORMULATEXT('Fixed Mortgage Schedule'!$E14)</f>
        <v>=$E$12-$E$13</v>
      </c>
    </row>
    <row r="15" spans="1:8" ht="15" thickBot="1" x14ac:dyDescent="0.35">
      <c r="A15" s="1" t="s">
        <v>45</v>
      </c>
      <c r="B15" s="25">
        <v>0.2</v>
      </c>
      <c r="C15" s="26"/>
      <c r="D15" s="13" t="s">
        <v>61</v>
      </c>
      <c r="E15" s="38" t="str">
        <f ca="1">_xlfn.FORMULATEXT('Fixed Mortgage Schedule'!$E15)</f>
        <v>=SUM('Fixed Mortgage Hidden'!$H$26:$H$625)</v>
      </c>
    </row>
    <row r="16" spans="1:8" ht="15" thickBot="1" x14ac:dyDescent="0.35">
      <c r="A16" s="6" t="s">
        <v>14</v>
      </c>
      <c r="B16" s="27" t="str">
        <f ca="1">_xlfn.FORMULATEXT('Fixed Mortgage Schedule'!$B16)</f>
        <v>=$B$2*$B$15</v>
      </c>
      <c r="D16" s="13" t="s">
        <v>62</v>
      </c>
      <c r="E16" s="38" t="str">
        <f ca="1">_xlfn.FORMULATEXT('Fixed Mortgage Schedule'!$E16)</f>
        <v>=SUM($I$26:$I$625)</v>
      </c>
    </row>
    <row r="17" spans="1:14" ht="15" thickBot="1" x14ac:dyDescent="0.35">
      <c r="A17" s="6" t="s">
        <v>46</v>
      </c>
      <c r="B17" s="28">
        <f>'Fixed Mortgage Schedule'!$B17</f>
        <v>0.02</v>
      </c>
      <c r="D17" s="9" t="s">
        <v>51</v>
      </c>
      <c r="E17" s="38" t="str">
        <f ca="1">_xlfn.FORMULATEXT('Fixed Mortgage Schedule'!$E17)</f>
        <v>=$E$15-$E$16</v>
      </c>
      <c r="G17" s="5"/>
    </row>
    <row r="18" spans="1:14" ht="15" thickBot="1" x14ac:dyDescent="0.35">
      <c r="A18" s="6" t="s">
        <v>16</v>
      </c>
      <c r="B18" s="29" t="str">
        <f ca="1">_xlfn.FORMULATEXT('Fixed Mortgage Schedule'!$B18)</f>
        <v>=B17/12</v>
      </c>
      <c r="D18" s="13" t="s">
        <v>63</v>
      </c>
      <c r="E18" s="38" t="str">
        <f ca="1">_xlfn.FORMULATEXT('Fixed Mortgage Schedule'!$E18)</f>
        <v>=SUM('Fixed Mortgage Hidden'!$I$26:$I$625)</v>
      </c>
      <c r="H18" s="5"/>
      <c r="I18" s="5"/>
    </row>
    <row r="19" spans="1:14" ht="15" thickBot="1" x14ac:dyDescent="0.35">
      <c r="A19" s="6" t="s">
        <v>17</v>
      </c>
      <c r="B19" s="27" t="str">
        <f ca="1">_xlfn.FORMULATEXT('Fixed Mortgage Schedule'!$B19)</f>
        <v>=$B$5*$B$18</v>
      </c>
      <c r="D19" s="7" t="s">
        <v>64</v>
      </c>
      <c r="E19" s="38" t="str">
        <f ca="1">_xlfn.FORMULATEXT('Fixed Mortgage Schedule'!$E19)</f>
        <v>=SUM($J$26:$J$625)</v>
      </c>
      <c r="F19" s="5"/>
    </row>
    <row r="20" spans="1:14" ht="15" thickBot="1" x14ac:dyDescent="0.35">
      <c r="A20" s="17" t="s">
        <v>18</v>
      </c>
      <c r="B20" s="24" t="str">
        <f ca="1">_xlfn.FORMULATEXT('Fixed Mortgage Schedule'!$B20)</f>
        <v>=$B$14+$B$19</v>
      </c>
      <c r="C20" s="5"/>
      <c r="D20" s="9" t="s">
        <v>52</v>
      </c>
      <c r="E20" s="38" t="str">
        <f ca="1">_xlfn.FORMULATEXT('Fixed Mortgage Schedule'!$E20)</f>
        <v>=$E$18-$E$19</v>
      </c>
      <c r="F20" s="5"/>
    </row>
    <row r="21" spans="1:14" x14ac:dyDescent="0.3">
      <c r="B21" s="30"/>
      <c r="E21" s="5"/>
    </row>
    <row r="22" spans="1:14" ht="15" thickBot="1" x14ac:dyDescent="0.35">
      <c r="E22" s="5"/>
    </row>
    <row r="23" spans="1:14" ht="16.2" thickBot="1" x14ac:dyDescent="0.35">
      <c r="A23" s="31" t="s">
        <v>19</v>
      </c>
      <c r="B23" s="32"/>
      <c r="C23" s="32"/>
      <c r="D23" s="32"/>
      <c r="E23" s="32"/>
      <c r="F23" s="32"/>
      <c r="G23" s="32"/>
      <c r="H23" s="32"/>
      <c r="I23" s="32"/>
      <c r="J23" s="33"/>
    </row>
    <row r="24" spans="1:14" x14ac:dyDescent="0.3">
      <c r="A24" s="34" t="s">
        <v>20</v>
      </c>
      <c r="B24" s="35" t="s">
        <v>21</v>
      </c>
      <c r="C24" s="34" t="s">
        <v>22</v>
      </c>
      <c r="D24" s="34" t="s">
        <v>23</v>
      </c>
      <c r="E24" s="34" t="s">
        <v>24</v>
      </c>
      <c r="F24" s="36" t="s">
        <v>42</v>
      </c>
      <c r="G24" s="34" t="s">
        <v>25</v>
      </c>
      <c r="H24" s="34" t="s">
        <v>26</v>
      </c>
      <c r="I24" s="34" t="s">
        <v>27</v>
      </c>
      <c r="J24" s="34" t="s">
        <v>28</v>
      </c>
      <c r="K24" s="5"/>
    </row>
    <row r="25" spans="1:14" x14ac:dyDescent="0.3">
      <c r="A25" s="50">
        <v>0</v>
      </c>
      <c r="B25" s="51"/>
      <c r="C25" s="48"/>
      <c r="D25" s="48"/>
      <c r="E25" s="48"/>
      <c r="F25" s="48"/>
      <c r="G25" s="48" t="str">
        <f ca="1">$B$5</f>
        <v>=B2*(1-B3)</v>
      </c>
      <c r="H25" s="48"/>
      <c r="I25" s="48"/>
      <c r="J25" s="48"/>
      <c r="N25" s="5"/>
    </row>
    <row r="26" spans="1:14" s="57" customFormat="1" ht="187.8" customHeight="1" x14ac:dyDescent="0.3">
      <c r="A26" s="57" t="str">
        <f ca="1">_xlfn.FORMULATEXT('Fixed Mortgage Schedule'!A26)</f>
        <v>=SEQUENCE($B$7)</v>
      </c>
      <c r="B26" s="59">
        <f>'Fixed Mortgage Schedule'!$B$26</f>
        <v>43831</v>
      </c>
      <c r="C26" s="57" t="str">
        <f ca="1">_xlfn.FORMULATEXT('Fixed Mortgage Schedule'!C26)</f>
        <v>=LET(
StartingPrincipalBalance,$G25,
IsPrincipalRemainingZeroCondition,ROUND($G25,2)=0,
IsPrincipalRemainingBlankCondition,$G25="",
IsPeriodBlankCondition,ISBLANK($A26),
Calculation,IF(IsPeriodBlankCondition,"",IF(IsPrincipalRemainingBlankCondition,"",IF(IsPrincipalRemainingZeroCondition,"",StartingPrincipalBalance))),
Calculation
)</v>
      </c>
      <c r="D26" s="57" t="str">
        <f ca="1">_xlfn.FORMULATEXT('Fixed Mortgage Schedule'!D26)</f>
        <v>=LET(
InterestCalculation,$G25*$B$9,
IsPrincipalRemainingZeroCondition,ROUND($G25,2)=0,
IsPrincipalRemainingBlankCondition,$G25="",
IsPeriodBlankCondition,ISBLANK($A26),
Calculation,IF(IsPeriodBlankCondition,"",IF(IsPrincipalRemainingBlankCondition,"",IF(IsPrincipalRemainingZeroCondition,"",InterestCalculation))),
Calculation
)</v>
      </c>
      <c r="E26" s="57" t="str">
        <f ca="1">_xlfn.FORMULATEXT('Fixed Mortgage Schedule'!E26)</f>
        <v>=LET(
PrincipalOwedCalculation,$B$10-$D26,
IsPrincipalLessThenOrEqualToMonthlyPaymentCondition,$G25&lt;=$B$10,
IsPrincipalZeroCondition,ROUND($G25,2) = 0,
IsPrincipalRemainingBlankCondition,$G25="",
IsPeriodBlankCondition,ISBLANK($A26),
Calculation,IF(IsPeriodBlankCondition,"",IF(IsPrincipalRemainingBlankCondition,"",IF(IsPrincipalZeroCondition,"",IF(IsPrincipalLessThenOrEqualToMonthlyPaymentCondition,$G25,PrincipalOwedCalculation)))),
Calculation
)</v>
      </c>
      <c r="F26" s="60">
        <f>'Fixed Mortgage Schedule'!$F26</f>
        <v>100</v>
      </c>
      <c r="G26" s="57" t="str">
        <f ca="1">_xlfn.FORMULATEXT('Fixed Mortgage Schedule'!G26)</f>
        <v>=LET(
StartingBalanceGreaterThanPrincipalOwedPlusPrepaymentCondition,$C26&gt;=$E26+$F26,
IsPrincpalOwedPlusPrepaymentLessThanOrEqualToPrincipalRemainingCondition,ROUND($E26+$F26,2)&lt;=ROUND($G25,2),
IsCurrentPrincapalOwedAmtGreaterThanPrevPrincipalOwedCondition,$E25&gt;$G25,
IsPrincipalZeroCondition,ROUND($G25,2) = 0,
IsPrincipalRemainingBlankCondition,$G25="",
IsPeriodBlankCondition,ISBLANK($A26),
Calculation,IF(IsPeriodBlankCondition,"",IF(IsPrincipalRemainingBlankCondition,"",IF(IsPrincipalZeroCondition,"",IF(StartingBalanceGreaterThanPrincipalOwedPlusPrepaymentCondition,$C26-$E26-$F26,0)))),
Calculation
)</v>
      </c>
      <c r="H26" s="57" t="str">
        <f ca="1">_xlfn.FORMULATEXT('Fixed Mortgage Schedule'!H26)</f>
        <v>=LET(
PrincpalRemainingCalculation,$B$13,
IsPrincipalZeroCondition,ROUND($G25,2) = 0,
IsPrincipalRemainingBlankCondition,$G25="",
IsPeriodBlankCondition,ISBLANK($A26),
Calculation,IF(IsPeriodBlankCondition,"",IF(IsPrincipalRemainingBlankCondition,"",IF(IsPrincipalZeroCondition,"",PrincpalRemainingCalculation))),
Calculation
)</v>
      </c>
      <c r="I26" s="57" t="str">
        <f ca="1">_xlfn.FORMULATEXT('Fixed Mortgage Schedule'!I26)</f>
        <v>=LET(
IsPrincipalRemainingLessThanOrEqualToPMICutoffAmtCondition,$G25&lt;=$B$2*(1-$B$15),
PMIMonthlyPayment,$B$19,
IsPrincipalZeroCondition,ROUND($G25,2) = 0,
IsPrincipalRemainingBlankCondition,$G25="",
IsPeriodBlankCondition,ISBLANK($A26),
Calculation,IF(IsPeriodBlankCondition,"",IF(IsPrincipalRemainingBlankCondition,"",IF(IsPrincipalZeroCondition,"",IF(IsPrincipalRemainingLessThanOrEqualToPMICutoffAmtCondition,"",PMIMonthlyPayment)))),
Calculation
)</v>
      </c>
      <c r="J26" s="57" t="str">
        <f ca="1">_xlfn.FORMULATEXT('Fixed Mortgage Schedule'!J26)</f>
        <v>=LET(
PrePaymentActuallyPaid,IF($C26&gt;=$E26+$F26,$F26,$C26-$E26),
IfPMIOwedIsBlank,IF($I26 = "",0,$I26),
TotalMonthlyPaymentCalculation,$D26+$E26+$H26+IfPMIOwedIsBlank+PrePaymentActuallyPaid,
IsPrincipalZeroCondition,ROUND($G25,2) = 0,
IsPrincipalRemainingBlankCondition,$G25="",
IsPeriodBlankCondition,ISBLANK($A26),
Calculation,IF(IsPeriodBlankCondition,"",IF(IsPrincipalRemainingBlankCondition,"",IF(IsPrincipalZeroCondition,"",TotalMonthlyPaymentCalculation))),
Calculation
)</v>
      </c>
      <c r="K26" s="58"/>
      <c r="L26" s="58"/>
      <c r="M26" s="58"/>
      <c r="N26" s="58"/>
    </row>
    <row r="27" spans="1:14" x14ac:dyDescent="0.3">
      <c r="A27" t="e">
        <f ca="1">_xlfn.FORMULATEXT('Fixed Mortgage Schedule'!$A27)</f>
        <v>#N/A</v>
      </c>
      <c r="B27" t="str">
        <f ca="1">_xlfn.FORMULATEXT('Fixed Mortgage Schedule'!$B27)</f>
        <v>=IF(ISBLANK($A27),"",EDATE($B26,1))</v>
      </c>
      <c r="C27" s="5"/>
      <c r="D27" s="5"/>
      <c r="E27" s="5"/>
      <c r="F27" s="60">
        <f>'Fixed Mortgage Schedule'!$F27</f>
        <v>100</v>
      </c>
      <c r="G27" s="5"/>
      <c r="H27" s="5"/>
      <c r="I27" s="5"/>
      <c r="J27" s="5"/>
      <c r="K27" s="5"/>
      <c r="L27" s="5"/>
      <c r="M27" s="5"/>
      <c r="N27" s="5"/>
    </row>
    <row r="28" spans="1:14" x14ac:dyDescent="0.3">
      <c r="B28" s="53"/>
      <c r="C28" s="5"/>
      <c r="D28" s="5"/>
      <c r="E28" s="5"/>
      <c r="F28" s="49"/>
      <c r="G28" s="5"/>
      <c r="H28" s="5"/>
      <c r="I28" s="5"/>
      <c r="J28" s="5"/>
      <c r="K28" s="5"/>
      <c r="L28" s="5"/>
      <c r="M28" s="5"/>
      <c r="N28" s="5"/>
    </row>
    <row r="29" spans="1:14" x14ac:dyDescent="0.3">
      <c r="B29" s="53"/>
      <c r="C29" s="5"/>
      <c r="D29" s="5"/>
      <c r="E29" s="5"/>
      <c r="F29" s="49"/>
      <c r="G29" s="5"/>
      <c r="H29" s="5"/>
      <c r="I29" s="5"/>
      <c r="J29" s="5"/>
      <c r="K29" s="5"/>
      <c r="L29" s="5"/>
      <c r="M29" s="5"/>
      <c r="N29" s="5"/>
    </row>
    <row r="30" spans="1:14" x14ac:dyDescent="0.3">
      <c r="B30" s="53"/>
      <c r="C30" s="5"/>
      <c r="D30" s="5"/>
      <c r="E30" s="5"/>
      <c r="F30" s="49"/>
      <c r="G30" s="5"/>
      <c r="H30" s="5"/>
      <c r="I30" s="5"/>
      <c r="J30" s="5"/>
      <c r="K30" s="5"/>
      <c r="L30" s="5"/>
      <c r="M30" s="5"/>
      <c r="N30" s="5"/>
    </row>
    <row r="31" spans="1:14" x14ac:dyDescent="0.3">
      <c r="B31" s="53"/>
      <c r="C31" s="5"/>
      <c r="D31" s="5"/>
      <c r="E31" s="5"/>
      <c r="F31" s="49"/>
      <c r="G31" s="5"/>
      <c r="H31" s="5"/>
      <c r="I31" s="5"/>
      <c r="J31" s="5"/>
      <c r="K31" s="5"/>
      <c r="L31" s="5"/>
      <c r="M31" s="5"/>
      <c r="N31" s="5"/>
    </row>
    <row r="32" spans="1:14" x14ac:dyDescent="0.3">
      <c r="B32" s="53"/>
      <c r="C32" s="5"/>
      <c r="D32" s="5"/>
      <c r="E32" s="5"/>
      <c r="F32" s="49"/>
      <c r="G32" s="5"/>
      <c r="H32" s="5"/>
      <c r="I32" s="5"/>
      <c r="J32" s="5"/>
      <c r="K32" s="5"/>
      <c r="L32" s="5"/>
      <c r="M32" s="5"/>
      <c r="N32" s="5"/>
    </row>
    <row r="33" spans="2:14" x14ac:dyDescent="0.3">
      <c r="B33" s="53"/>
      <c r="C33" s="5"/>
      <c r="D33" s="5"/>
      <c r="E33" s="5"/>
      <c r="F33" s="49"/>
      <c r="G33" s="5"/>
      <c r="H33" s="5"/>
      <c r="I33" s="5"/>
      <c r="J33" s="5"/>
      <c r="K33" s="5"/>
      <c r="L33" s="5"/>
      <c r="M33" s="5"/>
      <c r="N33" s="5"/>
    </row>
    <row r="34" spans="2:14" x14ac:dyDescent="0.3">
      <c r="B34" s="53"/>
      <c r="C34" s="5"/>
      <c r="D34" s="5"/>
      <c r="E34" s="5"/>
      <c r="F34" s="49"/>
      <c r="G34" s="5"/>
      <c r="H34" s="5"/>
      <c r="I34" s="5"/>
      <c r="J34" s="5"/>
      <c r="K34" s="5"/>
      <c r="L34" s="5"/>
      <c r="M34" s="5"/>
      <c r="N34" s="5"/>
    </row>
    <row r="35" spans="2:14" x14ac:dyDescent="0.3">
      <c r="B35" s="53"/>
      <c r="C35" s="5"/>
      <c r="D35" s="5"/>
      <c r="E35" s="5"/>
      <c r="F35" s="49"/>
      <c r="G35" s="5"/>
      <c r="H35" s="5"/>
      <c r="I35" s="5"/>
      <c r="J35" s="5"/>
      <c r="K35" s="5"/>
      <c r="L35" s="5"/>
      <c r="M35" s="5"/>
      <c r="N35" s="47"/>
    </row>
    <row r="36" spans="2:14" x14ac:dyDescent="0.3">
      <c r="B36" s="53"/>
      <c r="C36" s="5" t="str">
        <f t="shared" ref="C36:C90" si="0">_xlfn.LET(
_xlpm.StartingPrincipalBalance,$G35,
_xlpm.IsPrincipalRemainingZeroCondition,ROUND($G35,2)=0,
_xlpm.IsPrincipalRemainingBlankCondition,$G35="",
_xlpm.IsPeriodBlankCondition,ISBLANK($A36),
_xlpm.Calculation,IF(_xlpm.IsPeriodBlankCondition,"",IF(_xlpm.IsPrincipalRemainingBlankCondition,"",IF(_xlpm.IsPrincipalRemainingZeroCondition,"",_xlpm.StartingPrincipalBalance))),
_xlpm.Calculation
)</f>
        <v/>
      </c>
      <c r="D36" s="5" t="str">
        <f t="shared" ref="D36:D90" ca="1" si="1">_xlfn.LET(
_xlpm.InterestCalculation,$G35*$B$9,
_xlpm.IsPrincipalRemainingZeroCondition,ROUND($G35,2)=0,
_xlpm.IsPrincipalRemainingBlankCondition,$G35="",
_xlpm.IsPeriodBlankCondition,ISBLANK($A36),
_xlpm.Calculation,IF(_xlpm.IsPeriodBlankCondition,"",IF(_xlpm.IsPrincipalRemainingBlankCondition,"",IF(_xlpm.IsPrincipalRemainingZeroCondition,"",_xlpm.InterestCalculation))),
_xlpm.Calculation
)</f>
        <v/>
      </c>
      <c r="E36" s="5" t="str">
        <f ca="1">_xlfn.LET(
_xlpm.PrincipalOwedCalculation,$B$10-$D36,
_xlpm.IsPrincipalLessThenOrEqualToMonthlyPaymentCondition,$G35&lt;=$B$10,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_xlpm.Calculation,IF(_xlpm.IsPeriodBlankCondition,"",IF(_xlpm.IsPrincipalRemainingBlankCondition,"",IF(_xlpm.IsPrincipalZeroCondition,"",IF(_xlpm.IsPrincipalLessThenOrEqualToMonthlyPaymentCondition,$G35,_xlpm.PrincipalOwedCalculation)))),
_xlpm.Calculation
)</f>
        <v/>
      </c>
      <c r="F36" s="49"/>
      <c r="G36" s="5" t="str">
        <f t="shared" ref="G36:G90" ca="1" si="2">_xlfn.LET(
_xlpm.StartingBalanceGreaterThanPrincipalOwedPlusPrepaymentCondition,$C36&gt;=$E36+$F36,
_xlpm.IsPrincpalOwedPlusPrepaymentLessThanOrEqualToPrincipalRemainingCondition,ROUND($E36+$F36,2)&lt;=ROUND($G35,2),
_xlpm.IsCurrentPrincapalOwedAmtGreaterThanPrevPrincipalOwedCondition,$E35&gt;$G35,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_xlpm.Calculation,IF(_xlpm.IsPeriodBlankCondition,"",IF(_xlpm.IsPrincipalRemainingBlankCondition,"",IF(_xlpm.IsPrincipalZeroCondition,"",IF(_xlpm.StartingBalanceGreaterThanPrincipalOwedPlusPrepaymentCondition,$C36-$E36-$F36,0)))),
_xlpm.Calculation
)</f>
        <v/>
      </c>
      <c r="H36" s="5" t="str">
        <f t="shared" ref="H36:H90" si="3">_xlfn.LET(
_xlpm.PrincpalRemainingCalculation,$B$13,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_xlpm.Calculation,IF(_xlpm.IsPeriodBlankCondition,"",IF(_xlpm.IsPrincipalRemainingBlankCondition,"",IF(_xlpm.IsPrincipalZeroCondition,"",_xlpm.PrincpalRemainingCalculation))),
_xlpm.Calculation
)</f>
        <v/>
      </c>
      <c r="I36" s="5" t="str">
        <f t="shared" ref="I36:I90" si="4">_xlfn.LET(
_xlpm.IsPrincipalRemainingLessThanOrEqualToPMICutoffAmtCondition,$G35&lt;=$B$2*(1-$B$15),
_xlpm.PMIMonthlyPayment,$B$19,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6" s="5" t="str">
        <f t="shared" ref="J36:J90" ca="1" si="5">_xlfn.LET(
_xlpm.PrePaymentActuallyPaid,IF($C36&gt;=$E36+$F36,$F36,$C36-$E36),
_xlpm.IfPMIOwedIsBlank,IF($I36 = "",0,$I36),
_xlpm.TotalMonthlyPaymentCalculation,$D36+$E36+$H36+_xlpm.IfPMIOwedIsBlank+_xlpm.PrePaymentActuallyPaid,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_xlpm.Calculation,IF(_xlpm.IsPeriodBlankCondition,"",IF(_xlpm.IsPrincipalRemainingBlankCondition,"",IF(_xlpm.IsPrincipalZeroCondition,"",_xlpm.TotalMonthlyPaymentCalculation))),
_xlpm.Calculation
)</f>
        <v/>
      </c>
      <c r="K36" s="5"/>
      <c r="L36" s="5"/>
      <c r="M36" s="47"/>
      <c r="N36" s="5"/>
    </row>
    <row r="37" spans="2:14" x14ac:dyDescent="0.3">
      <c r="B37" s="53"/>
      <c r="C37" s="5" t="str">
        <f t="shared" ca="1" si="0"/>
        <v/>
      </c>
      <c r="D37" s="5" t="str">
        <f t="shared" ca="1" si="1"/>
        <v/>
      </c>
      <c r="E37" s="5" t="str">
        <f t="shared" ref="E37:E100" ca="1" si="6">_xlfn.LET(
_xlpm.PrincipalOwedCalculation,$B$10-$D37,
_xlpm.IsPrincipalLessThenOrEqualToMonthlyPaymentCondition,$G36&lt;=$B$10,
_xlpm.IsPrincipalZeroCondition,ROUND($G36,2) = 0,
_xlpm.IsPrincipalRemainingBlankCondition,$G36="",
_xlpm.IsPeriodBlankCondition,ISBLANK($A37),
_xlpm.Calculation,IF(_xlpm.IsPeriodBlankCondition,"",IF(_xlpm.IsPrincipalRemainingBlankCondition,"",IF(_xlpm.IsPrincipalZeroCondition,"",IF(_xlpm.IsPrincipalLessThenOrEqualToMonthlyPaymentCondition,$G36,_xlpm.PrincipalOwedCalculation)))),
_xlpm.Calculation
)</f>
        <v/>
      </c>
      <c r="F37" s="49"/>
      <c r="G37" s="5" t="str">
        <f t="shared" ca="1" si="2"/>
        <v/>
      </c>
      <c r="H37" s="5" t="str">
        <f t="shared" ca="1" si="3"/>
        <v/>
      </c>
      <c r="I37" s="5" t="str">
        <f t="shared" ca="1" si="4"/>
        <v/>
      </c>
      <c r="J37" s="5" t="str">
        <f t="shared" ca="1" si="5"/>
        <v/>
      </c>
      <c r="K37" s="5"/>
      <c r="L37" s="5"/>
      <c r="M37" s="5"/>
      <c r="N37" s="5"/>
    </row>
    <row r="38" spans="2:14" x14ac:dyDescent="0.3">
      <c r="B38" s="53"/>
      <c r="C38" s="5" t="str">
        <f t="shared" ca="1" si="0"/>
        <v/>
      </c>
      <c r="D38" s="5" t="str">
        <f t="shared" ca="1" si="1"/>
        <v/>
      </c>
      <c r="E38" s="5" t="str">
        <f t="shared" ca="1" si="6"/>
        <v/>
      </c>
      <c r="F38" s="49"/>
      <c r="G38" s="5" t="str">
        <f t="shared" ca="1" si="2"/>
        <v/>
      </c>
      <c r="H38" s="5" t="str">
        <f t="shared" ca="1" si="3"/>
        <v/>
      </c>
      <c r="I38" s="5" t="str">
        <f t="shared" ca="1" si="4"/>
        <v/>
      </c>
      <c r="J38" s="5" t="str">
        <f t="shared" ca="1" si="5"/>
        <v/>
      </c>
      <c r="K38" s="5"/>
      <c r="L38" s="5"/>
      <c r="M38" s="5"/>
    </row>
    <row r="39" spans="2:14" x14ac:dyDescent="0.3">
      <c r="B39" s="53"/>
      <c r="C39" s="5" t="str">
        <f t="shared" ca="1" si="0"/>
        <v/>
      </c>
      <c r="D39" s="5" t="str">
        <f t="shared" ca="1" si="1"/>
        <v/>
      </c>
      <c r="E39" s="5" t="str">
        <f t="shared" ca="1" si="6"/>
        <v/>
      </c>
      <c r="F39" s="49"/>
      <c r="G39" s="5" t="str">
        <f t="shared" ca="1" si="2"/>
        <v/>
      </c>
      <c r="H39" s="5" t="str">
        <f t="shared" ca="1" si="3"/>
        <v/>
      </c>
      <c r="I39" s="5" t="str">
        <f t="shared" ca="1" si="4"/>
        <v/>
      </c>
      <c r="J39" s="5" t="str">
        <f t="shared" ca="1" si="5"/>
        <v/>
      </c>
      <c r="K39" s="5"/>
      <c r="M39" s="5"/>
    </row>
    <row r="40" spans="2:14" x14ac:dyDescent="0.3">
      <c r="B40" s="53"/>
      <c r="C40" s="5" t="str">
        <f t="shared" ca="1" si="0"/>
        <v/>
      </c>
      <c r="D40" s="5" t="str">
        <f t="shared" ca="1" si="1"/>
        <v/>
      </c>
      <c r="E40" s="5" t="str">
        <f t="shared" ca="1" si="6"/>
        <v/>
      </c>
      <c r="F40" s="49"/>
      <c r="G40" s="5" t="str">
        <f t="shared" ca="1" si="2"/>
        <v/>
      </c>
      <c r="H40" s="5" t="str">
        <f t="shared" ca="1" si="3"/>
        <v/>
      </c>
      <c r="I40" s="5" t="str">
        <f t="shared" ca="1" si="4"/>
        <v/>
      </c>
      <c r="J40" s="5" t="str">
        <f t="shared" ca="1" si="5"/>
        <v/>
      </c>
      <c r="K40" s="5"/>
      <c r="M40" s="5"/>
    </row>
    <row r="41" spans="2:14" x14ac:dyDescent="0.3">
      <c r="B41" s="53"/>
      <c r="C41" s="5" t="str">
        <f t="shared" ca="1" si="0"/>
        <v/>
      </c>
      <c r="D41" s="5" t="str">
        <f t="shared" ca="1" si="1"/>
        <v/>
      </c>
      <c r="E41" s="5" t="str">
        <f t="shared" ca="1" si="6"/>
        <v/>
      </c>
      <c r="F41" s="49"/>
      <c r="G41" s="5" t="str">
        <f t="shared" ca="1" si="2"/>
        <v/>
      </c>
      <c r="H41" s="5" t="str">
        <f t="shared" ca="1" si="3"/>
        <v/>
      </c>
      <c r="I41" s="5" t="str">
        <f t="shared" ca="1" si="4"/>
        <v/>
      </c>
      <c r="J41" s="5" t="str">
        <f t="shared" ca="1" si="5"/>
        <v/>
      </c>
      <c r="K41" s="5"/>
      <c r="M41" s="5"/>
    </row>
    <row r="42" spans="2:14" x14ac:dyDescent="0.3">
      <c r="B42" s="53"/>
      <c r="C42" s="5" t="str">
        <f t="shared" ca="1" si="0"/>
        <v/>
      </c>
      <c r="D42" s="5" t="str">
        <f t="shared" ca="1" si="1"/>
        <v/>
      </c>
      <c r="E42" s="5" t="str">
        <f t="shared" ca="1" si="6"/>
        <v/>
      </c>
      <c r="F42" s="49"/>
      <c r="G42" s="5" t="str">
        <f t="shared" ca="1" si="2"/>
        <v/>
      </c>
      <c r="H42" s="5" t="str">
        <f t="shared" ca="1" si="3"/>
        <v/>
      </c>
      <c r="I42" s="5" t="str">
        <f t="shared" ca="1" si="4"/>
        <v/>
      </c>
      <c r="J42" s="5" t="str">
        <f t="shared" ca="1" si="5"/>
        <v/>
      </c>
      <c r="K42" s="5"/>
      <c r="M42" s="5"/>
    </row>
    <row r="43" spans="2:14" x14ac:dyDescent="0.3">
      <c r="B43" s="53"/>
      <c r="C43" s="5" t="str">
        <f t="shared" ca="1" si="0"/>
        <v/>
      </c>
      <c r="D43" s="5" t="str">
        <f t="shared" ca="1" si="1"/>
        <v/>
      </c>
      <c r="E43" s="5" t="str">
        <f t="shared" ca="1" si="6"/>
        <v/>
      </c>
      <c r="F43" s="49"/>
      <c r="G43" s="5" t="str">
        <f t="shared" ca="1" si="2"/>
        <v/>
      </c>
      <c r="H43" s="5" t="str">
        <f t="shared" ca="1" si="3"/>
        <v/>
      </c>
      <c r="I43" s="5" t="str">
        <f t="shared" ca="1" si="4"/>
        <v/>
      </c>
      <c r="J43" s="5" t="str">
        <f t="shared" ca="1" si="5"/>
        <v/>
      </c>
      <c r="K43" s="5"/>
      <c r="M43" s="5"/>
    </row>
    <row r="44" spans="2:14" x14ac:dyDescent="0.3">
      <c r="B44" s="53"/>
      <c r="C44" s="5" t="str">
        <f t="shared" ca="1" si="0"/>
        <v/>
      </c>
      <c r="D44" s="5" t="str">
        <f t="shared" ca="1" si="1"/>
        <v/>
      </c>
      <c r="E44" s="5" t="str">
        <f t="shared" ca="1" si="6"/>
        <v/>
      </c>
      <c r="F44" s="49"/>
      <c r="G44" s="5" t="str">
        <f t="shared" ca="1" si="2"/>
        <v/>
      </c>
      <c r="H44" s="5" t="str">
        <f t="shared" ca="1" si="3"/>
        <v/>
      </c>
      <c r="I44" s="5" t="str">
        <f t="shared" ca="1" si="4"/>
        <v/>
      </c>
      <c r="J44" s="5" t="str">
        <f t="shared" ca="1" si="5"/>
        <v/>
      </c>
      <c r="K44" s="5"/>
      <c r="M44" s="5"/>
    </row>
    <row r="45" spans="2:14" x14ac:dyDescent="0.3">
      <c r="B45" s="53"/>
      <c r="C45" s="5" t="str">
        <f t="shared" ca="1" si="0"/>
        <v/>
      </c>
      <c r="D45" s="5" t="str">
        <f t="shared" ca="1" si="1"/>
        <v/>
      </c>
      <c r="E45" s="5" t="str">
        <f t="shared" ca="1" si="6"/>
        <v/>
      </c>
      <c r="F45" s="49"/>
      <c r="G45" s="5" t="str">
        <f t="shared" ca="1" si="2"/>
        <v/>
      </c>
      <c r="H45" s="5" t="str">
        <f t="shared" ca="1" si="3"/>
        <v/>
      </c>
      <c r="I45" s="5" t="str">
        <f t="shared" ca="1" si="4"/>
        <v/>
      </c>
      <c r="J45" s="5" t="str">
        <f t="shared" ca="1" si="5"/>
        <v/>
      </c>
      <c r="K45" s="5"/>
      <c r="M45" s="5"/>
    </row>
    <row r="46" spans="2:14" x14ac:dyDescent="0.3">
      <c r="B46" s="53"/>
      <c r="C46" s="5" t="str">
        <f t="shared" ca="1" si="0"/>
        <v/>
      </c>
      <c r="D46" s="5" t="str">
        <f t="shared" ca="1" si="1"/>
        <v/>
      </c>
      <c r="E46" s="5" t="str">
        <f t="shared" ca="1" si="6"/>
        <v/>
      </c>
      <c r="F46" s="49"/>
      <c r="G46" s="5" t="str">
        <f t="shared" ca="1" si="2"/>
        <v/>
      </c>
      <c r="H46" s="5" t="str">
        <f t="shared" ca="1" si="3"/>
        <v/>
      </c>
      <c r="I46" s="5" t="str">
        <f t="shared" ca="1" si="4"/>
        <v/>
      </c>
      <c r="J46" s="5" t="str">
        <f t="shared" ca="1" si="5"/>
        <v/>
      </c>
      <c r="K46" s="5"/>
      <c r="M46" s="5"/>
    </row>
    <row r="47" spans="2:14" x14ac:dyDescent="0.3">
      <c r="B47" s="53"/>
      <c r="C47" s="5" t="str">
        <f t="shared" ca="1" si="0"/>
        <v/>
      </c>
      <c r="D47" s="5" t="str">
        <f t="shared" ca="1" si="1"/>
        <v/>
      </c>
      <c r="E47" s="5" t="str">
        <f t="shared" ca="1" si="6"/>
        <v/>
      </c>
      <c r="F47" s="49"/>
      <c r="G47" s="5" t="str">
        <f t="shared" ca="1" si="2"/>
        <v/>
      </c>
      <c r="H47" s="5" t="str">
        <f t="shared" ca="1" si="3"/>
        <v/>
      </c>
      <c r="I47" s="5" t="str">
        <f t="shared" ca="1" si="4"/>
        <v/>
      </c>
      <c r="J47" s="5" t="str">
        <f t="shared" ca="1" si="5"/>
        <v/>
      </c>
      <c r="K47" s="5"/>
      <c r="M47" s="5"/>
    </row>
    <row r="48" spans="2:14" x14ac:dyDescent="0.3">
      <c r="B48" s="53"/>
      <c r="C48" s="5" t="str">
        <f t="shared" ca="1" si="0"/>
        <v/>
      </c>
      <c r="D48" s="5" t="str">
        <f t="shared" ca="1" si="1"/>
        <v/>
      </c>
      <c r="E48" s="5" t="str">
        <f t="shared" ca="1" si="6"/>
        <v/>
      </c>
      <c r="F48" s="49"/>
      <c r="G48" s="5" t="str">
        <f t="shared" ca="1" si="2"/>
        <v/>
      </c>
      <c r="H48" s="5" t="str">
        <f t="shared" ca="1" si="3"/>
        <v/>
      </c>
      <c r="I48" s="5" t="str">
        <f t="shared" ca="1" si="4"/>
        <v/>
      </c>
      <c r="J48" s="5" t="str">
        <f t="shared" ca="1" si="5"/>
        <v/>
      </c>
      <c r="K48" s="5"/>
      <c r="M48" s="5"/>
    </row>
    <row r="49" spans="2:13" x14ac:dyDescent="0.3">
      <c r="B49" s="53"/>
      <c r="C49" s="5" t="str">
        <f t="shared" ca="1" si="0"/>
        <v/>
      </c>
      <c r="D49" s="5" t="str">
        <f t="shared" ca="1" si="1"/>
        <v/>
      </c>
      <c r="E49" s="5" t="str">
        <f t="shared" ca="1" si="6"/>
        <v/>
      </c>
      <c r="F49" s="49"/>
      <c r="G49" s="5" t="str">
        <f t="shared" ca="1" si="2"/>
        <v/>
      </c>
      <c r="H49" s="5" t="str">
        <f t="shared" ca="1" si="3"/>
        <v/>
      </c>
      <c r="I49" s="5" t="str">
        <f t="shared" ca="1" si="4"/>
        <v/>
      </c>
      <c r="J49" s="5" t="str">
        <f t="shared" ca="1" si="5"/>
        <v/>
      </c>
      <c r="K49" s="5"/>
      <c r="M49" s="5"/>
    </row>
    <row r="50" spans="2:13" x14ac:dyDescent="0.3">
      <c r="B50" s="53"/>
      <c r="C50" s="5" t="str">
        <f t="shared" ca="1" si="0"/>
        <v/>
      </c>
      <c r="D50" s="5" t="str">
        <f t="shared" ca="1" si="1"/>
        <v/>
      </c>
      <c r="E50" s="5" t="str">
        <f t="shared" ca="1" si="6"/>
        <v/>
      </c>
      <c r="F50" s="49"/>
      <c r="G50" s="5" t="str">
        <f t="shared" ca="1" si="2"/>
        <v/>
      </c>
      <c r="H50" s="5" t="str">
        <f t="shared" ca="1" si="3"/>
        <v/>
      </c>
      <c r="I50" s="5" t="str">
        <f t="shared" ca="1" si="4"/>
        <v/>
      </c>
      <c r="J50" s="5" t="str">
        <f t="shared" ca="1" si="5"/>
        <v/>
      </c>
      <c r="K50" s="5"/>
      <c r="M50" s="5"/>
    </row>
    <row r="51" spans="2:13" x14ac:dyDescent="0.3">
      <c r="B51" s="53"/>
      <c r="C51" s="5" t="str">
        <f t="shared" ca="1" si="0"/>
        <v/>
      </c>
      <c r="D51" s="5" t="str">
        <f t="shared" ca="1" si="1"/>
        <v/>
      </c>
      <c r="E51" s="5" t="str">
        <f t="shared" ca="1" si="6"/>
        <v/>
      </c>
      <c r="F51" s="49"/>
      <c r="G51" s="5" t="str">
        <f t="shared" ca="1" si="2"/>
        <v/>
      </c>
      <c r="H51" s="5" t="str">
        <f t="shared" ca="1" si="3"/>
        <v/>
      </c>
      <c r="I51" s="5" t="str">
        <f t="shared" ca="1" si="4"/>
        <v/>
      </c>
      <c r="J51" s="5" t="str">
        <f t="shared" ca="1" si="5"/>
        <v/>
      </c>
      <c r="K51" s="5"/>
      <c r="M51" s="5"/>
    </row>
    <row r="52" spans="2:13" x14ac:dyDescent="0.3">
      <c r="B52" s="53"/>
      <c r="C52" s="5" t="str">
        <f t="shared" ca="1" si="0"/>
        <v/>
      </c>
      <c r="D52" s="5" t="str">
        <f t="shared" ca="1" si="1"/>
        <v/>
      </c>
      <c r="E52" s="5" t="str">
        <f t="shared" ca="1" si="6"/>
        <v/>
      </c>
      <c r="F52" s="49"/>
      <c r="G52" s="5" t="str">
        <f t="shared" ca="1" si="2"/>
        <v/>
      </c>
      <c r="H52" s="5" t="str">
        <f t="shared" ca="1" si="3"/>
        <v/>
      </c>
      <c r="I52" s="5" t="str">
        <f t="shared" ca="1" si="4"/>
        <v/>
      </c>
      <c r="J52" s="5" t="str">
        <f t="shared" ca="1" si="5"/>
        <v/>
      </c>
      <c r="K52" s="5"/>
      <c r="M52" s="5"/>
    </row>
    <row r="53" spans="2:13" x14ac:dyDescent="0.3">
      <c r="B53" s="53"/>
      <c r="C53" s="5" t="str">
        <f t="shared" ca="1" si="0"/>
        <v/>
      </c>
      <c r="D53" s="5" t="str">
        <f t="shared" ca="1" si="1"/>
        <v/>
      </c>
      <c r="E53" s="5" t="str">
        <f t="shared" ca="1" si="6"/>
        <v/>
      </c>
      <c r="F53" s="49"/>
      <c r="G53" s="5" t="str">
        <f t="shared" ca="1" si="2"/>
        <v/>
      </c>
      <c r="H53" s="5" t="str">
        <f t="shared" ca="1" si="3"/>
        <v/>
      </c>
      <c r="I53" s="5" t="str">
        <f t="shared" ca="1" si="4"/>
        <v/>
      </c>
      <c r="J53" s="5" t="str">
        <f t="shared" ca="1" si="5"/>
        <v/>
      </c>
      <c r="K53" s="5"/>
      <c r="M53" s="5"/>
    </row>
    <row r="54" spans="2:13" x14ac:dyDescent="0.3">
      <c r="B54" s="53"/>
      <c r="C54" s="5" t="str">
        <f t="shared" ca="1" si="0"/>
        <v/>
      </c>
      <c r="D54" s="5" t="str">
        <f t="shared" ca="1" si="1"/>
        <v/>
      </c>
      <c r="E54" s="5" t="str">
        <f t="shared" ca="1" si="6"/>
        <v/>
      </c>
      <c r="F54" s="49"/>
      <c r="G54" s="5" t="str">
        <f t="shared" ca="1" si="2"/>
        <v/>
      </c>
      <c r="H54" s="5" t="str">
        <f t="shared" ca="1" si="3"/>
        <v/>
      </c>
      <c r="I54" s="5" t="str">
        <f t="shared" ca="1" si="4"/>
        <v/>
      </c>
      <c r="J54" s="5" t="str">
        <f t="shared" ca="1" si="5"/>
        <v/>
      </c>
      <c r="K54" s="5"/>
      <c r="M54" s="5"/>
    </row>
    <row r="55" spans="2:13" x14ac:dyDescent="0.3">
      <c r="B55" s="53"/>
      <c r="C55" s="5" t="str">
        <f t="shared" ca="1" si="0"/>
        <v/>
      </c>
      <c r="D55" s="5" t="str">
        <f t="shared" ca="1" si="1"/>
        <v/>
      </c>
      <c r="E55" s="5" t="str">
        <f t="shared" ca="1" si="6"/>
        <v/>
      </c>
      <c r="F55" s="49"/>
      <c r="G55" s="5" t="str">
        <f t="shared" ca="1" si="2"/>
        <v/>
      </c>
      <c r="H55" s="5" t="str">
        <f t="shared" ca="1" si="3"/>
        <v/>
      </c>
      <c r="I55" s="5" t="str">
        <f t="shared" ca="1" si="4"/>
        <v/>
      </c>
      <c r="J55" s="5" t="str">
        <f t="shared" ca="1" si="5"/>
        <v/>
      </c>
      <c r="K55" s="5"/>
      <c r="M55" s="5"/>
    </row>
    <row r="56" spans="2:13" x14ac:dyDescent="0.3">
      <c r="B56" s="53"/>
      <c r="C56" s="5" t="str">
        <f t="shared" ca="1" si="0"/>
        <v/>
      </c>
      <c r="D56" s="5" t="str">
        <f t="shared" ca="1" si="1"/>
        <v/>
      </c>
      <c r="E56" s="5" t="str">
        <f t="shared" ca="1" si="6"/>
        <v/>
      </c>
      <c r="F56" s="49"/>
      <c r="G56" s="5" t="str">
        <f t="shared" ca="1" si="2"/>
        <v/>
      </c>
      <c r="H56" s="5" t="str">
        <f t="shared" ca="1" si="3"/>
        <v/>
      </c>
      <c r="I56" s="5" t="str">
        <f t="shared" ca="1" si="4"/>
        <v/>
      </c>
      <c r="J56" s="5" t="str">
        <f t="shared" ca="1" si="5"/>
        <v/>
      </c>
      <c r="K56" s="5"/>
      <c r="M56" s="5"/>
    </row>
    <row r="57" spans="2:13" x14ac:dyDescent="0.3">
      <c r="B57" s="53"/>
      <c r="C57" s="5" t="str">
        <f t="shared" ca="1" si="0"/>
        <v/>
      </c>
      <c r="D57" s="5" t="str">
        <f t="shared" ca="1" si="1"/>
        <v/>
      </c>
      <c r="E57" s="5" t="str">
        <f t="shared" ca="1" si="6"/>
        <v/>
      </c>
      <c r="F57" s="49"/>
      <c r="G57" s="5" t="str">
        <f t="shared" ca="1" si="2"/>
        <v/>
      </c>
      <c r="H57" s="5" t="str">
        <f t="shared" ca="1" si="3"/>
        <v/>
      </c>
      <c r="I57" s="5" t="str">
        <f t="shared" ca="1" si="4"/>
        <v/>
      </c>
      <c r="J57" s="5" t="str">
        <f t="shared" ca="1" si="5"/>
        <v/>
      </c>
      <c r="K57" s="5"/>
      <c r="M57" s="5"/>
    </row>
    <row r="58" spans="2:13" x14ac:dyDescent="0.3">
      <c r="B58" s="53"/>
      <c r="C58" s="5" t="str">
        <f t="shared" ca="1" si="0"/>
        <v/>
      </c>
      <c r="D58" s="5" t="str">
        <f t="shared" ca="1" si="1"/>
        <v/>
      </c>
      <c r="E58" s="5" t="str">
        <f t="shared" ca="1" si="6"/>
        <v/>
      </c>
      <c r="F58" s="49"/>
      <c r="G58" s="5" t="str">
        <f t="shared" ca="1" si="2"/>
        <v/>
      </c>
      <c r="H58" s="5" t="str">
        <f t="shared" ca="1" si="3"/>
        <v/>
      </c>
      <c r="I58" s="5" t="str">
        <f t="shared" ca="1" si="4"/>
        <v/>
      </c>
      <c r="J58" s="5" t="str">
        <f t="shared" ca="1" si="5"/>
        <v/>
      </c>
      <c r="K58" s="5"/>
      <c r="M58" s="5"/>
    </row>
    <row r="59" spans="2:13" x14ac:dyDescent="0.3">
      <c r="B59" s="53"/>
      <c r="C59" s="5" t="str">
        <f t="shared" ca="1" si="0"/>
        <v/>
      </c>
      <c r="D59" s="5" t="str">
        <f t="shared" ca="1" si="1"/>
        <v/>
      </c>
      <c r="E59" s="5" t="str">
        <f t="shared" ca="1" si="6"/>
        <v/>
      </c>
      <c r="F59" s="49"/>
      <c r="G59" s="5" t="str">
        <f t="shared" ca="1" si="2"/>
        <v/>
      </c>
      <c r="H59" s="5" t="str">
        <f t="shared" ca="1" si="3"/>
        <v/>
      </c>
      <c r="I59" s="5" t="str">
        <f t="shared" ca="1" si="4"/>
        <v/>
      </c>
      <c r="J59" s="5" t="str">
        <f t="shared" ca="1" si="5"/>
        <v/>
      </c>
      <c r="K59" s="5"/>
      <c r="M59" s="5"/>
    </row>
    <row r="60" spans="2:13" x14ac:dyDescent="0.3">
      <c r="B60" s="53"/>
      <c r="C60" s="5" t="str">
        <f t="shared" ca="1" si="0"/>
        <v/>
      </c>
      <c r="D60" s="5" t="str">
        <f t="shared" ca="1" si="1"/>
        <v/>
      </c>
      <c r="E60" s="5" t="str">
        <f t="shared" ca="1" si="6"/>
        <v/>
      </c>
      <c r="F60" s="49"/>
      <c r="G60" s="5" t="str">
        <f t="shared" ca="1" si="2"/>
        <v/>
      </c>
      <c r="H60" s="5" t="str">
        <f t="shared" ca="1" si="3"/>
        <v/>
      </c>
      <c r="I60" s="5" t="str">
        <f t="shared" ca="1" si="4"/>
        <v/>
      </c>
      <c r="J60" s="5" t="str">
        <f t="shared" ca="1" si="5"/>
        <v/>
      </c>
      <c r="K60" s="5"/>
      <c r="M60" s="5"/>
    </row>
    <row r="61" spans="2:13" x14ac:dyDescent="0.3">
      <c r="B61" s="53"/>
      <c r="C61" s="5" t="str">
        <f t="shared" ca="1" si="0"/>
        <v/>
      </c>
      <c r="D61" s="5" t="str">
        <f t="shared" ca="1" si="1"/>
        <v/>
      </c>
      <c r="E61" s="5" t="str">
        <f t="shared" ca="1" si="6"/>
        <v/>
      </c>
      <c r="F61" s="49"/>
      <c r="G61" s="5" t="str">
        <f t="shared" ca="1" si="2"/>
        <v/>
      </c>
      <c r="H61" s="5" t="str">
        <f t="shared" ca="1" si="3"/>
        <v/>
      </c>
      <c r="I61" s="5" t="str">
        <f t="shared" ca="1" si="4"/>
        <v/>
      </c>
      <c r="J61" s="5" t="str">
        <f t="shared" ca="1" si="5"/>
        <v/>
      </c>
      <c r="K61" s="5"/>
      <c r="M61" s="5"/>
    </row>
    <row r="62" spans="2:13" x14ac:dyDescent="0.3">
      <c r="B62" s="53"/>
      <c r="C62" s="5" t="str">
        <f t="shared" ca="1" si="0"/>
        <v/>
      </c>
      <c r="D62" s="5" t="str">
        <f t="shared" ca="1" si="1"/>
        <v/>
      </c>
      <c r="E62" s="5" t="str">
        <f t="shared" ca="1" si="6"/>
        <v/>
      </c>
      <c r="F62" s="49"/>
      <c r="G62" s="5" t="str">
        <f t="shared" ca="1" si="2"/>
        <v/>
      </c>
      <c r="H62" s="5" t="str">
        <f t="shared" ca="1" si="3"/>
        <v/>
      </c>
      <c r="I62" s="5" t="str">
        <f t="shared" ca="1" si="4"/>
        <v/>
      </c>
      <c r="J62" s="5" t="str">
        <f t="shared" ca="1" si="5"/>
        <v/>
      </c>
      <c r="K62" s="5"/>
      <c r="M62" s="5"/>
    </row>
    <row r="63" spans="2:13" x14ac:dyDescent="0.3">
      <c r="B63" s="53"/>
      <c r="C63" s="5" t="str">
        <f t="shared" ca="1" si="0"/>
        <v/>
      </c>
      <c r="D63" s="5" t="str">
        <f t="shared" ca="1" si="1"/>
        <v/>
      </c>
      <c r="E63" s="5" t="str">
        <f t="shared" ca="1" si="6"/>
        <v/>
      </c>
      <c r="F63" s="49"/>
      <c r="G63" s="5" t="str">
        <f t="shared" ca="1" si="2"/>
        <v/>
      </c>
      <c r="H63" s="5" t="str">
        <f t="shared" ca="1" si="3"/>
        <v/>
      </c>
      <c r="I63" s="5" t="str">
        <f t="shared" ca="1" si="4"/>
        <v/>
      </c>
      <c r="J63" s="5" t="str">
        <f t="shared" ca="1" si="5"/>
        <v/>
      </c>
      <c r="K63" s="5"/>
      <c r="M63" s="5"/>
    </row>
    <row r="64" spans="2:13" x14ac:dyDescent="0.3">
      <c r="B64" s="53"/>
      <c r="C64" s="5" t="str">
        <f t="shared" ca="1" si="0"/>
        <v/>
      </c>
      <c r="D64" s="5" t="str">
        <f t="shared" ca="1" si="1"/>
        <v/>
      </c>
      <c r="E64" s="5" t="str">
        <f t="shared" ca="1" si="6"/>
        <v/>
      </c>
      <c r="F64" s="49"/>
      <c r="G64" s="5" t="str">
        <f t="shared" ca="1" si="2"/>
        <v/>
      </c>
      <c r="H64" s="5" t="str">
        <f t="shared" ca="1" si="3"/>
        <v/>
      </c>
      <c r="I64" s="5" t="str">
        <f t="shared" ca="1" si="4"/>
        <v/>
      </c>
      <c r="J64" s="5" t="str">
        <f t="shared" ca="1" si="5"/>
        <v/>
      </c>
      <c r="K64" s="5"/>
      <c r="M64" s="5"/>
    </row>
    <row r="65" spans="2:13" x14ac:dyDescent="0.3">
      <c r="B65" s="53"/>
      <c r="C65" s="5" t="str">
        <f t="shared" ca="1" si="0"/>
        <v/>
      </c>
      <c r="D65" s="5" t="str">
        <f t="shared" ca="1" si="1"/>
        <v/>
      </c>
      <c r="E65" s="5" t="str">
        <f t="shared" ca="1" si="6"/>
        <v/>
      </c>
      <c r="F65" s="49"/>
      <c r="G65" s="5" t="str">
        <f t="shared" ca="1" si="2"/>
        <v/>
      </c>
      <c r="H65" s="5" t="str">
        <f t="shared" ca="1" si="3"/>
        <v/>
      </c>
      <c r="I65" s="5" t="str">
        <f t="shared" ca="1" si="4"/>
        <v/>
      </c>
      <c r="J65" s="5" t="str">
        <f t="shared" ca="1" si="5"/>
        <v/>
      </c>
      <c r="K65" s="5"/>
      <c r="M65" s="5"/>
    </row>
    <row r="66" spans="2:13" x14ac:dyDescent="0.3">
      <c r="B66" s="53"/>
      <c r="C66" s="5" t="str">
        <f t="shared" ca="1" si="0"/>
        <v/>
      </c>
      <c r="D66" s="5" t="str">
        <f t="shared" ca="1" si="1"/>
        <v/>
      </c>
      <c r="E66" s="5" t="str">
        <f t="shared" ca="1" si="6"/>
        <v/>
      </c>
      <c r="F66" s="49"/>
      <c r="G66" s="5" t="str">
        <f t="shared" ca="1" si="2"/>
        <v/>
      </c>
      <c r="H66" s="5" t="str">
        <f t="shared" ca="1" si="3"/>
        <v/>
      </c>
      <c r="I66" s="5" t="str">
        <f t="shared" ca="1" si="4"/>
        <v/>
      </c>
      <c r="J66" s="5" t="str">
        <f t="shared" ca="1" si="5"/>
        <v/>
      </c>
      <c r="K66" s="5"/>
      <c r="M66" s="5"/>
    </row>
    <row r="67" spans="2:13" x14ac:dyDescent="0.3">
      <c r="B67" s="53"/>
      <c r="C67" s="5" t="str">
        <f t="shared" ca="1" si="0"/>
        <v/>
      </c>
      <c r="D67" s="5" t="str">
        <f t="shared" ca="1" si="1"/>
        <v/>
      </c>
      <c r="E67" s="5" t="str">
        <f t="shared" ca="1" si="6"/>
        <v/>
      </c>
      <c r="F67" s="49"/>
      <c r="G67" s="5" t="str">
        <f t="shared" ca="1" si="2"/>
        <v/>
      </c>
      <c r="H67" s="5" t="str">
        <f t="shared" ca="1" si="3"/>
        <v/>
      </c>
      <c r="I67" s="5" t="str">
        <f t="shared" ca="1" si="4"/>
        <v/>
      </c>
      <c r="J67" s="5" t="str">
        <f t="shared" ca="1" si="5"/>
        <v/>
      </c>
      <c r="K67" s="5"/>
      <c r="M67" s="5"/>
    </row>
    <row r="68" spans="2:13" x14ac:dyDescent="0.3">
      <c r="B68" s="53"/>
      <c r="C68" s="5" t="str">
        <f t="shared" ca="1" si="0"/>
        <v/>
      </c>
      <c r="D68" s="5" t="str">
        <f t="shared" ca="1" si="1"/>
        <v/>
      </c>
      <c r="E68" s="5" t="str">
        <f t="shared" ca="1" si="6"/>
        <v/>
      </c>
      <c r="F68" s="49"/>
      <c r="G68" s="5" t="str">
        <f t="shared" ca="1" si="2"/>
        <v/>
      </c>
      <c r="H68" s="5" t="str">
        <f t="shared" ca="1" si="3"/>
        <v/>
      </c>
      <c r="I68" s="5" t="str">
        <f t="shared" ca="1" si="4"/>
        <v/>
      </c>
      <c r="J68" s="5" t="str">
        <f t="shared" ca="1" si="5"/>
        <v/>
      </c>
      <c r="K68" s="5"/>
      <c r="M68" s="5"/>
    </row>
    <row r="69" spans="2:13" x14ac:dyDescent="0.3">
      <c r="B69" s="53"/>
      <c r="C69" s="5" t="str">
        <f t="shared" ca="1" si="0"/>
        <v/>
      </c>
      <c r="D69" s="5" t="str">
        <f t="shared" ca="1" si="1"/>
        <v/>
      </c>
      <c r="E69" s="5" t="str">
        <f t="shared" ca="1" si="6"/>
        <v/>
      </c>
      <c r="F69" s="49"/>
      <c r="G69" s="5" t="str">
        <f t="shared" ca="1" si="2"/>
        <v/>
      </c>
      <c r="H69" s="5" t="str">
        <f t="shared" ca="1" si="3"/>
        <v/>
      </c>
      <c r="I69" s="5" t="str">
        <f t="shared" ca="1" si="4"/>
        <v/>
      </c>
      <c r="J69" s="5" t="str">
        <f t="shared" ca="1" si="5"/>
        <v/>
      </c>
      <c r="K69" s="5"/>
      <c r="M69" s="5"/>
    </row>
    <row r="70" spans="2:13" x14ac:dyDescent="0.3">
      <c r="B70" s="53"/>
      <c r="C70" s="5" t="str">
        <f t="shared" ca="1" si="0"/>
        <v/>
      </c>
      <c r="D70" s="5" t="str">
        <f t="shared" ca="1" si="1"/>
        <v/>
      </c>
      <c r="E70" s="5" t="str">
        <f t="shared" ca="1" si="6"/>
        <v/>
      </c>
      <c r="F70" s="49"/>
      <c r="G70" s="5" t="str">
        <f t="shared" ca="1" si="2"/>
        <v/>
      </c>
      <c r="H70" s="5" t="str">
        <f t="shared" ca="1" si="3"/>
        <v/>
      </c>
      <c r="I70" s="5" t="str">
        <f t="shared" ca="1" si="4"/>
        <v/>
      </c>
      <c r="J70" s="5" t="str">
        <f t="shared" ca="1" si="5"/>
        <v/>
      </c>
      <c r="K70" s="5"/>
      <c r="M70" s="5"/>
    </row>
    <row r="71" spans="2:13" x14ac:dyDescent="0.3">
      <c r="B71" s="53"/>
      <c r="C71" s="5" t="str">
        <f t="shared" ca="1" si="0"/>
        <v/>
      </c>
      <c r="D71" s="5" t="str">
        <f t="shared" ca="1" si="1"/>
        <v/>
      </c>
      <c r="E71" s="5" t="str">
        <f t="shared" ca="1" si="6"/>
        <v/>
      </c>
      <c r="F71" s="49"/>
      <c r="G71" s="5" t="str">
        <f t="shared" ca="1" si="2"/>
        <v/>
      </c>
      <c r="H71" s="5" t="str">
        <f t="shared" ca="1" si="3"/>
        <v/>
      </c>
      <c r="I71" s="5" t="str">
        <f t="shared" ca="1" si="4"/>
        <v/>
      </c>
      <c r="J71" s="5" t="str">
        <f t="shared" ca="1" si="5"/>
        <v/>
      </c>
      <c r="K71" s="5"/>
      <c r="M71" s="5"/>
    </row>
    <row r="72" spans="2:13" x14ac:dyDescent="0.3">
      <c r="B72" s="53"/>
      <c r="C72" s="5" t="str">
        <f t="shared" ca="1" si="0"/>
        <v/>
      </c>
      <c r="D72" s="5" t="str">
        <f t="shared" ca="1" si="1"/>
        <v/>
      </c>
      <c r="E72" s="5" t="str">
        <f t="shared" ca="1" si="6"/>
        <v/>
      </c>
      <c r="F72" s="49"/>
      <c r="G72" s="5" t="str">
        <f t="shared" ca="1" si="2"/>
        <v/>
      </c>
      <c r="H72" s="5" t="str">
        <f t="shared" ca="1" si="3"/>
        <v/>
      </c>
      <c r="I72" s="5" t="str">
        <f t="shared" ca="1" si="4"/>
        <v/>
      </c>
      <c r="J72" s="5" t="str">
        <f t="shared" ca="1" si="5"/>
        <v/>
      </c>
      <c r="K72" s="5"/>
      <c r="M72" s="5"/>
    </row>
    <row r="73" spans="2:13" x14ac:dyDescent="0.3">
      <c r="B73" s="53"/>
      <c r="C73" s="5" t="str">
        <f t="shared" ca="1" si="0"/>
        <v/>
      </c>
      <c r="D73" s="5" t="str">
        <f t="shared" ca="1" si="1"/>
        <v/>
      </c>
      <c r="E73" s="5" t="str">
        <f t="shared" ca="1" si="6"/>
        <v/>
      </c>
      <c r="F73" s="49"/>
      <c r="G73" s="5" t="str">
        <f t="shared" ca="1" si="2"/>
        <v/>
      </c>
      <c r="H73" s="5" t="str">
        <f t="shared" ca="1" si="3"/>
        <v/>
      </c>
      <c r="I73" s="5" t="str">
        <f t="shared" ca="1" si="4"/>
        <v/>
      </c>
      <c r="J73" s="5" t="str">
        <f t="shared" ca="1" si="5"/>
        <v/>
      </c>
      <c r="K73" s="5"/>
      <c r="M73" s="5"/>
    </row>
    <row r="74" spans="2:13" x14ac:dyDescent="0.3">
      <c r="B74" s="53"/>
      <c r="C74" s="5" t="str">
        <f t="shared" ca="1" si="0"/>
        <v/>
      </c>
      <c r="D74" s="5" t="str">
        <f t="shared" ca="1" si="1"/>
        <v/>
      </c>
      <c r="E74" s="5" t="str">
        <f t="shared" ca="1" si="6"/>
        <v/>
      </c>
      <c r="F74" s="49"/>
      <c r="G74" s="5" t="str">
        <f t="shared" ca="1" si="2"/>
        <v/>
      </c>
      <c r="H74" s="5" t="str">
        <f t="shared" ca="1" si="3"/>
        <v/>
      </c>
      <c r="I74" s="5" t="str">
        <f t="shared" ca="1" si="4"/>
        <v/>
      </c>
      <c r="J74" s="5" t="str">
        <f t="shared" ca="1" si="5"/>
        <v/>
      </c>
      <c r="K74" s="5"/>
      <c r="M74" s="5"/>
    </row>
    <row r="75" spans="2:13" x14ac:dyDescent="0.3">
      <c r="B75" s="53"/>
      <c r="C75" s="5" t="str">
        <f t="shared" ca="1" si="0"/>
        <v/>
      </c>
      <c r="D75" s="5" t="str">
        <f t="shared" ca="1" si="1"/>
        <v/>
      </c>
      <c r="E75" s="5" t="str">
        <f t="shared" ca="1" si="6"/>
        <v/>
      </c>
      <c r="F75" s="49"/>
      <c r="G75" s="5" t="str">
        <f t="shared" ca="1" si="2"/>
        <v/>
      </c>
      <c r="H75" s="5" t="str">
        <f t="shared" ca="1" si="3"/>
        <v/>
      </c>
      <c r="I75" s="5" t="str">
        <f t="shared" ca="1" si="4"/>
        <v/>
      </c>
      <c r="J75" s="5" t="str">
        <f t="shared" ca="1" si="5"/>
        <v/>
      </c>
      <c r="K75" s="5"/>
      <c r="M75" s="5"/>
    </row>
    <row r="76" spans="2:13" x14ac:dyDescent="0.3">
      <c r="B76" s="53"/>
      <c r="C76" s="5" t="str">
        <f t="shared" ca="1" si="0"/>
        <v/>
      </c>
      <c r="D76" s="5" t="str">
        <f t="shared" ca="1" si="1"/>
        <v/>
      </c>
      <c r="E76" s="5" t="str">
        <f t="shared" ca="1" si="6"/>
        <v/>
      </c>
      <c r="F76" s="49"/>
      <c r="G76" s="5" t="str">
        <f t="shared" ca="1" si="2"/>
        <v/>
      </c>
      <c r="H76" s="5" t="str">
        <f t="shared" ca="1" si="3"/>
        <v/>
      </c>
      <c r="I76" s="5" t="str">
        <f t="shared" ca="1" si="4"/>
        <v/>
      </c>
      <c r="J76" s="5" t="str">
        <f t="shared" ca="1" si="5"/>
        <v/>
      </c>
      <c r="K76" s="5"/>
      <c r="M76" s="5"/>
    </row>
    <row r="77" spans="2:13" x14ac:dyDescent="0.3">
      <c r="B77" s="53"/>
      <c r="C77" s="5" t="str">
        <f t="shared" ca="1" si="0"/>
        <v/>
      </c>
      <c r="D77" s="5" t="str">
        <f t="shared" ca="1" si="1"/>
        <v/>
      </c>
      <c r="E77" s="5" t="str">
        <f t="shared" ca="1" si="6"/>
        <v/>
      </c>
      <c r="F77" s="49"/>
      <c r="G77" s="5" t="str">
        <f t="shared" ca="1" si="2"/>
        <v/>
      </c>
      <c r="H77" s="5" t="str">
        <f t="shared" ca="1" si="3"/>
        <v/>
      </c>
      <c r="I77" s="5" t="str">
        <f t="shared" ca="1" si="4"/>
        <v/>
      </c>
      <c r="J77" s="5" t="str">
        <f t="shared" ca="1" si="5"/>
        <v/>
      </c>
      <c r="K77" s="5"/>
      <c r="M77" s="5"/>
    </row>
    <row r="78" spans="2:13" x14ac:dyDescent="0.3">
      <c r="B78" s="53"/>
      <c r="C78" s="5" t="str">
        <f t="shared" ca="1" si="0"/>
        <v/>
      </c>
      <c r="D78" s="5" t="str">
        <f t="shared" ca="1" si="1"/>
        <v/>
      </c>
      <c r="E78" s="5" t="str">
        <f t="shared" ca="1" si="6"/>
        <v/>
      </c>
      <c r="F78" s="49"/>
      <c r="G78" s="5" t="str">
        <f t="shared" ca="1" si="2"/>
        <v/>
      </c>
      <c r="H78" s="5" t="str">
        <f t="shared" ca="1" si="3"/>
        <v/>
      </c>
      <c r="I78" s="5" t="str">
        <f t="shared" ca="1" si="4"/>
        <v/>
      </c>
      <c r="J78" s="5" t="str">
        <f t="shared" ca="1" si="5"/>
        <v/>
      </c>
      <c r="K78" s="5"/>
      <c r="M78" s="5"/>
    </row>
    <row r="79" spans="2:13" x14ac:dyDescent="0.3">
      <c r="B79" s="53"/>
      <c r="C79" s="5" t="str">
        <f t="shared" ca="1" si="0"/>
        <v/>
      </c>
      <c r="D79" s="5" t="str">
        <f t="shared" ca="1" si="1"/>
        <v/>
      </c>
      <c r="E79" s="5" t="str">
        <f t="shared" ca="1" si="6"/>
        <v/>
      </c>
      <c r="F79" s="49"/>
      <c r="G79" s="5" t="str">
        <f t="shared" ca="1" si="2"/>
        <v/>
      </c>
      <c r="H79" s="5" t="str">
        <f t="shared" ca="1" si="3"/>
        <v/>
      </c>
      <c r="I79" s="5" t="str">
        <f t="shared" ca="1" si="4"/>
        <v/>
      </c>
      <c r="J79" s="5" t="str">
        <f t="shared" ca="1" si="5"/>
        <v/>
      </c>
      <c r="K79" s="5"/>
      <c r="M79" s="5"/>
    </row>
    <row r="80" spans="2:13" x14ac:dyDescent="0.3">
      <c r="B80" s="53"/>
      <c r="C80" s="5" t="str">
        <f t="shared" ca="1" si="0"/>
        <v/>
      </c>
      <c r="D80" s="5" t="str">
        <f t="shared" ca="1" si="1"/>
        <v/>
      </c>
      <c r="E80" s="5" t="str">
        <f t="shared" ca="1" si="6"/>
        <v/>
      </c>
      <c r="F80" s="49"/>
      <c r="G80" s="5" t="str">
        <f t="shared" ca="1" si="2"/>
        <v/>
      </c>
      <c r="H80" s="5" t="str">
        <f t="shared" ca="1" si="3"/>
        <v/>
      </c>
      <c r="I80" s="5" t="str">
        <f t="shared" ca="1" si="4"/>
        <v/>
      </c>
      <c r="J80" s="5" t="str">
        <f t="shared" ca="1" si="5"/>
        <v/>
      </c>
      <c r="K80" s="5"/>
      <c r="M80" s="5"/>
    </row>
    <row r="81" spans="2:13" x14ac:dyDescent="0.3">
      <c r="B81" s="53"/>
      <c r="C81" s="5" t="str">
        <f t="shared" ca="1" si="0"/>
        <v/>
      </c>
      <c r="D81" s="5" t="str">
        <f t="shared" ca="1" si="1"/>
        <v/>
      </c>
      <c r="E81" s="5" t="str">
        <f t="shared" ca="1" si="6"/>
        <v/>
      </c>
      <c r="F81" s="49"/>
      <c r="G81" s="5" t="str">
        <f t="shared" ca="1" si="2"/>
        <v/>
      </c>
      <c r="H81" s="5" t="str">
        <f t="shared" ca="1" si="3"/>
        <v/>
      </c>
      <c r="I81" s="5" t="str">
        <f t="shared" ca="1" si="4"/>
        <v/>
      </c>
      <c r="J81" s="5" t="str">
        <f t="shared" ca="1" si="5"/>
        <v/>
      </c>
      <c r="K81" s="5"/>
      <c r="M81" s="5"/>
    </row>
    <row r="82" spans="2:13" x14ac:dyDescent="0.3">
      <c r="B82" s="53"/>
      <c r="C82" s="5" t="str">
        <f t="shared" ca="1" si="0"/>
        <v/>
      </c>
      <c r="D82" s="5" t="str">
        <f t="shared" ca="1" si="1"/>
        <v/>
      </c>
      <c r="E82" s="5" t="str">
        <f t="shared" ca="1" si="6"/>
        <v/>
      </c>
      <c r="F82" s="49"/>
      <c r="G82" s="5" t="str">
        <f t="shared" ca="1" si="2"/>
        <v/>
      </c>
      <c r="H82" s="5" t="str">
        <f t="shared" ca="1" si="3"/>
        <v/>
      </c>
      <c r="I82" s="5" t="str">
        <f t="shared" ca="1" si="4"/>
        <v/>
      </c>
      <c r="J82" s="5" t="str">
        <f t="shared" ca="1" si="5"/>
        <v/>
      </c>
      <c r="K82" s="5"/>
      <c r="M82" s="5"/>
    </row>
    <row r="83" spans="2:13" x14ac:dyDescent="0.3">
      <c r="B83" s="53"/>
      <c r="C83" s="5" t="str">
        <f t="shared" ca="1" si="0"/>
        <v/>
      </c>
      <c r="D83" s="5" t="str">
        <f t="shared" ca="1" si="1"/>
        <v/>
      </c>
      <c r="E83" s="5" t="str">
        <f t="shared" ca="1" si="6"/>
        <v/>
      </c>
      <c r="F83" s="49"/>
      <c r="G83" s="5" t="str">
        <f t="shared" ca="1" si="2"/>
        <v/>
      </c>
      <c r="H83" s="5" t="str">
        <f t="shared" ca="1" si="3"/>
        <v/>
      </c>
      <c r="I83" s="5" t="str">
        <f t="shared" ca="1" si="4"/>
        <v/>
      </c>
      <c r="J83" s="5" t="str">
        <f t="shared" ca="1" si="5"/>
        <v/>
      </c>
      <c r="K83" s="5"/>
      <c r="M83" s="5"/>
    </row>
    <row r="84" spans="2:13" x14ac:dyDescent="0.3">
      <c r="B84" s="53"/>
      <c r="C84" s="5" t="str">
        <f t="shared" ca="1" si="0"/>
        <v/>
      </c>
      <c r="D84" s="5" t="str">
        <f t="shared" ca="1" si="1"/>
        <v/>
      </c>
      <c r="E84" s="5" t="str">
        <f t="shared" ca="1" si="6"/>
        <v/>
      </c>
      <c r="F84" s="49"/>
      <c r="G84" s="5" t="str">
        <f t="shared" ca="1" si="2"/>
        <v/>
      </c>
      <c r="H84" s="5" t="str">
        <f t="shared" ca="1" si="3"/>
        <v/>
      </c>
      <c r="I84" s="5" t="str">
        <f t="shared" ca="1" si="4"/>
        <v/>
      </c>
      <c r="J84" s="5" t="str">
        <f t="shared" ca="1" si="5"/>
        <v/>
      </c>
      <c r="K84" s="5"/>
      <c r="M84" s="5"/>
    </row>
    <row r="85" spans="2:13" x14ac:dyDescent="0.3">
      <c r="B85" s="53"/>
      <c r="C85" s="5" t="str">
        <f t="shared" ca="1" si="0"/>
        <v/>
      </c>
      <c r="D85" s="5" t="str">
        <f t="shared" ca="1" si="1"/>
        <v/>
      </c>
      <c r="E85" s="5" t="str">
        <f t="shared" ca="1" si="6"/>
        <v/>
      </c>
      <c r="F85" s="49"/>
      <c r="G85" s="5" t="str">
        <f t="shared" ca="1" si="2"/>
        <v/>
      </c>
      <c r="H85" s="5" t="str">
        <f t="shared" ca="1" si="3"/>
        <v/>
      </c>
      <c r="I85" s="5" t="str">
        <f t="shared" ca="1" si="4"/>
        <v/>
      </c>
      <c r="J85" s="5" t="str">
        <f t="shared" ca="1" si="5"/>
        <v/>
      </c>
      <c r="K85" s="5"/>
      <c r="M85" s="5"/>
    </row>
    <row r="86" spans="2:13" x14ac:dyDescent="0.3">
      <c r="B86" s="53"/>
      <c r="C86" s="5" t="str">
        <f t="shared" ca="1" si="0"/>
        <v/>
      </c>
      <c r="D86" s="5" t="str">
        <f t="shared" ca="1" si="1"/>
        <v/>
      </c>
      <c r="E86" s="5" t="str">
        <f t="shared" ca="1" si="6"/>
        <v/>
      </c>
      <c r="F86" s="49"/>
      <c r="G86" s="5" t="str">
        <f t="shared" ca="1" si="2"/>
        <v/>
      </c>
      <c r="H86" s="5" t="str">
        <f t="shared" ca="1" si="3"/>
        <v/>
      </c>
      <c r="I86" s="5" t="str">
        <f t="shared" ca="1" si="4"/>
        <v/>
      </c>
      <c r="J86" s="5" t="str">
        <f t="shared" ca="1" si="5"/>
        <v/>
      </c>
      <c r="K86" s="5"/>
      <c r="M86" s="5"/>
    </row>
    <row r="87" spans="2:13" x14ac:dyDescent="0.3">
      <c r="B87" s="53"/>
      <c r="C87" s="5" t="str">
        <f t="shared" ca="1" si="0"/>
        <v/>
      </c>
      <c r="D87" s="5" t="str">
        <f t="shared" ca="1" si="1"/>
        <v/>
      </c>
      <c r="E87" s="5" t="str">
        <f t="shared" ca="1" si="6"/>
        <v/>
      </c>
      <c r="F87" s="49"/>
      <c r="G87" s="5" t="str">
        <f t="shared" ca="1" si="2"/>
        <v/>
      </c>
      <c r="H87" s="5" t="str">
        <f t="shared" ca="1" si="3"/>
        <v/>
      </c>
      <c r="I87" s="5" t="str">
        <f t="shared" ca="1" si="4"/>
        <v/>
      </c>
      <c r="J87" s="5" t="str">
        <f t="shared" ca="1" si="5"/>
        <v/>
      </c>
      <c r="K87" s="5"/>
      <c r="M87" s="5"/>
    </row>
    <row r="88" spans="2:13" x14ac:dyDescent="0.3">
      <c r="B88" s="53"/>
      <c r="C88" s="5" t="str">
        <f t="shared" ca="1" si="0"/>
        <v/>
      </c>
      <c r="D88" s="5" t="str">
        <f t="shared" ca="1" si="1"/>
        <v/>
      </c>
      <c r="E88" s="5" t="str">
        <f t="shared" ca="1" si="6"/>
        <v/>
      </c>
      <c r="F88" s="49"/>
      <c r="G88" s="5" t="str">
        <f t="shared" ca="1" si="2"/>
        <v/>
      </c>
      <c r="H88" s="5" t="str">
        <f t="shared" ca="1" si="3"/>
        <v/>
      </c>
      <c r="I88" s="5" t="str">
        <f t="shared" ca="1" si="4"/>
        <v/>
      </c>
      <c r="J88" s="5" t="str">
        <f t="shared" ca="1" si="5"/>
        <v/>
      </c>
      <c r="K88" s="5"/>
      <c r="M88" s="5"/>
    </row>
    <row r="89" spans="2:13" x14ac:dyDescent="0.3">
      <c r="B89" s="53"/>
      <c r="C89" s="5" t="str">
        <f t="shared" ca="1" si="0"/>
        <v/>
      </c>
      <c r="D89" s="5" t="str">
        <f t="shared" ca="1" si="1"/>
        <v/>
      </c>
      <c r="E89" s="5" t="str">
        <f t="shared" ca="1" si="6"/>
        <v/>
      </c>
      <c r="F89" s="49"/>
      <c r="G89" s="5" t="str">
        <f t="shared" ca="1" si="2"/>
        <v/>
      </c>
      <c r="H89" s="5" t="str">
        <f t="shared" ca="1" si="3"/>
        <v/>
      </c>
      <c r="I89" s="5" t="str">
        <f t="shared" ca="1" si="4"/>
        <v/>
      </c>
      <c r="J89" s="5" t="str">
        <f t="shared" ca="1" si="5"/>
        <v/>
      </c>
      <c r="M89" s="5"/>
    </row>
    <row r="90" spans="2:13" x14ac:dyDescent="0.3">
      <c r="B90" s="53"/>
      <c r="C90" s="5" t="str">
        <f t="shared" ca="1" si="0"/>
        <v/>
      </c>
      <c r="D90" s="5" t="str">
        <f t="shared" ca="1" si="1"/>
        <v/>
      </c>
      <c r="E90" s="5" t="str">
        <f t="shared" ca="1" si="6"/>
        <v/>
      </c>
      <c r="F90" s="49"/>
      <c r="G90" s="5" t="str">
        <f t="shared" ca="1" si="2"/>
        <v/>
      </c>
      <c r="H90" s="5" t="str">
        <f t="shared" ca="1" si="3"/>
        <v/>
      </c>
      <c r="I90" s="5" t="str">
        <f t="shared" ca="1" si="4"/>
        <v/>
      </c>
      <c r="J90" s="5" t="str">
        <f t="shared" ca="1" si="5"/>
        <v/>
      </c>
      <c r="M90" s="5"/>
    </row>
    <row r="91" spans="2:13" x14ac:dyDescent="0.3">
      <c r="B91" s="53"/>
      <c r="C91" s="5" t="str">
        <f t="shared" ref="C91:C154" ca="1" si="7">_xlfn.LET(
_xlpm.StartingPrincipalBalance,$G90,
_xlpm.IsPrincipalRemainingZeroCondition,ROUND($G90,2)=0,
_xlpm.IsPrincipalRemainingBlankCondition,$G90="",
_xlpm.IsPeriodBlankCondition,ISBLANK($A91),
_xlpm.Calculation,IF(_xlpm.IsPeriodBlankCondition,"",IF(_xlpm.IsPrincipalRemainingBlankCondition,"",IF(_xlpm.IsPrincipalRemainingZeroCondition,"",_xlpm.StartingPrincipalBalance))),
_xlpm.Calculation
)</f>
        <v/>
      </c>
      <c r="D91" s="5" t="str">
        <f t="shared" ref="D91:D154" ca="1" si="8">_xlfn.LET(
_xlpm.InterestCalculation,$G90*$B$9,
_xlpm.IsPrincipalRemainingZeroCondition,ROUND($G90,2)=0,
_xlpm.IsPrincipalRemainingBlankCondition,$G90="",
_xlpm.IsPeriodBlankCondition,ISBLANK($A91),
_xlpm.Calculation,IF(_xlpm.IsPeriodBlankCondition,"",IF(_xlpm.IsPrincipalRemainingBlankCondition,"",IF(_xlpm.IsPrincipalRemainingZeroCondition,"",_xlpm.InterestCalculation))),
_xlpm.Calculation
)</f>
        <v/>
      </c>
      <c r="E91" s="5" t="str">
        <f t="shared" ca="1" si="6"/>
        <v/>
      </c>
      <c r="F91" s="49"/>
      <c r="G91" s="5" t="str">
        <f t="shared" ref="G91:G154" ca="1" si="9">_xlfn.LET(
_xlpm.StartingBalanceGreaterThanPrincipalOwedPlusPrepaymentCondition,$C91&gt;=$E91+$F91,
_xlpm.IsPrincpalOwedPlusPrepaymentLessThanOrEqualToPrincipalRemainingCondition,ROUND($E91+$F91,2)&lt;=ROUND($G90,2),
_xlpm.IsCurrentPrincapalOwedAmtGreaterThanPrevPrincipalOwedCondition,$E90&gt;$G90,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_xlpm.Calculation,IF(_xlpm.IsPeriodBlankCondition,"",IF(_xlpm.IsPrincipalRemainingBlankCondition,"",IF(_xlpm.IsPrincipalZeroCondition,"",IF(_xlpm.StartingBalanceGreaterThanPrincipalOwedPlusPrepaymentCondition,$C91-$E91-$F91,0)))),
_xlpm.Calculation
)</f>
        <v/>
      </c>
      <c r="H91" s="5" t="str">
        <f t="shared" ref="H91:H154" ca="1" si="10">_xlfn.LET(
_xlpm.PrincpalRemainingCalculation,$B$13,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_xlpm.Calculation,IF(_xlpm.IsPeriodBlankCondition,"",IF(_xlpm.IsPrincipalRemainingBlankCondition,"",IF(_xlpm.IsPrincipalZeroCondition,"",_xlpm.PrincpalRemainingCalculation))),
_xlpm.Calculation
)</f>
        <v/>
      </c>
      <c r="I91" s="5" t="str">
        <f t="shared" ref="I91:I154" ca="1" si="11">_xlfn.LET(
_xlpm.IsPrincipalRemainingLessThanOrEqualToPMICutoffAmtCondition,$G90&lt;=$B$2*(1-$B$15),
_xlpm.PMIMonthlyPayment,$B$19,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91" s="5" t="str">
        <f t="shared" ref="J91:J154" ca="1" si="12">_xlfn.LET(
_xlpm.PrePaymentActuallyPaid,IF($C91&gt;=$E91+$F91,$F91,$C91-$E91),
_xlpm.IfPMIOwedIsBlank,IF($I91 = "",0,$I91),
_xlpm.TotalMonthlyPaymentCalculation,$D91+$E91+$H91+_xlpm.IfPMIOwedIsBlank+_xlpm.PrePaymentActuallyPaid,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_xlpm.Calculation,IF(_xlpm.IsPeriodBlankCondition,"",IF(_xlpm.IsPrincipalRemainingBlankCondition,"",IF(_xlpm.IsPrincipalZeroCondition,"",_xlpm.TotalMonthlyPaymentCalculation))),
_xlpm.Calculation
)</f>
        <v/>
      </c>
      <c r="M91" s="5"/>
    </row>
    <row r="92" spans="2:13" x14ac:dyDescent="0.3">
      <c r="B92" s="53"/>
      <c r="C92" s="5" t="str">
        <f t="shared" ca="1" si="7"/>
        <v/>
      </c>
      <c r="D92" s="5" t="str">
        <f t="shared" ca="1" si="8"/>
        <v/>
      </c>
      <c r="E92" s="5" t="str">
        <f t="shared" ca="1" si="6"/>
        <v/>
      </c>
      <c r="F92" s="49"/>
      <c r="G92" s="5" t="str">
        <f t="shared" ca="1" si="9"/>
        <v/>
      </c>
      <c r="H92" s="5" t="str">
        <f t="shared" ca="1" si="10"/>
        <v/>
      </c>
      <c r="I92" s="5" t="str">
        <f t="shared" ca="1" si="11"/>
        <v/>
      </c>
      <c r="J92" s="5" t="str">
        <f t="shared" ca="1" si="12"/>
        <v/>
      </c>
      <c r="M92" s="5"/>
    </row>
    <row r="93" spans="2:13" x14ac:dyDescent="0.3">
      <c r="B93" s="53"/>
      <c r="C93" s="5" t="str">
        <f t="shared" ca="1" si="7"/>
        <v/>
      </c>
      <c r="D93" s="5" t="str">
        <f t="shared" ca="1" si="8"/>
        <v/>
      </c>
      <c r="E93" s="5" t="str">
        <f t="shared" ca="1" si="6"/>
        <v/>
      </c>
      <c r="F93" s="49"/>
      <c r="G93" s="5" t="str">
        <f t="shared" ca="1" si="9"/>
        <v/>
      </c>
      <c r="H93" s="5" t="str">
        <f t="shared" ca="1" si="10"/>
        <v/>
      </c>
      <c r="I93" s="5" t="str">
        <f t="shared" ca="1" si="11"/>
        <v/>
      </c>
      <c r="J93" s="5" t="str">
        <f t="shared" ca="1" si="12"/>
        <v/>
      </c>
      <c r="M93" s="5"/>
    </row>
    <row r="94" spans="2:13" x14ac:dyDescent="0.3">
      <c r="B94" s="53"/>
      <c r="C94" s="5" t="str">
        <f t="shared" ca="1" si="7"/>
        <v/>
      </c>
      <c r="D94" s="5" t="str">
        <f t="shared" ca="1" si="8"/>
        <v/>
      </c>
      <c r="E94" s="5" t="str">
        <f t="shared" ca="1" si="6"/>
        <v/>
      </c>
      <c r="F94" s="49"/>
      <c r="G94" s="5" t="str">
        <f t="shared" ca="1" si="9"/>
        <v/>
      </c>
      <c r="H94" s="5" t="str">
        <f t="shared" ca="1" si="10"/>
        <v/>
      </c>
      <c r="I94" s="5" t="str">
        <f t="shared" ca="1" si="11"/>
        <v/>
      </c>
      <c r="J94" s="5" t="str">
        <f t="shared" ca="1" si="12"/>
        <v/>
      </c>
      <c r="M94" s="5"/>
    </row>
    <row r="95" spans="2:13" x14ac:dyDescent="0.3">
      <c r="B95" s="53"/>
      <c r="C95" s="5" t="str">
        <f t="shared" ca="1" si="7"/>
        <v/>
      </c>
      <c r="D95" s="5" t="str">
        <f t="shared" ca="1" si="8"/>
        <v/>
      </c>
      <c r="E95" s="5" t="str">
        <f t="shared" ca="1" si="6"/>
        <v/>
      </c>
      <c r="F95" s="49"/>
      <c r="G95" s="5" t="str">
        <f t="shared" ca="1" si="9"/>
        <v/>
      </c>
      <c r="H95" s="5" t="str">
        <f t="shared" ca="1" si="10"/>
        <v/>
      </c>
      <c r="I95" s="5" t="str">
        <f t="shared" ca="1" si="11"/>
        <v/>
      </c>
      <c r="J95" s="5" t="str">
        <f t="shared" ca="1" si="12"/>
        <v/>
      </c>
      <c r="M95" s="5"/>
    </row>
    <row r="96" spans="2:13" x14ac:dyDescent="0.3">
      <c r="B96" s="53"/>
      <c r="C96" s="5" t="str">
        <f t="shared" ca="1" si="7"/>
        <v/>
      </c>
      <c r="D96" s="5" t="str">
        <f t="shared" ca="1" si="8"/>
        <v/>
      </c>
      <c r="E96" s="5" t="str">
        <f t="shared" ca="1" si="6"/>
        <v/>
      </c>
      <c r="F96" s="49"/>
      <c r="G96" s="5" t="str">
        <f t="shared" ca="1" si="9"/>
        <v/>
      </c>
      <c r="H96" s="5" t="str">
        <f t="shared" ca="1" si="10"/>
        <v/>
      </c>
      <c r="I96" s="5" t="str">
        <f t="shared" ca="1" si="11"/>
        <v/>
      </c>
      <c r="J96" s="5" t="str">
        <f t="shared" ca="1" si="12"/>
        <v/>
      </c>
      <c r="M96" s="5"/>
    </row>
    <row r="97" spans="2:13" x14ac:dyDescent="0.3">
      <c r="B97" s="53"/>
      <c r="C97" s="5" t="str">
        <f t="shared" ca="1" si="7"/>
        <v/>
      </c>
      <c r="D97" s="5" t="str">
        <f t="shared" ca="1" si="8"/>
        <v/>
      </c>
      <c r="E97" s="5" t="str">
        <f t="shared" ca="1" si="6"/>
        <v/>
      </c>
      <c r="F97" s="49"/>
      <c r="G97" s="5" t="str">
        <f t="shared" ca="1" si="9"/>
        <v/>
      </c>
      <c r="H97" s="5" t="str">
        <f t="shared" ca="1" si="10"/>
        <v/>
      </c>
      <c r="I97" s="5" t="str">
        <f t="shared" ca="1" si="11"/>
        <v/>
      </c>
      <c r="J97" s="5" t="str">
        <f t="shared" ca="1" si="12"/>
        <v/>
      </c>
      <c r="M97" s="5"/>
    </row>
    <row r="98" spans="2:13" x14ac:dyDescent="0.3">
      <c r="B98" s="53"/>
      <c r="C98" s="5" t="str">
        <f t="shared" ca="1" si="7"/>
        <v/>
      </c>
      <c r="D98" s="5" t="str">
        <f t="shared" ca="1" si="8"/>
        <v/>
      </c>
      <c r="E98" s="5" t="str">
        <f t="shared" ca="1" si="6"/>
        <v/>
      </c>
      <c r="F98" s="49"/>
      <c r="G98" s="5" t="str">
        <f t="shared" ca="1" si="9"/>
        <v/>
      </c>
      <c r="H98" s="5" t="str">
        <f t="shared" ca="1" si="10"/>
        <v/>
      </c>
      <c r="I98" s="5" t="str">
        <f t="shared" ca="1" si="11"/>
        <v/>
      </c>
      <c r="J98" s="5" t="str">
        <f t="shared" ca="1" si="12"/>
        <v/>
      </c>
      <c r="M98" s="5"/>
    </row>
    <row r="99" spans="2:13" x14ac:dyDescent="0.3">
      <c r="B99" s="53"/>
      <c r="C99" s="5" t="str">
        <f t="shared" ca="1" si="7"/>
        <v/>
      </c>
      <c r="D99" s="5" t="str">
        <f t="shared" ca="1" si="8"/>
        <v/>
      </c>
      <c r="E99" s="5" t="str">
        <f t="shared" ca="1" si="6"/>
        <v/>
      </c>
      <c r="F99" s="49"/>
      <c r="G99" s="5" t="str">
        <f t="shared" ca="1" si="9"/>
        <v/>
      </c>
      <c r="H99" s="5" t="str">
        <f t="shared" ca="1" si="10"/>
        <v/>
      </c>
      <c r="I99" s="5" t="str">
        <f t="shared" ca="1" si="11"/>
        <v/>
      </c>
      <c r="J99" s="5" t="str">
        <f t="shared" ca="1" si="12"/>
        <v/>
      </c>
      <c r="M99" s="5"/>
    </row>
    <row r="100" spans="2:13" x14ac:dyDescent="0.3">
      <c r="B100" s="53"/>
      <c r="C100" s="5" t="str">
        <f t="shared" ca="1" si="7"/>
        <v/>
      </c>
      <c r="D100" s="5" t="str">
        <f t="shared" ca="1" si="8"/>
        <v/>
      </c>
      <c r="E100" s="5" t="str">
        <f t="shared" ca="1" si="6"/>
        <v/>
      </c>
      <c r="F100" s="49"/>
      <c r="G100" s="5" t="str">
        <f t="shared" ca="1" si="9"/>
        <v/>
      </c>
      <c r="H100" s="5" t="str">
        <f t="shared" ca="1" si="10"/>
        <v/>
      </c>
      <c r="I100" s="5" t="str">
        <f t="shared" ca="1" si="11"/>
        <v/>
      </c>
      <c r="J100" s="5" t="str">
        <f t="shared" ca="1" si="12"/>
        <v/>
      </c>
      <c r="M100" s="5"/>
    </row>
    <row r="101" spans="2:13" x14ac:dyDescent="0.3">
      <c r="B101" s="53"/>
      <c r="C101" s="5" t="str">
        <f t="shared" ca="1" si="7"/>
        <v/>
      </c>
      <c r="D101" s="5" t="str">
        <f t="shared" ca="1" si="8"/>
        <v/>
      </c>
      <c r="E101" s="5" t="str">
        <f t="shared" ref="E101:E164" ca="1" si="13">_xlfn.LET(
_xlpm.PrincipalOwedCalculation,$B$10-$D101,
_xlpm.IsPrincipalLessThenOrEqualToMonthlyPaymentCondition,$G100&lt;=$B$10,
_xlpm.IsPrincipalZeroCondition,ROUND($G100,2) = 0,
_xlpm.IsPrincipalRemainingBlankCondition,$G100="",
_xlpm.IsPeriodBlankCondition,ISBLANK($A101),
_xlpm.Calculation,IF(_xlpm.IsPeriodBlankCondition,"",IF(_xlpm.IsPrincipalRemainingBlankCondition,"",IF(_xlpm.IsPrincipalZeroCondition,"",IF(_xlpm.IsPrincipalLessThenOrEqualToMonthlyPaymentCondition,$G100,_xlpm.PrincipalOwedCalculation)))),
_xlpm.Calculation
)</f>
        <v/>
      </c>
      <c r="F101" s="49"/>
      <c r="G101" s="5" t="str">
        <f t="shared" ca="1" si="9"/>
        <v/>
      </c>
      <c r="H101" s="5" t="str">
        <f t="shared" ca="1" si="10"/>
        <v/>
      </c>
      <c r="I101" s="5" t="str">
        <f t="shared" ca="1" si="11"/>
        <v/>
      </c>
      <c r="J101" s="5" t="str">
        <f t="shared" ca="1" si="12"/>
        <v/>
      </c>
      <c r="M101" s="5"/>
    </row>
    <row r="102" spans="2:13" x14ac:dyDescent="0.3">
      <c r="B102" s="53"/>
      <c r="C102" s="5" t="str">
        <f t="shared" ca="1" si="7"/>
        <v/>
      </c>
      <c r="D102" s="5" t="str">
        <f t="shared" ca="1" si="8"/>
        <v/>
      </c>
      <c r="E102" s="5" t="str">
        <f t="shared" ca="1" si="13"/>
        <v/>
      </c>
      <c r="F102" s="49"/>
      <c r="G102" s="5" t="str">
        <f t="shared" ca="1" si="9"/>
        <v/>
      </c>
      <c r="H102" s="5" t="str">
        <f t="shared" ca="1" si="10"/>
        <v/>
      </c>
      <c r="I102" s="5" t="str">
        <f t="shared" ca="1" si="11"/>
        <v/>
      </c>
      <c r="J102" s="5" t="str">
        <f t="shared" ca="1" si="12"/>
        <v/>
      </c>
      <c r="M102" s="5"/>
    </row>
    <row r="103" spans="2:13" x14ac:dyDescent="0.3">
      <c r="B103" s="53"/>
      <c r="C103" s="5" t="str">
        <f t="shared" ca="1" si="7"/>
        <v/>
      </c>
      <c r="D103" s="5" t="str">
        <f t="shared" ca="1" si="8"/>
        <v/>
      </c>
      <c r="E103" s="5" t="str">
        <f t="shared" ca="1" si="13"/>
        <v/>
      </c>
      <c r="F103" s="49"/>
      <c r="G103" s="5" t="str">
        <f t="shared" ca="1" si="9"/>
        <v/>
      </c>
      <c r="H103" s="5" t="str">
        <f t="shared" ca="1" si="10"/>
        <v/>
      </c>
      <c r="I103" s="5" t="str">
        <f t="shared" ca="1" si="11"/>
        <v/>
      </c>
      <c r="J103" s="5" t="str">
        <f t="shared" ca="1" si="12"/>
        <v/>
      </c>
      <c r="M103" s="5"/>
    </row>
    <row r="104" spans="2:13" x14ac:dyDescent="0.3">
      <c r="B104" s="53"/>
      <c r="C104" s="5" t="str">
        <f t="shared" ca="1" si="7"/>
        <v/>
      </c>
      <c r="D104" s="5" t="str">
        <f t="shared" ca="1" si="8"/>
        <v/>
      </c>
      <c r="E104" s="5" t="str">
        <f t="shared" ca="1" si="13"/>
        <v/>
      </c>
      <c r="F104" s="49"/>
      <c r="G104" s="5" t="str">
        <f t="shared" ca="1" si="9"/>
        <v/>
      </c>
      <c r="H104" s="5" t="str">
        <f t="shared" ca="1" si="10"/>
        <v/>
      </c>
      <c r="I104" s="5" t="str">
        <f t="shared" ca="1" si="11"/>
        <v/>
      </c>
      <c r="J104" s="5" t="str">
        <f t="shared" ca="1" si="12"/>
        <v/>
      </c>
      <c r="M104" s="5"/>
    </row>
    <row r="105" spans="2:13" x14ac:dyDescent="0.3">
      <c r="B105" s="53"/>
      <c r="C105" s="5" t="str">
        <f t="shared" ca="1" si="7"/>
        <v/>
      </c>
      <c r="D105" s="5" t="str">
        <f t="shared" ca="1" si="8"/>
        <v/>
      </c>
      <c r="E105" s="5" t="str">
        <f t="shared" ca="1" si="13"/>
        <v/>
      </c>
      <c r="F105" s="49"/>
      <c r="G105" s="5" t="str">
        <f t="shared" ca="1" si="9"/>
        <v/>
      </c>
      <c r="H105" s="5" t="str">
        <f t="shared" ca="1" si="10"/>
        <v/>
      </c>
      <c r="I105" s="5" t="str">
        <f t="shared" ca="1" si="11"/>
        <v/>
      </c>
      <c r="J105" s="5" t="str">
        <f t="shared" ca="1" si="12"/>
        <v/>
      </c>
      <c r="M105" s="5"/>
    </row>
    <row r="106" spans="2:13" x14ac:dyDescent="0.3">
      <c r="B106" s="53"/>
      <c r="C106" s="5" t="str">
        <f t="shared" ca="1" si="7"/>
        <v/>
      </c>
      <c r="D106" s="5" t="str">
        <f t="shared" ca="1" si="8"/>
        <v/>
      </c>
      <c r="E106" s="5" t="str">
        <f t="shared" ca="1" si="13"/>
        <v/>
      </c>
      <c r="F106" s="49"/>
      <c r="G106" s="5" t="str">
        <f t="shared" ca="1" si="9"/>
        <v/>
      </c>
      <c r="H106" s="5" t="str">
        <f t="shared" ca="1" si="10"/>
        <v/>
      </c>
      <c r="I106" s="5" t="str">
        <f t="shared" ca="1" si="11"/>
        <v/>
      </c>
      <c r="J106" s="5" t="str">
        <f t="shared" ca="1" si="12"/>
        <v/>
      </c>
      <c r="M106" s="5"/>
    </row>
    <row r="107" spans="2:13" x14ac:dyDescent="0.3">
      <c r="B107" s="53"/>
      <c r="C107" s="5" t="str">
        <f t="shared" ca="1" si="7"/>
        <v/>
      </c>
      <c r="D107" s="5" t="str">
        <f t="shared" ca="1" si="8"/>
        <v/>
      </c>
      <c r="E107" s="5" t="str">
        <f t="shared" ca="1" si="13"/>
        <v/>
      </c>
      <c r="F107" s="49"/>
      <c r="G107" s="5" t="str">
        <f t="shared" ca="1" si="9"/>
        <v/>
      </c>
      <c r="H107" s="5" t="str">
        <f t="shared" ca="1" si="10"/>
        <v/>
      </c>
      <c r="I107" s="5" t="str">
        <f t="shared" ca="1" si="11"/>
        <v/>
      </c>
      <c r="J107" s="5" t="str">
        <f t="shared" ca="1" si="12"/>
        <v/>
      </c>
      <c r="M107" s="5"/>
    </row>
    <row r="108" spans="2:13" x14ac:dyDescent="0.3">
      <c r="B108" s="53"/>
      <c r="C108" s="5" t="str">
        <f t="shared" ca="1" si="7"/>
        <v/>
      </c>
      <c r="D108" s="5" t="str">
        <f t="shared" ca="1" si="8"/>
        <v/>
      </c>
      <c r="E108" s="5" t="str">
        <f t="shared" ca="1" si="13"/>
        <v/>
      </c>
      <c r="F108" s="49"/>
      <c r="G108" s="5" t="str">
        <f t="shared" ca="1" si="9"/>
        <v/>
      </c>
      <c r="H108" s="5" t="str">
        <f t="shared" ca="1" si="10"/>
        <v/>
      </c>
      <c r="I108" s="5" t="str">
        <f t="shared" ca="1" si="11"/>
        <v/>
      </c>
      <c r="J108" s="5" t="str">
        <f t="shared" ca="1" si="12"/>
        <v/>
      </c>
      <c r="M108" s="5"/>
    </row>
    <row r="109" spans="2:13" x14ac:dyDescent="0.3">
      <c r="B109" s="53"/>
      <c r="C109" s="5" t="str">
        <f t="shared" ca="1" si="7"/>
        <v/>
      </c>
      <c r="D109" s="5" t="str">
        <f t="shared" ca="1" si="8"/>
        <v/>
      </c>
      <c r="E109" s="5" t="str">
        <f t="shared" ca="1" si="13"/>
        <v/>
      </c>
      <c r="F109" s="49"/>
      <c r="G109" s="5" t="str">
        <f t="shared" ca="1" si="9"/>
        <v/>
      </c>
      <c r="H109" s="5" t="str">
        <f t="shared" ca="1" si="10"/>
        <v/>
      </c>
      <c r="I109" s="5" t="str">
        <f t="shared" ca="1" si="11"/>
        <v/>
      </c>
      <c r="J109" s="5" t="str">
        <f t="shared" ca="1" si="12"/>
        <v/>
      </c>
      <c r="M109" s="5"/>
    </row>
    <row r="110" spans="2:13" x14ac:dyDescent="0.3">
      <c r="B110" s="53"/>
      <c r="C110" s="5" t="str">
        <f t="shared" ca="1" si="7"/>
        <v/>
      </c>
      <c r="D110" s="5" t="str">
        <f t="shared" ca="1" si="8"/>
        <v/>
      </c>
      <c r="E110" s="5" t="str">
        <f t="shared" ca="1" si="13"/>
        <v/>
      </c>
      <c r="F110" s="49"/>
      <c r="G110" s="5" t="str">
        <f t="shared" ca="1" si="9"/>
        <v/>
      </c>
      <c r="H110" s="5" t="str">
        <f t="shared" ca="1" si="10"/>
        <v/>
      </c>
      <c r="I110" s="5" t="str">
        <f t="shared" ca="1" si="11"/>
        <v/>
      </c>
      <c r="J110" s="5" t="str">
        <f t="shared" ca="1" si="12"/>
        <v/>
      </c>
      <c r="M110" s="5"/>
    </row>
    <row r="111" spans="2:13" x14ac:dyDescent="0.3">
      <c r="B111" s="53"/>
      <c r="C111" s="5" t="str">
        <f t="shared" ca="1" si="7"/>
        <v/>
      </c>
      <c r="D111" s="5" t="str">
        <f t="shared" ca="1" si="8"/>
        <v/>
      </c>
      <c r="E111" s="5" t="str">
        <f t="shared" ca="1" si="13"/>
        <v/>
      </c>
      <c r="F111" s="49"/>
      <c r="G111" s="5" t="str">
        <f t="shared" ca="1" si="9"/>
        <v/>
      </c>
      <c r="H111" s="5" t="str">
        <f t="shared" ca="1" si="10"/>
        <v/>
      </c>
      <c r="I111" s="5" t="str">
        <f t="shared" ca="1" si="11"/>
        <v/>
      </c>
      <c r="J111" s="5" t="str">
        <f t="shared" ca="1" si="12"/>
        <v/>
      </c>
      <c r="M111" s="5"/>
    </row>
    <row r="112" spans="2:13" x14ac:dyDescent="0.3">
      <c r="B112" s="53"/>
      <c r="C112" s="5" t="str">
        <f t="shared" ca="1" si="7"/>
        <v/>
      </c>
      <c r="D112" s="5" t="str">
        <f t="shared" ca="1" si="8"/>
        <v/>
      </c>
      <c r="E112" s="5" t="str">
        <f t="shared" ca="1" si="13"/>
        <v/>
      </c>
      <c r="F112" s="49"/>
      <c r="G112" s="5" t="str">
        <f t="shared" ca="1" si="9"/>
        <v/>
      </c>
      <c r="H112" s="5" t="str">
        <f t="shared" ca="1" si="10"/>
        <v/>
      </c>
      <c r="I112" s="5" t="str">
        <f t="shared" ca="1" si="11"/>
        <v/>
      </c>
      <c r="J112" s="5" t="str">
        <f t="shared" ca="1" si="12"/>
        <v/>
      </c>
      <c r="M112" s="5"/>
    </row>
    <row r="113" spans="2:13" x14ac:dyDescent="0.3">
      <c r="B113" s="53"/>
      <c r="C113" s="5" t="str">
        <f t="shared" ca="1" si="7"/>
        <v/>
      </c>
      <c r="D113" s="5" t="str">
        <f t="shared" ca="1" si="8"/>
        <v/>
      </c>
      <c r="E113" s="5" t="str">
        <f t="shared" ca="1" si="13"/>
        <v/>
      </c>
      <c r="F113" s="49"/>
      <c r="G113" s="5" t="str">
        <f t="shared" ca="1" si="9"/>
        <v/>
      </c>
      <c r="H113" s="5" t="str">
        <f t="shared" ca="1" si="10"/>
        <v/>
      </c>
      <c r="I113" s="5" t="str">
        <f t="shared" ca="1" si="11"/>
        <v/>
      </c>
      <c r="J113" s="5" t="str">
        <f t="shared" ca="1" si="12"/>
        <v/>
      </c>
      <c r="M113" s="5"/>
    </row>
    <row r="114" spans="2:13" x14ac:dyDescent="0.3">
      <c r="B114" s="53"/>
      <c r="C114" s="5" t="str">
        <f t="shared" ca="1" si="7"/>
        <v/>
      </c>
      <c r="D114" s="5" t="str">
        <f t="shared" ca="1" si="8"/>
        <v/>
      </c>
      <c r="E114" s="5" t="str">
        <f t="shared" ca="1" si="13"/>
        <v/>
      </c>
      <c r="F114" s="49"/>
      <c r="G114" s="5" t="str">
        <f t="shared" ca="1" si="9"/>
        <v/>
      </c>
      <c r="H114" s="5" t="str">
        <f t="shared" ca="1" si="10"/>
        <v/>
      </c>
      <c r="I114" s="5" t="str">
        <f t="shared" ca="1" si="11"/>
        <v/>
      </c>
      <c r="J114" s="5" t="str">
        <f t="shared" ca="1" si="12"/>
        <v/>
      </c>
      <c r="M114" s="5"/>
    </row>
    <row r="115" spans="2:13" x14ac:dyDescent="0.3">
      <c r="B115" s="53"/>
      <c r="C115" s="5" t="str">
        <f t="shared" ca="1" si="7"/>
        <v/>
      </c>
      <c r="D115" s="5" t="str">
        <f t="shared" ca="1" si="8"/>
        <v/>
      </c>
      <c r="E115" s="5" t="str">
        <f t="shared" ca="1" si="13"/>
        <v/>
      </c>
      <c r="F115" s="49"/>
      <c r="G115" s="5" t="str">
        <f t="shared" ca="1" si="9"/>
        <v/>
      </c>
      <c r="H115" s="5" t="str">
        <f t="shared" ca="1" si="10"/>
        <v/>
      </c>
      <c r="I115" s="5" t="str">
        <f t="shared" ca="1" si="11"/>
        <v/>
      </c>
      <c r="J115" s="5" t="str">
        <f t="shared" ca="1" si="12"/>
        <v/>
      </c>
      <c r="M115" s="5"/>
    </row>
    <row r="116" spans="2:13" x14ac:dyDescent="0.3">
      <c r="B116" s="53"/>
      <c r="C116" s="5" t="str">
        <f t="shared" ca="1" si="7"/>
        <v/>
      </c>
      <c r="D116" s="5" t="str">
        <f t="shared" ca="1" si="8"/>
        <v/>
      </c>
      <c r="E116" s="5" t="str">
        <f t="shared" ca="1" si="13"/>
        <v/>
      </c>
      <c r="F116" s="49"/>
      <c r="G116" s="5" t="str">
        <f t="shared" ca="1" si="9"/>
        <v/>
      </c>
      <c r="H116" s="5" t="str">
        <f t="shared" ca="1" si="10"/>
        <v/>
      </c>
      <c r="I116" s="5" t="str">
        <f t="shared" ca="1" si="11"/>
        <v/>
      </c>
      <c r="J116" s="5" t="str">
        <f t="shared" ca="1" si="12"/>
        <v/>
      </c>
      <c r="M116" s="5"/>
    </row>
    <row r="117" spans="2:13" x14ac:dyDescent="0.3">
      <c r="B117" s="53"/>
      <c r="C117" s="5" t="str">
        <f t="shared" ca="1" si="7"/>
        <v/>
      </c>
      <c r="D117" s="5" t="str">
        <f t="shared" ca="1" si="8"/>
        <v/>
      </c>
      <c r="E117" s="5" t="str">
        <f t="shared" ca="1" si="13"/>
        <v/>
      </c>
      <c r="F117" s="49"/>
      <c r="G117" s="5" t="str">
        <f t="shared" ca="1" si="9"/>
        <v/>
      </c>
      <c r="H117" s="5" t="str">
        <f t="shared" ca="1" si="10"/>
        <v/>
      </c>
      <c r="I117" s="5" t="str">
        <f t="shared" ca="1" si="11"/>
        <v/>
      </c>
      <c r="J117" s="5" t="str">
        <f t="shared" ca="1" si="12"/>
        <v/>
      </c>
      <c r="M117" s="5"/>
    </row>
    <row r="118" spans="2:13" x14ac:dyDescent="0.3">
      <c r="B118" s="53"/>
      <c r="C118" s="5" t="str">
        <f t="shared" ca="1" si="7"/>
        <v/>
      </c>
      <c r="D118" s="5" t="str">
        <f t="shared" ca="1" si="8"/>
        <v/>
      </c>
      <c r="E118" s="5" t="str">
        <f t="shared" ca="1" si="13"/>
        <v/>
      </c>
      <c r="F118" s="49"/>
      <c r="G118" s="5" t="str">
        <f t="shared" ca="1" si="9"/>
        <v/>
      </c>
      <c r="H118" s="5" t="str">
        <f t="shared" ca="1" si="10"/>
        <v/>
      </c>
      <c r="I118" s="5" t="str">
        <f t="shared" ca="1" si="11"/>
        <v/>
      </c>
      <c r="J118" s="5" t="str">
        <f t="shared" ca="1" si="12"/>
        <v/>
      </c>
      <c r="M118" s="5"/>
    </row>
    <row r="119" spans="2:13" x14ac:dyDescent="0.3">
      <c r="B119" s="53"/>
      <c r="C119" s="5" t="str">
        <f t="shared" ca="1" si="7"/>
        <v/>
      </c>
      <c r="D119" s="5" t="str">
        <f t="shared" ca="1" si="8"/>
        <v/>
      </c>
      <c r="E119" s="5" t="str">
        <f t="shared" ca="1" si="13"/>
        <v/>
      </c>
      <c r="F119" s="49"/>
      <c r="G119" s="5" t="str">
        <f t="shared" ca="1" si="9"/>
        <v/>
      </c>
      <c r="H119" s="5" t="str">
        <f t="shared" ca="1" si="10"/>
        <v/>
      </c>
      <c r="I119" s="5" t="str">
        <f t="shared" ca="1" si="11"/>
        <v/>
      </c>
      <c r="J119" s="5" t="str">
        <f t="shared" ca="1" si="12"/>
        <v/>
      </c>
      <c r="M119" s="5"/>
    </row>
    <row r="120" spans="2:13" x14ac:dyDescent="0.3">
      <c r="B120" s="53"/>
      <c r="C120" s="5" t="str">
        <f t="shared" ca="1" si="7"/>
        <v/>
      </c>
      <c r="D120" s="5" t="str">
        <f t="shared" ca="1" si="8"/>
        <v/>
      </c>
      <c r="E120" s="5" t="str">
        <f t="shared" ca="1" si="13"/>
        <v/>
      </c>
      <c r="F120" s="49"/>
      <c r="G120" s="5" t="str">
        <f t="shared" ca="1" si="9"/>
        <v/>
      </c>
      <c r="H120" s="5" t="str">
        <f t="shared" ca="1" si="10"/>
        <v/>
      </c>
      <c r="I120" s="5" t="str">
        <f t="shared" ca="1" si="11"/>
        <v/>
      </c>
      <c r="J120" s="5" t="str">
        <f t="shared" ca="1" si="12"/>
        <v/>
      </c>
      <c r="M120" s="5"/>
    </row>
    <row r="121" spans="2:13" x14ac:dyDescent="0.3">
      <c r="B121" s="53"/>
      <c r="C121" s="5" t="str">
        <f t="shared" ca="1" si="7"/>
        <v/>
      </c>
      <c r="D121" s="5" t="str">
        <f t="shared" ca="1" si="8"/>
        <v/>
      </c>
      <c r="E121" s="5" t="str">
        <f t="shared" ca="1" si="13"/>
        <v/>
      </c>
      <c r="F121" s="49"/>
      <c r="G121" s="5" t="str">
        <f t="shared" ca="1" si="9"/>
        <v/>
      </c>
      <c r="H121" s="5" t="str">
        <f t="shared" ca="1" si="10"/>
        <v/>
      </c>
      <c r="I121" s="5" t="str">
        <f t="shared" ca="1" si="11"/>
        <v/>
      </c>
      <c r="J121" s="5" t="str">
        <f t="shared" ca="1" si="12"/>
        <v/>
      </c>
      <c r="M121" s="5"/>
    </row>
    <row r="122" spans="2:13" x14ac:dyDescent="0.3">
      <c r="B122" s="53"/>
      <c r="C122" s="5" t="str">
        <f t="shared" ca="1" si="7"/>
        <v/>
      </c>
      <c r="D122" s="5" t="str">
        <f t="shared" ca="1" si="8"/>
        <v/>
      </c>
      <c r="E122" s="5" t="str">
        <f t="shared" ca="1" si="13"/>
        <v/>
      </c>
      <c r="F122" s="49"/>
      <c r="G122" s="5" t="str">
        <f t="shared" ca="1" si="9"/>
        <v/>
      </c>
      <c r="H122" s="5" t="str">
        <f t="shared" ca="1" si="10"/>
        <v/>
      </c>
      <c r="I122" s="5" t="str">
        <f t="shared" ca="1" si="11"/>
        <v/>
      </c>
      <c r="J122" s="5" t="str">
        <f t="shared" ca="1" si="12"/>
        <v/>
      </c>
      <c r="M122" s="5"/>
    </row>
    <row r="123" spans="2:13" x14ac:dyDescent="0.3">
      <c r="B123" s="53"/>
      <c r="C123" s="5" t="str">
        <f t="shared" ca="1" si="7"/>
        <v/>
      </c>
      <c r="D123" s="5" t="str">
        <f t="shared" ca="1" si="8"/>
        <v/>
      </c>
      <c r="E123" s="5" t="str">
        <f t="shared" ca="1" si="13"/>
        <v/>
      </c>
      <c r="F123" s="49"/>
      <c r="G123" s="5" t="str">
        <f t="shared" ca="1" si="9"/>
        <v/>
      </c>
      <c r="H123" s="5" t="str">
        <f t="shared" ca="1" si="10"/>
        <v/>
      </c>
      <c r="I123" s="5" t="str">
        <f t="shared" ca="1" si="11"/>
        <v/>
      </c>
      <c r="J123" s="5" t="str">
        <f t="shared" ca="1" si="12"/>
        <v/>
      </c>
      <c r="M123" s="5"/>
    </row>
    <row r="124" spans="2:13" x14ac:dyDescent="0.3">
      <c r="B124" s="53"/>
      <c r="C124" s="5" t="str">
        <f t="shared" ca="1" si="7"/>
        <v/>
      </c>
      <c r="D124" s="5" t="str">
        <f t="shared" ca="1" si="8"/>
        <v/>
      </c>
      <c r="E124" s="5" t="str">
        <f t="shared" ca="1" si="13"/>
        <v/>
      </c>
      <c r="F124" s="49"/>
      <c r="G124" s="5" t="str">
        <f t="shared" ca="1" si="9"/>
        <v/>
      </c>
      <c r="H124" s="5" t="str">
        <f t="shared" ca="1" si="10"/>
        <v/>
      </c>
      <c r="I124" s="5" t="str">
        <f t="shared" ca="1" si="11"/>
        <v/>
      </c>
      <c r="J124" s="5" t="str">
        <f t="shared" ca="1" si="12"/>
        <v/>
      </c>
      <c r="M124" s="5"/>
    </row>
    <row r="125" spans="2:13" x14ac:dyDescent="0.3">
      <c r="B125" s="53"/>
      <c r="C125" s="5" t="str">
        <f t="shared" ca="1" si="7"/>
        <v/>
      </c>
      <c r="D125" s="5" t="str">
        <f t="shared" ca="1" si="8"/>
        <v/>
      </c>
      <c r="E125" s="5" t="str">
        <f t="shared" ca="1" si="13"/>
        <v/>
      </c>
      <c r="F125" s="49"/>
      <c r="G125" s="5" t="str">
        <f t="shared" ca="1" si="9"/>
        <v/>
      </c>
      <c r="H125" s="5" t="str">
        <f t="shared" ca="1" si="10"/>
        <v/>
      </c>
      <c r="I125" s="5" t="str">
        <f t="shared" ca="1" si="11"/>
        <v/>
      </c>
      <c r="J125" s="5" t="str">
        <f t="shared" ca="1" si="12"/>
        <v/>
      </c>
      <c r="M125" s="5"/>
    </row>
    <row r="126" spans="2:13" x14ac:dyDescent="0.3">
      <c r="B126" s="53"/>
      <c r="C126" s="5" t="str">
        <f t="shared" ca="1" si="7"/>
        <v/>
      </c>
      <c r="D126" s="5" t="str">
        <f t="shared" ca="1" si="8"/>
        <v/>
      </c>
      <c r="E126" s="5" t="str">
        <f t="shared" ca="1" si="13"/>
        <v/>
      </c>
      <c r="F126" s="49"/>
      <c r="G126" s="5" t="str">
        <f t="shared" ca="1" si="9"/>
        <v/>
      </c>
      <c r="H126" s="5" t="str">
        <f t="shared" ca="1" si="10"/>
        <v/>
      </c>
      <c r="I126" s="5" t="str">
        <f t="shared" ca="1" si="11"/>
        <v/>
      </c>
      <c r="J126" s="5" t="str">
        <f t="shared" ca="1" si="12"/>
        <v/>
      </c>
      <c r="M126" s="5"/>
    </row>
    <row r="127" spans="2:13" x14ac:dyDescent="0.3">
      <c r="B127" s="53"/>
      <c r="C127" s="5" t="str">
        <f t="shared" ca="1" si="7"/>
        <v/>
      </c>
      <c r="D127" s="5" t="str">
        <f t="shared" ca="1" si="8"/>
        <v/>
      </c>
      <c r="E127" s="5" t="str">
        <f t="shared" ca="1" si="13"/>
        <v/>
      </c>
      <c r="F127" s="49"/>
      <c r="G127" s="5" t="str">
        <f t="shared" ca="1" si="9"/>
        <v/>
      </c>
      <c r="H127" s="5" t="str">
        <f t="shared" ca="1" si="10"/>
        <v/>
      </c>
      <c r="I127" s="5" t="str">
        <f t="shared" ca="1" si="11"/>
        <v/>
      </c>
      <c r="J127" s="5" t="str">
        <f t="shared" ca="1" si="12"/>
        <v/>
      </c>
      <c r="M127" s="5"/>
    </row>
    <row r="128" spans="2:13" x14ac:dyDescent="0.3">
      <c r="B128" s="53"/>
      <c r="C128" s="5" t="str">
        <f t="shared" ca="1" si="7"/>
        <v/>
      </c>
      <c r="D128" s="5" t="str">
        <f t="shared" ca="1" si="8"/>
        <v/>
      </c>
      <c r="E128" s="5" t="str">
        <f t="shared" ca="1" si="13"/>
        <v/>
      </c>
      <c r="F128" s="49"/>
      <c r="G128" s="5" t="str">
        <f t="shared" ca="1" si="9"/>
        <v/>
      </c>
      <c r="H128" s="5" t="str">
        <f t="shared" ca="1" si="10"/>
        <v/>
      </c>
      <c r="I128" s="5" t="str">
        <f t="shared" ca="1" si="11"/>
        <v/>
      </c>
      <c r="J128" s="5" t="str">
        <f t="shared" ca="1" si="12"/>
        <v/>
      </c>
      <c r="M128" s="5"/>
    </row>
    <row r="129" spans="2:13" x14ac:dyDescent="0.3">
      <c r="B129" s="53"/>
      <c r="C129" s="5" t="str">
        <f t="shared" ca="1" si="7"/>
        <v/>
      </c>
      <c r="D129" s="5" t="str">
        <f t="shared" ca="1" si="8"/>
        <v/>
      </c>
      <c r="E129" s="5" t="str">
        <f t="shared" ca="1" si="13"/>
        <v/>
      </c>
      <c r="F129" s="49"/>
      <c r="G129" s="5" t="str">
        <f t="shared" ca="1" si="9"/>
        <v/>
      </c>
      <c r="H129" s="5" t="str">
        <f t="shared" ca="1" si="10"/>
        <v/>
      </c>
      <c r="I129" s="5" t="str">
        <f t="shared" ca="1" si="11"/>
        <v/>
      </c>
      <c r="J129" s="5" t="str">
        <f t="shared" ca="1" si="12"/>
        <v/>
      </c>
      <c r="M129" s="5"/>
    </row>
    <row r="130" spans="2:13" x14ac:dyDescent="0.3">
      <c r="B130" s="53"/>
      <c r="C130" s="5" t="str">
        <f t="shared" ca="1" si="7"/>
        <v/>
      </c>
      <c r="D130" s="5" t="str">
        <f t="shared" ca="1" si="8"/>
        <v/>
      </c>
      <c r="E130" s="5" t="str">
        <f t="shared" ca="1" si="13"/>
        <v/>
      </c>
      <c r="F130" s="49"/>
      <c r="G130" s="5" t="str">
        <f t="shared" ca="1" si="9"/>
        <v/>
      </c>
      <c r="H130" s="5" t="str">
        <f t="shared" ca="1" si="10"/>
        <v/>
      </c>
      <c r="I130" s="5" t="str">
        <f t="shared" ca="1" si="11"/>
        <v/>
      </c>
      <c r="J130" s="5" t="str">
        <f t="shared" ca="1" si="12"/>
        <v/>
      </c>
      <c r="M130" s="5"/>
    </row>
    <row r="131" spans="2:13" x14ac:dyDescent="0.3">
      <c r="B131" s="53"/>
      <c r="C131" s="5" t="str">
        <f t="shared" ca="1" si="7"/>
        <v/>
      </c>
      <c r="D131" s="5" t="str">
        <f t="shared" ca="1" si="8"/>
        <v/>
      </c>
      <c r="E131" s="5" t="str">
        <f t="shared" ca="1" si="13"/>
        <v/>
      </c>
      <c r="F131" s="49"/>
      <c r="G131" s="5" t="str">
        <f t="shared" ca="1" si="9"/>
        <v/>
      </c>
      <c r="H131" s="5" t="str">
        <f t="shared" ca="1" si="10"/>
        <v/>
      </c>
      <c r="I131" s="5" t="str">
        <f t="shared" ca="1" si="11"/>
        <v/>
      </c>
      <c r="J131" s="5" t="str">
        <f t="shared" ca="1" si="12"/>
        <v/>
      </c>
      <c r="M131" s="5"/>
    </row>
    <row r="132" spans="2:13" x14ac:dyDescent="0.3">
      <c r="B132" s="53"/>
      <c r="C132" s="5" t="str">
        <f t="shared" ca="1" si="7"/>
        <v/>
      </c>
      <c r="D132" s="5" t="str">
        <f t="shared" ca="1" si="8"/>
        <v/>
      </c>
      <c r="E132" s="5" t="str">
        <f t="shared" ca="1" si="13"/>
        <v/>
      </c>
      <c r="F132" s="49"/>
      <c r="G132" s="5" t="str">
        <f t="shared" ca="1" si="9"/>
        <v/>
      </c>
      <c r="H132" s="5" t="str">
        <f t="shared" ca="1" si="10"/>
        <v/>
      </c>
      <c r="I132" s="5" t="str">
        <f t="shared" ca="1" si="11"/>
        <v/>
      </c>
      <c r="J132" s="5" t="str">
        <f t="shared" ca="1" si="12"/>
        <v/>
      </c>
      <c r="M132" s="5"/>
    </row>
    <row r="133" spans="2:13" x14ac:dyDescent="0.3">
      <c r="B133" s="53"/>
      <c r="C133" s="5" t="str">
        <f t="shared" ca="1" si="7"/>
        <v/>
      </c>
      <c r="D133" s="5" t="str">
        <f t="shared" ca="1" si="8"/>
        <v/>
      </c>
      <c r="E133" s="5" t="str">
        <f t="shared" ca="1" si="13"/>
        <v/>
      </c>
      <c r="F133" s="49"/>
      <c r="G133" s="5" t="str">
        <f t="shared" ca="1" si="9"/>
        <v/>
      </c>
      <c r="H133" s="5" t="str">
        <f t="shared" ca="1" si="10"/>
        <v/>
      </c>
      <c r="I133" s="5" t="str">
        <f t="shared" ca="1" si="11"/>
        <v/>
      </c>
      <c r="J133" s="5" t="str">
        <f t="shared" ca="1" si="12"/>
        <v/>
      </c>
      <c r="M133" s="5"/>
    </row>
    <row r="134" spans="2:13" x14ac:dyDescent="0.3">
      <c r="B134" s="53"/>
      <c r="C134" s="5" t="str">
        <f t="shared" ca="1" si="7"/>
        <v/>
      </c>
      <c r="D134" s="5" t="str">
        <f t="shared" ca="1" si="8"/>
        <v/>
      </c>
      <c r="E134" s="5" t="str">
        <f t="shared" ca="1" si="13"/>
        <v/>
      </c>
      <c r="F134" s="49"/>
      <c r="G134" s="5" t="str">
        <f t="shared" ca="1" si="9"/>
        <v/>
      </c>
      <c r="H134" s="5" t="str">
        <f t="shared" ca="1" si="10"/>
        <v/>
      </c>
      <c r="I134" s="5" t="str">
        <f t="shared" ca="1" si="11"/>
        <v/>
      </c>
      <c r="J134" s="5" t="str">
        <f t="shared" ca="1" si="12"/>
        <v/>
      </c>
      <c r="M134" s="5"/>
    </row>
    <row r="135" spans="2:13" x14ac:dyDescent="0.3">
      <c r="B135" s="53"/>
      <c r="C135" s="5" t="str">
        <f t="shared" ca="1" si="7"/>
        <v/>
      </c>
      <c r="D135" s="5" t="str">
        <f t="shared" ca="1" si="8"/>
        <v/>
      </c>
      <c r="E135" s="5" t="str">
        <f t="shared" ca="1" si="13"/>
        <v/>
      </c>
      <c r="F135" s="49"/>
      <c r="G135" s="5" t="str">
        <f t="shared" ca="1" si="9"/>
        <v/>
      </c>
      <c r="H135" s="5" t="str">
        <f t="shared" ca="1" si="10"/>
        <v/>
      </c>
      <c r="I135" s="5" t="str">
        <f t="shared" ca="1" si="11"/>
        <v/>
      </c>
      <c r="J135" s="5" t="str">
        <f t="shared" ca="1" si="12"/>
        <v/>
      </c>
      <c r="M135" s="5"/>
    </row>
    <row r="136" spans="2:13" x14ac:dyDescent="0.3">
      <c r="B136" s="53"/>
      <c r="C136" s="5" t="str">
        <f t="shared" ca="1" si="7"/>
        <v/>
      </c>
      <c r="D136" s="5" t="str">
        <f t="shared" ca="1" si="8"/>
        <v/>
      </c>
      <c r="E136" s="5" t="str">
        <f t="shared" ca="1" si="13"/>
        <v/>
      </c>
      <c r="F136" s="49"/>
      <c r="G136" s="5" t="str">
        <f t="shared" ca="1" si="9"/>
        <v/>
      </c>
      <c r="H136" s="5" t="str">
        <f t="shared" ca="1" si="10"/>
        <v/>
      </c>
      <c r="I136" s="5" t="str">
        <f t="shared" ca="1" si="11"/>
        <v/>
      </c>
      <c r="J136" s="5" t="str">
        <f t="shared" ca="1" si="12"/>
        <v/>
      </c>
      <c r="M136" s="5"/>
    </row>
    <row r="137" spans="2:13" x14ac:dyDescent="0.3">
      <c r="B137" s="53"/>
      <c r="C137" s="5" t="str">
        <f t="shared" ca="1" si="7"/>
        <v/>
      </c>
      <c r="D137" s="5" t="str">
        <f t="shared" ca="1" si="8"/>
        <v/>
      </c>
      <c r="E137" s="5" t="str">
        <f t="shared" ca="1" si="13"/>
        <v/>
      </c>
      <c r="F137" s="49"/>
      <c r="G137" s="5" t="str">
        <f t="shared" ca="1" si="9"/>
        <v/>
      </c>
      <c r="H137" s="5" t="str">
        <f t="shared" ca="1" si="10"/>
        <v/>
      </c>
      <c r="I137" s="5" t="str">
        <f t="shared" ca="1" si="11"/>
        <v/>
      </c>
      <c r="J137" s="5" t="str">
        <f t="shared" ca="1" si="12"/>
        <v/>
      </c>
      <c r="M137" s="5"/>
    </row>
    <row r="138" spans="2:13" x14ac:dyDescent="0.3">
      <c r="B138" s="53"/>
      <c r="C138" s="5" t="str">
        <f t="shared" ca="1" si="7"/>
        <v/>
      </c>
      <c r="D138" s="5" t="str">
        <f t="shared" ca="1" si="8"/>
        <v/>
      </c>
      <c r="E138" s="5" t="str">
        <f t="shared" ca="1" si="13"/>
        <v/>
      </c>
      <c r="F138" s="49"/>
      <c r="G138" s="5" t="str">
        <f t="shared" ca="1" si="9"/>
        <v/>
      </c>
      <c r="H138" s="5" t="str">
        <f t="shared" ca="1" si="10"/>
        <v/>
      </c>
      <c r="I138" s="5" t="str">
        <f t="shared" ca="1" si="11"/>
        <v/>
      </c>
      <c r="J138" s="5" t="str">
        <f t="shared" ca="1" si="12"/>
        <v/>
      </c>
      <c r="M138" s="5"/>
    </row>
    <row r="139" spans="2:13" x14ac:dyDescent="0.3">
      <c r="B139" s="53"/>
      <c r="C139" s="5" t="str">
        <f t="shared" ca="1" si="7"/>
        <v/>
      </c>
      <c r="D139" s="5" t="str">
        <f t="shared" ca="1" si="8"/>
        <v/>
      </c>
      <c r="E139" s="5" t="str">
        <f t="shared" ca="1" si="13"/>
        <v/>
      </c>
      <c r="F139" s="49"/>
      <c r="G139" s="5" t="str">
        <f t="shared" ca="1" si="9"/>
        <v/>
      </c>
      <c r="H139" s="5" t="str">
        <f t="shared" ca="1" si="10"/>
        <v/>
      </c>
      <c r="I139" s="5" t="str">
        <f t="shared" ca="1" si="11"/>
        <v/>
      </c>
      <c r="J139" s="5" t="str">
        <f t="shared" ca="1" si="12"/>
        <v/>
      </c>
      <c r="M139" s="5"/>
    </row>
    <row r="140" spans="2:13" x14ac:dyDescent="0.3">
      <c r="B140" s="53"/>
      <c r="C140" s="5" t="str">
        <f t="shared" ca="1" si="7"/>
        <v/>
      </c>
      <c r="D140" s="5" t="str">
        <f t="shared" ca="1" si="8"/>
        <v/>
      </c>
      <c r="E140" s="5" t="str">
        <f t="shared" ca="1" si="13"/>
        <v/>
      </c>
      <c r="F140" s="49"/>
      <c r="G140" s="5" t="str">
        <f t="shared" ca="1" si="9"/>
        <v/>
      </c>
      <c r="H140" s="5" t="str">
        <f t="shared" ca="1" si="10"/>
        <v/>
      </c>
      <c r="I140" s="5" t="str">
        <f t="shared" ca="1" si="11"/>
        <v/>
      </c>
      <c r="J140" s="5" t="str">
        <f t="shared" ca="1" si="12"/>
        <v/>
      </c>
      <c r="M140" s="5"/>
    </row>
    <row r="141" spans="2:13" x14ac:dyDescent="0.3">
      <c r="B141" s="53"/>
      <c r="C141" s="5" t="str">
        <f t="shared" ca="1" si="7"/>
        <v/>
      </c>
      <c r="D141" s="5" t="str">
        <f t="shared" ca="1" si="8"/>
        <v/>
      </c>
      <c r="E141" s="5" t="str">
        <f t="shared" ca="1" si="13"/>
        <v/>
      </c>
      <c r="F141" s="49"/>
      <c r="G141" s="5" t="str">
        <f t="shared" ca="1" si="9"/>
        <v/>
      </c>
      <c r="H141" s="5" t="str">
        <f t="shared" ca="1" si="10"/>
        <v/>
      </c>
      <c r="I141" s="5" t="str">
        <f t="shared" ca="1" si="11"/>
        <v/>
      </c>
      <c r="J141" s="5" t="str">
        <f t="shared" ca="1" si="12"/>
        <v/>
      </c>
      <c r="M141" s="5"/>
    </row>
    <row r="142" spans="2:13" x14ac:dyDescent="0.3">
      <c r="B142" s="53"/>
      <c r="C142" s="5" t="str">
        <f t="shared" ca="1" si="7"/>
        <v/>
      </c>
      <c r="D142" s="5" t="str">
        <f t="shared" ca="1" si="8"/>
        <v/>
      </c>
      <c r="E142" s="5" t="str">
        <f t="shared" ca="1" si="13"/>
        <v/>
      </c>
      <c r="F142" s="49"/>
      <c r="G142" s="5" t="str">
        <f t="shared" ca="1" si="9"/>
        <v/>
      </c>
      <c r="H142" s="5" t="str">
        <f t="shared" ca="1" si="10"/>
        <v/>
      </c>
      <c r="I142" s="5" t="str">
        <f t="shared" ca="1" si="11"/>
        <v/>
      </c>
      <c r="J142" s="5" t="str">
        <f t="shared" ca="1" si="12"/>
        <v/>
      </c>
      <c r="M142" s="5"/>
    </row>
    <row r="143" spans="2:13" x14ac:dyDescent="0.3">
      <c r="B143" s="53"/>
      <c r="C143" s="5" t="str">
        <f t="shared" ca="1" si="7"/>
        <v/>
      </c>
      <c r="D143" s="5" t="str">
        <f t="shared" ca="1" si="8"/>
        <v/>
      </c>
      <c r="E143" s="5" t="str">
        <f t="shared" ca="1" si="13"/>
        <v/>
      </c>
      <c r="F143" s="49"/>
      <c r="G143" s="5" t="str">
        <f t="shared" ca="1" si="9"/>
        <v/>
      </c>
      <c r="H143" s="5" t="str">
        <f t="shared" ca="1" si="10"/>
        <v/>
      </c>
      <c r="I143" s="5" t="str">
        <f t="shared" ca="1" si="11"/>
        <v/>
      </c>
      <c r="J143" s="5" t="str">
        <f t="shared" ca="1" si="12"/>
        <v/>
      </c>
      <c r="M143" s="5"/>
    </row>
    <row r="144" spans="2:13" x14ac:dyDescent="0.3">
      <c r="B144" s="53"/>
      <c r="C144" s="5" t="str">
        <f t="shared" ca="1" si="7"/>
        <v/>
      </c>
      <c r="D144" s="5" t="str">
        <f t="shared" ca="1" si="8"/>
        <v/>
      </c>
      <c r="E144" s="5" t="str">
        <f t="shared" ca="1" si="13"/>
        <v/>
      </c>
      <c r="F144" s="49"/>
      <c r="G144" s="5" t="str">
        <f t="shared" ca="1" si="9"/>
        <v/>
      </c>
      <c r="H144" s="5" t="str">
        <f t="shared" ca="1" si="10"/>
        <v/>
      </c>
      <c r="I144" s="5" t="str">
        <f t="shared" ca="1" si="11"/>
        <v/>
      </c>
      <c r="J144" s="5" t="str">
        <f t="shared" ca="1" si="12"/>
        <v/>
      </c>
      <c r="M144" s="5"/>
    </row>
    <row r="145" spans="2:13" x14ac:dyDescent="0.3">
      <c r="B145" s="53"/>
      <c r="C145" s="5" t="str">
        <f t="shared" ca="1" si="7"/>
        <v/>
      </c>
      <c r="D145" s="5" t="str">
        <f t="shared" ca="1" si="8"/>
        <v/>
      </c>
      <c r="E145" s="5" t="str">
        <f t="shared" ca="1" si="13"/>
        <v/>
      </c>
      <c r="F145" s="49"/>
      <c r="G145" s="5" t="str">
        <f t="shared" ca="1" si="9"/>
        <v/>
      </c>
      <c r="H145" s="5" t="str">
        <f t="shared" ca="1" si="10"/>
        <v/>
      </c>
      <c r="I145" s="5" t="str">
        <f t="shared" ca="1" si="11"/>
        <v/>
      </c>
      <c r="J145" s="5" t="str">
        <f t="shared" ca="1" si="12"/>
        <v/>
      </c>
      <c r="M145" s="5"/>
    </row>
    <row r="146" spans="2:13" x14ac:dyDescent="0.3">
      <c r="B146" s="53"/>
      <c r="C146" s="5" t="str">
        <f t="shared" ca="1" si="7"/>
        <v/>
      </c>
      <c r="D146" s="5" t="str">
        <f t="shared" ca="1" si="8"/>
        <v/>
      </c>
      <c r="E146" s="5" t="str">
        <f t="shared" ca="1" si="13"/>
        <v/>
      </c>
      <c r="F146" s="49"/>
      <c r="G146" s="5" t="str">
        <f t="shared" ca="1" si="9"/>
        <v/>
      </c>
      <c r="H146" s="5" t="str">
        <f t="shared" ca="1" si="10"/>
        <v/>
      </c>
      <c r="I146" s="5" t="str">
        <f t="shared" ca="1" si="11"/>
        <v/>
      </c>
      <c r="J146" s="5" t="str">
        <f t="shared" ca="1" si="12"/>
        <v/>
      </c>
      <c r="M146" s="5"/>
    </row>
    <row r="147" spans="2:13" x14ac:dyDescent="0.3">
      <c r="B147" s="53"/>
      <c r="C147" s="5" t="str">
        <f t="shared" ca="1" si="7"/>
        <v/>
      </c>
      <c r="D147" s="5" t="str">
        <f t="shared" ca="1" si="8"/>
        <v/>
      </c>
      <c r="E147" s="5" t="str">
        <f t="shared" ca="1" si="13"/>
        <v/>
      </c>
      <c r="F147" s="49"/>
      <c r="G147" s="5" t="str">
        <f t="shared" ca="1" si="9"/>
        <v/>
      </c>
      <c r="H147" s="5" t="str">
        <f t="shared" ca="1" si="10"/>
        <v/>
      </c>
      <c r="I147" s="5" t="str">
        <f t="shared" ca="1" si="11"/>
        <v/>
      </c>
      <c r="J147" s="5" t="str">
        <f t="shared" ca="1" si="12"/>
        <v/>
      </c>
      <c r="M147" s="5"/>
    </row>
    <row r="148" spans="2:13" x14ac:dyDescent="0.3">
      <c r="B148" s="53"/>
      <c r="C148" s="5" t="str">
        <f t="shared" ca="1" si="7"/>
        <v/>
      </c>
      <c r="D148" s="5" t="str">
        <f t="shared" ca="1" si="8"/>
        <v/>
      </c>
      <c r="E148" s="5" t="str">
        <f t="shared" ca="1" si="13"/>
        <v/>
      </c>
      <c r="F148" s="49"/>
      <c r="G148" s="5" t="str">
        <f t="shared" ca="1" si="9"/>
        <v/>
      </c>
      <c r="H148" s="5" t="str">
        <f t="shared" ca="1" si="10"/>
        <v/>
      </c>
      <c r="I148" s="5" t="str">
        <f t="shared" ca="1" si="11"/>
        <v/>
      </c>
      <c r="J148" s="5" t="str">
        <f t="shared" ca="1" si="12"/>
        <v/>
      </c>
      <c r="M148" s="5"/>
    </row>
    <row r="149" spans="2:13" x14ac:dyDescent="0.3">
      <c r="B149" s="53"/>
      <c r="C149" s="5" t="str">
        <f t="shared" ca="1" si="7"/>
        <v/>
      </c>
      <c r="D149" s="5" t="str">
        <f t="shared" ca="1" si="8"/>
        <v/>
      </c>
      <c r="E149" s="5" t="str">
        <f t="shared" ca="1" si="13"/>
        <v/>
      </c>
      <c r="F149" s="49"/>
      <c r="G149" s="5" t="str">
        <f t="shared" ca="1" si="9"/>
        <v/>
      </c>
      <c r="H149" s="5" t="str">
        <f t="shared" ca="1" si="10"/>
        <v/>
      </c>
      <c r="I149" s="5" t="str">
        <f t="shared" ca="1" si="11"/>
        <v/>
      </c>
      <c r="J149" s="5" t="str">
        <f t="shared" ca="1" si="12"/>
        <v/>
      </c>
      <c r="M149" s="5"/>
    </row>
    <row r="150" spans="2:13" x14ac:dyDescent="0.3">
      <c r="B150" s="53"/>
      <c r="C150" s="5" t="str">
        <f t="shared" ca="1" si="7"/>
        <v/>
      </c>
      <c r="D150" s="5" t="str">
        <f t="shared" ca="1" si="8"/>
        <v/>
      </c>
      <c r="E150" s="5" t="str">
        <f t="shared" ca="1" si="13"/>
        <v/>
      </c>
      <c r="F150" s="49"/>
      <c r="G150" s="5" t="str">
        <f t="shared" ca="1" si="9"/>
        <v/>
      </c>
      <c r="H150" s="5" t="str">
        <f t="shared" ca="1" si="10"/>
        <v/>
      </c>
      <c r="I150" s="5" t="str">
        <f t="shared" ca="1" si="11"/>
        <v/>
      </c>
      <c r="J150" s="5" t="str">
        <f t="shared" ca="1" si="12"/>
        <v/>
      </c>
      <c r="M150" s="5"/>
    </row>
    <row r="151" spans="2:13" x14ac:dyDescent="0.3">
      <c r="B151" s="53"/>
      <c r="C151" s="5" t="str">
        <f t="shared" ca="1" si="7"/>
        <v/>
      </c>
      <c r="D151" s="5" t="str">
        <f t="shared" ca="1" si="8"/>
        <v/>
      </c>
      <c r="E151" s="5" t="str">
        <f t="shared" ca="1" si="13"/>
        <v/>
      </c>
      <c r="F151" s="49"/>
      <c r="G151" s="5" t="str">
        <f t="shared" ca="1" si="9"/>
        <v/>
      </c>
      <c r="H151" s="5" t="str">
        <f t="shared" ca="1" si="10"/>
        <v/>
      </c>
      <c r="I151" s="5" t="str">
        <f t="shared" ca="1" si="11"/>
        <v/>
      </c>
      <c r="J151" s="5" t="str">
        <f t="shared" ca="1" si="12"/>
        <v/>
      </c>
      <c r="M151" s="5"/>
    </row>
    <row r="152" spans="2:13" x14ac:dyDescent="0.3">
      <c r="B152" s="53"/>
      <c r="C152" s="5" t="str">
        <f t="shared" ca="1" si="7"/>
        <v/>
      </c>
      <c r="D152" s="5" t="str">
        <f t="shared" ca="1" si="8"/>
        <v/>
      </c>
      <c r="E152" s="5" t="str">
        <f t="shared" ca="1" si="13"/>
        <v/>
      </c>
      <c r="F152" s="49"/>
      <c r="G152" s="5" t="str">
        <f t="shared" ca="1" si="9"/>
        <v/>
      </c>
      <c r="H152" s="5" t="str">
        <f t="shared" ca="1" si="10"/>
        <v/>
      </c>
      <c r="I152" s="5" t="str">
        <f t="shared" ca="1" si="11"/>
        <v/>
      </c>
      <c r="J152" s="5" t="str">
        <f t="shared" ca="1" si="12"/>
        <v/>
      </c>
      <c r="M152" s="5"/>
    </row>
    <row r="153" spans="2:13" x14ac:dyDescent="0.3">
      <c r="B153" s="53"/>
      <c r="C153" s="5" t="str">
        <f t="shared" ca="1" si="7"/>
        <v/>
      </c>
      <c r="D153" s="5" t="str">
        <f t="shared" ca="1" si="8"/>
        <v/>
      </c>
      <c r="E153" s="5" t="str">
        <f t="shared" ca="1" si="13"/>
        <v/>
      </c>
      <c r="F153" s="49"/>
      <c r="G153" s="5" t="str">
        <f t="shared" ca="1" si="9"/>
        <v/>
      </c>
      <c r="H153" s="5" t="str">
        <f t="shared" ca="1" si="10"/>
        <v/>
      </c>
      <c r="I153" s="5" t="str">
        <f t="shared" ca="1" si="11"/>
        <v/>
      </c>
      <c r="J153" s="5" t="str">
        <f t="shared" ca="1" si="12"/>
        <v/>
      </c>
      <c r="M153" s="5"/>
    </row>
    <row r="154" spans="2:13" x14ac:dyDescent="0.3">
      <c r="B154" s="53"/>
      <c r="C154" s="5" t="str">
        <f t="shared" ca="1" si="7"/>
        <v/>
      </c>
      <c r="D154" s="5" t="str">
        <f t="shared" ca="1" si="8"/>
        <v/>
      </c>
      <c r="E154" s="5" t="str">
        <f t="shared" ca="1" si="13"/>
        <v/>
      </c>
      <c r="F154" s="49"/>
      <c r="G154" s="5" t="str">
        <f t="shared" ca="1" si="9"/>
        <v/>
      </c>
      <c r="H154" s="5" t="str">
        <f t="shared" ca="1" si="10"/>
        <v/>
      </c>
      <c r="I154" s="5" t="str">
        <f t="shared" ca="1" si="11"/>
        <v/>
      </c>
      <c r="J154" s="5" t="str">
        <f t="shared" ca="1" si="12"/>
        <v/>
      </c>
      <c r="M154" s="5"/>
    </row>
    <row r="155" spans="2:13" x14ac:dyDescent="0.3">
      <c r="B155" s="53"/>
      <c r="C155" s="5" t="str">
        <f t="shared" ref="C155:C218" ca="1" si="14">_xlfn.LET(
_xlpm.StartingPrincipalBalance,$G154,
_xlpm.IsPrincipalRemainingZeroCondition,ROUND($G154,2)=0,
_xlpm.IsPrincipalRemainingBlankCondition,$G154="",
_xlpm.IsPeriodBlankCondition,ISBLANK($A155),
_xlpm.Calculation,IF(_xlpm.IsPeriodBlankCondition,"",IF(_xlpm.IsPrincipalRemainingBlankCondition,"",IF(_xlpm.IsPrincipalRemainingZeroCondition,"",_xlpm.StartingPrincipalBalance))),
_xlpm.Calculation
)</f>
        <v/>
      </c>
      <c r="D155" s="5" t="str">
        <f t="shared" ref="D155:D218" ca="1" si="15">_xlfn.LET(
_xlpm.InterestCalculation,$G154*$B$9,
_xlpm.IsPrincipalRemainingZeroCondition,ROUND($G154,2)=0,
_xlpm.IsPrincipalRemainingBlankCondition,$G154="",
_xlpm.IsPeriodBlankCondition,ISBLANK($A155),
_xlpm.Calculation,IF(_xlpm.IsPeriodBlankCondition,"",IF(_xlpm.IsPrincipalRemainingBlankCondition,"",IF(_xlpm.IsPrincipalRemainingZeroCondition,"",_xlpm.InterestCalculation))),
_xlpm.Calculation
)</f>
        <v/>
      </c>
      <c r="E155" s="5" t="str">
        <f t="shared" ca="1" si="13"/>
        <v/>
      </c>
      <c r="F155" s="49"/>
      <c r="G155" s="5" t="str">
        <f t="shared" ref="G155:G218" ca="1" si="16">_xlfn.LET(
_xlpm.StartingBalanceGreaterThanPrincipalOwedPlusPrepaymentCondition,$C155&gt;=$E155+$F155,
_xlpm.IsPrincpalOwedPlusPrepaymentLessThanOrEqualToPrincipalRemainingCondition,ROUND($E155+$F155,2)&lt;=ROUND($G154,2),
_xlpm.IsCurrentPrincapalOwedAmtGreaterThanPrevPrincipalOwedCondition,$E154&gt;$G154,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_xlpm.Calculation,IF(_xlpm.IsPeriodBlankCondition,"",IF(_xlpm.IsPrincipalRemainingBlankCondition,"",IF(_xlpm.IsPrincipalZeroCondition,"",IF(_xlpm.StartingBalanceGreaterThanPrincipalOwedPlusPrepaymentCondition,$C155-$E155-$F155,0)))),
_xlpm.Calculation
)</f>
        <v/>
      </c>
      <c r="H155" s="5" t="str">
        <f t="shared" ref="H155:H218" ca="1" si="17">_xlfn.LET(
_xlpm.PrincpalRemainingCalculation,$B$13,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_xlpm.Calculation,IF(_xlpm.IsPeriodBlankCondition,"",IF(_xlpm.IsPrincipalRemainingBlankCondition,"",IF(_xlpm.IsPrincipalZeroCondition,"",_xlpm.PrincpalRemainingCalculation))),
_xlpm.Calculation
)</f>
        <v/>
      </c>
      <c r="I155" s="5" t="str">
        <f t="shared" ref="I155:I218" ca="1" si="18">_xlfn.LET(
_xlpm.IsPrincipalRemainingLessThanOrEqualToPMICutoffAmtCondition,$G154&lt;=$B$2*(1-$B$15),
_xlpm.PMIMonthlyPayment,$B$19,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155" s="5" t="str">
        <f t="shared" ref="J155:J218" ca="1" si="19">_xlfn.LET(
_xlpm.PrePaymentActuallyPaid,IF($C155&gt;=$E155+$F155,$F155,$C155-$E155),
_xlpm.IfPMIOwedIsBlank,IF($I155 = "",0,$I155),
_xlpm.TotalMonthlyPaymentCalculation,$D155+$E155+$H155+_xlpm.IfPMIOwedIsBlank+_xlpm.PrePaymentActuallyPaid,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_xlpm.Calculation,IF(_xlpm.IsPeriodBlankCondition,"",IF(_xlpm.IsPrincipalRemainingBlankCondition,"",IF(_xlpm.IsPrincipalZeroCondition,"",_xlpm.TotalMonthlyPaymentCalculation))),
_xlpm.Calculation
)</f>
        <v/>
      </c>
      <c r="M155" s="5"/>
    </row>
    <row r="156" spans="2:13" x14ac:dyDescent="0.3">
      <c r="B156" s="53"/>
      <c r="C156" s="5" t="str">
        <f t="shared" ca="1" si="14"/>
        <v/>
      </c>
      <c r="D156" s="5" t="str">
        <f t="shared" ca="1" si="15"/>
        <v/>
      </c>
      <c r="E156" s="5" t="str">
        <f t="shared" ca="1" si="13"/>
        <v/>
      </c>
      <c r="F156" s="49"/>
      <c r="G156" s="5" t="str">
        <f t="shared" ca="1" si="16"/>
        <v/>
      </c>
      <c r="H156" s="5" t="str">
        <f t="shared" ca="1" si="17"/>
        <v/>
      </c>
      <c r="I156" s="5" t="str">
        <f t="shared" ca="1" si="18"/>
        <v/>
      </c>
      <c r="J156" s="5" t="str">
        <f t="shared" ca="1" si="19"/>
        <v/>
      </c>
      <c r="M156" s="5"/>
    </row>
    <row r="157" spans="2:13" x14ac:dyDescent="0.3">
      <c r="B157" s="53"/>
      <c r="C157" s="5" t="str">
        <f t="shared" ca="1" si="14"/>
        <v/>
      </c>
      <c r="D157" s="5" t="str">
        <f t="shared" ca="1" si="15"/>
        <v/>
      </c>
      <c r="E157" s="5" t="str">
        <f t="shared" ca="1" si="13"/>
        <v/>
      </c>
      <c r="F157" s="49"/>
      <c r="G157" s="5" t="str">
        <f t="shared" ca="1" si="16"/>
        <v/>
      </c>
      <c r="H157" s="5" t="str">
        <f t="shared" ca="1" si="17"/>
        <v/>
      </c>
      <c r="I157" s="5" t="str">
        <f t="shared" ca="1" si="18"/>
        <v/>
      </c>
      <c r="J157" s="5" t="str">
        <f t="shared" ca="1" si="19"/>
        <v/>
      </c>
      <c r="M157" s="5"/>
    </row>
    <row r="158" spans="2:13" x14ac:dyDescent="0.3">
      <c r="B158" s="53"/>
      <c r="C158" s="5" t="str">
        <f t="shared" ca="1" si="14"/>
        <v/>
      </c>
      <c r="D158" s="5" t="str">
        <f t="shared" ca="1" si="15"/>
        <v/>
      </c>
      <c r="E158" s="5" t="str">
        <f t="shared" ca="1" si="13"/>
        <v/>
      </c>
      <c r="F158" s="49"/>
      <c r="G158" s="5" t="str">
        <f t="shared" ca="1" si="16"/>
        <v/>
      </c>
      <c r="H158" s="5" t="str">
        <f t="shared" ca="1" si="17"/>
        <v/>
      </c>
      <c r="I158" s="5" t="str">
        <f t="shared" ca="1" si="18"/>
        <v/>
      </c>
      <c r="J158" s="5" t="str">
        <f t="shared" ca="1" si="19"/>
        <v/>
      </c>
      <c r="M158" s="5"/>
    </row>
    <row r="159" spans="2:13" x14ac:dyDescent="0.3">
      <c r="B159" s="53"/>
      <c r="C159" s="5" t="str">
        <f t="shared" ca="1" si="14"/>
        <v/>
      </c>
      <c r="D159" s="5" t="str">
        <f t="shared" ca="1" si="15"/>
        <v/>
      </c>
      <c r="E159" s="5" t="str">
        <f t="shared" ca="1" si="13"/>
        <v/>
      </c>
      <c r="F159" s="49"/>
      <c r="G159" s="5" t="str">
        <f t="shared" ca="1" si="16"/>
        <v/>
      </c>
      <c r="H159" s="5" t="str">
        <f t="shared" ca="1" si="17"/>
        <v/>
      </c>
      <c r="I159" s="5" t="str">
        <f t="shared" ca="1" si="18"/>
        <v/>
      </c>
      <c r="J159" s="5" t="str">
        <f t="shared" ca="1" si="19"/>
        <v/>
      </c>
      <c r="M159" s="5"/>
    </row>
    <row r="160" spans="2:13" x14ac:dyDescent="0.3">
      <c r="B160" s="53"/>
      <c r="C160" s="5" t="str">
        <f t="shared" ca="1" si="14"/>
        <v/>
      </c>
      <c r="D160" s="5" t="str">
        <f t="shared" ca="1" si="15"/>
        <v/>
      </c>
      <c r="E160" s="5" t="str">
        <f t="shared" ca="1" si="13"/>
        <v/>
      </c>
      <c r="F160" s="49"/>
      <c r="G160" s="5" t="str">
        <f t="shared" ca="1" si="16"/>
        <v/>
      </c>
      <c r="H160" s="5" t="str">
        <f t="shared" ca="1" si="17"/>
        <v/>
      </c>
      <c r="I160" s="5" t="str">
        <f t="shared" ca="1" si="18"/>
        <v/>
      </c>
      <c r="J160" s="5" t="str">
        <f t="shared" ca="1" si="19"/>
        <v/>
      </c>
      <c r="M160" s="5"/>
    </row>
    <row r="161" spans="2:13" x14ac:dyDescent="0.3">
      <c r="B161" s="53"/>
      <c r="C161" s="5" t="str">
        <f t="shared" ca="1" si="14"/>
        <v/>
      </c>
      <c r="D161" s="5" t="str">
        <f t="shared" ca="1" si="15"/>
        <v/>
      </c>
      <c r="E161" s="5" t="str">
        <f t="shared" ca="1" si="13"/>
        <v/>
      </c>
      <c r="F161" s="49"/>
      <c r="G161" s="5" t="str">
        <f t="shared" ca="1" si="16"/>
        <v/>
      </c>
      <c r="H161" s="5" t="str">
        <f t="shared" ca="1" si="17"/>
        <v/>
      </c>
      <c r="I161" s="5" t="str">
        <f t="shared" ca="1" si="18"/>
        <v/>
      </c>
      <c r="J161" s="5" t="str">
        <f t="shared" ca="1" si="19"/>
        <v/>
      </c>
      <c r="M161" s="5"/>
    </row>
    <row r="162" spans="2:13" x14ac:dyDescent="0.3">
      <c r="B162" s="53"/>
      <c r="C162" s="5" t="str">
        <f t="shared" ca="1" si="14"/>
        <v/>
      </c>
      <c r="D162" s="5" t="str">
        <f t="shared" ca="1" si="15"/>
        <v/>
      </c>
      <c r="E162" s="5" t="str">
        <f t="shared" ca="1" si="13"/>
        <v/>
      </c>
      <c r="F162" s="49"/>
      <c r="G162" s="5" t="str">
        <f t="shared" ca="1" si="16"/>
        <v/>
      </c>
      <c r="H162" s="5" t="str">
        <f t="shared" ca="1" si="17"/>
        <v/>
      </c>
      <c r="I162" s="5" t="str">
        <f t="shared" ca="1" si="18"/>
        <v/>
      </c>
      <c r="J162" s="5" t="str">
        <f t="shared" ca="1" si="19"/>
        <v/>
      </c>
      <c r="M162" s="5"/>
    </row>
    <row r="163" spans="2:13" x14ac:dyDescent="0.3">
      <c r="B163" s="53"/>
      <c r="C163" s="5" t="str">
        <f t="shared" ca="1" si="14"/>
        <v/>
      </c>
      <c r="D163" s="5" t="str">
        <f t="shared" ca="1" si="15"/>
        <v/>
      </c>
      <c r="E163" s="5" t="str">
        <f t="shared" ca="1" si="13"/>
        <v/>
      </c>
      <c r="F163" s="49"/>
      <c r="G163" s="5" t="str">
        <f t="shared" ca="1" si="16"/>
        <v/>
      </c>
      <c r="H163" s="5" t="str">
        <f t="shared" ca="1" si="17"/>
        <v/>
      </c>
      <c r="I163" s="5" t="str">
        <f t="shared" ca="1" si="18"/>
        <v/>
      </c>
      <c r="J163" s="5" t="str">
        <f t="shared" ca="1" si="19"/>
        <v/>
      </c>
      <c r="M163" s="5"/>
    </row>
    <row r="164" spans="2:13" x14ac:dyDescent="0.3">
      <c r="B164" s="53"/>
      <c r="C164" s="5" t="str">
        <f t="shared" ca="1" si="14"/>
        <v/>
      </c>
      <c r="D164" s="5" t="str">
        <f t="shared" ca="1" si="15"/>
        <v/>
      </c>
      <c r="E164" s="5" t="str">
        <f t="shared" ca="1" si="13"/>
        <v/>
      </c>
      <c r="F164" s="49"/>
      <c r="G164" s="5" t="str">
        <f t="shared" ca="1" si="16"/>
        <v/>
      </c>
      <c r="H164" s="5" t="str">
        <f t="shared" ca="1" si="17"/>
        <v/>
      </c>
      <c r="I164" s="5" t="str">
        <f t="shared" ca="1" si="18"/>
        <v/>
      </c>
      <c r="J164" s="5" t="str">
        <f t="shared" ca="1" si="19"/>
        <v/>
      </c>
      <c r="M164" s="5"/>
    </row>
    <row r="165" spans="2:13" x14ac:dyDescent="0.3">
      <c r="B165" s="53"/>
      <c r="C165" s="5" t="str">
        <f t="shared" ca="1" si="14"/>
        <v/>
      </c>
      <c r="D165" s="5" t="str">
        <f t="shared" ca="1" si="15"/>
        <v/>
      </c>
      <c r="E165" s="5" t="str">
        <f t="shared" ref="E165:E228" ca="1" si="20">_xlfn.LET(
_xlpm.PrincipalOwedCalculation,$B$10-$D165,
_xlpm.IsPrincipalLessThenOrEqualToMonthlyPaymentCondition,$G164&lt;=$B$10,
_xlpm.IsPrincipalZeroCondition,ROUND($G164,2) = 0,
_xlpm.IsPrincipalRemainingBlankCondition,$G164="",
_xlpm.IsPeriodBlankCondition,ISBLANK($A165),
_xlpm.Calculation,IF(_xlpm.IsPeriodBlankCondition,"",IF(_xlpm.IsPrincipalRemainingBlankCondition,"",IF(_xlpm.IsPrincipalZeroCondition,"",IF(_xlpm.IsPrincipalLessThenOrEqualToMonthlyPaymentCondition,$G164,_xlpm.PrincipalOwedCalculation)))),
_xlpm.Calculation
)</f>
        <v/>
      </c>
      <c r="F165" s="49"/>
      <c r="G165" s="5" t="str">
        <f t="shared" ca="1" si="16"/>
        <v/>
      </c>
      <c r="H165" s="5" t="str">
        <f t="shared" ca="1" si="17"/>
        <v/>
      </c>
      <c r="I165" s="5" t="str">
        <f t="shared" ca="1" si="18"/>
        <v/>
      </c>
      <c r="J165" s="5" t="str">
        <f t="shared" ca="1" si="19"/>
        <v/>
      </c>
      <c r="M165" s="5"/>
    </row>
    <row r="166" spans="2:13" x14ac:dyDescent="0.3">
      <c r="B166" s="53"/>
      <c r="C166" s="5" t="str">
        <f t="shared" ca="1" si="14"/>
        <v/>
      </c>
      <c r="D166" s="5" t="str">
        <f t="shared" ca="1" si="15"/>
        <v/>
      </c>
      <c r="E166" s="5" t="str">
        <f t="shared" ca="1" si="20"/>
        <v/>
      </c>
      <c r="F166" s="49"/>
      <c r="G166" s="5" t="str">
        <f t="shared" ca="1" si="16"/>
        <v/>
      </c>
      <c r="H166" s="5" t="str">
        <f t="shared" ca="1" si="17"/>
        <v/>
      </c>
      <c r="I166" s="5" t="str">
        <f t="shared" ca="1" si="18"/>
        <v/>
      </c>
      <c r="J166" s="5" t="str">
        <f t="shared" ca="1" si="19"/>
        <v/>
      </c>
      <c r="M166" s="5"/>
    </row>
    <row r="167" spans="2:13" x14ac:dyDescent="0.3">
      <c r="B167" s="53"/>
      <c r="C167" s="5" t="str">
        <f t="shared" ca="1" si="14"/>
        <v/>
      </c>
      <c r="D167" s="5" t="str">
        <f t="shared" ca="1" si="15"/>
        <v/>
      </c>
      <c r="E167" s="5" t="str">
        <f t="shared" ca="1" si="20"/>
        <v/>
      </c>
      <c r="F167" s="49"/>
      <c r="G167" s="5" t="str">
        <f t="shared" ca="1" si="16"/>
        <v/>
      </c>
      <c r="H167" s="5" t="str">
        <f t="shared" ca="1" si="17"/>
        <v/>
      </c>
      <c r="I167" s="5" t="str">
        <f t="shared" ca="1" si="18"/>
        <v/>
      </c>
      <c r="J167" s="5" t="str">
        <f t="shared" ca="1" si="19"/>
        <v/>
      </c>
      <c r="M167" s="5"/>
    </row>
    <row r="168" spans="2:13" x14ac:dyDescent="0.3">
      <c r="B168" s="53"/>
      <c r="C168" s="5" t="str">
        <f t="shared" ca="1" si="14"/>
        <v/>
      </c>
      <c r="D168" s="5" t="str">
        <f t="shared" ca="1" si="15"/>
        <v/>
      </c>
      <c r="E168" s="5" t="str">
        <f t="shared" ca="1" si="20"/>
        <v/>
      </c>
      <c r="F168" s="49"/>
      <c r="G168" s="5" t="str">
        <f t="shared" ca="1" si="16"/>
        <v/>
      </c>
      <c r="H168" s="5" t="str">
        <f t="shared" ca="1" si="17"/>
        <v/>
      </c>
      <c r="I168" s="5" t="str">
        <f t="shared" ca="1" si="18"/>
        <v/>
      </c>
      <c r="J168" s="5" t="str">
        <f t="shared" ca="1" si="19"/>
        <v/>
      </c>
      <c r="M168" s="5"/>
    </row>
    <row r="169" spans="2:13" x14ac:dyDescent="0.3">
      <c r="B169" s="53"/>
      <c r="C169" s="5" t="str">
        <f t="shared" ca="1" si="14"/>
        <v/>
      </c>
      <c r="D169" s="5" t="str">
        <f t="shared" ca="1" si="15"/>
        <v/>
      </c>
      <c r="E169" s="5" t="str">
        <f t="shared" ca="1" si="20"/>
        <v/>
      </c>
      <c r="F169" s="49"/>
      <c r="G169" s="5" t="str">
        <f t="shared" ca="1" si="16"/>
        <v/>
      </c>
      <c r="H169" s="5" t="str">
        <f t="shared" ca="1" si="17"/>
        <v/>
      </c>
      <c r="I169" s="5" t="str">
        <f t="shared" ca="1" si="18"/>
        <v/>
      </c>
      <c r="J169" s="5" t="str">
        <f t="shared" ca="1" si="19"/>
        <v/>
      </c>
      <c r="M169" s="5"/>
    </row>
    <row r="170" spans="2:13" x14ac:dyDescent="0.3">
      <c r="B170" s="53"/>
      <c r="C170" s="5" t="str">
        <f t="shared" ca="1" si="14"/>
        <v/>
      </c>
      <c r="D170" s="5" t="str">
        <f t="shared" ca="1" si="15"/>
        <v/>
      </c>
      <c r="E170" s="5" t="str">
        <f t="shared" ca="1" si="20"/>
        <v/>
      </c>
      <c r="F170" s="49"/>
      <c r="G170" s="5" t="str">
        <f t="shared" ca="1" si="16"/>
        <v/>
      </c>
      <c r="H170" s="5" t="str">
        <f t="shared" ca="1" si="17"/>
        <v/>
      </c>
      <c r="I170" s="5" t="str">
        <f t="shared" ca="1" si="18"/>
        <v/>
      </c>
      <c r="J170" s="5" t="str">
        <f t="shared" ca="1" si="19"/>
        <v/>
      </c>
      <c r="M170" s="5"/>
    </row>
    <row r="171" spans="2:13" x14ac:dyDescent="0.3">
      <c r="B171" s="53"/>
      <c r="C171" s="5" t="str">
        <f t="shared" ca="1" si="14"/>
        <v/>
      </c>
      <c r="D171" s="5" t="str">
        <f t="shared" ca="1" si="15"/>
        <v/>
      </c>
      <c r="E171" s="5" t="str">
        <f t="shared" ca="1" si="20"/>
        <v/>
      </c>
      <c r="F171" s="49"/>
      <c r="G171" s="5" t="str">
        <f t="shared" ca="1" si="16"/>
        <v/>
      </c>
      <c r="H171" s="5" t="str">
        <f t="shared" ca="1" si="17"/>
        <v/>
      </c>
      <c r="I171" s="5" t="str">
        <f t="shared" ca="1" si="18"/>
        <v/>
      </c>
      <c r="J171" s="5" t="str">
        <f t="shared" ca="1" si="19"/>
        <v/>
      </c>
      <c r="M171" s="5"/>
    </row>
    <row r="172" spans="2:13" x14ac:dyDescent="0.3">
      <c r="B172" s="53"/>
      <c r="C172" s="5" t="str">
        <f t="shared" ca="1" si="14"/>
        <v/>
      </c>
      <c r="D172" s="5" t="str">
        <f t="shared" ca="1" si="15"/>
        <v/>
      </c>
      <c r="E172" s="5" t="str">
        <f t="shared" ca="1" si="20"/>
        <v/>
      </c>
      <c r="F172" s="49"/>
      <c r="G172" s="5" t="str">
        <f t="shared" ca="1" si="16"/>
        <v/>
      </c>
      <c r="H172" s="5" t="str">
        <f t="shared" ca="1" si="17"/>
        <v/>
      </c>
      <c r="I172" s="5" t="str">
        <f t="shared" ca="1" si="18"/>
        <v/>
      </c>
      <c r="J172" s="5" t="str">
        <f t="shared" ca="1" si="19"/>
        <v/>
      </c>
      <c r="M172" s="5"/>
    </row>
    <row r="173" spans="2:13" x14ac:dyDescent="0.3">
      <c r="B173" s="53"/>
      <c r="C173" s="5" t="str">
        <f t="shared" ca="1" si="14"/>
        <v/>
      </c>
      <c r="D173" s="5" t="str">
        <f t="shared" ca="1" si="15"/>
        <v/>
      </c>
      <c r="E173" s="5" t="str">
        <f t="shared" ca="1" si="20"/>
        <v/>
      </c>
      <c r="F173" s="49"/>
      <c r="G173" s="5" t="str">
        <f t="shared" ca="1" si="16"/>
        <v/>
      </c>
      <c r="H173" s="5" t="str">
        <f t="shared" ca="1" si="17"/>
        <v/>
      </c>
      <c r="I173" s="5" t="str">
        <f t="shared" ca="1" si="18"/>
        <v/>
      </c>
      <c r="J173" s="5" t="str">
        <f t="shared" ca="1" si="19"/>
        <v/>
      </c>
      <c r="M173" s="5"/>
    </row>
    <row r="174" spans="2:13" x14ac:dyDescent="0.3">
      <c r="B174" s="53"/>
      <c r="C174" s="5" t="str">
        <f t="shared" ca="1" si="14"/>
        <v/>
      </c>
      <c r="D174" s="5" t="str">
        <f t="shared" ca="1" si="15"/>
        <v/>
      </c>
      <c r="E174" s="5" t="str">
        <f t="shared" ca="1" si="20"/>
        <v/>
      </c>
      <c r="F174" s="49"/>
      <c r="G174" s="5" t="str">
        <f t="shared" ca="1" si="16"/>
        <v/>
      </c>
      <c r="H174" s="5" t="str">
        <f t="shared" ca="1" si="17"/>
        <v/>
      </c>
      <c r="I174" s="5" t="str">
        <f t="shared" ca="1" si="18"/>
        <v/>
      </c>
      <c r="J174" s="5" t="str">
        <f t="shared" ca="1" si="19"/>
        <v/>
      </c>
      <c r="M174" s="5"/>
    </row>
    <row r="175" spans="2:13" x14ac:dyDescent="0.3">
      <c r="B175" s="53"/>
      <c r="C175" s="5" t="str">
        <f t="shared" ca="1" si="14"/>
        <v/>
      </c>
      <c r="D175" s="5" t="str">
        <f t="shared" ca="1" si="15"/>
        <v/>
      </c>
      <c r="E175" s="5" t="str">
        <f t="shared" ca="1" si="20"/>
        <v/>
      </c>
      <c r="F175" s="49"/>
      <c r="G175" s="5" t="str">
        <f t="shared" ca="1" si="16"/>
        <v/>
      </c>
      <c r="H175" s="5" t="str">
        <f t="shared" ca="1" si="17"/>
        <v/>
      </c>
      <c r="I175" s="5" t="str">
        <f t="shared" ca="1" si="18"/>
        <v/>
      </c>
      <c r="J175" s="5" t="str">
        <f t="shared" ca="1" si="19"/>
        <v/>
      </c>
      <c r="M175" s="5"/>
    </row>
    <row r="176" spans="2:13" x14ac:dyDescent="0.3">
      <c r="B176" s="53"/>
      <c r="C176" s="5" t="str">
        <f t="shared" ca="1" si="14"/>
        <v/>
      </c>
      <c r="D176" s="5" t="str">
        <f t="shared" ca="1" si="15"/>
        <v/>
      </c>
      <c r="E176" s="5" t="str">
        <f t="shared" ca="1" si="20"/>
        <v/>
      </c>
      <c r="F176" s="49"/>
      <c r="G176" s="5" t="str">
        <f t="shared" ca="1" si="16"/>
        <v/>
      </c>
      <c r="H176" s="5" t="str">
        <f t="shared" ca="1" si="17"/>
        <v/>
      </c>
      <c r="I176" s="5" t="str">
        <f t="shared" ca="1" si="18"/>
        <v/>
      </c>
      <c r="J176" s="5" t="str">
        <f t="shared" ca="1" si="19"/>
        <v/>
      </c>
      <c r="M176" s="5"/>
    </row>
    <row r="177" spans="2:13" x14ac:dyDescent="0.3">
      <c r="B177" s="53"/>
      <c r="C177" s="5" t="str">
        <f t="shared" ca="1" si="14"/>
        <v/>
      </c>
      <c r="D177" s="5" t="str">
        <f t="shared" ca="1" si="15"/>
        <v/>
      </c>
      <c r="E177" s="5" t="str">
        <f t="shared" ca="1" si="20"/>
        <v/>
      </c>
      <c r="F177" s="49"/>
      <c r="G177" s="5" t="str">
        <f t="shared" ca="1" si="16"/>
        <v/>
      </c>
      <c r="H177" s="5" t="str">
        <f t="shared" ca="1" si="17"/>
        <v/>
      </c>
      <c r="I177" s="5" t="str">
        <f t="shared" ca="1" si="18"/>
        <v/>
      </c>
      <c r="J177" s="5" t="str">
        <f t="shared" ca="1" si="19"/>
        <v/>
      </c>
      <c r="M177" s="5"/>
    </row>
    <row r="178" spans="2:13" x14ac:dyDescent="0.3">
      <c r="B178" s="53"/>
      <c r="C178" s="5" t="str">
        <f t="shared" ca="1" si="14"/>
        <v/>
      </c>
      <c r="D178" s="5" t="str">
        <f t="shared" ca="1" si="15"/>
        <v/>
      </c>
      <c r="E178" s="5" t="str">
        <f t="shared" ca="1" si="20"/>
        <v/>
      </c>
      <c r="F178" s="49"/>
      <c r="G178" s="5" t="str">
        <f t="shared" ca="1" si="16"/>
        <v/>
      </c>
      <c r="H178" s="5" t="str">
        <f t="shared" ca="1" si="17"/>
        <v/>
      </c>
      <c r="I178" s="5" t="str">
        <f t="shared" ca="1" si="18"/>
        <v/>
      </c>
      <c r="J178" s="5" t="str">
        <f t="shared" ca="1" si="19"/>
        <v/>
      </c>
      <c r="M178" s="5"/>
    </row>
    <row r="179" spans="2:13" x14ac:dyDescent="0.3">
      <c r="B179" s="53"/>
      <c r="C179" s="5" t="str">
        <f t="shared" ca="1" si="14"/>
        <v/>
      </c>
      <c r="D179" s="5" t="str">
        <f t="shared" ca="1" si="15"/>
        <v/>
      </c>
      <c r="E179" s="5" t="str">
        <f t="shared" ca="1" si="20"/>
        <v/>
      </c>
      <c r="F179" s="49"/>
      <c r="G179" s="5" t="str">
        <f t="shared" ca="1" si="16"/>
        <v/>
      </c>
      <c r="H179" s="5" t="str">
        <f t="shared" ca="1" si="17"/>
        <v/>
      </c>
      <c r="I179" s="5" t="str">
        <f t="shared" ca="1" si="18"/>
        <v/>
      </c>
      <c r="J179" s="5" t="str">
        <f t="shared" ca="1" si="19"/>
        <v/>
      </c>
      <c r="M179" s="5"/>
    </row>
    <row r="180" spans="2:13" x14ac:dyDescent="0.3">
      <c r="B180" s="53"/>
      <c r="C180" s="5" t="str">
        <f t="shared" ca="1" si="14"/>
        <v/>
      </c>
      <c r="D180" s="5" t="str">
        <f t="shared" ca="1" si="15"/>
        <v/>
      </c>
      <c r="E180" s="5" t="str">
        <f t="shared" ca="1" si="20"/>
        <v/>
      </c>
      <c r="F180" s="49"/>
      <c r="G180" s="5" t="str">
        <f t="shared" ca="1" si="16"/>
        <v/>
      </c>
      <c r="H180" s="5" t="str">
        <f t="shared" ca="1" si="17"/>
        <v/>
      </c>
      <c r="I180" s="5" t="str">
        <f t="shared" ca="1" si="18"/>
        <v/>
      </c>
      <c r="J180" s="5" t="str">
        <f t="shared" ca="1" si="19"/>
        <v/>
      </c>
      <c r="M180" s="5"/>
    </row>
    <row r="181" spans="2:13" x14ac:dyDescent="0.3">
      <c r="B181" s="53"/>
      <c r="C181" s="5" t="str">
        <f t="shared" ca="1" si="14"/>
        <v/>
      </c>
      <c r="D181" s="5" t="str">
        <f t="shared" ca="1" si="15"/>
        <v/>
      </c>
      <c r="E181" s="5" t="str">
        <f t="shared" ca="1" si="20"/>
        <v/>
      </c>
      <c r="F181" s="49"/>
      <c r="G181" s="5" t="str">
        <f t="shared" ca="1" si="16"/>
        <v/>
      </c>
      <c r="H181" s="5" t="str">
        <f t="shared" ca="1" si="17"/>
        <v/>
      </c>
      <c r="I181" s="5" t="str">
        <f t="shared" ca="1" si="18"/>
        <v/>
      </c>
      <c r="J181" s="5" t="str">
        <f t="shared" ca="1" si="19"/>
        <v/>
      </c>
      <c r="M181" s="5"/>
    </row>
    <row r="182" spans="2:13" x14ac:dyDescent="0.3">
      <c r="B182" s="53"/>
      <c r="C182" s="5" t="str">
        <f t="shared" ca="1" si="14"/>
        <v/>
      </c>
      <c r="D182" s="5" t="str">
        <f t="shared" ca="1" si="15"/>
        <v/>
      </c>
      <c r="E182" s="5" t="str">
        <f t="shared" ca="1" si="20"/>
        <v/>
      </c>
      <c r="F182" s="49"/>
      <c r="G182" s="5" t="str">
        <f t="shared" ca="1" si="16"/>
        <v/>
      </c>
      <c r="H182" s="5" t="str">
        <f t="shared" ca="1" si="17"/>
        <v/>
      </c>
      <c r="I182" s="5" t="str">
        <f t="shared" ca="1" si="18"/>
        <v/>
      </c>
      <c r="J182" s="5" t="str">
        <f t="shared" ca="1" si="19"/>
        <v/>
      </c>
      <c r="M182" s="5"/>
    </row>
    <row r="183" spans="2:13" x14ac:dyDescent="0.3">
      <c r="B183" s="53"/>
      <c r="C183" s="5" t="str">
        <f t="shared" ca="1" si="14"/>
        <v/>
      </c>
      <c r="D183" s="5" t="str">
        <f t="shared" ca="1" si="15"/>
        <v/>
      </c>
      <c r="E183" s="5" t="str">
        <f t="shared" ca="1" si="20"/>
        <v/>
      </c>
      <c r="F183" s="49"/>
      <c r="G183" s="5" t="str">
        <f t="shared" ca="1" si="16"/>
        <v/>
      </c>
      <c r="H183" s="5" t="str">
        <f t="shared" ca="1" si="17"/>
        <v/>
      </c>
      <c r="I183" s="5" t="str">
        <f t="shared" ca="1" si="18"/>
        <v/>
      </c>
      <c r="J183" s="5" t="str">
        <f t="shared" ca="1" si="19"/>
        <v/>
      </c>
      <c r="M183" s="5"/>
    </row>
    <row r="184" spans="2:13" x14ac:dyDescent="0.3">
      <c r="B184" s="53"/>
      <c r="C184" s="5" t="str">
        <f t="shared" ca="1" si="14"/>
        <v/>
      </c>
      <c r="D184" s="5" t="str">
        <f t="shared" ca="1" si="15"/>
        <v/>
      </c>
      <c r="E184" s="5" t="str">
        <f t="shared" ca="1" si="20"/>
        <v/>
      </c>
      <c r="F184" s="49"/>
      <c r="G184" s="5" t="str">
        <f t="shared" ca="1" si="16"/>
        <v/>
      </c>
      <c r="H184" s="5" t="str">
        <f t="shared" ca="1" si="17"/>
        <v/>
      </c>
      <c r="I184" s="5" t="str">
        <f t="shared" ca="1" si="18"/>
        <v/>
      </c>
      <c r="J184" s="5" t="str">
        <f t="shared" ca="1" si="19"/>
        <v/>
      </c>
      <c r="M184" s="5"/>
    </row>
    <row r="185" spans="2:13" x14ac:dyDescent="0.3">
      <c r="B185" s="53"/>
      <c r="C185" s="5" t="str">
        <f t="shared" ca="1" si="14"/>
        <v/>
      </c>
      <c r="D185" s="5" t="str">
        <f t="shared" ca="1" si="15"/>
        <v/>
      </c>
      <c r="E185" s="5" t="str">
        <f t="shared" ca="1" si="20"/>
        <v/>
      </c>
      <c r="F185" s="49"/>
      <c r="G185" s="5" t="str">
        <f t="shared" ca="1" si="16"/>
        <v/>
      </c>
      <c r="H185" s="5" t="str">
        <f t="shared" ca="1" si="17"/>
        <v/>
      </c>
      <c r="I185" s="5" t="str">
        <f t="shared" ca="1" si="18"/>
        <v/>
      </c>
      <c r="J185" s="5" t="str">
        <f t="shared" ca="1" si="19"/>
        <v/>
      </c>
      <c r="M185" s="5"/>
    </row>
    <row r="186" spans="2:13" x14ac:dyDescent="0.3">
      <c r="B186" s="53"/>
      <c r="C186" s="5" t="str">
        <f t="shared" ca="1" si="14"/>
        <v/>
      </c>
      <c r="D186" s="5" t="str">
        <f t="shared" ca="1" si="15"/>
        <v/>
      </c>
      <c r="E186" s="5" t="str">
        <f t="shared" ca="1" si="20"/>
        <v/>
      </c>
      <c r="F186" s="49"/>
      <c r="G186" s="5" t="str">
        <f t="shared" ca="1" si="16"/>
        <v/>
      </c>
      <c r="H186" s="5" t="str">
        <f t="shared" ca="1" si="17"/>
        <v/>
      </c>
      <c r="I186" s="5" t="str">
        <f t="shared" ca="1" si="18"/>
        <v/>
      </c>
      <c r="J186" s="5" t="str">
        <f t="shared" ca="1" si="19"/>
        <v/>
      </c>
      <c r="M186" s="5"/>
    </row>
    <row r="187" spans="2:13" x14ac:dyDescent="0.3">
      <c r="B187" s="53"/>
      <c r="C187" s="5" t="str">
        <f t="shared" ca="1" si="14"/>
        <v/>
      </c>
      <c r="D187" s="5" t="str">
        <f t="shared" ca="1" si="15"/>
        <v/>
      </c>
      <c r="E187" s="5" t="str">
        <f t="shared" ca="1" si="20"/>
        <v/>
      </c>
      <c r="F187" s="49"/>
      <c r="G187" s="5" t="str">
        <f t="shared" ca="1" si="16"/>
        <v/>
      </c>
      <c r="H187" s="5" t="str">
        <f t="shared" ca="1" si="17"/>
        <v/>
      </c>
      <c r="I187" s="5" t="str">
        <f t="shared" ca="1" si="18"/>
        <v/>
      </c>
      <c r="J187" s="5" t="str">
        <f t="shared" ca="1" si="19"/>
        <v/>
      </c>
      <c r="M187" s="5"/>
    </row>
    <row r="188" spans="2:13" x14ac:dyDescent="0.3">
      <c r="B188" s="53"/>
      <c r="C188" s="5" t="str">
        <f t="shared" ca="1" si="14"/>
        <v/>
      </c>
      <c r="D188" s="5" t="str">
        <f t="shared" ca="1" si="15"/>
        <v/>
      </c>
      <c r="E188" s="5" t="str">
        <f t="shared" ca="1" si="20"/>
        <v/>
      </c>
      <c r="F188" s="49"/>
      <c r="G188" s="5" t="str">
        <f t="shared" ca="1" si="16"/>
        <v/>
      </c>
      <c r="H188" s="5" t="str">
        <f t="shared" ca="1" si="17"/>
        <v/>
      </c>
      <c r="I188" s="5" t="str">
        <f t="shared" ca="1" si="18"/>
        <v/>
      </c>
      <c r="J188" s="5" t="str">
        <f t="shared" ca="1" si="19"/>
        <v/>
      </c>
      <c r="M188" s="5"/>
    </row>
    <row r="189" spans="2:13" x14ac:dyDescent="0.3">
      <c r="B189" s="53"/>
      <c r="C189" s="5" t="str">
        <f t="shared" ca="1" si="14"/>
        <v/>
      </c>
      <c r="D189" s="5" t="str">
        <f t="shared" ca="1" si="15"/>
        <v/>
      </c>
      <c r="E189" s="5" t="str">
        <f t="shared" ca="1" si="20"/>
        <v/>
      </c>
      <c r="F189" s="49"/>
      <c r="G189" s="5" t="str">
        <f t="shared" ca="1" si="16"/>
        <v/>
      </c>
      <c r="H189" s="5" t="str">
        <f t="shared" ca="1" si="17"/>
        <v/>
      </c>
      <c r="I189" s="5" t="str">
        <f t="shared" ca="1" si="18"/>
        <v/>
      </c>
      <c r="J189" s="5" t="str">
        <f t="shared" ca="1" si="19"/>
        <v/>
      </c>
      <c r="M189" s="5"/>
    </row>
    <row r="190" spans="2:13" x14ac:dyDescent="0.3">
      <c r="B190" s="53"/>
      <c r="C190" s="5" t="str">
        <f t="shared" ca="1" si="14"/>
        <v/>
      </c>
      <c r="D190" s="5" t="str">
        <f t="shared" ca="1" si="15"/>
        <v/>
      </c>
      <c r="E190" s="5" t="str">
        <f t="shared" ca="1" si="20"/>
        <v/>
      </c>
      <c r="F190" s="49"/>
      <c r="G190" s="5" t="str">
        <f t="shared" ca="1" si="16"/>
        <v/>
      </c>
      <c r="H190" s="5" t="str">
        <f t="shared" ca="1" si="17"/>
        <v/>
      </c>
      <c r="I190" s="5" t="str">
        <f t="shared" ca="1" si="18"/>
        <v/>
      </c>
      <c r="J190" s="5" t="str">
        <f t="shared" ca="1" si="19"/>
        <v/>
      </c>
      <c r="M190" s="5"/>
    </row>
    <row r="191" spans="2:13" x14ac:dyDescent="0.3">
      <c r="B191" s="53"/>
      <c r="C191" s="5" t="str">
        <f t="shared" ca="1" si="14"/>
        <v/>
      </c>
      <c r="D191" s="5" t="str">
        <f t="shared" ca="1" si="15"/>
        <v/>
      </c>
      <c r="E191" s="5" t="str">
        <f t="shared" ca="1" si="20"/>
        <v/>
      </c>
      <c r="F191" s="49"/>
      <c r="G191" s="5" t="str">
        <f t="shared" ca="1" si="16"/>
        <v/>
      </c>
      <c r="H191" s="5" t="str">
        <f t="shared" ca="1" si="17"/>
        <v/>
      </c>
      <c r="I191" s="5" t="str">
        <f t="shared" ca="1" si="18"/>
        <v/>
      </c>
      <c r="J191" s="5" t="str">
        <f t="shared" ca="1" si="19"/>
        <v/>
      </c>
      <c r="M191" s="5"/>
    </row>
    <row r="192" spans="2:13" x14ac:dyDescent="0.3">
      <c r="B192" s="53"/>
      <c r="C192" s="5" t="str">
        <f t="shared" ca="1" si="14"/>
        <v/>
      </c>
      <c r="D192" s="5" t="str">
        <f t="shared" ca="1" si="15"/>
        <v/>
      </c>
      <c r="E192" s="5" t="str">
        <f t="shared" ca="1" si="20"/>
        <v/>
      </c>
      <c r="F192" s="49"/>
      <c r="G192" s="5" t="str">
        <f t="shared" ca="1" si="16"/>
        <v/>
      </c>
      <c r="H192" s="5" t="str">
        <f t="shared" ca="1" si="17"/>
        <v/>
      </c>
      <c r="I192" s="5" t="str">
        <f t="shared" ca="1" si="18"/>
        <v/>
      </c>
      <c r="J192" s="5" t="str">
        <f t="shared" ca="1" si="19"/>
        <v/>
      </c>
      <c r="M192" s="5"/>
    </row>
    <row r="193" spans="2:13" x14ac:dyDescent="0.3">
      <c r="B193" s="53"/>
      <c r="C193" s="5" t="str">
        <f t="shared" ca="1" si="14"/>
        <v/>
      </c>
      <c r="D193" s="5" t="str">
        <f t="shared" ca="1" si="15"/>
        <v/>
      </c>
      <c r="E193" s="5" t="str">
        <f t="shared" ca="1" si="20"/>
        <v/>
      </c>
      <c r="F193" s="49"/>
      <c r="G193" s="5" t="str">
        <f t="shared" ca="1" si="16"/>
        <v/>
      </c>
      <c r="H193" s="5" t="str">
        <f t="shared" ca="1" si="17"/>
        <v/>
      </c>
      <c r="I193" s="5" t="str">
        <f t="shared" ca="1" si="18"/>
        <v/>
      </c>
      <c r="J193" s="5" t="str">
        <f t="shared" ca="1" si="19"/>
        <v/>
      </c>
      <c r="M193" s="5"/>
    </row>
    <row r="194" spans="2:13" x14ac:dyDescent="0.3">
      <c r="B194" s="53"/>
      <c r="C194" s="5" t="str">
        <f t="shared" ca="1" si="14"/>
        <v/>
      </c>
      <c r="D194" s="5" t="str">
        <f t="shared" ca="1" si="15"/>
        <v/>
      </c>
      <c r="E194" s="5" t="str">
        <f t="shared" ca="1" si="20"/>
        <v/>
      </c>
      <c r="F194" s="49"/>
      <c r="G194" s="5" t="str">
        <f t="shared" ca="1" si="16"/>
        <v/>
      </c>
      <c r="H194" s="5" t="str">
        <f t="shared" ca="1" si="17"/>
        <v/>
      </c>
      <c r="I194" s="5" t="str">
        <f t="shared" ca="1" si="18"/>
        <v/>
      </c>
      <c r="J194" s="5" t="str">
        <f t="shared" ca="1" si="19"/>
        <v/>
      </c>
      <c r="M194" s="5"/>
    </row>
    <row r="195" spans="2:13" x14ac:dyDescent="0.3">
      <c r="B195" s="53"/>
      <c r="C195" s="5" t="str">
        <f t="shared" ca="1" si="14"/>
        <v/>
      </c>
      <c r="D195" s="5" t="str">
        <f t="shared" ca="1" si="15"/>
        <v/>
      </c>
      <c r="E195" s="5" t="str">
        <f t="shared" ca="1" si="20"/>
        <v/>
      </c>
      <c r="F195" s="49"/>
      <c r="G195" s="5" t="str">
        <f t="shared" ca="1" si="16"/>
        <v/>
      </c>
      <c r="H195" s="5" t="str">
        <f t="shared" ca="1" si="17"/>
        <v/>
      </c>
      <c r="I195" s="5" t="str">
        <f t="shared" ca="1" si="18"/>
        <v/>
      </c>
      <c r="J195" s="5" t="str">
        <f t="shared" ca="1" si="19"/>
        <v/>
      </c>
      <c r="M195" s="5"/>
    </row>
    <row r="196" spans="2:13" x14ac:dyDescent="0.3">
      <c r="B196" s="53"/>
      <c r="C196" s="5" t="str">
        <f t="shared" ca="1" si="14"/>
        <v/>
      </c>
      <c r="D196" s="5" t="str">
        <f t="shared" ca="1" si="15"/>
        <v/>
      </c>
      <c r="E196" s="5" t="str">
        <f t="shared" ca="1" si="20"/>
        <v/>
      </c>
      <c r="F196" s="49"/>
      <c r="G196" s="5" t="str">
        <f t="shared" ca="1" si="16"/>
        <v/>
      </c>
      <c r="H196" s="5" t="str">
        <f t="shared" ca="1" si="17"/>
        <v/>
      </c>
      <c r="I196" s="5" t="str">
        <f t="shared" ca="1" si="18"/>
        <v/>
      </c>
      <c r="J196" s="5" t="str">
        <f t="shared" ca="1" si="19"/>
        <v/>
      </c>
      <c r="M196" s="5"/>
    </row>
    <row r="197" spans="2:13" x14ac:dyDescent="0.3">
      <c r="B197" s="53"/>
      <c r="C197" s="5" t="str">
        <f t="shared" ca="1" si="14"/>
        <v/>
      </c>
      <c r="D197" s="5" t="str">
        <f t="shared" ca="1" si="15"/>
        <v/>
      </c>
      <c r="E197" s="5" t="str">
        <f t="shared" ca="1" si="20"/>
        <v/>
      </c>
      <c r="F197" s="49"/>
      <c r="G197" s="5" t="str">
        <f t="shared" ca="1" si="16"/>
        <v/>
      </c>
      <c r="H197" s="5" t="str">
        <f t="shared" ca="1" si="17"/>
        <v/>
      </c>
      <c r="I197" s="5" t="str">
        <f t="shared" ca="1" si="18"/>
        <v/>
      </c>
      <c r="J197" s="5" t="str">
        <f t="shared" ca="1" si="19"/>
        <v/>
      </c>
      <c r="M197" s="5"/>
    </row>
    <row r="198" spans="2:13" x14ac:dyDescent="0.3">
      <c r="B198" s="53"/>
      <c r="C198" s="5" t="str">
        <f t="shared" ca="1" si="14"/>
        <v/>
      </c>
      <c r="D198" s="5" t="str">
        <f t="shared" ca="1" si="15"/>
        <v/>
      </c>
      <c r="E198" s="5" t="str">
        <f t="shared" ca="1" si="20"/>
        <v/>
      </c>
      <c r="F198" s="49"/>
      <c r="G198" s="5" t="str">
        <f t="shared" ca="1" si="16"/>
        <v/>
      </c>
      <c r="H198" s="5" t="str">
        <f t="shared" ca="1" si="17"/>
        <v/>
      </c>
      <c r="I198" s="5" t="str">
        <f t="shared" ca="1" si="18"/>
        <v/>
      </c>
      <c r="J198" s="5" t="str">
        <f t="shared" ca="1" si="19"/>
        <v/>
      </c>
      <c r="M198" s="5"/>
    </row>
    <row r="199" spans="2:13" x14ac:dyDescent="0.3">
      <c r="B199" s="53"/>
      <c r="C199" s="5" t="str">
        <f t="shared" ca="1" si="14"/>
        <v/>
      </c>
      <c r="D199" s="5" t="str">
        <f t="shared" ca="1" si="15"/>
        <v/>
      </c>
      <c r="E199" s="5" t="str">
        <f t="shared" ca="1" si="20"/>
        <v/>
      </c>
      <c r="F199" s="49"/>
      <c r="G199" s="5" t="str">
        <f t="shared" ca="1" si="16"/>
        <v/>
      </c>
      <c r="H199" s="5" t="str">
        <f t="shared" ca="1" si="17"/>
        <v/>
      </c>
      <c r="I199" s="5" t="str">
        <f t="shared" ca="1" si="18"/>
        <v/>
      </c>
      <c r="J199" s="5" t="str">
        <f t="shared" ca="1" si="19"/>
        <v/>
      </c>
      <c r="M199" s="5"/>
    </row>
    <row r="200" spans="2:13" x14ac:dyDescent="0.3">
      <c r="B200" s="53"/>
      <c r="C200" s="5" t="str">
        <f t="shared" ca="1" si="14"/>
        <v/>
      </c>
      <c r="D200" s="5" t="str">
        <f t="shared" ca="1" si="15"/>
        <v/>
      </c>
      <c r="E200" s="5" t="str">
        <f t="shared" ca="1" si="20"/>
        <v/>
      </c>
      <c r="F200" s="49"/>
      <c r="G200" s="5" t="str">
        <f t="shared" ca="1" si="16"/>
        <v/>
      </c>
      <c r="H200" s="5" t="str">
        <f t="shared" ca="1" si="17"/>
        <v/>
      </c>
      <c r="I200" s="5" t="str">
        <f t="shared" ca="1" si="18"/>
        <v/>
      </c>
      <c r="J200" s="5" t="str">
        <f t="shared" ca="1" si="19"/>
        <v/>
      </c>
      <c r="M200" s="5"/>
    </row>
    <row r="201" spans="2:13" x14ac:dyDescent="0.3">
      <c r="B201" s="53"/>
      <c r="C201" s="5" t="str">
        <f t="shared" ca="1" si="14"/>
        <v/>
      </c>
      <c r="D201" s="5" t="str">
        <f t="shared" ca="1" si="15"/>
        <v/>
      </c>
      <c r="E201" s="5" t="str">
        <f t="shared" ca="1" si="20"/>
        <v/>
      </c>
      <c r="F201" s="49"/>
      <c r="G201" s="5" t="str">
        <f t="shared" ca="1" si="16"/>
        <v/>
      </c>
      <c r="H201" s="5" t="str">
        <f t="shared" ca="1" si="17"/>
        <v/>
      </c>
      <c r="I201" s="5" t="str">
        <f t="shared" ca="1" si="18"/>
        <v/>
      </c>
      <c r="J201" s="5" t="str">
        <f t="shared" ca="1" si="19"/>
        <v/>
      </c>
      <c r="M201" s="5"/>
    </row>
    <row r="202" spans="2:13" x14ac:dyDescent="0.3">
      <c r="B202" s="53"/>
      <c r="C202" s="5" t="str">
        <f t="shared" ca="1" si="14"/>
        <v/>
      </c>
      <c r="D202" s="5" t="str">
        <f t="shared" ca="1" si="15"/>
        <v/>
      </c>
      <c r="E202" s="5" t="str">
        <f t="shared" ca="1" si="20"/>
        <v/>
      </c>
      <c r="F202" s="49"/>
      <c r="G202" s="5" t="str">
        <f t="shared" ca="1" si="16"/>
        <v/>
      </c>
      <c r="H202" s="5" t="str">
        <f t="shared" ca="1" si="17"/>
        <v/>
      </c>
      <c r="I202" s="5" t="str">
        <f t="shared" ca="1" si="18"/>
        <v/>
      </c>
      <c r="J202" s="5" t="str">
        <f t="shared" ca="1" si="19"/>
        <v/>
      </c>
      <c r="M202" s="5"/>
    </row>
    <row r="203" spans="2:13" x14ac:dyDescent="0.3">
      <c r="B203" s="53"/>
      <c r="C203" s="5" t="str">
        <f t="shared" ca="1" si="14"/>
        <v/>
      </c>
      <c r="D203" s="5" t="str">
        <f t="shared" ca="1" si="15"/>
        <v/>
      </c>
      <c r="E203" s="5" t="str">
        <f t="shared" ca="1" si="20"/>
        <v/>
      </c>
      <c r="F203" s="49"/>
      <c r="G203" s="5" t="str">
        <f t="shared" ca="1" si="16"/>
        <v/>
      </c>
      <c r="H203" s="5" t="str">
        <f t="shared" ca="1" si="17"/>
        <v/>
      </c>
      <c r="I203" s="5" t="str">
        <f t="shared" ca="1" si="18"/>
        <v/>
      </c>
      <c r="J203" s="5" t="str">
        <f t="shared" ca="1" si="19"/>
        <v/>
      </c>
      <c r="M203" s="5"/>
    </row>
    <row r="204" spans="2:13" x14ac:dyDescent="0.3">
      <c r="B204" s="53"/>
      <c r="C204" s="5" t="str">
        <f t="shared" ca="1" si="14"/>
        <v/>
      </c>
      <c r="D204" s="5" t="str">
        <f t="shared" ca="1" si="15"/>
        <v/>
      </c>
      <c r="E204" s="5" t="str">
        <f t="shared" ca="1" si="20"/>
        <v/>
      </c>
      <c r="F204" s="49"/>
      <c r="G204" s="5" t="str">
        <f t="shared" ca="1" si="16"/>
        <v/>
      </c>
      <c r="H204" s="5" t="str">
        <f t="shared" ca="1" si="17"/>
        <v/>
      </c>
      <c r="I204" s="5" t="str">
        <f t="shared" ca="1" si="18"/>
        <v/>
      </c>
      <c r="J204" s="5" t="str">
        <f t="shared" ca="1" si="19"/>
        <v/>
      </c>
      <c r="M204" s="5"/>
    </row>
    <row r="205" spans="2:13" x14ac:dyDescent="0.3">
      <c r="B205" s="53"/>
      <c r="C205" s="5" t="str">
        <f t="shared" ca="1" si="14"/>
        <v/>
      </c>
      <c r="D205" s="5" t="str">
        <f t="shared" ca="1" si="15"/>
        <v/>
      </c>
      <c r="E205" s="5" t="str">
        <f t="shared" ca="1" si="20"/>
        <v/>
      </c>
      <c r="F205" s="49"/>
      <c r="G205" s="5" t="str">
        <f t="shared" ca="1" si="16"/>
        <v/>
      </c>
      <c r="H205" s="5" t="str">
        <f t="shared" ca="1" si="17"/>
        <v/>
      </c>
      <c r="I205" s="5" t="str">
        <f t="shared" ca="1" si="18"/>
        <v/>
      </c>
      <c r="J205" s="5" t="str">
        <f t="shared" ca="1" si="19"/>
        <v/>
      </c>
      <c r="M205" s="5"/>
    </row>
    <row r="206" spans="2:13" x14ac:dyDescent="0.3">
      <c r="B206" s="53"/>
      <c r="C206" s="5" t="str">
        <f t="shared" ca="1" si="14"/>
        <v/>
      </c>
      <c r="D206" s="5" t="str">
        <f t="shared" ca="1" si="15"/>
        <v/>
      </c>
      <c r="E206" s="5" t="str">
        <f t="shared" ca="1" si="20"/>
        <v/>
      </c>
      <c r="F206" s="49"/>
      <c r="G206" s="5" t="str">
        <f t="shared" ca="1" si="16"/>
        <v/>
      </c>
      <c r="H206" s="5" t="str">
        <f t="shared" ca="1" si="17"/>
        <v/>
      </c>
      <c r="I206" s="5" t="str">
        <f t="shared" ca="1" si="18"/>
        <v/>
      </c>
      <c r="J206" s="5" t="str">
        <f t="shared" ca="1" si="19"/>
        <v/>
      </c>
      <c r="M206" s="5"/>
    </row>
    <row r="207" spans="2:13" x14ac:dyDescent="0.3">
      <c r="B207" s="53"/>
      <c r="C207" s="5" t="str">
        <f t="shared" ca="1" si="14"/>
        <v/>
      </c>
      <c r="D207" s="5" t="str">
        <f t="shared" ca="1" si="15"/>
        <v/>
      </c>
      <c r="E207" s="5" t="str">
        <f t="shared" ca="1" si="20"/>
        <v/>
      </c>
      <c r="F207" s="49"/>
      <c r="G207" s="5" t="str">
        <f t="shared" ca="1" si="16"/>
        <v/>
      </c>
      <c r="H207" s="5" t="str">
        <f t="shared" ca="1" si="17"/>
        <v/>
      </c>
      <c r="I207" s="5" t="str">
        <f t="shared" ca="1" si="18"/>
        <v/>
      </c>
      <c r="J207" s="5" t="str">
        <f t="shared" ca="1" si="19"/>
        <v/>
      </c>
      <c r="M207" s="5"/>
    </row>
    <row r="208" spans="2:13" x14ac:dyDescent="0.3">
      <c r="B208" s="53"/>
      <c r="C208" s="5" t="str">
        <f t="shared" ca="1" si="14"/>
        <v/>
      </c>
      <c r="D208" s="5" t="str">
        <f t="shared" ca="1" si="15"/>
        <v/>
      </c>
      <c r="E208" s="5" t="str">
        <f t="shared" ca="1" si="20"/>
        <v/>
      </c>
      <c r="F208" s="49"/>
      <c r="G208" s="5" t="str">
        <f t="shared" ca="1" si="16"/>
        <v/>
      </c>
      <c r="H208" s="5" t="str">
        <f t="shared" ca="1" si="17"/>
        <v/>
      </c>
      <c r="I208" s="5" t="str">
        <f t="shared" ca="1" si="18"/>
        <v/>
      </c>
      <c r="J208" s="5" t="str">
        <f t="shared" ca="1" si="19"/>
        <v/>
      </c>
      <c r="M208" s="5"/>
    </row>
    <row r="209" spans="2:13" x14ac:dyDescent="0.3">
      <c r="B209" s="53"/>
      <c r="C209" s="5" t="str">
        <f t="shared" ca="1" si="14"/>
        <v/>
      </c>
      <c r="D209" s="5" t="str">
        <f t="shared" ca="1" si="15"/>
        <v/>
      </c>
      <c r="E209" s="5" t="str">
        <f t="shared" ca="1" si="20"/>
        <v/>
      </c>
      <c r="F209" s="49"/>
      <c r="G209" s="5" t="str">
        <f t="shared" ca="1" si="16"/>
        <v/>
      </c>
      <c r="H209" s="5" t="str">
        <f t="shared" ca="1" si="17"/>
        <v/>
      </c>
      <c r="I209" s="5" t="str">
        <f t="shared" ca="1" si="18"/>
        <v/>
      </c>
      <c r="J209" s="5" t="str">
        <f t="shared" ca="1" si="19"/>
        <v/>
      </c>
      <c r="M209" s="5"/>
    </row>
    <row r="210" spans="2:13" x14ac:dyDescent="0.3">
      <c r="B210" s="53"/>
      <c r="C210" s="5" t="str">
        <f t="shared" ca="1" si="14"/>
        <v/>
      </c>
      <c r="D210" s="5" t="str">
        <f t="shared" ca="1" si="15"/>
        <v/>
      </c>
      <c r="E210" s="5" t="str">
        <f t="shared" ca="1" si="20"/>
        <v/>
      </c>
      <c r="F210" s="49"/>
      <c r="G210" s="5" t="str">
        <f t="shared" ca="1" si="16"/>
        <v/>
      </c>
      <c r="H210" s="5" t="str">
        <f t="shared" ca="1" si="17"/>
        <v/>
      </c>
      <c r="I210" s="5" t="str">
        <f t="shared" ca="1" si="18"/>
        <v/>
      </c>
      <c r="J210" s="5" t="str">
        <f t="shared" ca="1" si="19"/>
        <v/>
      </c>
      <c r="M210" s="5"/>
    </row>
    <row r="211" spans="2:13" x14ac:dyDescent="0.3">
      <c r="B211" s="53"/>
      <c r="C211" s="5" t="str">
        <f t="shared" ca="1" si="14"/>
        <v/>
      </c>
      <c r="D211" s="5" t="str">
        <f t="shared" ca="1" si="15"/>
        <v/>
      </c>
      <c r="E211" s="5" t="str">
        <f t="shared" ca="1" si="20"/>
        <v/>
      </c>
      <c r="F211" s="49"/>
      <c r="G211" s="5" t="str">
        <f t="shared" ca="1" si="16"/>
        <v/>
      </c>
      <c r="H211" s="5" t="str">
        <f t="shared" ca="1" si="17"/>
        <v/>
      </c>
      <c r="I211" s="5" t="str">
        <f t="shared" ca="1" si="18"/>
        <v/>
      </c>
      <c r="J211" s="5" t="str">
        <f t="shared" ca="1" si="19"/>
        <v/>
      </c>
      <c r="M211" s="5"/>
    </row>
    <row r="212" spans="2:13" x14ac:dyDescent="0.3">
      <c r="B212" s="53"/>
      <c r="C212" s="5" t="str">
        <f t="shared" ca="1" si="14"/>
        <v/>
      </c>
      <c r="D212" s="5" t="str">
        <f t="shared" ca="1" si="15"/>
        <v/>
      </c>
      <c r="E212" s="5" t="str">
        <f t="shared" ca="1" si="20"/>
        <v/>
      </c>
      <c r="F212" s="49"/>
      <c r="G212" s="5" t="str">
        <f t="shared" ca="1" si="16"/>
        <v/>
      </c>
      <c r="H212" s="5" t="str">
        <f t="shared" ca="1" si="17"/>
        <v/>
      </c>
      <c r="I212" s="5" t="str">
        <f t="shared" ca="1" si="18"/>
        <v/>
      </c>
      <c r="J212" s="5" t="str">
        <f t="shared" ca="1" si="19"/>
        <v/>
      </c>
      <c r="M212" s="5"/>
    </row>
    <row r="213" spans="2:13" x14ac:dyDescent="0.3">
      <c r="B213" s="53"/>
      <c r="C213" s="5" t="str">
        <f t="shared" ca="1" si="14"/>
        <v/>
      </c>
      <c r="D213" s="5" t="str">
        <f t="shared" ca="1" si="15"/>
        <v/>
      </c>
      <c r="E213" s="5" t="str">
        <f t="shared" ca="1" si="20"/>
        <v/>
      </c>
      <c r="F213" s="49"/>
      <c r="G213" s="5" t="str">
        <f t="shared" ca="1" si="16"/>
        <v/>
      </c>
      <c r="H213" s="5" t="str">
        <f t="shared" ca="1" si="17"/>
        <v/>
      </c>
      <c r="I213" s="5" t="str">
        <f t="shared" ca="1" si="18"/>
        <v/>
      </c>
      <c r="J213" s="5" t="str">
        <f t="shared" ca="1" si="19"/>
        <v/>
      </c>
      <c r="M213" s="5"/>
    </row>
    <row r="214" spans="2:13" x14ac:dyDescent="0.3">
      <c r="B214" s="53"/>
      <c r="C214" s="5" t="str">
        <f t="shared" ca="1" si="14"/>
        <v/>
      </c>
      <c r="D214" s="5" t="str">
        <f t="shared" ca="1" si="15"/>
        <v/>
      </c>
      <c r="E214" s="5" t="str">
        <f t="shared" ca="1" si="20"/>
        <v/>
      </c>
      <c r="F214" s="49"/>
      <c r="G214" s="5" t="str">
        <f t="shared" ca="1" si="16"/>
        <v/>
      </c>
      <c r="H214" s="5" t="str">
        <f t="shared" ca="1" si="17"/>
        <v/>
      </c>
      <c r="I214" s="5" t="str">
        <f t="shared" ca="1" si="18"/>
        <v/>
      </c>
      <c r="J214" s="5" t="str">
        <f t="shared" ca="1" si="19"/>
        <v/>
      </c>
      <c r="M214" s="5"/>
    </row>
    <row r="215" spans="2:13" x14ac:dyDescent="0.3">
      <c r="B215" s="53"/>
      <c r="C215" s="5" t="str">
        <f t="shared" ca="1" si="14"/>
        <v/>
      </c>
      <c r="D215" s="5" t="str">
        <f t="shared" ca="1" si="15"/>
        <v/>
      </c>
      <c r="E215" s="5" t="str">
        <f t="shared" ca="1" si="20"/>
        <v/>
      </c>
      <c r="F215" s="49"/>
      <c r="G215" s="5" t="str">
        <f t="shared" ca="1" si="16"/>
        <v/>
      </c>
      <c r="H215" s="5" t="str">
        <f t="shared" ca="1" si="17"/>
        <v/>
      </c>
      <c r="I215" s="5" t="str">
        <f t="shared" ca="1" si="18"/>
        <v/>
      </c>
      <c r="J215" s="5" t="str">
        <f t="shared" ca="1" si="19"/>
        <v/>
      </c>
      <c r="M215" s="5"/>
    </row>
    <row r="216" spans="2:13" x14ac:dyDescent="0.3">
      <c r="B216" s="53"/>
      <c r="C216" s="5" t="str">
        <f t="shared" ca="1" si="14"/>
        <v/>
      </c>
      <c r="D216" s="5" t="str">
        <f t="shared" ca="1" si="15"/>
        <v/>
      </c>
      <c r="E216" s="5" t="str">
        <f t="shared" ca="1" si="20"/>
        <v/>
      </c>
      <c r="F216" s="49"/>
      <c r="G216" s="5" t="str">
        <f t="shared" ca="1" si="16"/>
        <v/>
      </c>
      <c r="H216" s="5" t="str">
        <f t="shared" ca="1" si="17"/>
        <v/>
      </c>
      <c r="I216" s="5" t="str">
        <f t="shared" ca="1" si="18"/>
        <v/>
      </c>
      <c r="J216" s="5" t="str">
        <f t="shared" ca="1" si="19"/>
        <v/>
      </c>
      <c r="M216" s="5"/>
    </row>
    <row r="217" spans="2:13" x14ac:dyDescent="0.3">
      <c r="B217" s="53"/>
      <c r="C217" s="5" t="str">
        <f t="shared" ca="1" si="14"/>
        <v/>
      </c>
      <c r="D217" s="5" t="str">
        <f t="shared" ca="1" si="15"/>
        <v/>
      </c>
      <c r="E217" s="5" t="str">
        <f t="shared" ca="1" si="20"/>
        <v/>
      </c>
      <c r="F217" s="49"/>
      <c r="G217" s="5" t="str">
        <f t="shared" ca="1" si="16"/>
        <v/>
      </c>
      <c r="H217" s="5" t="str">
        <f t="shared" ca="1" si="17"/>
        <v/>
      </c>
      <c r="I217" s="5" t="str">
        <f t="shared" ca="1" si="18"/>
        <v/>
      </c>
      <c r="J217" s="5" t="str">
        <f t="shared" ca="1" si="19"/>
        <v/>
      </c>
      <c r="M217" s="5"/>
    </row>
    <row r="218" spans="2:13" x14ac:dyDescent="0.3">
      <c r="B218" s="53"/>
      <c r="C218" s="5" t="str">
        <f t="shared" ca="1" si="14"/>
        <v/>
      </c>
      <c r="D218" s="5" t="str">
        <f t="shared" ca="1" si="15"/>
        <v/>
      </c>
      <c r="E218" s="5" t="str">
        <f t="shared" ca="1" si="20"/>
        <v/>
      </c>
      <c r="F218" s="49"/>
      <c r="G218" s="5" t="str">
        <f t="shared" ca="1" si="16"/>
        <v/>
      </c>
      <c r="H218" s="5" t="str">
        <f t="shared" ca="1" si="17"/>
        <v/>
      </c>
      <c r="I218" s="5" t="str">
        <f t="shared" ca="1" si="18"/>
        <v/>
      </c>
      <c r="J218" s="5" t="str">
        <f t="shared" ca="1" si="19"/>
        <v/>
      </c>
      <c r="M218" s="5"/>
    </row>
    <row r="219" spans="2:13" x14ac:dyDescent="0.3">
      <c r="B219" s="53"/>
      <c r="C219" s="5" t="str">
        <f t="shared" ref="C219:C282" ca="1" si="21">_xlfn.LET(
_xlpm.StartingPrincipalBalance,$G218,
_xlpm.IsPrincipalRemainingZeroCondition,ROUND($G218,2)=0,
_xlpm.IsPrincipalRemainingBlankCondition,$G218="",
_xlpm.IsPeriodBlankCondition,ISBLANK($A219),
_xlpm.Calculation,IF(_xlpm.IsPeriodBlankCondition,"",IF(_xlpm.IsPrincipalRemainingBlankCondition,"",IF(_xlpm.IsPrincipalRemainingZeroCondition,"",_xlpm.StartingPrincipalBalance))),
_xlpm.Calculation
)</f>
        <v/>
      </c>
      <c r="D219" s="5" t="str">
        <f t="shared" ref="D219:D282" ca="1" si="22">_xlfn.LET(
_xlpm.InterestCalculation,$G218*$B$9,
_xlpm.IsPrincipalRemainingZeroCondition,ROUND($G218,2)=0,
_xlpm.IsPrincipalRemainingBlankCondition,$G218="",
_xlpm.IsPeriodBlankCondition,ISBLANK($A219),
_xlpm.Calculation,IF(_xlpm.IsPeriodBlankCondition,"",IF(_xlpm.IsPrincipalRemainingBlankCondition,"",IF(_xlpm.IsPrincipalRemainingZeroCondition,"",_xlpm.InterestCalculation))),
_xlpm.Calculation
)</f>
        <v/>
      </c>
      <c r="E219" s="5" t="str">
        <f t="shared" ca="1" si="20"/>
        <v/>
      </c>
      <c r="F219" s="49"/>
      <c r="G219" s="5" t="str">
        <f t="shared" ref="G219:G282" ca="1" si="23">_xlfn.LET(
_xlpm.StartingBalanceGreaterThanPrincipalOwedPlusPrepaymentCondition,$C219&gt;=$E219+$F219,
_xlpm.IsPrincpalOwedPlusPrepaymentLessThanOrEqualToPrincipalRemainingCondition,ROUND($E219+$F219,2)&lt;=ROUND($G218,2),
_xlpm.IsCurrentPrincapalOwedAmtGreaterThanPrevPrincipalOwedCondition,$E218&gt;$G218,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_xlpm.Calculation,IF(_xlpm.IsPeriodBlankCondition,"",IF(_xlpm.IsPrincipalRemainingBlankCondition,"",IF(_xlpm.IsPrincipalZeroCondition,"",IF(_xlpm.StartingBalanceGreaterThanPrincipalOwedPlusPrepaymentCondition,$C219-$E219-$F219,0)))),
_xlpm.Calculation
)</f>
        <v/>
      </c>
      <c r="H219" s="5" t="str">
        <f t="shared" ref="H219:H282" ca="1" si="24">_xlfn.LET(
_xlpm.PrincpalRemainingCalculation,$B$13,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_xlpm.Calculation,IF(_xlpm.IsPeriodBlankCondition,"",IF(_xlpm.IsPrincipalRemainingBlankCondition,"",IF(_xlpm.IsPrincipalZeroCondition,"",_xlpm.PrincpalRemainingCalculation))),
_xlpm.Calculation
)</f>
        <v/>
      </c>
      <c r="I219" s="5" t="str">
        <f t="shared" ref="I219:I282" ca="1" si="25">_xlfn.LET(
_xlpm.IsPrincipalRemainingLessThanOrEqualToPMICutoffAmtCondition,$G218&lt;=$B$2*(1-$B$15),
_xlpm.PMIMonthlyPayment,$B$19,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19" s="5" t="str">
        <f t="shared" ref="J219:J282" ca="1" si="26">_xlfn.LET(
_xlpm.PrePaymentActuallyPaid,IF($C219&gt;=$E219+$F219,$F219,$C219-$E219),
_xlpm.IfPMIOwedIsBlank,IF($I219 = "",0,$I219),
_xlpm.TotalMonthlyPaymentCalculation,$D219+$E219+$H219+_xlpm.IfPMIOwedIsBlank+_xlpm.PrePaymentActuallyPaid,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_xlpm.Calculation,IF(_xlpm.IsPeriodBlankCondition,"",IF(_xlpm.IsPrincipalRemainingBlankCondition,"",IF(_xlpm.IsPrincipalZeroCondition,"",_xlpm.TotalMonthlyPaymentCalculation))),
_xlpm.Calculation
)</f>
        <v/>
      </c>
      <c r="M219" s="5"/>
    </row>
    <row r="220" spans="2:13" x14ac:dyDescent="0.3">
      <c r="B220" s="53"/>
      <c r="C220" s="5" t="str">
        <f t="shared" ca="1" si="21"/>
        <v/>
      </c>
      <c r="D220" s="5" t="str">
        <f t="shared" ca="1" si="22"/>
        <v/>
      </c>
      <c r="E220" s="5" t="str">
        <f t="shared" ca="1" si="20"/>
        <v/>
      </c>
      <c r="F220" s="49"/>
      <c r="G220" s="5" t="str">
        <f t="shared" ca="1" si="23"/>
        <v/>
      </c>
      <c r="H220" s="5" t="str">
        <f t="shared" ca="1" si="24"/>
        <v/>
      </c>
      <c r="I220" s="5" t="str">
        <f t="shared" ca="1" si="25"/>
        <v/>
      </c>
      <c r="J220" s="5" t="str">
        <f t="shared" ca="1" si="26"/>
        <v/>
      </c>
      <c r="M220" s="5"/>
    </row>
    <row r="221" spans="2:13" x14ac:dyDescent="0.3">
      <c r="B221" s="53"/>
      <c r="C221" s="5" t="str">
        <f t="shared" ca="1" si="21"/>
        <v/>
      </c>
      <c r="D221" s="5" t="str">
        <f t="shared" ca="1" si="22"/>
        <v/>
      </c>
      <c r="E221" s="5" t="str">
        <f t="shared" ca="1" si="20"/>
        <v/>
      </c>
      <c r="F221" s="49"/>
      <c r="G221" s="5" t="str">
        <f t="shared" ca="1" si="23"/>
        <v/>
      </c>
      <c r="H221" s="5" t="str">
        <f t="shared" ca="1" si="24"/>
        <v/>
      </c>
      <c r="I221" s="5" t="str">
        <f t="shared" ca="1" si="25"/>
        <v/>
      </c>
      <c r="J221" s="5" t="str">
        <f t="shared" ca="1" si="26"/>
        <v/>
      </c>
      <c r="M221" s="5"/>
    </row>
    <row r="222" spans="2:13" x14ac:dyDescent="0.3">
      <c r="B222" s="53"/>
      <c r="C222" s="5" t="str">
        <f t="shared" ca="1" si="21"/>
        <v/>
      </c>
      <c r="D222" s="5" t="str">
        <f t="shared" ca="1" si="22"/>
        <v/>
      </c>
      <c r="E222" s="5" t="str">
        <f t="shared" ca="1" si="20"/>
        <v/>
      </c>
      <c r="F222" s="49"/>
      <c r="G222" s="5" t="str">
        <f t="shared" ca="1" si="23"/>
        <v/>
      </c>
      <c r="H222" s="5" t="str">
        <f t="shared" ca="1" si="24"/>
        <v/>
      </c>
      <c r="I222" s="5" t="str">
        <f t="shared" ca="1" si="25"/>
        <v/>
      </c>
      <c r="J222" s="5" t="str">
        <f t="shared" ca="1" si="26"/>
        <v/>
      </c>
      <c r="M222" s="5"/>
    </row>
    <row r="223" spans="2:13" x14ac:dyDescent="0.3">
      <c r="B223" s="53"/>
      <c r="C223" s="5" t="str">
        <f t="shared" ca="1" si="21"/>
        <v/>
      </c>
      <c r="D223" s="5" t="str">
        <f t="shared" ca="1" si="22"/>
        <v/>
      </c>
      <c r="E223" s="5" t="str">
        <f t="shared" ca="1" si="20"/>
        <v/>
      </c>
      <c r="F223" s="49"/>
      <c r="G223" s="5" t="str">
        <f t="shared" ca="1" si="23"/>
        <v/>
      </c>
      <c r="H223" s="5" t="str">
        <f t="shared" ca="1" si="24"/>
        <v/>
      </c>
      <c r="I223" s="5" t="str">
        <f t="shared" ca="1" si="25"/>
        <v/>
      </c>
      <c r="J223" s="5" t="str">
        <f t="shared" ca="1" si="26"/>
        <v/>
      </c>
      <c r="M223" s="5"/>
    </row>
    <row r="224" spans="2:13" x14ac:dyDescent="0.3">
      <c r="B224" s="53"/>
      <c r="C224" s="5" t="str">
        <f t="shared" ca="1" si="21"/>
        <v/>
      </c>
      <c r="D224" s="5" t="str">
        <f t="shared" ca="1" si="22"/>
        <v/>
      </c>
      <c r="E224" s="5" t="str">
        <f t="shared" ca="1" si="20"/>
        <v/>
      </c>
      <c r="F224" s="49"/>
      <c r="G224" s="5" t="str">
        <f t="shared" ca="1" si="23"/>
        <v/>
      </c>
      <c r="H224" s="5" t="str">
        <f t="shared" ca="1" si="24"/>
        <v/>
      </c>
      <c r="I224" s="5" t="str">
        <f t="shared" ca="1" si="25"/>
        <v/>
      </c>
      <c r="J224" s="5" t="str">
        <f t="shared" ca="1" si="26"/>
        <v/>
      </c>
      <c r="M224" s="5"/>
    </row>
    <row r="225" spans="2:13" x14ac:dyDescent="0.3">
      <c r="B225" s="53"/>
      <c r="C225" s="5" t="str">
        <f t="shared" ca="1" si="21"/>
        <v/>
      </c>
      <c r="D225" s="5" t="str">
        <f t="shared" ca="1" si="22"/>
        <v/>
      </c>
      <c r="E225" s="5" t="str">
        <f t="shared" ca="1" si="20"/>
        <v/>
      </c>
      <c r="F225" s="49"/>
      <c r="G225" s="5" t="str">
        <f t="shared" ca="1" si="23"/>
        <v/>
      </c>
      <c r="H225" s="5" t="str">
        <f t="shared" ca="1" si="24"/>
        <v/>
      </c>
      <c r="I225" s="5" t="str">
        <f t="shared" ca="1" si="25"/>
        <v/>
      </c>
      <c r="J225" s="5" t="str">
        <f t="shared" ca="1" si="26"/>
        <v/>
      </c>
      <c r="M225" s="5"/>
    </row>
    <row r="226" spans="2:13" x14ac:dyDescent="0.3">
      <c r="B226" s="53"/>
      <c r="C226" s="5" t="str">
        <f t="shared" ca="1" si="21"/>
        <v/>
      </c>
      <c r="D226" s="5" t="str">
        <f t="shared" ca="1" si="22"/>
        <v/>
      </c>
      <c r="E226" s="5" t="str">
        <f t="shared" ca="1" si="20"/>
        <v/>
      </c>
      <c r="F226" s="49"/>
      <c r="G226" s="5" t="str">
        <f t="shared" ca="1" si="23"/>
        <v/>
      </c>
      <c r="H226" s="5" t="str">
        <f t="shared" ca="1" si="24"/>
        <v/>
      </c>
      <c r="I226" s="5" t="str">
        <f t="shared" ca="1" si="25"/>
        <v/>
      </c>
      <c r="J226" s="5" t="str">
        <f t="shared" ca="1" si="26"/>
        <v/>
      </c>
      <c r="M226" s="5"/>
    </row>
    <row r="227" spans="2:13" x14ac:dyDescent="0.3">
      <c r="B227" s="53"/>
      <c r="C227" s="5" t="str">
        <f t="shared" ca="1" si="21"/>
        <v/>
      </c>
      <c r="D227" s="5" t="str">
        <f t="shared" ca="1" si="22"/>
        <v/>
      </c>
      <c r="E227" s="5" t="str">
        <f t="shared" ca="1" si="20"/>
        <v/>
      </c>
      <c r="F227" s="49"/>
      <c r="G227" s="5" t="str">
        <f t="shared" ca="1" si="23"/>
        <v/>
      </c>
      <c r="H227" s="5" t="str">
        <f t="shared" ca="1" si="24"/>
        <v/>
      </c>
      <c r="I227" s="5" t="str">
        <f t="shared" ca="1" si="25"/>
        <v/>
      </c>
      <c r="J227" s="5" t="str">
        <f t="shared" ca="1" si="26"/>
        <v/>
      </c>
      <c r="M227" s="5"/>
    </row>
    <row r="228" spans="2:13" x14ac:dyDescent="0.3">
      <c r="B228" s="53"/>
      <c r="C228" s="5" t="str">
        <f t="shared" ca="1" si="21"/>
        <v/>
      </c>
      <c r="D228" s="5" t="str">
        <f t="shared" ca="1" si="22"/>
        <v/>
      </c>
      <c r="E228" s="5" t="str">
        <f t="shared" ca="1" si="20"/>
        <v/>
      </c>
      <c r="F228" s="49"/>
      <c r="G228" s="5" t="str">
        <f t="shared" ca="1" si="23"/>
        <v/>
      </c>
      <c r="H228" s="5" t="str">
        <f t="shared" ca="1" si="24"/>
        <v/>
      </c>
      <c r="I228" s="5" t="str">
        <f t="shared" ca="1" si="25"/>
        <v/>
      </c>
      <c r="J228" s="5" t="str">
        <f t="shared" ca="1" si="26"/>
        <v/>
      </c>
      <c r="M228" s="5"/>
    </row>
    <row r="229" spans="2:13" x14ac:dyDescent="0.3">
      <c r="B229" s="53"/>
      <c r="C229" s="5" t="str">
        <f t="shared" ca="1" si="21"/>
        <v/>
      </c>
      <c r="D229" s="5" t="str">
        <f t="shared" ca="1" si="22"/>
        <v/>
      </c>
      <c r="E229" s="5" t="str">
        <f t="shared" ref="E229:E292" ca="1" si="27">_xlfn.LET(
_xlpm.PrincipalOwedCalculation,$B$10-$D229,
_xlpm.IsPrincipalLessThenOrEqualToMonthlyPaymentCondition,$G228&lt;=$B$10,
_xlpm.IsPrincipalZeroCondition,ROUND($G228,2) = 0,
_xlpm.IsPrincipalRemainingBlankCondition,$G228="",
_xlpm.IsPeriodBlankCondition,ISBLANK($A229),
_xlpm.Calculation,IF(_xlpm.IsPeriodBlankCondition,"",IF(_xlpm.IsPrincipalRemainingBlankCondition,"",IF(_xlpm.IsPrincipalZeroCondition,"",IF(_xlpm.IsPrincipalLessThenOrEqualToMonthlyPaymentCondition,$G228,_xlpm.PrincipalOwedCalculation)))),
_xlpm.Calculation
)</f>
        <v/>
      </c>
      <c r="F229" s="49"/>
      <c r="G229" s="5" t="str">
        <f t="shared" ca="1" si="23"/>
        <v/>
      </c>
      <c r="H229" s="5" t="str">
        <f t="shared" ca="1" si="24"/>
        <v/>
      </c>
      <c r="I229" s="5" t="str">
        <f t="shared" ca="1" si="25"/>
        <v/>
      </c>
      <c r="J229" s="5" t="str">
        <f t="shared" ca="1" si="26"/>
        <v/>
      </c>
      <c r="M229" s="5"/>
    </row>
    <row r="230" spans="2:13" x14ac:dyDescent="0.3">
      <c r="B230" s="53"/>
      <c r="C230" s="5" t="str">
        <f t="shared" ca="1" si="21"/>
        <v/>
      </c>
      <c r="D230" s="5" t="str">
        <f t="shared" ca="1" si="22"/>
        <v/>
      </c>
      <c r="E230" s="5" t="str">
        <f t="shared" ca="1" si="27"/>
        <v/>
      </c>
      <c r="F230" s="49"/>
      <c r="G230" s="5" t="str">
        <f t="shared" ca="1" si="23"/>
        <v/>
      </c>
      <c r="H230" s="5" t="str">
        <f t="shared" ca="1" si="24"/>
        <v/>
      </c>
      <c r="I230" s="5" t="str">
        <f t="shared" ca="1" si="25"/>
        <v/>
      </c>
      <c r="J230" s="5" t="str">
        <f t="shared" ca="1" si="26"/>
        <v/>
      </c>
      <c r="M230" s="5"/>
    </row>
    <row r="231" spans="2:13" x14ac:dyDescent="0.3">
      <c r="B231" s="53"/>
      <c r="C231" s="5" t="str">
        <f t="shared" ca="1" si="21"/>
        <v/>
      </c>
      <c r="D231" s="5" t="str">
        <f t="shared" ca="1" si="22"/>
        <v/>
      </c>
      <c r="E231" s="5" t="str">
        <f t="shared" ca="1" si="27"/>
        <v/>
      </c>
      <c r="F231" s="49"/>
      <c r="G231" s="5" t="str">
        <f t="shared" ca="1" si="23"/>
        <v/>
      </c>
      <c r="H231" s="5" t="str">
        <f t="shared" ca="1" si="24"/>
        <v/>
      </c>
      <c r="I231" s="5" t="str">
        <f t="shared" ca="1" si="25"/>
        <v/>
      </c>
      <c r="J231" s="5" t="str">
        <f t="shared" ca="1" si="26"/>
        <v/>
      </c>
      <c r="M231" s="5"/>
    </row>
    <row r="232" spans="2:13" x14ac:dyDescent="0.3">
      <c r="B232" s="53"/>
      <c r="C232" s="5" t="str">
        <f t="shared" ca="1" si="21"/>
        <v/>
      </c>
      <c r="D232" s="5" t="str">
        <f t="shared" ca="1" si="22"/>
        <v/>
      </c>
      <c r="E232" s="5" t="str">
        <f t="shared" ca="1" si="27"/>
        <v/>
      </c>
      <c r="F232" s="49"/>
      <c r="G232" s="5" t="str">
        <f t="shared" ca="1" si="23"/>
        <v/>
      </c>
      <c r="H232" s="5" t="str">
        <f t="shared" ca="1" si="24"/>
        <v/>
      </c>
      <c r="I232" s="5" t="str">
        <f t="shared" ca="1" si="25"/>
        <v/>
      </c>
      <c r="J232" s="5" t="str">
        <f t="shared" ca="1" si="26"/>
        <v/>
      </c>
      <c r="M232" s="5"/>
    </row>
    <row r="233" spans="2:13" x14ac:dyDescent="0.3">
      <c r="B233" s="53"/>
      <c r="C233" s="5" t="str">
        <f t="shared" ca="1" si="21"/>
        <v/>
      </c>
      <c r="D233" s="5" t="str">
        <f t="shared" ca="1" si="22"/>
        <v/>
      </c>
      <c r="E233" s="5" t="str">
        <f t="shared" ca="1" si="27"/>
        <v/>
      </c>
      <c r="F233" s="49"/>
      <c r="G233" s="5" t="str">
        <f t="shared" ca="1" si="23"/>
        <v/>
      </c>
      <c r="H233" s="5" t="str">
        <f t="shared" ca="1" si="24"/>
        <v/>
      </c>
      <c r="I233" s="5" t="str">
        <f t="shared" ca="1" si="25"/>
        <v/>
      </c>
      <c r="J233" s="5" t="str">
        <f t="shared" ca="1" si="26"/>
        <v/>
      </c>
      <c r="M233" s="5"/>
    </row>
    <row r="234" spans="2:13" x14ac:dyDescent="0.3">
      <c r="B234" s="53"/>
      <c r="C234" s="5" t="str">
        <f t="shared" ca="1" si="21"/>
        <v/>
      </c>
      <c r="D234" s="5" t="str">
        <f t="shared" ca="1" si="22"/>
        <v/>
      </c>
      <c r="E234" s="5" t="str">
        <f t="shared" ca="1" si="27"/>
        <v/>
      </c>
      <c r="F234" s="49"/>
      <c r="G234" s="5" t="str">
        <f t="shared" ca="1" si="23"/>
        <v/>
      </c>
      <c r="H234" s="5" t="str">
        <f t="shared" ca="1" si="24"/>
        <v/>
      </c>
      <c r="I234" s="5" t="str">
        <f t="shared" ca="1" si="25"/>
        <v/>
      </c>
      <c r="J234" s="5" t="str">
        <f t="shared" ca="1" si="26"/>
        <v/>
      </c>
      <c r="M234" s="5"/>
    </row>
    <row r="235" spans="2:13" x14ac:dyDescent="0.3">
      <c r="B235" s="53"/>
      <c r="C235" s="5" t="str">
        <f t="shared" ca="1" si="21"/>
        <v/>
      </c>
      <c r="D235" s="5" t="str">
        <f t="shared" ca="1" si="22"/>
        <v/>
      </c>
      <c r="E235" s="5" t="str">
        <f t="shared" ca="1" si="27"/>
        <v/>
      </c>
      <c r="F235" s="49"/>
      <c r="G235" s="5" t="str">
        <f t="shared" ca="1" si="23"/>
        <v/>
      </c>
      <c r="H235" s="5" t="str">
        <f t="shared" ca="1" si="24"/>
        <v/>
      </c>
      <c r="I235" s="5" t="str">
        <f t="shared" ca="1" si="25"/>
        <v/>
      </c>
      <c r="J235" s="5" t="str">
        <f t="shared" ca="1" si="26"/>
        <v/>
      </c>
      <c r="M235" s="5"/>
    </row>
    <row r="236" spans="2:13" x14ac:dyDescent="0.3">
      <c r="B236" s="53"/>
      <c r="C236" s="5" t="str">
        <f t="shared" ca="1" si="21"/>
        <v/>
      </c>
      <c r="D236" s="5" t="str">
        <f t="shared" ca="1" si="22"/>
        <v/>
      </c>
      <c r="E236" s="5" t="str">
        <f t="shared" ca="1" si="27"/>
        <v/>
      </c>
      <c r="F236" s="49"/>
      <c r="G236" s="5" t="str">
        <f t="shared" ca="1" si="23"/>
        <v/>
      </c>
      <c r="H236" s="5" t="str">
        <f t="shared" ca="1" si="24"/>
        <v/>
      </c>
      <c r="I236" s="5" t="str">
        <f t="shared" ca="1" si="25"/>
        <v/>
      </c>
      <c r="J236" s="5" t="str">
        <f t="shared" ca="1" si="26"/>
        <v/>
      </c>
      <c r="M236" s="5"/>
    </row>
    <row r="237" spans="2:13" x14ac:dyDescent="0.3">
      <c r="B237" s="53"/>
      <c r="C237" s="5" t="str">
        <f t="shared" ca="1" si="21"/>
        <v/>
      </c>
      <c r="D237" s="5" t="str">
        <f t="shared" ca="1" si="22"/>
        <v/>
      </c>
      <c r="E237" s="5" t="str">
        <f t="shared" ca="1" si="27"/>
        <v/>
      </c>
      <c r="F237" s="49"/>
      <c r="G237" s="5" t="str">
        <f t="shared" ca="1" si="23"/>
        <v/>
      </c>
      <c r="H237" s="5" t="str">
        <f t="shared" ca="1" si="24"/>
        <v/>
      </c>
      <c r="I237" s="5" t="str">
        <f t="shared" ca="1" si="25"/>
        <v/>
      </c>
      <c r="J237" s="5" t="str">
        <f t="shared" ca="1" si="26"/>
        <v/>
      </c>
      <c r="M237" s="5"/>
    </row>
    <row r="238" spans="2:13" x14ac:dyDescent="0.3">
      <c r="B238" s="53"/>
      <c r="C238" s="5" t="str">
        <f t="shared" ca="1" si="21"/>
        <v/>
      </c>
      <c r="D238" s="5" t="str">
        <f t="shared" ca="1" si="22"/>
        <v/>
      </c>
      <c r="E238" s="5" t="str">
        <f t="shared" ca="1" si="27"/>
        <v/>
      </c>
      <c r="F238" s="49"/>
      <c r="G238" s="5" t="str">
        <f t="shared" ca="1" si="23"/>
        <v/>
      </c>
      <c r="H238" s="5" t="str">
        <f t="shared" ca="1" si="24"/>
        <v/>
      </c>
      <c r="I238" s="5" t="str">
        <f t="shared" ca="1" si="25"/>
        <v/>
      </c>
      <c r="J238" s="5" t="str">
        <f t="shared" ca="1" si="26"/>
        <v/>
      </c>
      <c r="M238" s="5"/>
    </row>
    <row r="239" spans="2:13" x14ac:dyDescent="0.3">
      <c r="B239" s="53"/>
      <c r="C239" s="5" t="str">
        <f t="shared" ca="1" si="21"/>
        <v/>
      </c>
      <c r="D239" s="5" t="str">
        <f t="shared" ca="1" si="22"/>
        <v/>
      </c>
      <c r="E239" s="5" t="str">
        <f t="shared" ca="1" si="27"/>
        <v/>
      </c>
      <c r="F239" s="49"/>
      <c r="G239" s="5" t="str">
        <f t="shared" ca="1" si="23"/>
        <v/>
      </c>
      <c r="H239" s="5" t="str">
        <f t="shared" ca="1" si="24"/>
        <v/>
      </c>
      <c r="I239" s="5" t="str">
        <f t="shared" ca="1" si="25"/>
        <v/>
      </c>
      <c r="J239" s="5" t="str">
        <f t="shared" ca="1" si="26"/>
        <v/>
      </c>
      <c r="M239" s="5"/>
    </row>
    <row r="240" spans="2:13" x14ac:dyDescent="0.3">
      <c r="B240" s="53"/>
      <c r="C240" s="5" t="str">
        <f t="shared" ca="1" si="21"/>
        <v/>
      </c>
      <c r="D240" s="5" t="str">
        <f t="shared" ca="1" si="22"/>
        <v/>
      </c>
      <c r="E240" s="5" t="str">
        <f t="shared" ca="1" si="27"/>
        <v/>
      </c>
      <c r="F240" s="49"/>
      <c r="G240" s="5" t="str">
        <f t="shared" ca="1" si="23"/>
        <v/>
      </c>
      <c r="H240" s="5" t="str">
        <f t="shared" ca="1" si="24"/>
        <v/>
      </c>
      <c r="I240" s="5" t="str">
        <f t="shared" ca="1" si="25"/>
        <v/>
      </c>
      <c r="J240" s="5" t="str">
        <f t="shared" ca="1" si="26"/>
        <v/>
      </c>
      <c r="M240" s="5"/>
    </row>
    <row r="241" spans="2:13" x14ac:dyDescent="0.3">
      <c r="B241" s="53"/>
      <c r="C241" s="5" t="str">
        <f t="shared" ca="1" si="21"/>
        <v/>
      </c>
      <c r="D241" s="5" t="str">
        <f t="shared" ca="1" si="22"/>
        <v/>
      </c>
      <c r="E241" s="5" t="str">
        <f t="shared" ca="1" si="27"/>
        <v/>
      </c>
      <c r="F241" s="49"/>
      <c r="G241" s="5" t="str">
        <f t="shared" ca="1" si="23"/>
        <v/>
      </c>
      <c r="H241" s="5" t="str">
        <f t="shared" ca="1" si="24"/>
        <v/>
      </c>
      <c r="I241" s="5" t="str">
        <f t="shared" ca="1" si="25"/>
        <v/>
      </c>
      <c r="J241" s="5" t="str">
        <f t="shared" ca="1" si="26"/>
        <v/>
      </c>
      <c r="M241" s="5"/>
    </row>
    <row r="242" spans="2:13" x14ac:dyDescent="0.3">
      <c r="B242" s="53"/>
      <c r="C242" s="5" t="str">
        <f t="shared" ca="1" si="21"/>
        <v/>
      </c>
      <c r="D242" s="5" t="str">
        <f t="shared" ca="1" si="22"/>
        <v/>
      </c>
      <c r="E242" s="5" t="str">
        <f t="shared" ca="1" si="27"/>
        <v/>
      </c>
      <c r="F242" s="49"/>
      <c r="G242" s="5" t="str">
        <f t="shared" ca="1" si="23"/>
        <v/>
      </c>
      <c r="H242" s="5" t="str">
        <f t="shared" ca="1" si="24"/>
        <v/>
      </c>
      <c r="I242" s="5" t="str">
        <f t="shared" ca="1" si="25"/>
        <v/>
      </c>
      <c r="J242" s="5" t="str">
        <f t="shared" ca="1" si="26"/>
        <v/>
      </c>
      <c r="M242" s="5"/>
    </row>
    <row r="243" spans="2:13" x14ac:dyDescent="0.3">
      <c r="B243" s="53"/>
      <c r="C243" s="5" t="str">
        <f t="shared" ca="1" si="21"/>
        <v/>
      </c>
      <c r="D243" s="5" t="str">
        <f t="shared" ca="1" si="22"/>
        <v/>
      </c>
      <c r="E243" s="5" t="str">
        <f t="shared" ca="1" si="27"/>
        <v/>
      </c>
      <c r="F243" s="49"/>
      <c r="G243" s="5" t="str">
        <f t="shared" ca="1" si="23"/>
        <v/>
      </c>
      <c r="H243" s="5" t="str">
        <f t="shared" ca="1" si="24"/>
        <v/>
      </c>
      <c r="I243" s="5" t="str">
        <f t="shared" ca="1" si="25"/>
        <v/>
      </c>
      <c r="J243" s="5" t="str">
        <f t="shared" ca="1" si="26"/>
        <v/>
      </c>
      <c r="M243" s="5"/>
    </row>
    <row r="244" spans="2:13" x14ac:dyDescent="0.3">
      <c r="B244" s="53"/>
      <c r="C244" s="5" t="str">
        <f t="shared" ca="1" si="21"/>
        <v/>
      </c>
      <c r="D244" s="5" t="str">
        <f t="shared" ca="1" si="22"/>
        <v/>
      </c>
      <c r="E244" s="5" t="str">
        <f t="shared" ca="1" si="27"/>
        <v/>
      </c>
      <c r="F244" s="49"/>
      <c r="G244" s="5" t="str">
        <f t="shared" ca="1" si="23"/>
        <v/>
      </c>
      <c r="H244" s="5" t="str">
        <f t="shared" ca="1" si="24"/>
        <v/>
      </c>
      <c r="I244" s="5" t="str">
        <f t="shared" ca="1" si="25"/>
        <v/>
      </c>
      <c r="J244" s="5" t="str">
        <f t="shared" ca="1" si="26"/>
        <v/>
      </c>
      <c r="M244" s="5"/>
    </row>
    <row r="245" spans="2:13" x14ac:dyDescent="0.3">
      <c r="B245" s="53"/>
      <c r="C245" s="5" t="str">
        <f t="shared" ca="1" si="21"/>
        <v/>
      </c>
      <c r="D245" s="5" t="str">
        <f t="shared" ca="1" si="22"/>
        <v/>
      </c>
      <c r="E245" s="5" t="str">
        <f t="shared" ca="1" si="27"/>
        <v/>
      </c>
      <c r="F245" s="49"/>
      <c r="G245" s="5" t="str">
        <f t="shared" ca="1" si="23"/>
        <v/>
      </c>
      <c r="H245" s="5" t="str">
        <f t="shared" ca="1" si="24"/>
        <v/>
      </c>
      <c r="I245" s="5" t="str">
        <f t="shared" ca="1" si="25"/>
        <v/>
      </c>
      <c r="J245" s="5" t="str">
        <f t="shared" ca="1" si="26"/>
        <v/>
      </c>
      <c r="M245" s="5"/>
    </row>
    <row r="246" spans="2:13" x14ac:dyDescent="0.3">
      <c r="B246" s="53"/>
      <c r="C246" s="5" t="str">
        <f t="shared" ca="1" si="21"/>
        <v/>
      </c>
      <c r="D246" s="5" t="str">
        <f t="shared" ca="1" si="22"/>
        <v/>
      </c>
      <c r="E246" s="5" t="str">
        <f t="shared" ca="1" si="27"/>
        <v/>
      </c>
      <c r="F246" s="49"/>
      <c r="G246" s="5" t="str">
        <f t="shared" ca="1" si="23"/>
        <v/>
      </c>
      <c r="H246" s="5" t="str">
        <f t="shared" ca="1" si="24"/>
        <v/>
      </c>
      <c r="I246" s="5" t="str">
        <f t="shared" ca="1" si="25"/>
        <v/>
      </c>
      <c r="J246" s="5" t="str">
        <f t="shared" ca="1" si="26"/>
        <v/>
      </c>
      <c r="M246" s="5"/>
    </row>
    <row r="247" spans="2:13" x14ac:dyDescent="0.3">
      <c r="B247" s="53"/>
      <c r="C247" s="5" t="str">
        <f t="shared" ca="1" si="21"/>
        <v/>
      </c>
      <c r="D247" s="5" t="str">
        <f t="shared" ca="1" si="22"/>
        <v/>
      </c>
      <c r="E247" s="5" t="str">
        <f t="shared" ca="1" si="27"/>
        <v/>
      </c>
      <c r="F247" s="49"/>
      <c r="G247" s="5" t="str">
        <f t="shared" ca="1" si="23"/>
        <v/>
      </c>
      <c r="H247" s="5" t="str">
        <f t="shared" ca="1" si="24"/>
        <v/>
      </c>
      <c r="I247" s="5" t="str">
        <f t="shared" ca="1" si="25"/>
        <v/>
      </c>
      <c r="J247" s="5" t="str">
        <f t="shared" ca="1" si="26"/>
        <v/>
      </c>
      <c r="M247" s="5"/>
    </row>
    <row r="248" spans="2:13" x14ac:dyDescent="0.3">
      <c r="B248" s="53"/>
      <c r="C248" s="5" t="str">
        <f t="shared" ca="1" si="21"/>
        <v/>
      </c>
      <c r="D248" s="5" t="str">
        <f t="shared" ca="1" si="22"/>
        <v/>
      </c>
      <c r="E248" s="5" t="str">
        <f t="shared" ca="1" si="27"/>
        <v/>
      </c>
      <c r="F248" s="49"/>
      <c r="G248" s="5" t="str">
        <f t="shared" ca="1" si="23"/>
        <v/>
      </c>
      <c r="H248" s="5" t="str">
        <f t="shared" ca="1" si="24"/>
        <v/>
      </c>
      <c r="I248" s="5" t="str">
        <f t="shared" ca="1" si="25"/>
        <v/>
      </c>
      <c r="J248" s="5" t="str">
        <f t="shared" ca="1" si="26"/>
        <v/>
      </c>
      <c r="M248" s="5"/>
    </row>
    <row r="249" spans="2:13" x14ac:dyDescent="0.3">
      <c r="B249" s="53"/>
      <c r="C249" s="5" t="str">
        <f t="shared" ca="1" si="21"/>
        <v/>
      </c>
      <c r="D249" s="5" t="str">
        <f t="shared" ca="1" si="22"/>
        <v/>
      </c>
      <c r="E249" s="5" t="str">
        <f t="shared" ca="1" si="27"/>
        <v/>
      </c>
      <c r="F249" s="49"/>
      <c r="G249" s="5" t="str">
        <f t="shared" ca="1" si="23"/>
        <v/>
      </c>
      <c r="H249" s="5" t="str">
        <f t="shared" ca="1" si="24"/>
        <v/>
      </c>
      <c r="I249" s="5" t="str">
        <f t="shared" ca="1" si="25"/>
        <v/>
      </c>
      <c r="J249" s="5" t="str">
        <f t="shared" ca="1" si="26"/>
        <v/>
      </c>
      <c r="K249" s="5"/>
      <c r="M249" s="5"/>
    </row>
    <row r="250" spans="2:13" x14ac:dyDescent="0.3">
      <c r="B250" s="53"/>
      <c r="C250" s="5" t="str">
        <f t="shared" ca="1" si="21"/>
        <v/>
      </c>
      <c r="D250" s="5" t="str">
        <f t="shared" ca="1" si="22"/>
        <v/>
      </c>
      <c r="E250" s="5" t="str">
        <f t="shared" ca="1" si="27"/>
        <v/>
      </c>
      <c r="F250" s="49"/>
      <c r="G250" s="5" t="str">
        <f t="shared" ca="1" si="23"/>
        <v/>
      </c>
      <c r="H250" s="5" t="str">
        <f t="shared" ca="1" si="24"/>
        <v/>
      </c>
      <c r="I250" s="5" t="str">
        <f t="shared" ca="1" si="25"/>
        <v/>
      </c>
      <c r="J250" s="5" t="str">
        <f t="shared" ca="1" si="26"/>
        <v/>
      </c>
      <c r="M250" s="5"/>
    </row>
    <row r="251" spans="2:13" x14ac:dyDescent="0.3">
      <c r="B251" s="53"/>
      <c r="C251" s="5" t="str">
        <f t="shared" ca="1" si="21"/>
        <v/>
      </c>
      <c r="D251" s="5" t="str">
        <f t="shared" ca="1" si="22"/>
        <v/>
      </c>
      <c r="E251" s="5" t="str">
        <f t="shared" ca="1" si="27"/>
        <v/>
      </c>
      <c r="F251" s="49"/>
      <c r="G251" s="5" t="str">
        <f t="shared" ca="1" si="23"/>
        <v/>
      </c>
      <c r="H251" s="5" t="str">
        <f t="shared" ca="1" si="24"/>
        <v/>
      </c>
      <c r="I251" s="5" t="str">
        <f t="shared" ca="1" si="25"/>
        <v/>
      </c>
      <c r="J251" s="5" t="str">
        <f t="shared" ca="1" si="26"/>
        <v/>
      </c>
      <c r="M251" s="5"/>
    </row>
    <row r="252" spans="2:13" x14ac:dyDescent="0.3">
      <c r="B252" s="53"/>
      <c r="C252" s="5" t="str">
        <f t="shared" ca="1" si="21"/>
        <v/>
      </c>
      <c r="D252" s="5" t="str">
        <f t="shared" ca="1" si="22"/>
        <v/>
      </c>
      <c r="E252" s="5" t="str">
        <f t="shared" ca="1" si="27"/>
        <v/>
      </c>
      <c r="F252" s="49"/>
      <c r="G252" s="5" t="str">
        <f t="shared" ca="1" si="23"/>
        <v/>
      </c>
      <c r="H252" s="5" t="str">
        <f t="shared" ca="1" si="24"/>
        <v/>
      </c>
      <c r="I252" s="5" t="str">
        <f t="shared" ca="1" si="25"/>
        <v/>
      </c>
      <c r="J252" s="5" t="str">
        <f t="shared" ca="1" si="26"/>
        <v/>
      </c>
      <c r="M252" s="5"/>
    </row>
    <row r="253" spans="2:13" x14ac:dyDescent="0.3">
      <c r="B253" s="53"/>
      <c r="C253" s="5" t="str">
        <f t="shared" ca="1" si="21"/>
        <v/>
      </c>
      <c r="D253" s="5" t="str">
        <f t="shared" ca="1" si="22"/>
        <v/>
      </c>
      <c r="E253" s="5" t="str">
        <f t="shared" ca="1" si="27"/>
        <v/>
      </c>
      <c r="F253" s="49"/>
      <c r="G253" s="5" t="str">
        <f t="shared" ca="1" si="23"/>
        <v/>
      </c>
      <c r="H253" s="5" t="str">
        <f t="shared" ca="1" si="24"/>
        <v/>
      </c>
      <c r="I253" s="5" t="str">
        <f t="shared" ca="1" si="25"/>
        <v/>
      </c>
      <c r="J253" s="5" t="str">
        <f t="shared" ca="1" si="26"/>
        <v/>
      </c>
      <c r="M253" s="5"/>
    </row>
    <row r="254" spans="2:13" x14ac:dyDescent="0.3">
      <c r="B254" s="53"/>
      <c r="C254" s="5" t="str">
        <f t="shared" ca="1" si="21"/>
        <v/>
      </c>
      <c r="D254" s="5" t="str">
        <f t="shared" ca="1" si="22"/>
        <v/>
      </c>
      <c r="E254" s="5" t="str">
        <f t="shared" ca="1" si="27"/>
        <v/>
      </c>
      <c r="F254" s="49"/>
      <c r="G254" s="5" t="str">
        <f t="shared" ca="1" si="23"/>
        <v/>
      </c>
      <c r="H254" s="5" t="str">
        <f t="shared" ca="1" si="24"/>
        <v/>
      </c>
      <c r="I254" s="5" t="str">
        <f t="shared" ca="1" si="25"/>
        <v/>
      </c>
      <c r="J254" s="5" t="str">
        <f t="shared" ca="1" si="26"/>
        <v/>
      </c>
      <c r="M254" s="5"/>
    </row>
    <row r="255" spans="2:13" x14ac:dyDescent="0.3">
      <c r="B255" s="53"/>
      <c r="C255" s="5" t="str">
        <f t="shared" ca="1" si="21"/>
        <v/>
      </c>
      <c r="D255" s="5" t="str">
        <f t="shared" ca="1" si="22"/>
        <v/>
      </c>
      <c r="E255" s="5" t="str">
        <f t="shared" ca="1" si="27"/>
        <v/>
      </c>
      <c r="F255" s="49"/>
      <c r="G255" s="5" t="str">
        <f t="shared" ca="1" si="23"/>
        <v/>
      </c>
      <c r="H255" s="5" t="str">
        <f t="shared" ca="1" si="24"/>
        <v/>
      </c>
      <c r="I255" s="5" t="str">
        <f t="shared" ca="1" si="25"/>
        <v/>
      </c>
      <c r="J255" s="5" t="str">
        <f t="shared" ca="1" si="26"/>
        <v/>
      </c>
      <c r="M255" s="5"/>
    </row>
    <row r="256" spans="2:13" x14ac:dyDescent="0.3">
      <c r="B256" s="53"/>
      <c r="C256" s="5" t="str">
        <f t="shared" ca="1" si="21"/>
        <v/>
      </c>
      <c r="D256" s="5" t="str">
        <f t="shared" ca="1" si="22"/>
        <v/>
      </c>
      <c r="E256" s="5" t="str">
        <f t="shared" ca="1" si="27"/>
        <v/>
      </c>
      <c r="F256" s="49"/>
      <c r="G256" s="5" t="str">
        <f t="shared" ca="1" si="23"/>
        <v/>
      </c>
      <c r="H256" s="5" t="str">
        <f t="shared" ca="1" si="24"/>
        <v/>
      </c>
      <c r="I256" s="5" t="str">
        <f t="shared" ca="1" si="25"/>
        <v/>
      </c>
      <c r="J256" s="5" t="str">
        <f t="shared" ca="1" si="26"/>
        <v/>
      </c>
      <c r="M256" s="5"/>
    </row>
    <row r="257" spans="2:13" x14ac:dyDescent="0.3">
      <c r="B257" s="53"/>
      <c r="C257" s="5" t="str">
        <f t="shared" ca="1" si="21"/>
        <v/>
      </c>
      <c r="D257" s="5" t="str">
        <f t="shared" ca="1" si="22"/>
        <v/>
      </c>
      <c r="E257" s="5" t="str">
        <f t="shared" ca="1" si="27"/>
        <v/>
      </c>
      <c r="F257" s="49"/>
      <c r="G257" s="5" t="str">
        <f t="shared" ca="1" si="23"/>
        <v/>
      </c>
      <c r="H257" s="5" t="str">
        <f t="shared" ca="1" si="24"/>
        <v/>
      </c>
      <c r="I257" s="5" t="str">
        <f t="shared" ca="1" si="25"/>
        <v/>
      </c>
      <c r="J257" s="5" t="str">
        <f t="shared" ca="1" si="26"/>
        <v/>
      </c>
      <c r="M257" s="5"/>
    </row>
    <row r="258" spans="2:13" x14ac:dyDescent="0.3">
      <c r="B258" s="53"/>
      <c r="C258" s="5" t="str">
        <f t="shared" ca="1" si="21"/>
        <v/>
      </c>
      <c r="D258" s="5" t="str">
        <f t="shared" ca="1" si="22"/>
        <v/>
      </c>
      <c r="E258" s="5" t="str">
        <f t="shared" ca="1" si="27"/>
        <v/>
      </c>
      <c r="F258" s="49"/>
      <c r="G258" s="5" t="str">
        <f t="shared" ca="1" si="23"/>
        <v/>
      </c>
      <c r="H258" s="5" t="str">
        <f t="shared" ca="1" si="24"/>
        <v/>
      </c>
      <c r="I258" s="5" t="str">
        <f t="shared" ca="1" si="25"/>
        <v/>
      </c>
      <c r="J258" s="5" t="str">
        <f t="shared" ca="1" si="26"/>
        <v/>
      </c>
      <c r="M258" s="5"/>
    </row>
    <row r="259" spans="2:13" x14ac:dyDescent="0.3">
      <c r="B259" s="53"/>
      <c r="C259" s="5" t="str">
        <f t="shared" ca="1" si="21"/>
        <v/>
      </c>
      <c r="D259" s="5" t="str">
        <f t="shared" ca="1" si="22"/>
        <v/>
      </c>
      <c r="E259" s="5" t="str">
        <f t="shared" ca="1" si="27"/>
        <v/>
      </c>
      <c r="F259" s="49"/>
      <c r="G259" s="5" t="str">
        <f t="shared" ca="1" si="23"/>
        <v/>
      </c>
      <c r="H259" s="5" t="str">
        <f t="shared" ca="1" si="24"/>
        <v/>
      </c>
      <c r="I259" s="5" t="str">
        <f t="shared" ca="1" si="25"/>
        <v/>
      </c>
      <c r="J259" s="5" t="str">
        <f t="shared" ca="1" si="26"/>
        <v/>
      </c>
      <c r="M259" s="5"/>
    </row>
    <row r="260" spans="2:13" x14ac:dyDescent="0.3">
      <c r="B260" s="53"/>
      <c r="C260" s="5" t="str">
        <f t="shared" ca="1" si="21"/>
        <v/>
      </c>
      <c r="D260" s="5" t="str">
        <f t="shared" ca="1" si="22"/>
        <v/>
      </c>
      <c r="E260" s="5" t="str">
        <f t="shared" ca="1" si="27"/>
        <v/>
      </c>
      <c r="F260" s="49"/>
      <c r="G260" s="5" t="str">
        <f t="shared" ca="1" si="23"/>
        <v/>
      </c>
      <c r="H260" s="5" t="str">
        <f t="shared" ca="1" si="24"/>
        <v/>
      </c>
      <c r="I260" s="5" t="str">
        <f t="shared" ca="1" si="25"/>
        <v/>
      </c>
      <c r="J260" s="5" t="str">
        <f t="shared" ca="1" si="26"/>
        <v/>
      </c>
      <c r="M260" s="5"/>
    </row>
    <row r="261" spans="2:13" x14ac:dyDescent="0.3">
      <c r="B261" s="53"/>
      <c r="C261" s="5" t="str">
        <f t="shared" ca="1" si="21"/>
        <v/>
      </c>
      <c r="D261" s="5" t="str">
        <f t="shared" ca="1" si="22"/>
        <v/>
      </c>
      <c r="E261" s="5" t="str">
        <f t="shared" ca="1" si="27"/>
        <v/>
      </c>
      <c r="F261" s="49"/>
      <c r="G261" s="5" t="str">
        <f t="shared" ca="1" si="23"/>
        <v/>
      </c>
      <c r="H261" s="5" t="str">
        <f t="shared" ca="1" si="24"/>
        <v/>
      </c>
      <c r="I261" s="5" t="str">
        <f t="shared" ca="1" si="25"/>
        <v/>
      </c>
      <c r="J261" s="5" t="str">
        <f t="shared" ca="1" si="26"/>
        <v/>
      </c>
      <c r="M261" s="5"/>
    </row>
    <row r="262" spans="2:13" x14ac:dyDescent="0.3">
      <c r="B262" s="53"/>
      <c r="C262" s="5" t="str">
        <f t="shared" ca="1" si="21"/>
        <v/>
      </c>
      <c r="D262" s="5" t="str">
        <f t="shared" ca="1" si="22"/>
        <v/>
      </c>
      <c r="E262" s="5" t="str">
        <f t="shared" ca="1" si="27"/>
        <v/>
      </c>
      <c r="F262" s="49"/>
      <c r="G262" s="5" t="str">
        <f t="shared" ca="1" si="23"/>
        <v/>
      </c>
      <c r="H262" s="5" t="str">
        <f t="shared" ca="1" si="24"/>
        <v/>
      </c>
      <c r="I262" s="5" t="str">
        <f t="shared" ca="1" si="25"/>
        <v/>
      </c>
      <c r="J262" s="5" t="str">
        <f t="shared" ca="1" si="26"/>
        <v/>
      </c>
      <c r="M262" s="5"/>
    </row>
    <row r="263" spans="2:13" x14ac:dyDescent="0.3">
      <c r="B263" s="53"/>
      <c r="C263" s="5" t="str">
        <f t="shared" ca="1" si="21"/>
        <v/>
      </c>
      <c r="D263" s="5" t="str">
        <f t="shared" ca="1" si="22"/>
        <v/>
      </c>
      <c r="E263" s="5" t="str">
        <f t="shared" ca="1" si="27"/>
        <v/>
      </c>
      <c r="F263" s="49"/>
      <c r="G263" s="5" t="str">
        <f t="shared" ca="1" si="23"/>
        <v/>
      </c>
      <c r="H263" s="5" t="str">
        <f t="shared" ca="1" si="24"/>
        <v/>
      </c>
      <c r="I263" s="5" t="str">
        <f t="shared" ca="1" si="25"/>
        <v/>
      </c>
      <c r="J263" s="5" t="str">
        <f t="shared" ca="1" si="26"/>
        <v/>
      </c>
      <c r="M263" s="5"/>
    </row>
    <row r="264" spans="2:13" x14ac:dyDescent="0.3">
      <c r="B264" s="53"/>
      <c r="C264" s="5" t="str">
        <f t="shared" ca="1" si="21"/>
        <v/>
      </c>
      <c r="D264" s="5" t="str">
        <f t="shared" ca="1" si="22"/>
        <v/>
      </c>
      <c r="E264" s="5" t="str">
        <f t="shared" ca="1" si="27"/>
        <v/>
      </c>
      <c r="F264" s="49"/>
      <c r="G264" s="5" t="str">
        <f t="shared" ca="1" si="23"/>
        <v/>
      </c>
      <c r="H264" s="5" t="str">
        <f t="shared" ca="1" si="24"/>
        <v/>
      </c>
      <c r="I264" s="5" t="str">
        <f t="shared" ca="1" si="25"/>
        <v/>
      </c>
      <c r="J264" s="5" t="str">
        <f t="shared" ca="1" si="26"/>
        <v/>
      </c>
      <c r="M264" s="5"/>
    </row>
    <row r="265" spans="2:13" x14ac:dyDescent="0.3">
      <c r="B265" s="53"/>
      <c r="C265" s="5" t="str">
        <f t="shared" ca="1" si="21"/>
        <v/>
      </c>
      <c r="D265" s="5" t="str">
        <f t="shared" ca="1" si="22"/>
        <v/>
      </c>
      <c r="E265" s="5" t="str">
        <f t="shared" ca="1" si="27"/>
        <v/>
      </c>
      <c r="F265" s="49"/>
      <c r="G265" s="5" t="str">
        <f t="shared" ca="1" si="23"/>
        <v/>
      </c>
      <c r="H265" s="5" t="str">
        <f t="shared" ca="1" si="24"/>
        <v/>
      </c>
      <c r="I265" s="5" t="str">
        <f t="shared" ca="1" si="25"/>
        <v/>
      </c>
      <c r="J265" s="5" t="str">
        <f t="shared" ca="1" si="26"/>
        <v/>
      </c>
      <c r="M265" s="5"/>
    </row>
    <row r="266" spans="2:13" x14ac:dyDescent="0.3">
      <c r="B266" s="53"/>
      <c r="C266" s="5" t="str">
        <f t="shared" ca="1" si="21"/>
        <v/>
      </c>
      <c r="D266" s="5" t="str">
        <f t="shared" ca="1" si="22"/>
        <v/>
      </c>
      <c r="E266" s="5" t="str">
        <f t="shared" ca="1" si="27"/>
        <v/>
      </c>
      <c r="F266" s="49"/>
      <c r="G266" s="5" t="str">
        <f t="shared" ca="1" si="23"/>
        <v/>
      </c>
      <c r="H266" s="5" t="str">
        <f t="shared" ca="1" si="24"/>
        <v/>
      </c>
      <c r="I266" s="5" t="str">
        <f t="shared" ca="1" si="25"/>
        <v/>
      </c>
      <c r="J266" s="5" t="str">
        <f t="shared" ca="1" si="26"/>
        <v/>
      </c>
      <c r="M266" s="5"/>
    </row>
    <row r="267" spans="2:13" x14ac:dyDescent="0.3">
      <c r="B267" s="53"/>
      <c r="C267" s="5" t="str">
        <f t="shared" ca="1" si="21"/>
        <v/>
      </c>
      <c r="D267" s="5" t="str">
        <f t="shared" ca="1" si="22"/>
        <v/>
      </c>
      <c r="E267" s="5" t="str">
        <f t="shared" ca="1" si="27"/>
        <v/>
      </c>
      <c r="F267" s="49"/>
      <c r="G267" s="5" t="str">
        <f t="shared" ca="1" si="23"/>
        <v/>
      </c>
      <c r="H267" s="5" t="str">
        <f t="shared" ca="1" si="24"/>
        <v/>
      </c>
      <c r="I267" s="5" t="str">
        <f t="shared" ca="1" si="25"/>
        <v/>
      </c>
      <c r="J267" s="5" t="str">
        <f t="shared" ca="1" si="26"/>
        <v/>
      </c>
      <c r="M267" s="5"/>
    </row>
    <row r="268" spans="2:13" x14ac:dyDescent="0.3">
      <c r="B268" s="53"/>
      <c r="C268" s="5" t="str">
        <f t="shared" ca="1" si="21"/>
        <v/>
      </c>
      <c r="D268" s="5" t="str">
        <f t="shared" ca="1" si="22"/>
        <v/>
      </c>
      <c r="E268" s="5" t="str">
        <f t="shared" ca="1" si="27"/>
        <v/>
      </c>
      <c r="F268" s="49"/>
      <c r="G268" s="5" t="str">
        <f t="shared" ca="1" si="23"/>
        <v/>
      </c>
      <c r="H268" s="5" t="str">
        <f t="shared" ca="1" si="24"/>
        <v/>
      </c>
      <c r="I268" s="5" t="str">
        <f t="shared" ca="1" si="25"/>
        <v/>
      </c>
      <c r="J268" s="5" t="str">
        <f t="shared" ca="1" si="26"/>
        <v/>
      </c>
      <c r="M268" s="5"/>
    </row>
    <row r="269" spans="2:13" x14ac:dyDescent="0.3">
      <c r="B269" s="53"/>
      <c r="C269" s="5" t="str">
        <f t="shared" ca="1" si="21"/>
        <v/>
      </c>
      <c r="D269" s="5" t="str">
        <f t="shared" ca="1" si="22"/>
        <v/>
      </c>
      <c r="E269" s="5" t="str">
        <f t="shared" ca="1" si="27"/>
        <v/>
      </c>
      <c r="F269" s="49"/>
      <c r="G269" s="5" t="str">
        <f t="shared" ca="1" si="23"/>
        <v/>
      </c>
      <c r="H269" s="5" t="str">
        <f t="shared" ca="1" si="24"/>
        <v/>
      </c>
      <c r="I269" s="5" t="str">
        <f t="shared" ca="1" si="25"/>
        <v/>
      </c>
      <c r="J269" s="5" t="str">
        <f t="shared" ca="1" si="26"/>
        <v/>
      </c>
      <c r="M269" s="5"/>
    </row>
    <row r="270" spans="2:13" x14ac:dyDescent="0.3">
      <c r="B270" s="53"/>
      <c r="C270" s="5" t="str">
        <f t="shared" ca="1" si="21"/>
        <v/>
      </c>
      <c r="D270" s="5" t="str">
        <f t="shared" ca="1" si="22"/>
        <v/>
      </c>
      <c r="E270" s="5" t="str">
        <f t="shared" ca="1" si="27"/>
        <v/>
      </c>
      <c r="F270" s="49"/>
      <c r="G270" s="5" t="str">
        <f t="shared" ca="1" si="23"/>
        <v/>
      </c>
      <c r="H270" s="5" t="str">
        <f t="shared" ca="1" si="24"/>
        <v/>
      </c>
      <c r="I270" s="5" t="str">
        <f t="shared" ca="1" si="25"/>
        <v/>
      </c>
      <c r="J270" s="5" t="str">
        <f t="shared" ca="1" si="26"/>
        <v/>
      </c>
      <c r="M270" s="5"/>
    </row>
    <row r="271" spans="2:13" x14ac:dyDescent="0.3">
      <c r="B271" s="53"/>
      <c r="C271" s="5" t="str">
        <f t="shared" ca="1" si="21"/>
        <v/>
      </c>
      <c r="D271" s="5" t="str">
        <f t="shared" ca="1" si="22"/>
        <v/>
      </c>
      <c r="E271" s="5" t="str">
        <f t="shared" ca="1" si="27"/>
        <v/>
      </c>
      <c r="F271" s="49"/>
      <c r="G271" s="5" t="str">
        <f t="shared" ca="1" si="23"/>
        <v/>
      </c>
      <c r="H271" s="5" t="str">
        <f t="shared" ca="1" si="24"/>
        <v/>
      </c>
      <c r="I271" s="5" t="str">
        <f t="shared" ca="1" si="25"/>
        <v/>
      </c>
      <c r="J271" s="5" t="str">
        <f t="shared" ca="1" si="26"/>
        <v/>
      </c>
      <c r="M271" s="5"/>
    </row>
    <row r="272" spans="2:13" x14ac:dyDescent="0.3">
      <c r="B272" s="53"/>
      <c r="C272" s="5" t="str">
        <f t="shared" ca="1" si="21"/>
        <v/>
      </c>
      <c r="D272" s="5" t="str">
        <f t="shared" ca="1" si="22"/>
        <v/>
      </c>
      <c r="E272" s="5" t="str">
        <f t="shared" ca="1" si="27"/>
        <v/>
      </c>
      <c r="F272" s="49"/>
      <c r="G272" s="5" t="str">
        <f t="shared" ca="1" si="23"/>
        <v/>
      </c>
      <c r="H272" s="5" t="str">
        <f t="shared" ca="1" si="24"/>
        <v/>
      </c>
      <c r="I272" s="5" t="str">
        <f t="shared" ca="1" si="25"/>
        <v/>
      </c>
      <c r="J272" s="5" t="str">
        <f t="shared" ca="1" si="26"/>
        <v/>
      </c>
      <c r="M272" s="5"/>
    </row>
    <row r="273" spans="2:13" x14ac:dyDescent="0.3">
      <c r="B273" s="53"/>
      <c r="C273" s="5" t="str">
        <f t="shared" ca="1" si="21"/>
        <v/>
      </c>
      <c r="D273" s="5" t="str">
        <f t="shared" ca="1" si="22"/>
        <v/>
      </c>
      <c r="E273" s="5" t="str">
        <f t="shared" ca="1" si="27"/>
        <v/>
      </c>
      <c r="F273" s="49"/>
      <c r="G273" s="5" t="str">
        <f t="shared" ca="1" si="23"/>
        <v/>
      </c>
      <c r="H273" s="5" t="str">
        <f t="shared" ca="1" si="24"/>
        <v/>
      </c>
      <c r="I273" s="5" t="str">
        <f t="shared" ca="1" si="25"/>
        <v/>
      </c>
      <c r="J273" s="5" t="str">
        <f t="shared" ca="1" si="26"/>
        <v/>
      </c>
      <c r="M273" s="5"/>
    </row>
    <row r="274" spans="2:13" x14ac:dyDescent="0.3">
      <c r="B274" s="53"/>
      <c r="C274" s="5" t="str">
        <f t="shared" ca="1" si="21"/>
        <v/>
      </c>
      <c r="D274" s="5" t="str">
        <f t="shared" ca="1" si="22"/>
        <v/>
      </c>
      <c r="E274" s="5" t="str">
        <f t="shared" ca="1" si="27"/>
        <v/>
      </c>
      <c r="F274" s="49"/>
      <c r="G274" s="5" t="str">
        <f t="shared" ca="1" si="23"/>
        <v/>
      </c>
      <c r="H274" s="5" t="str">
        <f t="shared" ca="1" si="24"/>
        <v/>
      </c>
      <c r="I274" s="5" t="str">
        <f t="shared" ca="1" si="25"/>
        <v/>
      </c>
      <c r="J274" s="5" t="str">
        <f t="shared" ca="1" si="26"/>
        <v/>
      </c>
      <c r="M274" s="5"/>
    </row>
    <row r="275" spans="2:13" x14ac:dyDescent="0.3">
      <c r="B275" s="53"/>
      <c r="C275" s="5" t="str">
        <f t="shared" ca="1" si="21"/>
        <v/>
      </c>
      <c r="D275" s="5" t="str">
        <f t="shared" ca="1" si="22"/>
        <v/>
      </c>
      <c r="E275" s="5" t="str">
        <f t="shared" ca="1" si="27"/>
        <v/>
      </c>
      <c r="F275" s="49"/>
      <c r="G275" s="5" t="str">
        <f t="shared" ca="1" si="23"/>
        <v/>
      </c>
      <c r="H275" s="5" t="str">
        <f t="shared" ca="1" si="24"/>
        <v/>
      </c>
      <c r="I275" s="5" t="str">
        <f t="shared" ca="1" si="25"/>
        <v/>
      </c>
      <c r="J275" s="5" t="str">
        <f t="shared" ca="1" si="26"/>
        <v/>
      </c>
      <c r="M275" s="5"/>
    </row>
    <row r="276" spans="2:13" x14ac:dyDescent="0.3">
      <c r="B276" s="53"/>
      <c r="C276" s="5" t="str">
        <f t="shared" ca="1" si="21"/>
        <v/>
      </c>
      <c r="D276" s="5" t="str">
        <f t="shared" ca="1" si="22"/>
        <v/>
      </c>
      <c r="E276" s="5" t="str">
        <f t="shared" ca="1" si="27"/>
        <v/>
      </c>
      <c r="F276" s="49"/>
      <c r="G276" s="5" t="str">
        <f t="shared" ca="1" si="23"/>
        <v/>
      </c>
      <c r="H276" s="5" t="str">
        <f t="shared" ca="1" si="24"/>
        <v/>
      </c>
      <c r="I276" s="5" t="str">
        <f t="shared" ca="1" si="25"/>
        <v/>
      </c>
      <c r="J276" s="5" t="str">
        <f t="shared" ca="1" si="26"/>
        <v/>
      </c>
      <c r="M276" s="5"/>
    </row>
    <row r="277" spans="2:13" x14ac:dyDescent="0.3">
      <c r="B277" s="53"/>
      <c r="C277" s="5" t="str">
        <f t="shared" ca="1" si="21"/>
        <v/>
      </c>
      <c r="D277" s="5" t="str">
        <f t="shared" ca="1" si="22"/>
        <v/>
      </c>
      <c r="E277" s="5" t="str">
        <f t="shared" ca="1" si="27"/>
        <v/>
      </c>
      <c r="F277" s="49"/>
      <c r="G277" s="5" t="str">
        <f t="shared" ca="1" si="23"/>
        <v/>
      </c>
      <c r="H277" s="5" t="str">
        <f t="shared" ca="1" si="24"/>
        <v/>
      </c>
      <c r="I277" s="5" t="str">
        <f t="shared" ca="1" si="25"/>
        <v/>
      </c>
      <c r="J277" s="5" t="str">
        <f t="shared" ca="1" si="26"/>
        <v/>
      </c>
      <c r="M277" s="5"/>
    </row>
    <row r="278" spans="2:13" x14ac:dyDescent="0.3">
      <c r="B278" s="53"/>
      <c r="C278" s="5" t="str">
        <f t="shared" ca="1" si="21"/>
        <v/>
      </c>
      <c r="D278" s="5" t="str">
        <f t="shared" ca="1" si="22"/>
        <v/>
      </c>
      <c r="E278" s="5" t="str">
        <f t="shared" ca="1" si="27"/>
        <v/>
      </c>
      <c r="F278" s="49"/>
      <c r="G278" s="5" t="str">
        <f t="shared" ca="1" si="23"/>
        <v/>
      </c>
      <c r="H278" s="5" t="str">
        <f t="shared" ca="1" si="24"/>
        <v/>
      </c>
      <c r="I278" s="5" t="str">
        <f t="shared" ca="1" si="25"/>
        <v/>
      </c>
      <c r="J278" s="5" t="str">
        <f t="shared" ca="1" si="26"/>
        <v/>
      </c>
      <c r="M278" s="5"/>
    </row>
    <row r="279" spans="2:13" x14ac:dyDescent="0.3">
      <c r="B279" s="53"/>
      <c r="C279" s="5" t="str">
        <f t="shared" ca="1" si="21"/>
        <v/>
      </c>
      <c r="D279" s="5" t="str">
        <f t="shared" ca="1" si="22"/>
        <v/>
      </c>
      <c r="E279" s="5" t="str">
        <f t="shared" ca="1" si="27"/>
        <v/>
      </c>
      <c r="F279" s="49"/>
      <c r="G279" s="5" t="str">
        <f t="shared" ca="1" si="23"/>
        <v/>
      </c>
      <c r="H279" s="5" t="str">
        <f t="shared" ca="1" si="24"/>
        <v/>
      </c>
      <c r="I279" s="5" t="str">
        <f t="shared" ca="1" si="25"/>
        <v/>
      </c>
      <c r="J279" s="5" t="str">
        <f t="shared" ca="1" si="26"/>
        <v/>
      </c>
      <c r="M279" s="5"/>
    </row>
    <row r="280" spans="2:13" x14ac:dyDescent="0.3">
      <c r="B280" s="53"/>
      <c r="C280" s="5" t="str">
        <f t="shared" ca="1" si="21"/>
        <v/>
      </c>
      <c r="D280" s="5" t="str">
        <f t="shared" ca="1" si="22"/>
        <v/>
      </c>
      <c r="E280" s="5" t="str">
        <f t="shared" ca="1" si="27"/>
        <v/>
      </c>
      <c r="F280" s="49"/>
      <c r="G280" s="5" t="str">
        <f t="shared" ca="1" si="23"/>
        <v/>
      </c>
      <c r="H280" s="5" t="str">
        <f t="shared" ca="1" si="24"/>
        <v/>
      </c>
      <c r="I280" s="5" t="str">
        <f t="shared" ca="1" si="25"/>
        <v/>
      </c>
      <c r="J280" s="5" t="str">
        <f t="shared" ca="1" si="26"/>
        <v/>
      </c>
      <c r="M280" s="5"/>
    </row>
    <row r="281" spans="2:13" x14ac:dyDescent="0.3">
      <c r="B281" s="53"/>
      <c r="C281" s="5" t="str">
        <f t="shared" ca="1" si="21"/>
        <v/>
      </c>
      <c r="D281" s="5" t="str">
        <f t="shared" ca="1" si="22"/>
        <v/>
      </c>
      <c r="E281" s="5" t="str">
        <f t="shared" ca="1" si="27"/>
        <v/>
      </c>
      <c r="F281" s="49"/>
      <c r="G281" s="5" t="str">
        <f t="shared" ca="1" si="23"/>
        <v/>
      </c>
      <c r="H281" s="5" t="str">
        <f t="shared" ca="1" si="24"/>
        <v/>
      </c>
      <c r="I281" s="5" t="str">
        <f t="shared" ca="1" si="25"/>
        <v/>
      </c>
      <c r="J281" s="5" t="str">
        <f t="shared" ca="1" si="26"/>
        <v/>
      </c>
      <c r="M281" s="5"/>
    </row>
    <row r="282" spans="2:13" x14ac:dyDescent="0.3">
      <c r="B282" s="53"/>
      <c r="C282" s="5" t="str">
        <f t="shared" ca="1" si="21"/>
        <v/>
      </c>
      <c r="D282" s="5" t="str">
        <f t="shared" ca="1" si="22"/>
        <v/>
      </c>
      <c r="E282" s="5" t="str">
        <f t="shared" ca="1" si="27"/>
        <v/>
      </c>
      <c r="F282" s="49"/>
      <c r="G282" s="5" t="str">
        <f t="shared" ca="1" si="23"/>
        <v/>
      </c>
      <c r="H282" s="5" t="str">
        <f t="shared" ca="1" si="24"/>
        <v/>
      </c>
      <c r="I282" s="5" t="str">
        <f t="shared" ca="1" si="25"/>
        <v/>
      </c>
      <c r="J282" s="5" t="str">
        <f t="shared" ca="1" si="26"/>
        <v/>
      </c>
      <c r="M282" s="5"/>
    </row>
    <row r="283" spans="2:13" x14ac:dyDescent="0.3">
      <c r="B283" s="53"/>
      <c r="C283" s="5" t="str">
        <f t="shared" ref="C283:C346" ca="1" si="28">_xlfn.LET(
_xlpm.StartingPrincipalBalance,$G282,
_xlpm.IsPrincipalRemainingZeroCondition,ROUND($G282,2)=0,
_xlpm.IsPrincipalRemainingBlankCondition,$G282="",
_xlpm.IsPeriodBlankCondition,ISBLANK($A283),
_xlpm.Calculation,IF(_xlpm.IsPeriodBlankCondition,"",IF(_xlpm.IsPrincipalRemainingBlankCondition,"",IF(_xlpm.IsPrincipalRemainingZeroCondition,"",_xlpm.StartingPrincipalBalance))),
_xlpm.Calculation
)</f>
        <v/>
      </c>
      <c r="D283" s="5" t="str">
        <f t="shared" ref="D283:D346" ca="1" si="29">_xlfn.LET(
_xlpm.InterestCalculation,$G282*$B$9,
_xlpm.IsPrincipalRemainingZeroCondition,ROUND($G282,2)=0,
_xlpm.IsPrincipalRemainingBlankCondition,$G282="",
_xlpm.IsPeriodBlankCondition,ISBLANK($A283),
_xlpm.Calculation,IF(_xlpm.IsPeriodBlankCondition,"",IF(_xlpm.IsPrincipalRemainingBlankCondition,"",IF(_xlpm.IsPrincipalRemainingZeroCondition,"",_xlpm.InterestCalculation))),
_xlpm.Calculation
)</f>
        <v/>
      </c>
      <c r="E283" s="5" t="str">
        <f t="shared" ca="1" si="27"/>
        <v/>
      </c>
      <c r="F283" s="49"/>
      <c r="G283" s="5" t="str">
        <f t="shared" ref="G283:G346" ca="1" si="30">_xlfn.LET(
_xlpm.StartingBalanceGreaterThanPrincipalOwedPlusPrepaymentCondition,$C283&gt;=$E283+$F283,
_xlpm.IsPrincpalOwedPlusPrepaymentLessThanOrEqualToPrincipalRemainingCondition,ROUND($E283+$F283,2)&lt;=ROUND($G282,2),
_xlpm.IsCurrentPrincapalOwedAmtGreaterThanPrevPrincipalOwedCondition,$E282&gt;$G282,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_xlpm.Calculation,IF(_xlpm.IsPeriodBlankCondition,"",IF(_xlpm.IsPrincipalRemainingBlankCondition,"",IF(_xlpm.IsPrincipalZeroCondition,"",IF(_xlpm.StartingBalanceGreaterThanPrincipalOwedPlusPrepaymentCondition,$C283-$E283-$F283,0)))),
_xlpm.Calculation
)</f>
        <v/>
      </c>
      <c r="H283" s="5" t="str">
        <f t="shared" ref="H283:H346" ca="1" si="31">_xlfn.LET(
_xlpm.PrincpalRemainingCalculation,$B$13,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_xlpm.Calculation,IF(_xlpm.IsPeriodBlankCondition,"",IF(_xlpm.IsPrincipalRemainingBlankCondition,"",IF(_xlpm.IsPrincipalZeroCondition,"",_xlpm.PrincpalRemainingCalculation))),
_xlpm.Calculation
)</f>
        <v/>
      </c>
      <c r="I283" s="5" t="str">
        <f t="shared" ref="I283:I346" ca="1" si="32">_xlfn.LET(
_xlpm.IsPrincipalRemainingLessThanOrEqualToPMICutoffAmtCondition,$G282&lt;=$B$2*(1-$B$15),
_xlpm.PMIMonthlyPayment,$B$19,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83" s="5" t="str">
        <f t="shared" ref="J283:J346" ca="1" si="33">_xlfn.LET(
_xlpm.PrePaymentActuallyPaid,IF($C283&gt;=$E283+$F283,$F283,$C283-$E283),
_xlpm.IfPMIOwedIsBlank,IF($I283 = "",0,$I283),
_xlpm.TotalMonthlyPaymentCalculation,$D283+$E283+$H283+_xlpm.IfPMIOwedIsBlank+_xlpm.PrePaymentActuallyPaid,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_xlpm.Calculation,IF(_xlpm.IsPeriodBlankCondition,"",IF(_xlpm.IsPrincipalRemainingBlankCondition,"",IF(_xlpm.IsPrincipalZeroCondition,"",_xlpm.TotalMonthlyPaymentCalculation))),
_xlpm.Calculation
)</f>
        <v/>
      </c>
      <c r="M283" s="5"/>
    </row>
    <row r="284" spans="2:13" x14ac:dyDescent="0.3">
      <c r="B284" s="53"/>
      <c r="C284" s="5" t="str">
        <f t="shared" ca="1" si="28"/>
        <v/>
      </c>
      <c r="D284" s="5" t="str">
        <f t="shared" ca="1" si="29"/>
        <v/>
      </c>
      <c r="E284" s="5" t="str">
        <f t="shared" ca="1" si="27"/>
        <v/>
      </c>
      <c r="F284" s="49"/>
      <c r="G284" s="5" t="str">
        <f t="shared" ca="1" si="30"/>
        <v/>
      </c>
      <c r="H284" s="5" t="str">
        <f t="shared" ca="1" si="31"/>
        <v/>
      </c>
      <c r="I284" s="5" t="str">
        <f t="shared" ca="1" si="32"/>
        <v/>
      </c>
      <c r="J284" s="5" t="str">
        <f t="shared" ca="1" si="33"/>
        <v/>
      </c>
      <c r="M284" s="5"/>
    </row>
    <row r="285" spans="2:13" x14ac:dyDescent="0.3">
      <c r="B285" s="53"/>
      <c r="C285" s="5" t="str">
        <f t="shared" ca="1" si="28"/>
        <v/>
      </c>
      <c r="D285" s="5" t="str">
        <f t="shared" ca="1" si="29"/>
        <v/>
      </c>
      <c r="E285" s="5" t="str">
        <f t="shared" ca="1" si="27"/>
        <v/>
      </c>
      <c r="F285" s="49"/>
      <c r="G285" s="5" t="str">
        <f t="shared" ca="1" si="30"/>
        <v/>
      </c>
      <c r="H285" s="5" t="str">
        <f t="shared" ca="1" si="31"/>
        <v/>
      </c>
      <c r="I285" s="5" t="str">
        <f t="shared" ca="1" si="32"/>
        <v/>
      </c>
      <c r="J285" s="5" t="str">
        <f t="shared" ca="1" si="33"/>
        <v/>
      </c>
      <c r="M285" s="5"/>
    </row>
    <row r="286" spans="2:13" x14ac:dyDescent="0.3">
      <c r="B286" s="53"/>
      <c r="C286" s="5" t="str">
        <f t="shared" ca="1" si="28"/>
        <v/>
      </c>
      <c r="D286" s="5" t="str">
        <f t="shared" ca="1" si="29"/>
        <v/>
      </c>
      <c r="E286" s="5" t="str">
        <f t="shared" ca="1" si="27"/>
        <v/>
      </c>
      <c r="F286" s="49"/>
      <c r="G286" s="5" t="str">
        <f t="shared" ca="1" si="30"/>
        <v/>
      </c>
      <c r="H286" s="5" t="str">
        <f t="shared" ca="1" si="31"/>
        <v/>
      </c>
      <c r="I286" s="5" t="str">
        <f t="shared" ca="1" si="32"/>
        <v/>
      </c>
      <c r="J286" s="5" t="str">
        <f t="shared" ca="1" si="33"/>
        <v/>
      </c>
      <c r="M286" s="5"/>
    </row>
    <row r="287" spans="2:13" x14ac:dyDescent="0.3">
      <c r="B287" s="53"/>
      <c r="C287" s="5" t="str">
        <f t="shared" ca="1" si="28"/>
        <v/>
      </c>
      <c r="D287" s="5" t="str">
        <f t="shared" ca="1" si="29"/>
        <v/>
      </c>
      <c r="E287" s="5" t="str">
        <f t="shared" ca="1" si="27"/>
        <v/>
      </c>
      <c r="F287" s="49"/>
      <c r="G287" s="5" t="str">
        <f t="shared" ca="1" si="30"/>
        <v/>
      </c>
      <c r="H287" s="5" t="str">
        <f t="shared" ca="1" si="31"/>
        <v/>
      </c>
      <c r="I287" s="5" t="str">
        <f t="shared" ca="1" si="32"/>
        <v/>
      </c>
      <c r="J287" s="5" t="str">
        <f t="shared" ca="1" si="33"/>
        <v/>
      </c>
      <c r="M287" s="5"/>
    </row>
    <row r="288" spans="2:13" x14ac:dyDescent="0.3">
      <c r="B288" s="53"/>
      <c r="C288" s="5" t="str">
        <f t="shared" ca="1" si="28"/>
        <v/>
      </c>
      <c r="D288" s="5" t="str">
        <f t="shared" ca="1" si="29"/>
        <v/>
      </c>
      <c r="E288" s="5" t="str">
        <f t="shared" ca="1" si="27"/>
        <v/>
      </c>
      <c r="F288" s="49"/>
      <c r="G288" s="5" t="str">
        <f t="shared" ca="1" si="30"/>
        <v/>
      </c>
      <c r="H288" s="5" t="str">
        <f t="shared" ca="1" si="31"/>
        <v/>
      </c>
      <c r="I288" s="5" t="str">
        <f t="shared" ca="1" si="32"/>
        <v/>
      </c>
      <c r="J288" s="5" t="str">
        <f t="shared" ca="1" si="33"/>
        <v/>
      </c>
      <c r="M288" s="5"/>
    </row>
    <row r="289" spans="2:13" x14ac:dyDescent="0.3">
      <c r="B289" s="53"/>
      <c r="C289" s="5" t="str">
        <f t="shared" ca="1" si="28"/>
        <v/>
      </c>
      <c r="D289" s="5" t="str">
        <f t="shared" ca="1" si="29"/>
        <v/>
      </c>
      <c r="E289" s="5" t="str">
        <f t="shared" ca="1" si="27"/>
        <v/>
      </c>
      <c r="F289" s="49"/>
      <c r="G289" s="5" t="str">
        <f t="shared" ca="1" si="30"/>
        <v/>
      </c>
      <c r="H289" s="5" t="str">
        <f t="shared" ca="1" si="31"/>
        <v/>
      </c>
      <c r="I289" s="5" t="str">
        <f t="shared" ca="1" si="32"/>
        <v/>
      </c>
      <c r="J289" s="5" t="str">
        <f t="shared" ca="1" si="33"/>
        <v/>
      </c>
      <c r="M289" s="5"/>
    </row>
    <row r="290" spans="2:13" x14ac:dyDescent="0.3">
      <c r="B290" s="53"/>
      <c r="C290" s="5" t="str">
        <f t="shared" ca="1" si="28"/>
        <v/>
      </c>
      <c r="D290" s="5" t="str">
        <f t="shared" ca="1" si="29"/>
        <v/>
      </c>
      <c r="E290" s="5" t="str">
        <f t="shared" ca="1" si="27"/>
        <v/>
      </c>
      <c r="F290" s="49"/>
      <c r="G290" s="5" t="str">
        <f t="shared" ca="1" si="30"/>
        <v/>
      </c>
      <c r="H290" s="5" t="str">
        <f t="shared" ca="1" si="31"/>
        <v/>
      </c>
      <c r="I290" s="5" t="str">
        <f t="shared" ca="1" si="32"/>
        <v/>
      </c>
      <c r="J290" s="5" t="str">
        <f t="shared" ca="1" si="33"/>
        <v/>
      </c>
      <c r="M290" s="5"/>
    </row>
    <row r="291" spans="2:13" x14ac:dyDescent="0.3">
      <c r="B291" s="53"/>
      <c r="C291" s="5" t="str">
        <f t="shared" ca="1" si="28"/>
        <v/>
      </c>
      <c r="D291" s="5" t="str">
        <f t="shared" ca="1" si="29"/>
        <v/>
      </c>
      <c r="E291" s="5" t="str">
        <f t="shared" ca="1" si="27"/>
        <v/>
      </c>
      <c r="F291" s="49"/>
      <c r="G291" s="5" t="str">
        <f t="shared" ca="1" si="30"/>
        <v/>
      </c>
      <c r="H291" s="5" t="str">
        <f t="shared" ca="1" si="31"/>
        <v/>
      </c>
      <c r="I291" s="5" t="str">
        <f t="shared" ca="1" si="32"/>
        <v/>
      </c>
      <c r="J291" s="5" t="str">
        <f t="shared" ca="1" si="33"/>
        <v/>
      </c>
      <c r="M291" s="5"/>
    </row>
    <row r="292" spans="2:13" x14ac:dyDescent="0.3">
      <c r="B292" s="53"/>
      <c r="C292" s="5" t="str">
        <f t="shared" ca="1" si="28"/>
        <v/>
      </c>
      <c r="D292" s="5" t="str">
        <f t="shared" ca="1" si="29"/>
        <v/>
      </c>
      <c r="E292" s="5" t="str">
        <f t="shared" ca="1" si="27"/>
        <v/>
      </c>
      <c r="F292" s="49"/>
      <c r="G292" s="5" t="str">
        <f t="shared" ca="1" si="30"/>
        <v/>
      </c>
      <c r="H292" s="5" t="str">
        <f t="shared" ca="1" si="31"/>
        <v/>
      </c>
      <c r="I292" s="5" t="str">
        <f t="shared" ca="1" si="32"/>
        <v/>
      </c>
      <c r="J292" s="5" t="str">
        <f t="shared" ca="1" si="33"/>
        <v/>
      </c>
      <c r="M292" s="5"/>
    </row>
    <row r="293" spans="2:13" x14ac:dyDescent="0.3">
      <c r="B293" s="53"/>
      <c r="C293" s="5" t="str">
        <f t="shared" ca="1" si="28"/>
        <v/>
      </c>
      <c r="D293" s="5" t="str">
        <f t="shared" ca="1" si="29"/>
        <v/>
      </c>
      <c r="E293" s="5" t="str">
        <f t="shared" ref="E293:E356" ca="1" si="34">_xlfn.LET(
_xlpm.PrincipalOwedCalculation,$B$10-$D293,
_xlpm.IsPrincipalLessThenOrEqualToMonthlyPaymentCondition,$G292&lt;=$B$10,
_xlpm.IsPrincipalZeroCondition,ROUND($G292,2) = 0,
_xlpm.IsPrincipalRemainingBlankCondition,$G292="",
_xlpm.IsPeriodBlankCondition,ISBLANK($A293),
_xlpm.Calculation,IF(_xlpm.IsPeriodBlankCondition,"",IF(_xlpm.IsPrincipalRemainingBlankCondition,"",IF(_xlpm.IsPrincipalZeroCondition,"",IF(_xlpm.IsPrincipalLessThenOrEqualToMonthlyPaymentCondition,$G292,_xlpm.PrincipalOwedCalculation)))),
_xlpm.Calculation
)</f>
        <v/>
      </c>
      <c r="F293" s="49"/>
      <c r="G293" s="5" t="str">
        <f t="shared" ca="1" si="30"/>
        <v/>
      </c>
      <c r="H293" s="5" t="str">
        <f t="shared" ca="1" si="31"/>
        <v/>
      </c>
      <c r="I293" s="5" t="str">
        <f t="shared" ca="1" si="32"/>
        <v/>
      </c>
      <c r="J293" s="5" t="str">
        <f t="shared" ca="1" si="33"/>
        <v/>
      </c>
      <c r="M293" s="5"/>
    </row>
    <row r="294" spans="2:13" x14ac:dyDescent="0.3">
      <c r="B294" s="53"/>
      <c r="C294" s="5" t="str">
        <f t="shared" ca="1" si="28"/>
        <v/>
      </c>
      <c r="D294" s="5" t="str">
        <f t="shared" ca="1" si="29"/>
        <v/>
      </c>
      <c r="E294" s="5" t="str">
        <f t="shared" ca="1" si="34"/>
        <v/>
      </c>
      <c r="F294" s="49"/>
      <c r="G294" s="5" t="str">
        <f t="shared" ca="1" si="30"/>
        <v/>
      </c>
      <c r="H294" s="5" t="str">
        <f t="shared" ca="1" si="31"/>
        <v/>
      </c>
      <c r="I294" s="5" t="str">
        <f t="shared" ca="1" si="32"/>
        <v/>
      </c>
      <c r="J294" s="5" t="str">
        <f t="shared" ca="1" si="33"/>
        <v/>
      </c>
      <c r="M294" s="5"/>
    </row>
    <row r="295" spans="2:13" x14ac:dyDescent="0.3">
      <c r="B295" s="53"/>
      <c r="C295" s="5" t="str">
        <f t="shared" ca="1" si="28"/>
        <v/>
      </c>
      <c r="D295" s="5" t="str">
        <f t="shared" ca="1" si="29"/>
        <v/>
      </c>
      <c r="E295" s="5" t="str">
        <f t="shared" ca="1" si="34"/>
        <v/>
      </c>
      <c r="F295" s="49"/>
      <c r="G295" s="5" t="str">
        <f t="shared" ca="1" si="30"/>
        <v/>
      </c>
      <c r="H295" s="5" t="str">
        <f t="shared" ca="1" si="31"/>
        <v/>
      </c>
      <c r="I295" s="5" t="str">
        <f t="shared" ca="1" si="32"/>
        <v/>
      </c>
      <c r="J295" s="5" t="str">
        <f t="shared" ca="1" si="33"/>
        <v/>
      </c>
      <c r="M295" s="5"/>
    </row>
    <row r="296" spans="2:13" x14ac:dyDescent="0.3">
      <c r="B296" s="53"/>
      <c r="C296" s="5" t="str">
        <f t="shared" ca="1" si="28"/>
        <v/>
      </c>
      <c r="D296" s="5" t="str">
        <f t="shared" ca="1" si="29"/>
        <v/>
      </c>
      <c r="E296" s="5" t="str">
        <f t="shared" ca="1" si="34"/>
        <v/>
      </c>
      <c r="F296" s="49"/>
      <c r="G296" s="5" t="str">
        <f t="shared" ca="1" si="30"/>
        <v/>
      </c>
      <c r="H296" s="5" t="str">
        <f t="shared" ca="1" si="31"/>
        <v/>
      </c>
      <c r="I296" s="5" t="str">
        <f t="shared" ca="1" si="32"/>
        <v/>
      </c>
      <c r="J296" s="5" t="str">
        <f t="shared" ca="1" si="33"/>
        <v/>
      </c>
      <c r="M296" s="5"/>
    </row>
    <row r="297" spans="2:13" x14ac:dyDescent="0.3">
      <c r="B297" s="53"/>
      <c r="C297" s="5" t="str">
        <f t="shared" ca="1" si="28"/>
        <v/>
      </c>
      <c r="D297" s="5" t="str">
        <f t="shared" ca="1" si="29"/>
        <v/>
      </c>
      <c r="E297" s="5" t="str">
        <f t="shared" ca="1" si="34"/>
        <v/>
      </c>
      <c r="F297" s="49"/>
      <c r="G297" s="5" t="str">
        <f t="shared" ca="1" si="30"/>
        <v/>
      </c>
      <c r="H297" s="5" t="str">
        <f t="shared" ca="1" si="31"/>
        <v/>
      </c>
      <c r="I297" s="5" t="str">
        <f t="shared" ca="1" si="32"/>
        <v/>
      </c>
      <c r="J297" s="5" t="str">
        <f t="shared" ca="1" si="33"/>
        <v/>
      </c>
      <c r="M297" s="5"/>
    </row>
    <row r="298" spans="2:13" x14ac:dyDescent="0.3">
      <c r="B298" s="53"/>
      <c r="C298" s="5" t="str">
        <f t="shared" ca="1" si="28"/>
        <v/>
      </c>
      <c r="D298" s="5" t="str">
        <f t="shared" ca="1" si="29"/>
        <v/>
      </c>
      <c r="E298" s="5" t="str">
        <f t="shared" ca="1" si="34"/>
        <v/>
      </c>
      <c r="F298" s="49"/>
      <c r="G298" s="5" t="str">
        <f t="shared" ca="1" si="30"/>
        <v/>
      </c>
      <c r="H298" s="5" t="str">
        <f t="shared" ca="1" si="31"/>
        <v/>
      </c>
      <c r="I298" s="5" t="str">
        <f t="shared" ca="1" si="32"/>
        <v/>
      </c>
      <c r="J298" s="5" t="str">
        <f t="shared" ca="1" si="33"/>
        <v/>
      </c>
      <c r="M298" s="5"/>
    </row>
    <row r="299" spans="2:13" x14ac:dyDescent="0.3">
      <c r="B299" s="53"/>
      <c r="C299" s="5" t="str">
        <f t="shared" ca="1" si="28"/>
        <v/>
      </c>
      <c r="D299" s="5" t="str">
        <f t="shared" ca="1" si="29"/>
        <v/>
      </c>
      <c r="E299" s="5" t="str">
        <f t="shared" ca="1" si="34"/>
        <v/>
      </c>
      <c r="F299" s="49"/>
      <c r="G299" s="5" t="str">
        <f t="shared" ca="1" si="30"/>
        <v/>
      </c>
      <c r="H299" s="5" t="str">
        <f t="shared" ca="1" si="31"/>
        <v/>
      </c>
      <c r="I299" s="5" t="str">
        <f t="shared" ca="1" si="32"/>
        <v/>
      </c>
      <c r="J299" s="5" t="str">
        <f t="shared" ca="1" si="33"/>
        <v/>
      </c>
      <c r="M299" s="5"/>
    </row>
    <row r="300" spans="2:13" x14ac:dyDescent="0.3">
      <c r="B300" s="53"/>
      <c r="C300" s="5" t="str">
        <f t="shared" ca="1" si="28"/>
        <v/>
      </c>
      <c r="D300" s="5" t="str">
        <f t="shared" ca="1" si="29"/>
        <v/>
      </c>
      <c r="E300" s="5" t="str">
        <f t="shared" ca="1" si="34"/>
        <v/>
      </c>
      <c r="F300" s="49"/>
      <c r="G300" s="5" t="str">
        <f t="shared" ca="1" si="30"/>
        <v/>
      </c>
      <c r="H300" s="5" t="str">
        <f t="shared" ca="1" si="31"/>
        <v/>
      </c>
      <c r="I300" s="5" t="str">
        <f t="shared" ca="1" si="32"/>
        <v/>
      </c>
      <c r="J300" s="5" t="str">
        <f t="shared" ca="1" si="33"/>
        <v/>
      </c>
      <c r="M300" s="5"/>
    </row>
    <row r="301" spans="2:13" x14ac:dyDescent="0.3">
      <c r="B301" s="53"/>
      <c r="C301" s="5" t="str">
        <f t="shared" ca="1" si="28"/>
        <v/>
      </c>
      <c r="D301" s="5" t="str">
        <f t="shared" ca="1" si="29"/>
        <v/>
      </c>
      <c r="E301" s="5" t="str">
        <f t="shared" ca="1" si="34"/>
        <v/>
      </c>
      <c r="F301" s="49"/>
      <c r="G301" s="5" t="str">
        <f t="shared" ca="1" si="30"/>
        <v/>
      </c>
      <c r="H301" s="5" t="str">
        <f t="shared" ca="1" si="31"/>
        <v/>
      </c>
      <c r="I301" s="5" t="str">
        <f t="shared" ca="1" si="32"/>
        <v/>
      </c>
      <c r="J301" s="5" t="str">
        <f t="shared" ca="1" si="33"/>
        <v/>
      </c>
      <c r="M301" s="5"/>
    </row>
    <row r="302" spans="2:13" x14ac:dyDescent="0.3">
      <c r="B302" s="53"/>
      <c r="C302" s="5" t="str">
        <f t="shared" ca="1" si="28"/>
        <v/>
      </c>
      <c r="D302" s="5" t="str">
        <f t="shared" ca="1" si="29"/>
        <v/>
      </c>
      <c r="E302" s="5" t="str">
        <f t="shared" ca="1" si="34"/>
        <v/>
      </c>
      <c r="F302" s="49"/>
      <c r="G302" s="5" t="str">
        <f t="shared" ca="1" si="30"/>
        <v/>
      </c>
      <c r="H302" s="5" t="str">
        <f t="shared" ca="1" si="31"/>
        <v/>
      </c>
      <c r="I302" s="5" t="str">
        <f t="shared" ca="1" si="32"/>
        <v/>
      </c>
      <c r="J302" s="5" t="str">
        <f t="shared" ca="1" si="33"/>
        <v/>
      </c>
      <c r="M302" s="5"/>
    </row>
    <row r="303" spans="2:13" x14ac:dyDescent="0.3">
      <c r="B303" s="53"/>
      <c r="C303" s="5" t="str">
        <f t="shared" ca="1" si="28"/>
        <v/>
      </c>
      <c r="D303" s="5" t="str">
        <f t="shared" ca="1" si="29"/>
        <v/>
      </c>
      <c r="E303" s="5" t="str">
        <f t="shared" ca="1" si="34"/>
        <v/>
      </c>
      <c r="F303" s="49"/>
      <c r="G303" s="5" t="str">
        <f t="shared" ca="1" si="30"/>
        <v/>
      </c>
      <c r="H303" s="5" t="str">
        <f t="shared" ca="1" si="31"/>
        <v/>
      </c>
      <c r="I303" s="5" t="str">
        <f t="shared" ca="1" si="32"/>
        <v/>
      </c>
      <c r="J303" s="5" t="str">
        <f t="shared" ca="1" si="33"/>
        <v/>
      </c>
      <c r="M303" s="5"/>
    </row>
    <row r="304" spans="2:13" x14ac:dyDescent="0.3">
      <c r="B304" s="53"/>
      <c r="C304" s="5" t="str">
        <f t="shared" ca="1" si="28"/>
        <v/>
      </c>
      <c r="D304" s="5" t="str">
        <f t="shared" ca="1" si="29"/>
        <v/>
      </c>
      <c r="E304" s="5" t="str">
        <f t="shared" ca="1" si="34"/>
        <v/>
      </c>
      <c r="F304" s="49"/>
      <c r="G304" s="5" t="str">
        <f t="shared" ca="1" si="30"/>
        <v/>
      </c>
      <c r="H304" s="5" t="str">
        <f t="shared" ca="1" si="31"/>
        <v/>
      </c>
      <c r="I304" s="5" t="str">
        <f t="shared" ca="1" si="32"/>
        <v/>
      </c>
      <c r="J304" s="5" t="str">
        <f t="shared" ca="1" si="33"/>
        <v/>
      </c>
      <c r="M304" s="5"/>
    </row>
    <row r="305" spans="2:13" x14ac:dyDescent="0.3">
      <c r="B305" s="53"/>
      <c r="C305" s="5" t="str">
        <f t="shared" ca="1" si="28"/>
        <v/>
      </c>
      <c r="D305" s="5" t="str">
        <f t="shared" ca="1" si="29"/>
        <v/>
      </c>
      <c r="E305" s="5" t="str">
        <f t="shared" ca="1" si="34"/>
        <v/>
      </c>
      <c r="F305" s="49"/>
      <c r="G305" s="5" t="str">
        <f t="shared" ca="1" si="30"/>
        <v/>
      </c>
      <c r="H305" s="5" t="str">
        <f t="shared" ca="1" si="31"/>
        <v/>
      </c>
      <c r="I305" s="5" t="str">
        <f t="shared" ca="1" si="32"/>
        <v/>
      </c>
      <c r="J305" s="5" t="str">
        <f t="shared" ca="1" si="33"/>
        <v/>
      </c>
      <c r="M305" s="5"/>
    </row>
    <row r="306" spans="2:13" x14ac:dyDescent="0.3">
      <c r="B306" s="53"/>
      <c r="C306" s="5" t="str">
        <f t="shared" ca="1" si="28"/>
        <v/>
      </c>
      <c r="D306" s="5" t="str">
        <f t="shared" ca="1" si="29"/>
        <v/>
      </c>
      <c r="E306" s="5" t="str">
        <f t="shared" ca="1" si="34"/>
        <v/>
      </c>
      <c r="F306" s="49"/>
      <c r="G306" s="5" t="str">
        <f t="shared" ca="1" si="30"/>
        <v/>
      </c>
      <c r="H306" s="5" t="str">
        <f t="shared" ca="1" si="31"/>
        <v/>
      </c>
      <c r="I306" s="5" t="str">
        <f t="shared" ca="1" si="32"/>
        <v/>
      </c>
      <c r="J306" s="5" t="str">
        <f t="shared" ca="1" si="33"/>
        <v/>
      </c>
      <c r="M306" s="5"/>
    </row>
    <row r="307" spans="2:13" x14ac:dyDescent="0.3">
      <c r="B307" s="53"/>
      <c r="C307" s="5" t="str">
        <f t="shared" ca="1" si="28"/>
        <v/>
      </c>
      <c r="D307" s="5" t="str">
        <f t="shared" ca="1" si="29"/>
        <v/>
      </c>
      <c r="E307" s="5" t="str">
        <f t="shared" ca="1" si="34"/>
        <v/>
      </c>
      <c r="F307" s="49"/>
      <c r="G307" s="5" t="str">
        <f t="shared" ca="1" si="30"/>
        <v/>
      </c>
      <c r="H307" s="5" t="str">
        <f t="shared" ca="1" si="31"/>
        <v/>
      </c>
      <c r="I307" s="5" t="str">
        <f t="shared" ca="1" si="32"/>
        <v/>
      </c>
      <c r="J307" s="5" t="str">
        <f t="shared" ca="1" si="33"/>
        <v/>
      </c>
      <c r="M307" s="5"/>
    </row>
    <row r="308" spans="2:13" x14ac:dyDescent="0.3">
      <c r="B308" s="53"/>
      <c r="C308" s="5" t="str">
        <f t="shared" ca="1" si="28"/>
        <v/>
      </c>
      <c r="D308" s="5" t="str">
        <f t="shared" ca="1" si="29"/>
        <v/>
      </c>
      <c r="E308" s="5" t="str">
        <f t="shared" ca="1" si="34"/>
        <v/>
      </c>
      <c r="F308" s="49"/>
      <c r="G308" s="5" t="str">
        <f t="shared" ca="1" si="30"/>
        <v/>
      </c>
      <c r="H308" s="5" t="str">
        <f t="shared" ca="1" si="31"/>
        <v/>
      </c>
      <c r="I308" s="5" t="str">
        <f t="shared" ca="1" si="32"/>
        <v/>
      </c>
      <c r="J308" s="5" t="str">
        <f t="shared" ca="1" si="33"/>
        <v/>
      </c>
      <c r="M308" s="5"/>
    </row>
    <row r="309" spans="2:13" x14ac:dyDescent="0.3">
      <c r="B309" s="53"/>
      <c r="C309" s="5" t="str">
        <f t="shared" ca="1" si="28"/>
        <v/>
      </c>
      <c r="D309" s="5" t="str">
        <f t="shared" ca="1" si="29"/>
        <v/>
      </c>
      <c r="E309" s="5" t="str">
        <f t="shared" ca="1" si="34"/>
        <v/>
      </c>
      <c r="F309" s="49"/>
      <c r="G309" s="5" t="str">
        <f t="shared" ca="1" si="30"/>
        <v/>
      </c>
      <c r="H309" s="5" t="str">
        <f t="shared" ca="1" si="31"/>
        <v/>
      </c>
      <c r="I309" s="5" t="str">
        <f t="shared" ca="1" si="32"/>
        <v/>
      </c>
      <c r="J309" s="5" t="str">
        <f t="shared" ca="1" si="33"/>
        <v/>
      </c>
      <c r="M309" s="5"/>
    </row>
    <row r="310" spans="2:13" x14ac:dyDescent="0.3">
      <c r="B310" s="53"/>
      <c r="C310" s="5" t="str">
        <f t="shared" ca="1" si="28"/>
        <v/>
      </c>
      <c r="D310" s="5" t="str">
        <f t="shared" ca="1" si="29"/>
        <v/>
      </c>
      <c r="E310" s="5" t="str">
        <f t="shared" ca="1" si="34"/>
        <v/>
      </c>
      <c r="F310" s="49"/>
      <c r="G310" s="5" t="str">
        <f t="shared" ca="1" si="30"/>
        <v/>
      </c>
      <c r="H310" s="5" t="str">
        <f t="shared" ca="1" si="31"/>
        <v/>
      </c>
      <c r="I310" s="5" t="str">
        <f t="shared" ca="1" si="32"/>
        <v/>
      </c>
      <c r="J310" s="5" t="str">
        <f t="shared" ca="1" si="33"/>
        <v/>
      </c>
      <c r="M310" s="5"/>
    </row>
    <row r="311" spans="2:13" x14ac:dyDescent="0.3">
      <c r="B311" s="53"/>
      <c r="C311" s="5" t="str">
        <f t="shared" ca="1" si="28"/>
        <v/>
      </c>
      <c r="D311" s="5" t="str">
        <f t="shared" ca="1" si="29"/>
        <v/>
      </c>
      <c r="E311" s="5" t="str">
        <f t="shared" ca="1" si="34"/>
        <v/>
      </c>
      <c r="F311" s="49"/>
      <c r="G311" s="5" t="str">
        <f t="shared" ca="1" si="30"/>
        <v/>
      </c>
      <c r="H311" s="5" t="str">
        <f t="shared" ca="1" si="31"/>
        <v/>
      </c>
      <c r="I311" s="5" t="str">
        <f t="shared" ca="1" si="32"/>
        <v/>
      </c>
      <c r="J311" s="5" t="str">
        <f t="shared" ca="1" si="33"/>
        <v/>
      </c>
      <c r="M311" s="5"/>
    </row>
    <row r="312" spans="2:13" x14ac:dyDescent="0.3">
      <c r="B312" s="53"/>
      <c r="C312" s="5" t="str">
        <f t="shared" ca="1" si="28"/>
        <v/>
      </c>
      <c r="D312" s="5" t="str">
        <f t="shared" ca="1" si="29"/>
        <v/>
      </c>
      <c r="E312" s="5" t="str">
        <f t="shared" ca="1" si="34"/>
        <v/>
      </c>
      <c r="F312" s="49"/>
      <c r="G312" s="5" t="str">
        <f t="shared" ca="1" si="30"/>
        <v/>
      </c>
      <c r="H312" s="5" t="str">
        <f t="shared" ca="1" si="31"/>
        <v/>
      </c>
      <c r="I312" s="5" t="str">
        <f t="shared" ca="1" si="32"/>
        <v/>
      </c>
      <c r="J312" s="5" t="str">
        <f t="shared" ca="1" si="33"/>
        <v/>
      </c>
      <c r="M312" s="5"/>
    </row>
    <row r="313" spans="2:13" x14ac:dyDescent="0.3">
      <c r="B313" s="53"/>
      <c r="C313" s="5" t="str">
        <f t="shared" ca="1" si="28"/>
        <v/>
      </c>
      <c r="D313" s="5" t="str">
        <f t="shared" ca="1" si="29"/>
        <v/>
      </c>
      <c r="E313" s="5" t="str">
        <f t="shared" ca="1" si="34"/>
        <v/>
      </c>
      <c r="F313" s="49"/>
      <c r="G313" s="5" t="str">
        <f t="shared" ca="1" si="30"/>
        <v/>
      </c>
      <c r="H313" s="5" t="str">
        <f t="shared" ca="1" si="31"/>
        <v/>
      </c>
      <c r="I313" s="5" t="str">
        <f t="shared" ca="1" si="32"/>
        <v/>
      </c>
      <c r="J313" s="5" t="str">
        <f t="shared" ca="1" si="33"/>
        <v/>
      </c>
      <c r="M313" s="5"/>
    </row>
    <row r="314" spans="2:13" x14ac:dyDescent="0.3">
      <c r="B314" s="53"/>
      <c r="C314" s="5" t="str">
        <f t="shared" ca="1" si="28"/>
        <v/>
      </c>
      <c r="D314" s="5" t="str">
        <f t="shared" ca="1" si="29"/>
        <v/>
      </c>
      <c r="E314" s="5" t="str">
        <f t="shared" ca="1" si="34"/>
        <v/>
      </c>
      <c r="F314" s="49"/>
      <c r="G314" s="5" t="str">
        <f t="shared" ca="1" si="30"/>
        <v/>
      </c>
      <c r="H314" s="5" t="str">
        <f t="shared" ca="1" si="31"/>
        <v/>
      </c>
      <c r="I314" s="5" t="str">
        <f t="shared" ca="1" si="32"/>
        <v/>
      </c>
      <c r="J314" s="5" t="str">
        <f t="shared" ca="1" si="33"/>
        <v/>
      </c>
      <c r="M314" s="5"/>
    </row>
    <row r="315" spans="2:13" x14ac:dyDescent="0.3">
      <c r="B315" s="53"/>
      <c r="C315" s="5" t="str">
        <f t="shared" ca="1" si="28"/>
        <v/>
      </c>
      <c r="D315" s="5" t="str">
        <f t="shared" ca="1" si="29"/>
        <v/>
      </c>
      <c r="E315" s="5" t="str">
        <f t="shared" ca="1" si="34"/>
        <v/>
      </c>
      <c r="F315" s="49"/>
      <c r="G315" s="5" t="str">
        <f t="shared" ca="1" si="30"/>
        <v/>
      </c>
      <c r="H315" s="5" t="str">
        <f t="shared" ca="1" si="31"/>
        <v/>
      </c>
      <c r="I315" s="5" t="str">
        <f t="shared" ca="1" si="32"/>
        <v/>
      </c>
      <c r="J315" s="5" t="str">
        <f t="shared" ca="1" si="33"/>
        <v/>
      </c>
      <c r="M315" s="5"/>
    </row>
    <row r="316" spans="2:13" x14ac:dyDescent="0.3">
      <c r="B316" s="53"/>
      <c r="C316" s="5" t="str">
        <f t="shared" ca="1" si="28"/>
        <v/>
      </c>
      <c r="D316" s="5" t="str">
        <f t="shared" ca="1" si="29"/>
        <v/>
      </c>
      <c r="E316" s="5" t="str">
        <f t="shared" ca="1" si="34"/>
        <v/>
      </c>
      <c r="F316" s="49"/>
      <c r="G316" s="5" t="str">
        <f t="shared" ca="1" si="30"/>
        <v/>
      </c>
      <c r="H316" s="5" t="str">
        <f t="shared" ca="1" si="31"/>
        <v/>
      </c>
      <c r="I316" s="5" t="str">
        <f t="shared" ca="1" si="32"/>
        <v/>
      </c>
      <c r="J316" s="5" t="str">
        <f t="shared" ca="1" si="33"/>
        <v/>
      </c>
      <c r="M316" s="5"/>
    </row>
    <row r="317" spans="2:13" x14ac:dyDescent="0.3">
      <c r="B317" s="53"/>
      <c r="C317" s="5" t="str">
        <f t="shared" ca="1" si="28"/>
        <v/>
      </c>
      <c r="D317" s="5" t="str">
        <f t="shared" ca="1" si="29"/>
        <v/>
      </c>
      <c r="E317" s="5" t="str">
        <f t="shared" ca="1" si="34"/>
        <v/>
      </c>
      <c r="F317" s="49"/>
      <c r="G317" s="5" t="str">
        <f t="shared" ca="1" si="30"/>
        <v/>
      </c>
      <c r="H317" s="5" t="str">
        <f t="shared" ca="1" si="31"/>
        <v/>
      </c>
      <c r="I317" s="5" t="str">
        <f t="shared" ca="1" si="32"/>
        <v/>
      </c>
      <c r="J317" s="5" t="str">
        <f t="shared" ca="1" si="33"/>
        <v/>
      </c>
      <c r="M317" s="5"/>
    </row>
    <row r="318" spans="2:13" x14ac:dyDescent="0.3">
      <c r="B318" s="53"/>
      <c r="C318" s="5" t="str">
        <f t="shared" ca="1" si="28"/>
        <v/>
      </c>
      <c r="D318" s="5" t="str">
        <f t="shared" ca="1" si="29"/>
        <v/>
      </c>
      <c r="E318" s="5" t="str">
        <f t="shared" ca="1" si="34"/>
        <v/>
      </c>
      <c r="F318" s="49"/>
      <c r="G318" s="5" t="str">
        <f t="shared" ca="1" si="30"/>
        <v/>
      </c>
      <c r="H318" s="5" t="str">
        <f t="shared" ca="1" si="31"/>
        <v/>
      </c>
      <c r="I318" s="5" t="str">
        <f t="shared" ca="1" si="32"/>
        <v/>
      </c>
      <c r="J318" s="5" t="str">
        <f t="shared" ca="1" si="33"/>
        <v/>
      </c>
      <c r="M318" s="5"/>
    </row>
    <row r="319" spans="2:13" x14ac:dyDescent="0.3">
      <c r="B319" s="53"/>
      <c r="C319" s="5" t="str">
        <f t="shared" ca="1" si="28"/>
        <v/>
      </c>
      <c r="D319" s="5" t="str">
        <f t="shared" ca="1" si="29"/>
        <v/>
      </c>
      <c r="E319" s="5" t="str">
        <f t="shared" ca="1" si="34"/>
        <v/>
      </c>
      <c r="F319" s="49"/>
      <c r="G319" s="5" t="str">
        <f t="shared" ca="1" si="30"/>
        <v/>
      </c>
      <c r="H319" s="5" t="str">
        <f t="shared" ca="1" si="31"/>
        <v/>
      </c>
      <c r="I319" s="5" t="str">
        <f t="shared" ca="1" si="32"/>
        <v/>
      </c>
      <c r="J319" s="5" t="str">
        <f t="shared" ca="1" si="33"/>
        <v/>
      </c>
      <c r="M319" s="5"/>
    </row>
    <row r="320" spans="2:13" x14ac:dyDescent="0.3">
      <c r="B320" s="53"/>
      <c r="C320" s="5" t="str">
        <f t="shared" ca="1" si="28"/>
        <v/>
      </c>
      <c r="D320" s="5" t="str">
        <f t="shared" ca="1" si="29"/>
        <v/>
      </c>
      <c r="E320" s="5" t="str">
        <f t="shared" ca="1" si="34"/>
        <v/>
      </c>
      <c r="F320" s="49"/>
      <c r="G320" s="5" t="str">
        <f t="shared" ca="1" si="30"/>
        <v/>
      </c>
      <c r="H320" s="5" t="str">
        <f t="shared" ca="1" si="31"/>
        <v/>
      </c>
      <c r="I320" s="5" t="str">
        <f t="shared" ca="1" si="32"/>
        <v/>
      </c>
      <c r="J320" s="5" t="str">
        <f t="shared" ca="1" si="33"/>
        <v/>
      </c>
      <c r="M320" s="5"/>
    </row>
    <row r="321" spans="2:13" x14ac:dyDescent="0.3">
      <c r="B321" s="53"/>
      <c r="C321" s="5" t="str">
        <f t="shared" ca="1" si="28"/>
        <v/>
      </c>
      <c r="D321" s="5" t="str">
        <f t="shared" ca="1" si="29"/>
        <v/>
      </c>
      <c r="E321" s="5" t="str">
        <f t="shared" ca="1" si="34"/>
        <v/>
      </c>
      <c r="F321" s="49"/>
      <c r="G321" s="5" t="str">
        <f t="shared" ca="1" si="30"/>
        <v/>
      </c>
      <c r="H321" s="5" t="str">
        <f t="shared" ca="1" si="31"/>
        <v/>
      </c>
      <c r="I321" s="5" t="str">
        <f t="shared" ca="1" si="32"/>
        <v/>
      </c>
      <c r="J321" s="5" t="str">
        <f t="shared" ca="1" si="33"/>
        <v/>
      </c>
      <c r="M321" s="5"/>
    </row>
    <row r="322" spans="2:13" x14ac:dyDescent="0.3">
      <c r="B322" s="53"/>
      <c r="C322" s="5" t="str">
        <f t="shared" ca="1" si="28"/>
        <v/>
      </c>
      <c r="D322" s="5" t="str">
        <f t="shared" ca="1" si="29"/>
        <v/>
      </c>
      <c r="E322" s="5" t="str">
        <f t="shared" ca="1" si="34"/>
        <v/>
      </c>
      <c r="F322" s="49"/>
      <c r="G322" s="5" t="str">
        <f t="shared" ca="1" si="30"/>
        <v/>
      </c>
      <c r="H322" s="5" t="str">
        <f t="shared" ca="1" si="31"/>
        <v/>
      </c>
      <c r="I322" s="5" t="str">
        <f t="shared" ca="1" si="32"/>
        <v/>
      </c>
      <c r="J322" s="5" t="str">
        <f t="shared" ca="1" si="33"/>
        <v/>
      </c>
      <c r="M322" s="5"/>
    </row>
    <row r="323" spans="2:13" x14ac:dyDescent="0.3">
      <c r="B323" s="53"/>
      <c r="C323" s="5" t="str">
        <f t="shared" ca="1" si="28"/>
        <v/>
      </c>
      <c r="D323" s="5" t="str">
        <f t="shared" ca="1" si="29"/>
        <v/>
      </c>
      <c r="E323" s="5" t="str">
        <f t="shared" ca="1" si="34"/>
        <v/>
      </c>
      <c r="F323" s="49"/>
      <c r="G323" s="5" t="str">
        <f t="shared" ca="1" si="30"/>
        <v/>
      </c>
      <c r="H323" s="5" t="str">
        <f t="shared" ca="1" si="31"/>
        <v/>
      </c>
      <c r="I323" s="5" t="str">
        <f t="shared" ca="1" si="32"/>
        <v/>
      </c>
      <c r="J323" s="5" t="str">
        <f t="shared" ca="1" si="33"/>
        <v/>
      </c>
      <c r="M323" s="5"/>
    </row>
    <row r="324" spans="2:13" x14ac:dyDescent="0.3">
      <c r="B324" s="53"/>
      <c r="C324" s="5" t="str">
        <f t="shared" ca="1" si="28"/>
        <v/>
      </c>
      <c r="D324" s="5" t="str">
        <f t="shared" ca="1" si="29"/>
        <v/>
      </c>
      <c r="E324" s="5" t="str">
        <f t="shared" ca="1" si="34"/>
        <v/>
      </c>
      <c r="F324" s="49"/>
      <c r="G324" s="5" t="str">
        <f t="shared" ca="1" si="30"/>
        <v/>
      </c>
      <c r="H324" s="5" t="str">
        <f t="shared" ca="1" si="31"/>
        <v/>
      </c>
      <c r="I324" s="5" t="str">
        <f t="shared" ca="1" si="32"/>
        <v/>
      </c>
      <c r="J324" s="5" t="str">
        <f t="shared" ca="1" si="33"/>
        <v/>
      </c>
      <c r="M324" s="5"/>
    </row>
    <row r="325" spans="2:13" x14ac:dyDescent="0.3">
      <c r="B325" s="53"/>
      <c r="C325" s="5" t="str">
        <f t="shared" ca="1" si="28"/>
        <v/>
      </c>
      <c r="D325" s="5" t="str">
        <f t="shared" ca="1" si="29"/>
        <v/>
      </c>
      <c r="E325" s="5" t="str">
        <f t="shared" ca="1" si="34"/>
        <v/>
      </c>
      <c r="F325" s="49"/>
      <c r="G325" s="5" t="str">
        <f t="shared" ca="1" si="30"/>
        <v/>
      </c>
      <c r="H325" s="5" t="str">
        <f t="shared" ca="1" si="31"/>
        <v/>
      </c>
      <c r="I325" s="5" t="str">
        <f t="shared" ca="1" si="32"/>
        <v/>
      </c>
      <c r="J325" s="5" t="str">
        <f t="shared" ca="1" si="33"/>
        <v/>
      </c>
      <c r="M325" s="5"/>
    </row>
    <row r="326" spans="2:13" x14ac:dyDescent="0.3">
      <c r="B326" s="53"/>
      <c r="C326" s="5" t="str">
        <f t="shared" ca="1" si="28"/>
        <v/>
      </c>
      <c r="D326" s="5" t="str">
        <f t="shared" ca="1" si="29"/>
        <v/>
      </c>
      <c r="E326" s="5" t="str">
        <f t="shared" ca="1" si="34"/>
        <v/>
      </c>
      <c r="F326" s="49"/>
      <c r="G326" s="5" t="str">
        <f t="shared" ca="1" si="30"/>
        <v/>
      </c>
      <c r="H326" s="5" t="str">
        <f t="shared" ca="1" si="31"/>
        <v/>
      </c>
      <c r="I326" s="5" t="str">
        <f t="shared" ca="1" si="32"/>
        <v/>
      </c>
      <c r="J326" s="5" t="str">
        <f t="shared" ca="1" si="33"/>
        <v/>
      </c>
      <c r="M326" s="5"/>
    </row>
    <row r="327" spans="2:13" x14ac:dyDescent="0.3">
      <c r="B327" s="53"/>
      <c r="C327" s="5" t="str">
        <f t="shared" ca="1" si="28"/>
        <v/>
      </c>
      <c r="D327" s="5" t="str">
        <f t="shared" ca="1" si="29"/>
        <v/>
      </c>
      <c r="E327" s="5" t="str">
        <f t="shared" ca="1" si="34"/>
        <v/>
      </c>
      <c r="F327" s="49"/>
      <c r="G327" s="5" t="str">
        <f t="shared" ca="1" si="30"/>
        <v/>
      </c>
      <c r="H327" s="5" t="str">
        <f t="shared" ca="1" si="31"/>
        <v/>
      </c>
      <c r="I327" s="5" t="str">
        <f t="shared" ca="1" si="32"/>
        <v/>
      </c>
      <c r="J327" s="5" t="str">
        <f t="shared" ca="1" si="33"/>
        <v/>
      </c>
      <c r="M327" s="5"/>
    </row>
    <row r="328" spans="2:13" x14ac:dyDescent="0.3">
      <c r="B328" s="53"/>
      <c r="C328" s="5" t="str">
        <f t="shared" ca="1" si="28"/>
        <v/>
      </c>
      <c r="D328" s="5" t="str">
        <f t="shared" ca="1" si="29"/>
        <v/>
      </c>
      <c r="E328" s="5" t="str">
        <f t="shared" ca="1" si="34"/>
        <v/>
      </c>
      <c r="F328" s="49"/>
      <c r="G328" s="5" t="str">
        <f t="shared" ca="1" si="30"/>
        <v/>
      </c>
      <c r="H328" s="5" t="str">
        <f t="shared" ca="1" si="31"/>
        <v/>
      </c>
      <c r="I328" s="5" t="str">
        <f t="shared" ca="1" si="32"/>
        <v/>
      </c>
      <c r="J328" s="5" t="str">
        <f t="shared" ca="1" si="33"/>
        <v/>
      </c>
      <c r="M328" s="5"/>
    </row>
    <row r="329" spans="2:13" x14ac:dyDescent="0.3">
      <c r="B329" s="53"/>
      <c r="C329" s="5" t="str">
        <f t="shared" ca="1" si="28"/>
        <v/>
      </c>
      <c r="D329" s="5" t="str">
        <f t="shared" ca="1" si="29"/>
        <v/>
      </c>
      <c r="E329" s="5" t="str">
        <f t="shared" ca="1" si="34"/>
        <v/>
      </c>
      <c r="F329" s="49"/>
      <c r="G329" s="5" t="str">
        <f t="shared" ca="1" si="30"/>
        <v/>
      </c>
      <c r="H329" s="5" t="str">
        <f t="shared" ca="1" si="31"/>
        <v/>
      </c>
      <c r="I329" s="5" t="str">
        <f t="shared" ca="1" si="32"/>
        <v/>
      </c>
      <c r="J329" s="5" t="str">
        <f t="shared" ca="1" si="33"/>
        <v/>
      </c>
      <c r="M329" s="5"/>
    </row>
    <row r="330" spans="2:13" x14ac:dyDescent="0.3">
      <c r="B330" s="53"/>
      <c r="C330" s="5" t="str">
        <f t="shared" ca="1" si="28"/>
        <v/>
      </c>
      <c r="D330" s="5" t="str">
        <f t="shared" ca="1" si="29"/>
        <v/>
      </c>
      <c r="E330" s="5" t="str">
        <f t="shared" ca="1" si="34"/>
        <v/>
      </c>
      <c r="F330" s="49"/>
      <c r="G330" s="5" t="str">
        <f t="shared" ca="1" si="30"/>
        <v/>
      </c>
      <c r="H330" s="5" t="str">
        <f t="shared" ca="1" si="31"/>
        <v/>
      </c>
      <c r="I330" s="5" t="str">
        <f t="shared" ca="1" si="32"/>
        <v/>
      </c>
      <c r="J330" s="5" t="str">
        <f t="shared" ca="1" si="33"/>
        <v/>
      </c>
      <c r="M330" s="5"/>
    </row>
    <row r="331" spans="2:13" x14ac:dyDescent="0.3">
      <c r="B331" s="53"/>
      <c r="C331" s="5" t="str">
        <f t="shared" ca="1" si="28"/>
        <v/>
      </c>
      <c r="D331" s="5" t="str">
        <f t="shared" ca="1" si="29"/>
        <v/>
      </c>
      <c r="E331" s="5" t="str">
        <f t="shared" ca="1" si="34"/>
        <v/>
      </c>
      <c r="F331" s="49"/>
      <c r="G331" s="5" t="str">
        <f t="shared" ca="1" si="30"/>
        <v/>
      </c>
      <c r="H331" s="5" t="str">
        <f t="shared" ca="1" si="31"/>
        <v/>
      </c>
      <c r="I331" s="5" t="str">
        <f t="shared" ca="1" si="32"/>
        <v/>
      </c>
      <c r="J331" s="5" t="str">
        <f t="shared" ca="1" si="33"/>
        <v/>
      </c>
      <c r="M331" s="5"/>
    </row>
    <row r="332" spans="2:13" x14ac:dyDescent="0.3">
      <c r="B332" s="53"/>
      <c r="C332" s="5" t="str">
        <f t="shared" ca="1" si="28"/>
        <v/>
      </c>
      <c r="D332" s="5" t="str">
        <f t="shared" ca="1" si="29"/>
        <v/>
      </c>
      <c r="E332" s="5" t="str">
        <f t="shared" ca="1" si="34"/>
        <v/>
      </c>
      <c r="F332" s="49"/>
      <c r="G332" s="5" t="str">
        <f t="shared" ca="1" si="30"/>
        <v/>
      </c>
      <c r="H332" s="5" t="str">
        <f t="shared" ca="1" si="31"/>
        <v/>
      </c>
      <c r="I332" s="5" t="str">
        <f t="shared" ca="1" si="32"/>
        <v/>
      </c>
      <c r="J332" s="5" t="str">
        <f t="shared" ca="1" si="33"/>
        <v/>
      </c>
      <c r="M332" s="5"/>
    </row>
    <row r="333" spans="2:13" x14ac:dyDescent="0.3">
      <c r="B333" s="53"/>
      <c r="C333" s="5" t="str">
        <f t="shared" ca="1" si="28"/>
        <v/>
      </c>
      <c r="D333" s="5" t="str">
        <f t="shared" ca="1" si="29"/>
        <v/>
      </c>
      <c r="E333" s="5" t="str">
        <f t="shared" ca="1" si="34"/>
        <v/>
      </c>
      <c r="F333" s="49"/>
      <c r="G333" s="5" t="str">
        <f t="shared" ca="1" si="30"/>
        <v/>
      </c>
      <c r="H333" s="5" t="str">
        <f t="shared" ca="1" si="31"/>
        <v/>
      </c>
      <c r="I333" s="5" t="str">
        <f t="shared" ca="1" si="32"/>
        <v/>
      </c>
      <c r="J333" s="5" t="str">
        <f t="shared" ca="1" si="33"/>
        <v/>
      </c>
      <c r="M333" s="5"/>
    </row>
    <row r="334" spans="2:13" x14ac:dyDescent="0.3">
      <c r="B334" s="53"/>
      <c r="C334" s="5" t="str">
        <f t="shared" ca="1" si="28"/>
        <v/>
      </c>
      <c r="D334" s="5" t="str">
        <f t="shared" ca="1" si="29"/>
        <v/>
      </c>
      <c r="E334" s="5" t="str">
        <f t="shared" ca="1" si="34"/>
        <v/>
      </c>
      <c r="F334" s="49"/>
      <c r="G334" s="5" t="str">
        <f t="shared" ca="1" si="30"/>
        <v/>
      </c>
      <c r="H334" s="5" t="str">
        <f t="shared" ca="1" si="31"/>
        <v/>
      </c>
      <c r="I334" s="5" t="str">
        <f t="shared" ca="1" si="32"/>
        <v/>
      </c>
      <c r="J334" s="5" t="str">
        <f t="shared" ca="1" si="33"/>
        <v/>
      </c>
      <c r="M334" s="5"/>
    </row>
    <row r="335" spans="2:13" x14ac:dyDescent="0.3">
      <c r="B335" s="53"/>
      <c r="C335" s="5" t="str">
        <f t="shared" ca="1" si="28"/>
        <v/>
      </c>
      <c r="D335" s="5" t="str">
        <f t="shared" ca="1" si="29"/>
        <v/>
      </c>
      <c r="E335" s="5" t="str">
        <f t="shared" ca="1" si="34"/>
        <v/>
      </c>
      <c r="F335" s="49"/>
      <c r="G335" s="5" t="str">
        <f t="shared" ca="1" si="30"/>
        <v/>
      </c>
      <c r="H335" s="5" t="str">
        <f t="shared" ca="1" si="31"/>
        <v/>
      </c>
      <c r="I335" s="5" t="str">
        <f t="shared" ca="1" si="32"/>
        <v/>
      </c>
      <c r="J335" s="5" t="str">
        <f t="shared" ca="1" si="33"/>
        <v/>
      </c>
      <c r="M335" s="5"/>
    </row>
    <row r="336" spans="2:13" x14ac:dyDescent="0.3">
      <c r="B336" s="53"/>
      <c r="C336" s="5" t="str">
        <f t="shared" ca="1" si="28"/>
        <v/>
      </c>
      <c r="D336" s="5" t="str">
        <f t="shared" ca="1" si="29"/>
        <v/>
      </c>
      <c r="E336" s="5" t="str">
        <f t="shared" ca="1" si="34"/>
        <v/>
      </c>
      <c r="F336" s="49"/>
      <c r="G336" s="5" t="str">
        <f t="shared" ca="1" si="30"/>
        <v/>
      </c>
      <c r="H336" s="5" t="str">
        <f t="shared" ca="1" si="31"/>
        <v/>
      </c>
      <c r="I336" s="5" t="str">
        <f t="shared" ca="1" si="32"/>
        <v/>
      </c>
      <c r="J336" s="5" t="str">
        <f t="shared" ca="1" si="33"/>
        <v/>
      </c>
      <c r="M336" s="5"/>
    </row>
    <row r="337" spans="2:13" x14ac:dyDescent="0.3">
      <c r="B337" s="53"/>
      <c r="C337" s="5" t="str">
        <f t="shared" ca="1" si="28"/>
        <v/>
      </c>
      <c r="D337" s="5" t="str">
        <f t="shared" ca="1" si="29"/>
        <v/>
      </c>
      <c r="E337" s="5" t="str">
        <f t="shared" ca="1" si="34"/>
        <v/>
      </c>
      <c r="F337" s="49"/>
      <c r="G337" s="5" t="str">
        <f t="shared" ca="1" si="30"/>
        <v/>
      </c>
      <c r="H337" s="5" t="str">
        <f t="shared" ca="1" si="31"/>
        <v/>
      </c>
      <c r="I337" s="5" t="str">
        <f t="shared" ca="1" si="32"/>
        <v/>
      </c>
      <c r="J337" s="5" t="str">
        <f t="shared" ca="1" si="33"/>
        <v/>
      </c>
      <c r="M337" s="5"/>
    </row>
    <row r="338" spans="2:13" x14ac:dyDescent="0.3">
      <c r="B338" s="53"/>
      <c r="C338" s="5" t="str">
        <f t="shared" ca="1" si="28"/>
        <v/>
      </c>
      <c r="D338" s="5" t="str">
        <f t="shared" ca="1" si="29"/>
        <v/>
      </c>
      <c r="E338" s="5" t="str">
        <f t="shared" ca="1" si="34"/>
        <v/>
      </c>
      <c r="F338" s="49"/>
      <c r="G338" s="5" t="str">
        <f t="shared" ca="1" si="30"/>
        <v/>
      </c>
      <c r="H338" s="5" t="str">
        <f t="shared" ca="1" si="31"/>
        <v/>
      </c>
      <c r="I338" s="5" t="str">
        <f t="shared" ca="1" si="32"/>
        <v/>
      </c>
      <c r="J338" s="5" t="str">
        <f t="shared" ca="1" si="33"/>
        <v/>
      </c>
      <c r="M338" s="5"/>
    </row>
    <row r="339" spans="2:13" x14ac:dyDescent="0.3">
      <c r="B339" s="53"/>
      <c r="C339" s="5" t="str">
        <f t="shared" ca="1" si="28"/>
        <v/>
      </c>
      <c r="D339" s="5" t="str">
        <f t="shared" ca="1" si="29"/>
        <v/>
      </c>
      <c r="E339" s="5" t="str">
        <f t="shared" ca="1" si="34"/>
        <v/>
      </c>
      <c r="F339" s="49"/>
      <c r="G339" s="5" t="str">
        <f t="shared" ca="1" si="30"/>
        <v/>
      </c>
      <c r="H339" s="5" t="str">
        <f t="shared" ca="1" si="31"/>
        <v/>
      </c>
      <c r="I339" s="5" t="str">
        <f t="shared" ca="1" si="32"/>
        <v/>
      </c>
      <c r="J339" s="5" t="str">
        <f t="shared" ca="1" si="33"/>
        <v/>
      </c>
      <c r="M339" s="5"/>
    </row>
    <row r="340" spans="2:13" x14ac:dyDescent="0.3">
      <c r="B340" s="53"/>
      <c r="C340" s="5" t="str">
        <f t="shared" ca="1" si="28"/>
        <v/>
      </c>
      <c r="D340" s="5" t="str">
        <f t="shared" ca="1" si="29"/>
        <v/>
      </c>
      <c r="E340" s="5" t="str">
        <f t="shared" ca="1" si="34"/>
        <v/>
      </c>
      <c r="F340" s="49"/>
      <c r="G340" s="5" t="str">
        <f t="shared" ca="1" si="30"/>
        <v/>
      </c>
      <c r="H340" s="5" t="str">
        <f t="shared" ca="1" si="31"/>
        <v/>
      </c>
      <c r="I340" s="5" t="str">
        <f t="shared" ca="1" si="32"/>
        <v/>
      </c>
      <c r="J340" s="5" t="str">
        <f t="shared" ca="1" si="33"/>
        <v/>
      </c>
      <c r="M340" s="5"/>
    </row>
    <row r="341" spans="2:13" x14ac:dyDescent="0.3">
      <c r="B341" s="53"/>
      <c r="C341" s="5" t="str">
        <f t="shared" ca="1" si="28"/>
        <v/>
      </c>
      <c r="D341" s="5" t="str">
        <f t="shared" ca="1" si="29"/>
        <v/>
      </c>
      <c r="E341" s="5" t="str">
        <f t="shared" ca="1" si="34"/>
        <v/>
      </c>
      <c r="F341" s="49"/>
      <c r="G341" s="5" t="str">
        <f t="shared" ca="1" si="30"/>
        <v/>
      </c>
      <c r="H341" s="5" t="str">
        <f t="shared" ca="1" si="31"/>
        <v/>
      </c>
      <c r="I341" s="5" t="str">
        <f t="shared" ca="1" si="32"/>
        <v/>
      </c>
      <c r="J341" s="5" t="str">
        <f t="shared" ca="1" si="33"/>
        <v/>
      </c>
      <c r="M341" s="5"/>
    </row>
    <row r="342" spans="2:13" x14ac:dyDescent="0.3">
      <c r="B342" s="53"/>
      <c r="C342" s="5" t="str">
        <f t="shared" ca="1" si="28"/>
        <v/>
      </c>
      <c r="D342" s="5" t="str">
        <f t="shared" ca="1" si="29"/>
        <v/>
      </c>
      <c r="E342" s="5" t="str">
        <f t="shared" ca="1" si="34"/>
        <v/>
      </c>
      <c r="F342" s="49"/>
      <c r="G342" s="5" t="str">
        <f t="shared" ca="1" si="30"/>
        <v/>
      </c>
      <c r="H342" s="5" t="str">
        <f t="shared" ca="1" si="31"/>
        <v/>
      </c>
      <c r="I342" s="5" t="str">
        <f t="shared" ca="1" si="32"/>
        <v/>
      </c>
      <c r="J342" s="5" t="str">
        <f t="shared" ca="1" si="33"/>
        <v/>
      </c>
      <c r="M342" s="5"/>
    </row>
    <row r="343" spans="2:13" x14ac:dyDescent="0.3">
      <c r="B343" s="53"/>
      <c r="C343" s="5" t="str">
        <f t="shared" ca="1" si="28"/>
        <v/>
      </c>
      <c r="D343" s="5" t="str">
        <f t="shared" ca="1" si="29"/>
        <v/>
      </c>
      <c r="E343" s="5" t="str">
        <f t="shared" ca="1" si="34"/>
        <v/>
      </c>
      <c r="F343" s="49"/>
      <c r="G343" s="5" t="str">
        <f t="shared" ca="1" si="30"/>
        <v/>
      </c>
      <c r="H343" s="5" t="str">
        <f t="shared" ca="1" si="31"/>
        <v/>
      </c>
      <c r="I343" s="5" t="str">
        <f t="shared" ca="1" si="32"/>
        <v/>
      </c>
      <c r="J343" s="5" t="str">
        <f t="shared" ca="1" si="33"/>
        <v/>
      </c>
      <c r="M343" s="5"/>
    </row>
    <row r="344" spans="2:13" x14ac:dyDescent="0.3">
      <c r="B344" s="53"/>
      <c r="C344" s="5" t="str">
        <f t="shared" ca="1" si="28"/>
        <v/>
      </c>
      <c r="D344" s="5" t="str">
        <f t="shared" ca="1" si="29"/>
        <v/>
      </c>
      <c r="E344" s="5" t="str">
        <f t="shared" ca="1" si="34"/>
        <v/>
      </c>
      <c r="F344" s="49"/>
      <c r="G344" s="5" t="str">
        <f t="shared" ca="1" si="30"/>
        <v/>
      </c>
      <c r="H344" s="5" t="str">
        <f t="shared" ca="1" si="31"/>
        <v/>
      </c>
      <c r="I344" s="5" t="str">
        <f t="shared" ca="1" si="32"/>
        <v/>
      </c>
      <c r="J344" s="5" t="str">
        <f t="shared" ca="1" si="33"/>
        <v/>
      </c>
      <c r="M344" s="5"/>
    </row>
    <row r="345" spans="2:13" x14ac:dyDescent="0.3">
      <c r="B345" s="53"/>
      <c r="C345" s="5" t="str">
        <f t="shared" ca="1" si="28"/>
        <v/>
      </c>
      <c r="D345" s="5" t="str">
        <f t="shared" ca="1" si="29"/>
        <v/>
      </c>
      <c r="E345" s="5" t="str">
        <f t="shared" ca="1" si="34"/>
        <v/>
      </c>
      <c r="F345" s="49"/>
      <c r="G345" s="5" t="str">
        <f t="shared" ca="1" si="30"/>
        <v/>
      </c>
      <c r="H345" s="5" t="str">
        <f t="shared" ca="1" si="31"/>
        <v/>
      </c>
      <c r="I345" s="5" t="str">
        <f t="shared" ca="1" si="32"/>
        <v/>
      </c>
      <c r="J345" s="5" t="str">
        <f t="shared" ca="1" si="33"/>
        <v/>
      </c>
      <c r="M345" s="5"/>
    </row>
    <row r="346" spans="2:13" x14ac:dyDescent="0.3">
      <c r="B346" s="53"/>
      <c r="C346" s="5" t="str">
        <f t="shared" ca="1" si="28"/>
        <v/>
      </c>
      <c r="D346" s="5" t="str">
        <f t="shared" ca="1" si="29"/>
        <v/>
      </c>
      <c r="E346" s="5" t="str">
        <f t="shared" ca="1" si="34"/>
        <v/>
      </c>
      <c r="F346" s="49"/>
      <c r="G346" s="5" t="str">
        <f t="shared" ca="1" si="30"/>
        <v/>
      </c>
      <c r="H346" s="5" t="str">
        <f t="shared" ca="1" si="31"/>
        <v/>
      </c>
      <c r="I346" s="5" t="str">
        <f t="shared" ca="1" si="32"/>
        <v/>
      </c>
      <c r="J346" s="5" t="str">
        <f t="shared" ca="1" si="33"/>
        <v/>
      </c>
      <c r="M346" s="5"/>
    </row>
    <row r="347" spans="2:13" x14ac:dyDescent="0.3">
      <c r="B347" s="53"/>
      <c r="C347" s="5" t="str">
        <f t="shared" ref="C347:C410" ca="1" si="35">_xlfn.LET(
_xlpm.StartingPrincipalBalance,$G346,
_xlpm.IsPrincipalRemainingZeroCondition,ROUND($G346,2)=0,
_xlpm.IsPrincipalRemainingBlankCondition,$G346="",
_xlpm.IsPeriodBlankCondition,ISBLANK($A347),
_xlpm.Calculation,IF(_xlpm.IsPeriodBlankCondition,"",IF(_xlpm.IsPrincipalRemainingBlankCondition,"",IF(_xlpm.IsPrincipalRemainingZeroCondition,"",_xlpm.StartingPrincipalBalance))),
_xlpm.Calculation
)</f>
        <v/>
      </c>
      <c r="D347" s="5" t="str">
        <f t="shared" ref="D347:D410" ca="1" si="36">_xlfn.LET(
_xlpm.InterestCalculation,$G346*$B$9,
_xlpm.IsPrincipalRemainingZeroCondition,ROUND($G346,2)=0,
_xlpm.IsPrincipalRemainingBlankCondition,$G346="",
_xlpm.IsPeriodBlankCondition,ISBLANK($A347),
_xlpm.Calculation,IF(_xlpm.IsPeriodBlankCondition,"",IF(_xlpm.IsPrincipalRemainingBlankCondition,"",IF(_xlpm.IsPrincipalRemainingZeroCondition,"",_xlpm.InterestCalculation))),
_xlpm.Calculation
)</f>
        <v/>
      </c>
      <c r="E347" s="5" t="str">
        <f t="shared" ca="1" si="34"/>
        <v/>
      </c>
      <c r="F347" s="49"/>
      <c r="G347" s="5" t="str">
        <f t="shared" ref="G347:G410" ca="1" si="37">_xlfn.LET(
_xlpm.StartingBalanceGreaterThanPrincipalOwedPlusPrepaymentCondition,$C347&gt;=$E347+$F347,
_xlpm.IsPrincpalOwedPlusPrepaymentLessThanOrEqualToPrincipalRemainingCondition,ROUND($E347+$F347,2)&lt;=ROUND($G346,2),
_xlpm.IsCurrentPrincapalOwedAmtGreaterThanPrevPrincipalOwedCondition,$E346&gt;$G346,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_xlpm.Calculation,IF(_xlpm.IsPeriodBlankCondition,"",IF(_xlpm.IsPrincipalRemainingBlankCondition,"",IF(_xlpm.IsPrincipalZeroCondition,"",IF(_xlpm.StartingBalanceGreaterThanPrincipalOwedPlusPrepaymentCondition,$C347-$E347-$F347,0)))),
_xlpm.Calculation
)</f>
        <v/>
      </c>
      <c r="H347" s="5" t="str">
        <f t="shared" ref="H347:H410" ca="1" si="38">_xlfn.LET(
_xlpm.PrincpalRemainingCalculation,$B$13,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_xlpm.Calculation,IF(_xlpm.IsPeriodBlankCondition,"",IF(_xlpm.IsPrincipalRemainingBlankCondition,"",IF(_xlpm.IsPrincipalZeroCondition,"",_xlpm.PrincpalRemainingCalculation))),
_xlpm.Calculation
)</f>
        <v/>
      </c>
      <c r="I347" s="5" t="str">
        <f t="shared" ref="I347:I410" ca="1" si="39">_xlfn.LET(
_xlpm.IsPrincipalRemainingLessThanOrEqualToPMICutoffAmtCondition,$G346&lt;=$B$2*(1-$B$15),
_xlpm.PMIMonthlyPayment,$B$19,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47" s="5" t="str">
        <f t="shared" ref="J347:J410" ca="1" si="40">_xlfn.LET(
_xlpm.PrePaymentActuallyPaid,IF($C347&gt;=$E347+$F347,$F347,$C347-$E347),
_xlpm.IfPMIOwedIsBlank,IF($I347 = "",0,$I347),
_xlpm.TotalMonthlyPaymentCalculation,$D347+$E347+$H347+_xlpm.IfPMIOwedIsBlank+_xlpm.PrePaymentActuallyPaid,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_xlpm.Calculation,IF(_xlpm.IsPeriodBlankCondition,"",IF(_xlpm.IsPrincipalRemainingBlankCondition,"",IF(_xlpm.IsPrincipalZeroCondition,"",_xlpm.TotalMonthlyPaymentCalculation))),
_xlpm.Calculation
)</f>
        <v/>
      </c>
      <c r="M347" s="5"/>
    </row>
    <row r="348" spans="2:13" x14ac:dyDescent="0.3">
      <c r="B348" s="53"/>
      <c r="C348" s="5" t="str">
        <f t="shared" ca="1" si="35"/>
        <v/>
      </c>
      <c r="D348" s="5" t="str">
        <f t="shared" ca="1" si="36"/>
        <v/>
      </c>
      <c r="E348" s="5" t="str">
        <f t="shared" ca="1" si="34"/>
        <v/>
      </c>
      <c r="F348" s="49"/>
      <c r="G348" s="5" t="str">
        <f t="shared" ca="1" si="37"/>
        <v/>
      </c>
      <c r="H348" s="5" t="str">
        <f t="shared" ca="1" si="38"/>
        <v/>
      </c>
      <c r="I348" s="5" t="str">
        <f t="shared" ca="1" si="39"/>
        <v/>
      </c>
      <c r="J348" s="5" t="str">
        <f t="shared" ca="1" si="40"/>
        <v/>
      </c>
      <c r="M348" s="5"/>
    </row>
    <row r="349" spans="2:13" x14ac:dyDescent="0.3">
      <c r="B349" s="53"/>
      <c r="C349" s="5" t="str">
        <f t="shared" ca="1" si="35"/>
        <v/>
      </c>
      <c r="D349" s="5" t="str">
        <f t="shared" ca="1" si="36"/>
        <v/>
      </c>
      <c r="E349" s="5" t="str">
        <f t="shared" ca="1" si="34"/>
        <v/>
      </c>
      <c r="F349" s="49"/>
      <c r="G349" s="5" t="str">
        <f t="shared" ca="1" si="37"/>
        <v/>
      </c>
      <c r="H349" s="5" t="str">
        <f t="shared" ca="1" si="38"/>
        <v/>
      </c>
      <c r="I349" s="5" t="str">
        <f t="shared" ca="1" si="39"/>
        <v/>
      </c>
      <c r="J349" s="5" t="str">
        <f t="shared" ca="1" si="40"/>
        <v/>
      </c>
      <c r="M349" s="5"/>
    </row>
    <row r="350" spans="2:13" x14ac:dyDescent="0.3">
      <c r="B350" s="53"/>
      <c r="C350" s="5" t="str">
        <f t="shared" ca="1" si="35"/>
        <v/>
      </c>
      <c r="D350" s="5" t="str">
        <f t="shared" ca="1" si="36"/>
        <v/>
      </c>
      <c r="E350" s="5" t="str">
        <f t="shared" ca="1" si="34"/>
        <v/>
      </c>
      <c r="F350" s="49"/>
      <c r="G350" s="5" t="str">
        <f t="shared" ca="1" si="37"/>
        <v/>
      </c>
      <c r="H350" s="5" t="str">
        <f t="shared" ca="1" si="38"/>
        <v/>
      </c>
      <c r="I350" s="5" t="str">
        <f t="shared" ca="1" si="39"/>
        <v/>
      </c>
      <c r="J350" s="5" t="str">
        <f t="shared" ca="1" si="40"/>
        <v/>
      </c>
      <c r="M350" s="5"/>
    </row>
    <row r="351" spans="2:13" x14ac:dyDescent="0.3">
      <c r="B351" s="53"/>
      <c r="C351" s="5" t="str">
        <f t="shared" ca="1" si="35"/>
        <v/>
      </c>
      <c r="D351" s="5" t="str">
        <f t="shared" ca="1" si="36"/>
        <v/>
      </c>
      <c r="E351" s="5" t="str">
        <f t="shared" ca="1" si="34"/>
        <v/>
      </c>
      <c r="F351" s="49"/>
      <c r="G351" s="5" t="str">
        <f t="shared" ca="1" si="37"/>
        <v/>
      </c>
      <c r="H351" s="5" t="str">
        <f t="shared" ca="1" si="38"/>
        <v/>
      </c>
      <c r="I351" s="5" t="str">
        <f t="shared" ca="1" si="39"/>
        <v/>
      </c>
      <c r="J351" s="5" t="str">
        <f t="shared" ca="1" si="40"/>
        <v/>
      </c>
      <c r="M351" s="5"/>
    </row>
    <row r="352" spans="2:13" x14ac:dyDescent="0.3">
      <c r="B352" s="53"/>
      <c r="C352" s="5" t="str">
        <f t="shared" ca="1" si="35"/>
        <v/>
      </c>
      <c r="D352" s="5" t="str">
        <f t="shared" ca="1" si="36"/>
        <v/>
      </c>
      <c r="E352" s="5" t="str">
        <f t="shared" ca="1" si="34"/>
        <v/>
      </c>
      <c r="F352" s="49"/>
      <c r="G352" s="5" t="str">
        <f t="shared" ca="1" si="37"/>
        <v/>
      </c>
      <c r="H352" s="5" t="str">
        <f t="shared" ca="1" si="38"/>
        <v/>
      </c>
      <c r="I352" s="5" t="str">
        <f t="shared" ca="1" si="39"/>
        <v/>
      </c>
      <c r="J352" s="5" t="str">
        <f t="shared" ca="1" si="40"/>
        <v/>
      </c>
      <c r="M352" s="5"/>
    </row>
    <row r="353" spans="2:13" x14ac:dyDescent="0.3">
      <c r="B353" s="53"/>
      <c r="C353" s="5" t="str">
        <f t="shared" ca="1" si="35"/>
        <v/>
      </c>
      <c r="D353" s="5" t="str">
        <f t="shared" ca="1" si="36"/>
        <v/>
      </c>
      <c r="E353" s="5" t="str">
        <f t="shared" ca="1" si="34"/>
        <v/>
      </c>
      <c r="F353" s="49"/>
      <c r="G353" s="5" t="str">
        <f t="shared" ca="1" si="37"/>
        <v/>
      </c>
      <c r="H353" s="5" t="str">
        <f t="shared" ca="1" si="38"/>
        <v/>
      </c>
      <c r="I353" s="5" t="str">
        <f t="shared" ca="1" si="39"/>
        <v/>
      </c>
      <c r="J353" s="5" t="str">
        <f t="shared" ca="1" si="40"/>
        <v/>
      </c>
      <c r="M353" s="5"/>
    </row>
    <row r="354" spans="2:13" x14ac:dyDescent="0.3">
      <c r="B354" s="53"/>
      <c r="C354" s="5" t="str">
        <f t="shared" ca="1" si="35"/>
        <v/>
      </c>
      <c r="D354" s="5" t="str">
        <f t="shared" ca="1" si="36"/>
        <v/>
      </c>
      <c r="E354" s="5" t="str">
        <f t="shared" ca="1" si="34"/>
        <v/>
      </c>
      <c r="F354" s="49"/>
      <c r="G354" s="5" t="str">
        <f t="shared" ca="1" si="37"/>
        <v/>
      </c>
      <c r="H354" s="5" t="str">
        <f t="shared" ca="1" si="38"/>
        <v/>
      </c>
      <c r="I354" s="5" t="str">
        <f t="shared" ca="1" si="39"/>
        <v/>
      </c>
      <c r="J354" s="5" t="str">
        <f t="shared" ca="1" si="40"/>
        <v/>
      </c>
      <c r="M354" s="5"/>
    </row>
    <row r="355" spans="2:13" x14ac:dyDescent="0.3">
      <c r="B355" s="53"/>
      <c r="C355" s="5" t="str">
        <f t="shared" ca="1" si="35"/>
        <v/>
      </c>
      <c r="D355" s="5" t="str">
        <f t="shared" ca="1" si="36"/>
        <v/>
      </c>
      <c r="E355" s="5" t="str">
        <f t="shared" ca="1" si="34"/>
        <v/>
      </c>
      <c r="F355" s="49"/>
      <c r="G355" s="5" t="str">
        <f t="shared" ca="1" si="37"/>
        <v/>
      </c>
      <c r="H355" s="5" t="str">
        <f t="shared" ca="1" si="38"/>
        <v/>
      </c>
      <c r="I355" s="5" t="str">
        <f t="shared" ca="1" si="39"/>
        <v/>
      </c>
      <c r="J355" s="5" t="str">
        <f t="shared" ca="1" si="40"/>
        <v/>
      </c>
      <c r="M355" s="5"/>
    </row>
    <row r="356" spans="2:13" x14ac:dyDescent="0.3">
      <c r="B356" s="53"/>
      <c r="C356" s="5" t="str">
        <f t="shared" ca="1" si="35"/>
        <v/>
      </c>
      <c r="D356" s="5" t="str">
        <f t="shared" ca="1" si="36"/>
        <v/>
      </c>
      <c r="E356" s="5" t="str">
        <f t="shared" ca="1" si="34"/>
        <v/>
      </c>
      <c r="F356" s="49"/>
      <c r="G356" s="5" t="str">
        <f t="shared" ca="1" si="37"/>
        <v/>
      </c>
      <c r="H356" s="5" t="str">
        <f t="shared" ca="1" si="38"/>
        <v/>
      </c>
      <c r="I356" s="5" t="str">
        <f t="shared" ca="1" si="39"/>
        <v/>
      </c>
      <c r="J356" s="5" t="str">
        <f t="shared" ca="1" si="40"/>
        <v/>
      </c>
      <c r="M356" s="5"/>
    </row>
    <row r="357" spans="2:13" x14ac:dyDescent="0.3">
      <c r="B357" s="53"/>
      <c r="C357" s="5" t="str">
        <f t="shared" ca="1" si="35"/>
        <v/>
      </c>
      <c r="D357" s="5" t="str">
        <f t="shared" ca="1" si="36"/>
        <v/>
      </c>
      <c r="E357" s="5" t="str">
        <f t="shared" ref="E357:E420" ca="1" si="41">_xlfn.LET(
_xlpm.PrincipalOwedCalculation,$B$10-$D357,
_xlpm.IsPrincipalLessThenOrEqualToMonthlyPaymentCondition,$G356&lt;=$B$10,
_xlpm.IsPrincipalZeroCondition,ROUND($G356,2) = 0,
_xlpm.IsPrincipalRemainingBlankCondition,$G356="",
_xlpm.IsPeriodBlankCondition,ISBLANK($A357),
_xlpm.Calculation,IF(_xlpm.IsPeriodBlankCondition,"",IF(_xlpm.IsPrincipalRemainingBlankCondition,"",IF(_xlpm.IsPrincipalZeroCondition,"",IF(_xlpm.IsPrincipalLessThenOrEqualToMonthlyPaymentCondition,$G356,_xlpm.PrincipalOwedCalculation)))),
_xlpm.Calculation
)</f>
        <v/>
      </c>
      <c r="F357" s="49"/>
      <c r="G357" s="5" t="str">
        <f t="shared" ca="1" si="37"/>
        <v/>
      </c>
      <c r="H357" s="5" t="str">
        <f t="shared" ca="1" si="38"/>
        <v/>
      </c>
      <c r="I357" s="5" t="str">
        <f t="shared" ca="1" si="39"/>
        <v/>
      </c>
      <c r="J357" s="5" t="str">
        <f t="shared" ca="1" si="40"/>
        <v/>
      </c>
      <c r="M357" s="5"/>
    </row>
    <row r="358" spans="2:13" x14ac:dyDescent="0.3">
      <c r="B358" s="53"/>
      <c r="C358" s="5" t="str">
        <f t="shared" ca="1" si="35"/>
        <v/>
      </c>
      <c r="D358" s="5" t="str">
        <f t="shared" ca="1" si="36"/>
        <v/>
      </c>
      <c r="E358" s="5" t="str">
        <f t="shared" ca="1" si="41"/>
        <v/>
      </c>
      <c r="F358" s="49"/>
      <c r="G358" s="5" t="str">
        <f t="shared" ca="1" si="37"/>
        <v/>
      </c>
      <c r="H358" s="5" t="str">
        <f t="shared" ca="1" si="38"/>
        <v/>
      </c>
      <c r="I358" s="5" t="str">
        <f t="shared" ca="1" si="39"/>
        <v/>
      </c>
      <c r="J358" s="5" t="str">
        <f t="shared" ca="1" si="40"/>
        <v/>
      </c>
      <c r="M358" s="5"/>
    </row>
    <row r="359" spans="2:13" x14ac:dyDescent="0.3">
      <c r="B359" s="53"/>
      <c r="C359" s="5" t="str">
        <f t="shared" ca="1" si="35"/>
        <v/>
      </c>
      <c r="D359" s="5" t="str">
        <f t="shared" ca="1" si="36"/>
        <v/>
      </c>
      <c r="E359" s="5" t="str">
        <f t="shared" ca="1" si="41"/>
        <v/>
      </c>
      <c r="F359" s="49"/>
      <c r="G359" s="5" t="str">
        <f t="shared" ca="1" si="37"/>
        <v/>
      </c>
      <c r="H359" s="5" t="str">
        <f t="shared" ca="1" si="38"/>
        <v/>
      </c>
      <c r="I359" s="5" t="str">
        <f t="shared" ca="1" si="39"/>
        <v/>
      </c>
      <c r="J359" s="5" t="str">
        <f t="shared" ca="1" si="40"/>
        <v/>
      </c>
      <c r="M359" s="5"/>
    </row>
    <row r="360" spans="2:13" x14ac:dyDescent="0.3">
      <c r="B360" s="53"/>
      <c r="C360" s="5" t="str">
        <f t="shared" ca="1" si="35"/>
        <v/>
      </c>
      <c r="D360" s="5" t="str">
        <f t="shared" ca="1" si="36"/>
        <v/>
      </c>
      <c r="E360" s="5" t="str">
        <f t="shared" ca="1" si="41"/>
        <v/>
      </c>
      <c r="F360" s="49"/>
      <c r="G360" s="5" t="str">
        <f t="shared" ca="1" si="37"/>
        <v/>
      </c>
      <c r="H360" s="5" t="str">
        <f t="shared" ca="1" si="38"/>
        <v/>
      </c>
      <c r="I360" s="5" t="str">
        <f t="shared" ca="1" si="39"/>
        <v/>
      </c>
      <c r="J360" s="5" t="str">
        <f t="shared" ca="1" si="40"/>
        <v/>
      </c>
      <c r="M360" s="5"/>
    </row>
    <row r="361" spans="2:13" x14ac:dyDescent="0.3">
      <c r="B361" s="53"/>
      <c r="C361" s="5" t="str">
        <f t="shared" ca="1" si="35"/>
        <v/>
      </c>
      <c r="D361" s="5" t="str">
        <f t="shared" ca="1" si="36"/>
        <v/>
      </c>
      <c r="E361" s="5" t="str">
        <f t="shared" ca="1" si="41"/>
        <v/>
      </c>
      <c r="F361" s="49"/>
      <c r="G361" s="5" t="str">
        <f t="shared" ca="1" si="37"/>
        <v/>
      </c>
      <c r="H361" s="5" t="str">
        <f t="shared" ca="1" si="38"/>
        <v/>
      </c>
      <c r="I361" s="5" t="str">
        <f t="shared" ca="1" si="39"/>
        <v/>
      </c>
      <c r="J361" s="5" t="str">
        <f t="shared" ca="1" si="40"/>
        <v/>
      </c>
      <c r="M361" s="5"/>
    </row>
    <row r="362" spans="2:13" x14ac:dyDescent="0.3">
      <c r="B362" s="53"/>
      <c r="C362" s="5" t="str">
        <f t="shared" ca="1" si="35"/>
        <v/>
      </c>
      <c r="D362" s="5" t="str">
        <f t="shared" ca="1" si="36"/>
        <v/>
      </c>
      <c r="E362" s="5" t="str">
        <f t="shared" ca="1" si="41"/>
        <v/>
      </c>
      <c r="F362" s="49"/>
      <c r="G362" s="5" t="str">
        <f t="shared" ca="1" si="37"/>
        <v/>
      </c>
      <c r="H362" s="5" t="str">
        <f t="shared" ca="1" si="38"/>
        <v/>
      </c>
      <c r="I362" s="5" t="str">
        <f t="shared" ca="1" si="39"/>
        <v/>
      </c>
      <c r="J362" s="5" t="str">
        <f t="shared" ca="1" si="40"/>
        <v/>
      </c>
      <c r="M362" s="5"/>
    </row>
    <row r="363" spans="2:13" x14ac:dyDescent="0.3">
      <c r="B363" s="53"/>
      <c r="C363" s="5" t="str">
        <f t="shared" ca="1" si="35"/>
        <v/>
      </c>
      <c r="D363" s="5" t="str">
        <f t="shared" ca="1" si="36"/>
        <v/>
      </c>
      <c r="E363" s="5" t="str">
        <f t="shared" ca="1" si="41"/>
        <v/>
      </c>
      <c r="F363" s="49"/>
      <c r="G363" s="5" t="str">
        <f t="shared" ca="1" si="37"/>
        <v/>
      </c>
      <c r="H363" s="5" t="str">
        <f t="shared" ca="1" si="38"/>
        <v/>
      </c>
      <c r="I363" s="5" t="str">
        <f t="shared" ca="1" si="39"/>
        <v/>
      </c>
      <c r="J363" s="5" t="str">
        <f t="shared" ca="1" si="40"/>
        <v/>
      </c>
      <c r="M363" s="5"/>
    </row>
    <row r="364" spans="2:13" x14ac:dyDescent="0.3">
      <c r="B364" s="53"/>
      <c r="C364" s="5" t="str">
        <f t="shared" ca="1" si="35"/>
        <v/>
      </c>
      <c r="D364" s="5" t="str">
        <f t="shared" ca="1" si="36"/>
        <v/>
      </c>
      <c r="E364" s="5" t="str">
        <f t="shared" ca="1" si="41"/>
        <v/>
      </c>
      <c r="F364" s="49"/>
      <c r="G364" s="5" t="str">
        <f t="shared" ca="1" si="37"/>
        <v/>
      </c>
      <c r="H364" s="5" t="str">
        <f t="shared" ca="1" si="38"/>
        <v/>
      </c>
      <c r="I364" s="5" t="str">
        <f t="shared" ca="1" si="39"/>
        <v/>
      </c>
      <c r="J364" s="5" t="str">
        <f t="shared" ca="1" si="40"/>
        <v/>
      </c>
      <c r="M364" s="5"/>
    </row>
    <row r="365" spans="2:13" x14ac:dyDescent="0.3">
      <c r="B365" s="53"/>
      <c r="C365" s="5" t="str">
        <f t="shared" ca="1" si="35"/>
        <v/>
      </c>
      <c r="D365" s="5" t="str">
        <f t="shared" ca="1" si="36"/>
        <v/>
      </c>
      <c r="E365" s="5" t="str">
        <f t="shared" ca="1" si="41"/>
        <v/>
      </c>
      <c r="F365" s="49"/>
      <c r="G365" s="5" t="str">
        <f t="shared" ca="1" si="37"/>
        <v/>
      </c>
      <c r="H365" s="5" t="str">
        <f t="shared" ca="1" si="38"/>
        <v/>
      </c>
      <c r="I365" s="5" t="str">
        <f t="shared" ca="1" si="39"/>
        <v/>
      </c>
      <c r="J365" s="5" t="str">
        <f t="shared" ca="1" si="40"/>
        <v/>
      </c>
      <c r="M365" s="5"/>
    </row>
    <row r="366" spans="2:13" x14ac:dyDescent="0.3">
      <c r="B366" s="53"/>
      <c r="C366" s="5" t="str">
        <f t="shared" ca="1" si="35"/>
        <v/>
      </c>
      <c r="D366" s="5" t="str">
        <f t="shared" ca="1" si="36"/>
        <v/>
      </c>
      <c r="E366" s="5" t="str">
        <f t="shared" ca="1" si="41"/>
        <v/>
      </c>
      <c r="F366" s="49"/>
      <c r="G366" s="5" t="str">
        <f t="shared" ca="1" si="37"/>
        <v/>
      </c>
      <c r="H366" s="5" t="str">
        <f t="shared" ca="1" si="38"/>
        <v/>
      </c>
      <c r="I366" s="5" t="str">
        <f t="shared" ca="1" si="39"/>
        <v/>
      </c>
      <c r="J366" s="5" t="str">
        <f t="shared" ca="1" si="40"/>
        <v/>
      </c>
      <c r="M366" s="5"/>
    </row>
    <row r="367" spans="2:13" x14ac:dyDescent="0.3">
      <c r="B367" s="53"/>
      <c r="C367" s="5" t="str">
        <f t="shared" ca="1" si="35"/>
        <v/>
      </c>
      <c r="D367" s="5" t="str">
        <f t="shared" ca="1" si="36"/>
        <v/>
      </c>
      <c r="E367" s="5" t="str">
        <f t="shared" ca="1" si="41"/>
        <v/>
      </c>
      <c r="F367" s="49"/>
      <c r="G367" s="5" t="str">
        <f t="shared" ca="1" si="37"/>
        <v/>
      </c>
      <c r="H367" s="5" t="str">
        <f t="shared" ca="1" si="38"/>
        <v/>
      </c>
      <c r="I367" s="5" t="str">
        <f t="shared" ca="1" si="39"/>
        <v/>
      </c>
      <c r="J367" s="5" t="str">
        <f t="shared" ca="1" si="40"/>
        <v/>
      </c>
      <c r="M367" s="5"/>
    </row>
    <row r="368" spans="2:13" x14ac:dyDescent="0.3">
      <c r="B368" s="53"/>
      <c r="C368" s="5" t="str">
        <f t="shared" ca="1" si="35"/>
        <v/>
      </c>
      <c r="D368" s="5" t="str">
        <f t="shared" ca="1" si="36"/>
        <v/>
      </c>
      <c r="E368" s="5" t="str">
        <f t="shared" ca="1" si="41"/>
        <v/>
      </c>
      <c r="F368" s="49"/>
      <c r="G368" s="5" t="str">
        <f t="shared" ca="1" si="37"/>
        <v/>
      </c>
      <c r="H368" s="5" t="str">
        <f t="shared" ca="1" si="38"/>
        <v/>
      </c>
      <c r="I368" s="5" t="str">
        <f t="shared" ca="1" si="39"/>
        <v/>
      </c>
      <c r="J368" s="5" t="str">
        <f t="shared" ca="1" si="40"/>
        <v/>
      </c>
      <c r="M368" s="5"/>
    </row>
    <row r="369" spans="2:13" x14ac:dyDescent="0.3">
      <c r="B369" s="53"/>
      <c r="C369" s="5" t="str">
        <f t="shared" ca="1" si="35"/>
        <v/>
      </c>
      <c r="D369" s="5" t="str">
        <f t="shared" ca="1" si="36"/>
        <v/>
      </c>
      <c r="E369" s="5" t="str">
        <f t="shared" ca="1" si="41"/>
        <v/>
      </c>
      <c r="F369" s="49"/>
      <c r="G369" s="5" t="str">
        <f t="shared" ca="1" si="37"/>
        <v/>
      </c>
      <c r="H369" s="5" t="str">
        <f t="shared" ca="1" si="38"/>
        <v/>
      </c>
      <c r="I369" s="5" t="str">
        <f t="shared" ca="1" si="39"/>
        <v/>
      </c>
      <c r="J369" s="5" t="str">
        <f t="shared" ca="1" si="40"/>
        <v/>
      </c>
      <c r="M369" s="5"/>
    </row>
    <row r="370" spans="2:13" x14ac:dyDescent="0.3">
      <c r="B370" s="53"/>
      <c r="C370" s="5" t="str">
        <f t="shared" ca="1" si="35"/>
        <v/>
      </c>
      <c r="D370" s="5" t="str">
        <f t="shared" ca="1" si="36"/>
        <v/>
      </c>
      <c r="E370" s="5" t="str">
        <f t="shared" ca="1" si="41"/>
        <v/>
      </c>
      <c r="F370" s="49"/>
      <c r="G370" s="5" t="str">
        <f t="shared" ca="1" si="37"/>
        <v/>
      </c>
      <c r="H370" s="5" t="str">
        <f t="shared" ca="1" si="38"/>
        <v/>
      </c>
      <c r="I370" s="5" t="str">
        <f t="shared" ca="1" si="39"/>
        <v/>
      </c>
      <c r="J370" s="5" t="str">
        <f t="shared" ca="1" si="40"/>
        <v/>
      </c>
      <c r="M370" s="5"/>
    </row>
    <row r="371" spans="2:13" x14ac:dyDescent="0.3">
      <c r="B371" s="53"/>
      <c r="C371" s="5" t="str">
        <f t="shared" ca="1" si="35"/>
        <v/>
      </c>
      <c r="D371" s="5" t="str">
        <f t="shared" ca="1" si="36"/>
        <v/>
      </c>
      <c r="E371" s="5" t="str">
        <f t="shared" ca="1" si="41"/>
        <v/>
      </c>
      <c r="F371" s="49"/>
      <c r="G371" s="5" t="str">
        <f t="shared" ca="1" si="37"/>
        <v/>
      </c>
      <c r="H371" s="5" t="str">
        <f t="shared" ca="1" si="38"/>
        <v/>
      </c>
      <c r="I371" s="5" t="str">
        <f t="shared" ca="1" si="39"/>
        <v/>
      </c>
      <c r="J371" s="5" t="str">
        <f t="shared" ca="1" si="40"/>
        <v/>
      </c>
      <c r="M371" s="5"/>
    </row>
    <row r="372" spans="2:13" x14ac:dyDescent="0.3">
      <c r="B372" s="53"/>
      <c r="C372" s="5" t="str">
        <f t="shared" ca="1" si="35"/>
        <v/>
      </c>
      <c r="D372" s="5" t="str">
        <f t="shared" ca="1" si="36"/>
        <v/>
      </c>
      <c r="E372" s="5" t="str">
        <f t="shared" ca="1" si="41"/>
        <v/>
      </c>
      <c r="F372" s="49"/>
      <c r="G372" s="5" t="str">
        <f t="shared" ca="1" si="37"/>
        <v/>
      </c>
      <c r="H372" s="5" t="str">
        <f t="shared" ca="1" si="38"/>
        <v/>
      </c>
      <c r="I372" s="5" t="str">
        <f t="shared" ca="1" si="39"/>
        <v/>
      </c>
      <c r="J372" s="5" t="str">
        <f t="shared" ca="1" si="40"/>
        <v/>
      </c>
      <c r="M372" s="5"/>
    </row>
    <row r="373" spans="2:13" x14ac:dyDescent="0.3">
      <c r="B373" s="53"/>
      <c r="C373" s="5" t="str">
        <f t="shared" ca="1" si="35"/>
        <v/>
      </c>
      <c r="D373" s="5" t="str">
        <f t="shared" ca="1" si="36"/>
        <v/>
      </c>
      <c r="E373" s="5" t="str">
        <f t="shared" ca="1" si="41"/>
        <v/>
      </c>
      <c r="F373" s="49"/>
      <c r="G373" s="5" t="str">
        <f t="shared" ca="1" si="37"/>
        <v/>
      </c>
      <c r="H373" s="5" t="str">
        <f t="shared" ca="1" si="38"/>
        <v/>
      </c>
      <c r="I373" s="5" t="str">
        <f t="shared" ca="1" si="39"/>
        <v/>
      </c>
      <c r="J373" s="5" t="str">
        <f t="shared" ca="1" si="40"/>
        <v/>
      </c>
      <c r="M373" s="5"/>
    </row>
    <row r="374" spans="2:13" x14ac:dyDescent="0.3">
      <c r="B374" s="53"/>
      <c r="C374" s="5" t="str">
        <f t="shared" ca="1" si="35"/>
        <v/>
      </c>
      <c r="D374" s="5" t="str">
        <f t="shared" ca="1" si="36"/>
        <v/>
      </c>
      <c r="E374" s="5" t="str">
        <f t="shared" ca="1" si="41"/>
        <v/>
      </c>
      <c r="F374" s="49"/>
      <c r="G374" s="5" t="str">
        <f t="shared" ca="1" si="37"/>
        <v/>
      </c>
      <c r="H374" s="5" t="str">
        <f t="shared" ca="1" si="38"/>
        <v/>
      </c>
      <c r="I374" s="5" t="str">
        <f t="shared" ca="1" si="39"/>
        <v/>
      </c>
      <c r="J374" s="5" t="str">
        <f t="shared" ca="1" si="40"/>
        <v/>
      </c>
      <c r="M374" s="5"/>
    </row>
    <row r="375" spans="2:13" x14ac:dyDescent="0.3">
      <c r="B375" s="53"/>
      <c r="C375" s="5" t="str">
        <f t="shared" ca="1" si="35"/>
        <v/>
      </c>
      <c r="D375" s="5" t="str">
        <f t="shared" ca="1" si="36"/>
        <v/>
      </c>
      <c r="E375" s="5" t="str">
        <f t="shared" ca="1" si="41"/>
        <v/>
      </c>
      <c r="F375" s="49"/>
      <c r="G375" s="5" t="str">
        <f t="shared" ca="1" si="37"/>
        <v/>
      </c>
      <c r="H375" s="5" t="str">
        <f t="shared" ca="1" si="38"/>
        <v/>
      </c>
      <c r="I375" s="5" t="str">
        <f t="shared" ca="1" si="39"/>
        <v/>
      </c>
      <c r="J375" s="5" t="str">
        <f t="shared" ca="1" si="40"/>
        <v/>
      </c>
      <c r="M375" s="5"/>
    </row>
    <row r="376" spans="2:13" x14ac:dyDescent="0.3">
      <c r="B376" s="53"/>
      <c r="C376" s="5" t="str">
        <f t="shared" ca="1" si="35"/>
        <v/>
      </c>
      <c r="D376" s="5" t="str">
        <f t="shared" ca="1" si="36"/>
        <v/>
      </c>
      <c r="E376" s="5" t="str">
        <f t="shared" ca="1" si="41"/>
        <v/>
      </c>
      <c r="F376" s="49"/>
      <c r="G376" s="5" t="str">
        <f t="shared" ca="1" si="37"/>
        <v/>
      </c>
      <c r="H376" s="5" t="str">
        <f t="shared" ca="1" si="38"/>
        <v/>
      </c>
      <c r="I376" s="5" t="str">
        <f t="shared" ca="1" si="39"/>
        <v/>
      </c>
      <c r="J376" s="5" t="str">
        <f t="shared" ca="1" si="40"/>
        <v/>
      </c>
      <c r="M376" s="5"/>
    </row>
    <row r="377" spans="2:13" x14ac:dyDescent="0.3">
      <c r="B377" s="53"/>
      <c r="C377" s="5" t="str">
        <f t="shared" ca="1" si="35"/>
        <v/>
      </c>
      <c r="D377" s="5" t="str">
        <f t="shared" ca="1" si="36"/>
        <v/>
      </c>
      <c r="E377" s="5" t="str">
        <f t="shared" ca="1" si="41"/>
        <v/>
      </c>
      <c r="F377" s="49"/>
      <c r="G377" s="5" t="str">
        <f t="shared" ca="1" si="37"/>
        <v/>
      </c>
      <c r="H377" s="5" t="str">
        <f t="shared" ca="1" si="38"/>
        <v/>
      </c>
      <c r="I377" s="5" t="str">
        <f t="shared" ca="1" si="39"/>
        <v/>
      </c>
      <c r="J377" s="5" t="str">
        <f t="shared" ca="1" si="40"/>
        <v/>
      </c>
      <c r="M377" s="5"/>
    </row>
    <row r="378" spans="2:13" x14ac:dyDescent="0.3">
      <c r="B378" s="53"/>
      <c r="C378" s="5" t="str">
        <f t="shared" ca="1" si="35"/>
        <v/>
      </c>
      <c r="D378" s="5" t="str">
        <f t="shared" ca="1" si="36"/>
        <v/>
      </c>
      <c r="E378" s="5" t="str">
        <f t="shared" ca="1" si="41"/>
        <v/>
      </c>
      <c r="F378" s="49"/>
      <c r="G378" s="5" t="str">
        <f t="shared" ca="1" si="37"/>
        <v/>
      </c>
      <c r="H378" s="5" t="str">
        <f t="shared" ca="1" si="38"/>
        <v/>
      </c>
      <c r="I378" s="5" t="str">
        <f t="shared" ca="1" si="39"/>
        <v/>
      </c>
      <c r="J378" s="5" t="str">
        <f t="shared" ca="1" si="40"/>
        <v/>
      </c>
      <c r="M378" s="5"/>
    </row>
    <row r="379" spans="2:13" x14ac:dyDescent="0.3">
      <c r="B379" s="53"/>
      <c r="C379" s="5" t="str">
        <f t="shared" ca="1" si="35"/>
        <v/>
      </c>
      <c r="D379" s="5" t="str">
        <f t="shared" ca="1" si="36"/>
        <v/>
      </c>
      <c r="E379" s="5" t="str">
        <f t="shared" ca="1" si="41"/>
        <v/>
      </c>
      <c r="F379" s="49"/>
      <c r="G379" s="5" t="str">
        <f t="shared" ca="1" si="37"/>
        <v/>
      </c>
      <c r="H379" s="5" t="str">
        <f t="shared" ca="1" si="38"/>
        <v/>
      </c>
      <c r="I379" s="5" t="str">
        <f t="shared" ca="1" si="39"/>
        <v/>
      </c>
      <c r="J379" s="5" t="str">
        <f t="shared" ca="1" si="40"/>
        <v/>
      </c>
      <c r="M379" s="5"/>
    </row>
    <row r="380" spans="2:13" x14ac:dyDescent="0.3">
      <c r="B380" s="53"/>
      <c r="C380" s="5" t="str">
        <f t="shared" ca="1" si="35"/>
        <v/>
      </c>
      <c r="D380" s="5" t="str">
        <f t="shared" ca="1" si="36"/>
        <v/>
      </c>
      <c r="E380" s="5" t="str">
        <f t="shared" ca="1" si="41"/>
        <v/>
      </c>
      <c r="F380" s="49"/>
      <c r="G380" s="5" t="str">
        <f t="shared" ca="1" si="37"/>
        <v/>
      </c>
      <c r="H380" s="5" t="str">
        <f t="shared" ca="1" si="38"/>
        <v/>
      </c>
      <c r="I380" s="5" t="str">
        <f t="shared" ca="1" si="39"/>
        <v/>
      </c>
      <c r="J380" s="5" t="str">
        <f t="shared" ca="1" si="40"/>
        <v/>
      </c>
      <c r="M380" s="5"/>
    </row>
    <row r="381" spans="2:13" x14ac:dyDescent="0.3">
      <c r="B381" s="53"/>
      <c r="C381" s="5" t="str">
        <f t="shared" ca="1" si="35"/>
        <v/>
      </c>
      <c r="D381" s="5" t="str">
        <f t="shared" ca="1" si="36"/>
        <v/>
      </c>
      <c r="E381" s="5" t="str">
        <f t="shared" ca="1" si="41"/>
        <v/>
      </c>
      <c r="F381" s="49"/>
      <c r="G381" s="5" t="str">
        <f t="shared" ca="1" si="37"/>
        <v/>
      </c>
      <c r="H381" s="5" t="str">
        <f t="shared" ca="1" si="38"/>
        <v/>
      </c>
      <c r="I381" s="5" t="str">
        <f t="shared" ca="1" si="39"/>
        <v/>
      </c>
      <c r="J381" s="5" t="str">
        <f t="shared" ca="1" si="40"/>
        <v/>
      </c>
      <c r="K381" s="5"/>
      <c r="L381" s="5"/>
      <c r="M381" s="5"/>
    </row>
    <row r="382" spans="2:13" x14ac:dyDescent="0.3">
      <c r="B382" s="53"/>
      <c r="C382" s="5" t="str">
        <f t="shared" ca="1" si="35"/>
        <v/>
      </c>
      <c r="D382" s="5" t="str">
        <f t="shared" ca="1" si="36"/>
        <v/>
      </c>
      <c r="E382" s="5" t="str">
        <f t="shared" ca="1" si="41"/>
        <v/>
      </c>
      <c r="F382" s="49"/>
      <c r="G382" s="5" t="str">
        <f t="shared" ca="1" si="37"/>
        <v/>
      </c>
      <c r="H382" s="5" t="str">
        <f t="shared" ca="1" si="38"/>
        <v/>
      </c>
      <c r="I382" s="5" t="str">
        <f t="shared" ca="1" si="39"/>
        <v/>
      </c>
      <c r="J382" s="5" t="str">
        <f t="shared" ca="1" si="40"/>
        <v/>
      </c>
      <c r="K382" s="5"/>
      <c r="L382" s="5"/>
      <c r="M382" s="5"/>
    </row>
    <row r="383" spans="2:13" x14ac:dyDescent="0.3">
      <c r="B383" s="53"/>
      <c r="C383" s="5" t="str">
        <f t="shared" ca="1" si="35"/>
        <v/>
      </c>
      <c r="D383" s="5" t="str">
        <f t="shared" ca="1" si="36"/>
        <v/>
      </c>
      <c r="E383" s="5" t="str">
        <f t="shared" ca="1" si="41"/>
        <v/>
      </c>
      <c r="F383" s="49"/>
      <c r="G383" s="5" t="str">
        <f t="shared" ca="1" si="37"/>
        <v/>
      </c>
      <c r="H383" s="5" t="str">
        <f t="shared" ca="1" si="38"/>
        <v/>
      </c>
      <c r="I383" s="5" t="str">
        <f t="shared" ca="1" si="39"/>
        <v/>
      </c>
      <c r="J383" s="5" t="str">
        <f t="shared" ca="1" si="40"/>
        <v/>
      </c>
      <c r="K383" s="5"/>
      <c r="L383" s="5"/>
      <c r="M383" s="5"/>
    </row>
    <row r="384" spans="2:13" x14ac:dyDescent="0.3">
      <c r="B384" s="53"/>
      <c r="C384" s="5" t="str">
        <f t="shared" ca="1" si="35"/>
        <v/>
      </c>
      <c r="D384" s="5" t="str">
        <f t="shared" ca="1" si="36"/>
        <v/>
      </c>
      <c r="E384" s="5" t="str">
        <f t="shared" ca="1" si="41"/>
        <v/>
      </c>
      <c r="F384" s="49"/>
      <c r="G384" s="5" t="str">
        <f t="shared" ca="1" si="37"/>
        <v/>
      </c>
      <c r="H384" s="5" t="str">
        <f t="shared" ca="1" si="38"/>
        <v/>
      </c>
      <c r="I384" s="5" t="str">
        <f t="shared" ca="1" si="39"/>
        <v/>
      </c>
      <c r="J384" s="5" t="str">
        <f t="shared" ca="1" si="40"/>
        <v/>
      </c>
      <c r="K384" s="5"/>
      <c r="L384" s="5"/>
      <c r="M384" s="5"/>
    </row>
    <row r="385" spans="2:13" x14ac:dyDescent="0.3">
      <c r="B385" s="53"/>
      <c r="C385" s="5" t="str">
        <f t="shared" ca="1" si="35"/>
        <v/>
      </c>
      <c r="D385" s="5" t="str">
        <f t="shared" ca="1" si="36"/>
        <v/>
      </c>
      <c r="E385" s="5" t="str">
        <f t="shared" ca="1" si="41"/>
        <v/>
      </c>
      <c r="F385" s="49"/>
      <c r="G385" s="5" t="str">
        <f t="shared" ca="1" si="37"/>
        <v/>
      </c>
      <c r="H385" s="5" t="str">
        <f t="shared" ca="1" si="38"/>
        <v/>
      </c>
      <c r="I385" s="5" t="str">
        <f t="shared" ca="1" si="39"/>
        <v/>
      </c>
      <c r="J385" s="5" t="str">
        <f t="shared" ca="1" si="40"/>
        <v/>
      </c>
      <c r="K385" s="5"/>
      <c r="L385" s="5"/>
      <c r="M385" s="5"/>
    </row>
    <row r="386" spans="2:13" x14ac:dyDescent="0.3">
      <c r="B386" s="53"/>
      <c r="C386" s="5" t="str">
        <f t="shared" ca="1" si="35"/>
        <v/>
      </c>
      <c r="D386" s="5" t="str">
        <f t="shared" ca="1" si="36"/>
        <v/>
      </c>
      <c r="E386" s="5" t="str">
        <f t="shared" ca="1" si="41"/>
        <v/>
      </c>
      <c r="F386" s="49"/>
      <c r="G386" s="5" t="str">
        <f t="shared" ca="1" si="37"/>
        <v/>
      </c>
      <c r="H386" s="5" t="str">
        <f t="shared" ca="1" si="38"/>
        <v/>
      </c>
      <c r="I386" s="5" t="str">
        <f t="shared" ca="1" si="39"/>
        <v/>
      </c>
      <c r="J386" s="5" t="str">
        <f t="shared" ca="1" si="40"/>
        <v/>
      </c>
      <c r="L386" s="5"/>
      <c r="M386" s="5"/>
    </row>
    <row r="387" spans="2:13" x14ac:dyDescent="0.3">
      <c r="B387" s="53"/>
      <c r="C387" s="5" t="str">
        <f t="shared" ca="1" si="35"/>
        <v/>
      </c>
      <c r="D387" s="5" t="str">
        <f t="shared" ca="1" si="36"/>
        <v/>
      </c>
      <c r="E387" s="5" t="str">
        <f t="shared" ca="1" si="41"/>
        <v/>
      </c>
      <c r="F387" s="49"/>
      <c r="G387" s="5" t="str">
        <f t="shared" ca="1" si="37"/>
        <v/>
      </c>
      <c r="H387" s="5" t="str">
        <f t="shared" ca="1" si="38"/>
        <v/>
      </c>
      <c r="I387" s="5" t="str">
        <f t="shared" ca="1" si="39"/>
        <v/>
      </c>
      <c r="J387" s="5" t="str">
        <f t="shared" ca="1" si="40"/>
        <v/>
      </c>
      <c r="L387" s="30"/>
      <c r="M387" s="5"/>
    </row>
    <row r="388" spans="2:13" x14ac:dyDescent="0.3">
      <c r="B388" s="53"/>
      <c r="C388" s="5" t="str">
        <f t="shared" ca="1" si="35"/>
        <v/>
      </c>
      <c r="D388" s="5" t="str">
        <f t="shared" ca="1" si="36"/>
        <v/>
      </c>
      <c r="E388" s="5" t="str">
        <f t="shared" ca="1" si="41"/>
        <v/>
      </c>
      <c r="F388" s="49"/>
      <c r="G388" s="5" t="str">
        <f t="shared" ca="1" si="37"/>
        <v/>
      </c>
      <c r="H388" s="5" t="str">
        <f t="shared" ca="1" si="38"/>
        <v/>
      </c>
      <c r="I388" s="5" t="str">
        <f t="shared" ca="1" si="39"/>
        <v/>
      </c>
      <c r="J388" s="5" t="str">
        <f t="shared" ca="1" si="40"/>
        <v/>
      </c>
      <c r="M388" s="5"/>
    </row>
    <row r="389" spans="2:13" x14ac:dyDescent="0.3">
      <c r="B389" s="53"/>
      <c r="C389" s="5" t="str">
        <f t="shared" ca="1" si="35"/>
        <v/>
      </c>
      <c r="D389" s="5" t="str">
        <f t="shared" ca="1" si="36"/>
        <v/>
      </c>
      <c r="E389" s="5" t="str">
        <f t="shared" ca="1" si="41"/>
        <v/>
      </c>
      <c r="F389" s="49"/>
      <c r="G389" s="5" t="str">
        <f t="shared" ca="1" si="37"/>
        <v/>
      </c>
      <c r="H389" s="5" t="str">
        <f t="shared" ca="1" si="38"/>
        <v/>
      </c>
      <c r="I389" s="5" t="str">
        <f t="shared" ca="1" si="39"/>
        <v/>
      </c>
      <c r="J389" s="5" t="str">
        <f t="shared" ca="1" si="40"/>
        <v/>
      </c>
      <c r="M389" s="5"/>
    </row>
    <row r="390" spans="2:13" x14ac:dyDescent="0.3">
      <c r="B390" s="53"/>
      <c r="C390" s="5" t="str">
        <f t="shared" ca="1" si="35"/>
        <v/>
      </c>
      <c r="D390" s="5" t="str">
        <f t="shared" ca="1" si="36"/>
        <v/>
      </c>
      <c r="E390" s="5" t="str">
        <f t="shared" ca="1" si="41"/>
        <v/>
      </c>
      <c r="F390" s="49"/>
      <c r="G390" s="5" t="str">
        <f t="shared" ca="1" si="37"/>
        <v/>
      </c>
      <c r="H390" s="5" t="str">
        <f t="shared" ca="1" si="38"/>
        <v/>
      </c>
      <c r="I390" s="5" t="str">
        <f t="shared" ca="1" si="39"/>
        <v/>
      </c>
      <c r="J390" s="5" t="str">
        <f t="shared" ca="1" si="40"/>
        <v/>
      </c>
      <c r="M390" s="5"/>
    </row>
    <row r="391" spans="2:13" x14ac:dyDescent="0.3">
      <c r="B391" s="53"/>
      <c r="C391" s="5" t="str">
        <f t="shared" ca="1" si="35"/>
        <v/>
      </c>
      <c r="D391" s="5" t="str">
        <f t="shared" ca="1" si="36"/>
        <v/>
      </c>
      <c r="E391" s="5" t="str">
        <f t="shared" ca="1" si="41"/>
        <v/>
      </c>
      <c r="F391" s="49"/>
      <c r="G391" s="5" t="str">
        <f t="shared" ca="1" si="37"/>
        <v/>
      </c>
      <c r="H391" s="5" t="str">
        <f t="shared" ca="1" si="38"/>
        <v/>
      </c>
      <c r="I391" s="5" t="str">
        <f t="shared" ca="1" si="39"/>
        <v/>
      </c>
      <c r="J391" s="5" t="str">
        <f t="shared" ca="1" si="40"/>
        <v/>
      </c>
      <c r="M391" s="5"/>
    </row>
    <row r="392" spans="2:13" x14ac:dyDescent="0.3">
      <c r="B392" s="53"/>
      <c r="C392" s="5" t="str">
        <f t="shared" ca="1" si="35"/>
        <v/>
      </c>
      <c r="D392" s="5" t="str">
        <f t="shared" ca="1" si="36"/>
        <v/>
      </c>
      <c r="E392" s="5" t="str">
        <f t="shared" ca="1" si="41"/>
        <v/>
      </c>
      <c r="F392" s="49"/>
      <c r="G392" s="5" t="str">
        <f t="shared" ca="1" si="37"/>
        <v/>
      </c>
      <c r="H392" s="5" t="str">
        <f t="shared" ca="1" si="38"/>
        <v/>
      </c>
      <c r="I392" s="5" t="str">
        <f t="shared" ca="1" si="39"/>
        <v/>
      </c>
      <c r="J392" s="5" t="str">
        <f t="shared" ca="1" si="40"/>
        <v/>
      </c>
      <c r="M392" s="5"/>
    </row>
    <row r="393" spans="2:13" x14ac:dyDescent="0.3">
      <c r="B393" s="53"/>
      <c r="C393" s="5" t="str">
        <f t="shared" ca="1" si="35"/>
        <v/>
      </c>
      <c r="D393" s="5" t="str">
        <f t="shared" ca="1" si="36"/>
        <v/>
      </c>
      <c r="E393" s="5" t="str">
        <f t="shared" ca="1" si="41"/>
        <v/>
      </c>
      <c r="F393" s="49"/>
      <c r="G393" s="5" t="str">
        <f t="shared" ca="1" si="37"/>
        <v/>
      </c>
      <c r="H393" s="5" t="str">
        <f t="shared" ca="1" si="38"/>
        <v/>
      </c>
      <c r="I393" s="5" t="str">
        <f t="shared" ca="1" si="39"/>
        <v/>
      </c>
      <c r="J393" s="5" t="str">
        <f t="shared" ca="1" si="40"/>
        <v/>
      </c>
      <c r="M393" s="5"/>
    </row>
    <row r="394" spans="2:13" x14ac:dyDescent="0.3">
      <c r="B394" s="53"/>
      <c r="C394" s="5" t="str">
        <f t="shared" ca="1" si="35"/>
        <v/>
      </c>
      <c r="D394" s="5" t="str">
        <f t="shared" ca="1" si="36"/>
        <v/>
      </c>
      <c r="E394" s="5" t="str">
        <f t="shared" ca="1" si="41"/>
        <v/>
      </c>
      <c r="F394" s="49"/>
      <c r="G394" s="5" t="str">
        <f t="shared" ca="1" si="37"/>
        <v/>
      </c>
      <c r="H394" s="5" t="str">
        <f t="shared" ca="1" si="38"/>
        <v/>
      </c>
      <c r="I394" s="5" t="str">
        <f t="shared" ca="1" si="39"/>
        <v/>
      </c>
      <c r="J394" s="5" t="str">
        <f t="shared" ca="1" si="40"/>
        <v/>
      </c>
      <c r="M394" s="5"/>
    </row>
    <row r="395" spans="2:13" x14ac:dyDescent="0.3">
      <c r="B395" s="53"/>
      <c r="C395" s="5" t="str">
        <f t="shared" ca="1" si="35"/>
        <v/>
      </c>
      <c r="D395" s="5" t="str">
        <f t="shared" ca="1" si="36"/>
        <v/>
      </c>
      <c r="E395" s="5" t="str">
        <f t="shared" ca="1" si="41"/>
        <v/>
      </c>
      <c r="F395" s="49"/>
      <c r="G395" s="5" t="str">
        <f t="shared" ca="1" si="37"/>
        <v/>
      </c>
      <c r="H395" s="5" t="str">
        <f t="shared" ca="1" si="38"/>
        <v/>
      </c>
      <c r="I395" s="5" t="str">
        <f t="shared" ca="1" si="39"/>
        <v/>
      </c>
      <c r="J395" s="5" t="str">
        <f t="shared" ca="1" si="40"/>
        <v/>
      </c>
      <c r="M395" s="5"/>
    </row>
    <row r="396" spans="2:13" x14ac:dyDescent="0.3">
      <c r="B396" s="53"/>
      <c r="C396" s="5" t="str">
        <f t="shared" ca="1" si="35"/>
        <v/>
      </c>
      <c r="D396" s="5" t="str">
        <f t="shared" ca="1" si="36"/>
        <v/>
      </c>
      <c r="E396" s="5" t="str">
        <f t="shared" ca="1" si="41"/>
        <v/>
      </c>
      <c r="F396" s="49"/>
      <c r="G396" s="5" t="str">
        <f t="shared" ca="1" si="37"/>
        <v/>
      </c>
      <c r="H396" s="5" t="str">
        <f t="shared" ca="1" si="38"/>
        <v/>
      </c>
      <c r="I396" s="5" t="str">
        <f t="shared" ca="1" si="39"/>
        <v/>
      </c>
      <c r="J396" s="5" t="str">
        <f t="shared" ca="1" si="40"/>
        <v/>
      </c>
      <c r="M396" s="5"/>
    </row>
    <row r="397" spans="2:13" x14ac:dyDescent="0.3">
      <c r="B397" s="53"/>
      <c r="C397" s="5" t="str">
        <f t="shared" ca="1" si="35"/>
        <v/>
      </c>
      <c r="D397" s="5" t="str">
        <f t="shared" ca="1" si="36"/>
        <v/>
      </c>
      <c r="E397" s="5" t="str">
        <f t="shared" ca="1" si="41"/>
        <v/>
      </c>
      <c r="F397" s="49"/>
      <c r="G397" s="5" t="str">
        <f t="shared" ca="1" si="37"/>
        <v/>
      </c>
      <c r="H397" s="5" t="str">
        <f t="shared" ca="1" si="38"/>
        <v/>
      </c>
      <c r="I397" s="5" t="str">
        <f t="shared" ca="1" si="39"/>
        <v/>
      </c>
      <c r="J397" s="5" t="str">
        <f t="shared" ca="1" si="40"/>
        <v/>
      </c>
      <c r="M397" s="5"/>
    </row>
    <row r="398" spans="2:13" x14ac:dyDescent="0.3">
      <c r="B398" s="53"/>
      <c r="C398" s="5" t="str">
        <f t="shared" ca="1" si="35"/>
        <v/>
      </c>
      <c r="D398" s="5" t="str">
        <f t="shared" ca="1" si="36"/>
        <v/>
      </c>
      <c r="E398" s="5" t="str">
        <f t="shared" ca="1" si="41"/>
        <v/>
      </c>
      <c r="F398" s="49"/>
      <c r="G398" s="5" t="str">
        <f t="shared" ca="1" si="37"/>
        <v/>
      </c>
      <c r="H398" s="5" t="str">
        <f t="shared" ca="1" si="38"/>
        <v/>
      </c>
      <c r="I398" s="5" t="str">
        <f t="shared" ca="1" si="39"/>
        <v/>
      </c>
      <c r="J398" s="5" t="str">
        <f t="shared" ca="1" si="40"/>
        <v/>
      </c>
      <c r="M398" s="5"/>
    </row>
    <row r="399" spans="2:13" x14ac:dyDescent="0.3">
      <c r="B399" s="53"/>
      <c r="C399" s="5" t="str">
        <f t="shared" ca="1" si="35"/>
        <v/>
      </c>
      <c r="D399" s="5" t="str">
        <f t="shared" ca="1" si="36"/>
        <v/>
      </c>
      <c r="E399" s="5" t="str">
        <f t="shared" ca="1" si="41"/>
        <v/>
      </c>
      <c r="F399" s="49"/>
      <c r="G399" s="5" t="str">
        <f t="shared" ca="1" si="37"/>
        <v/>
      </c>
      <c r="H399" s="5" t="str">
        <f t="shared" ca="1" si="38"/>
        <v/>
      </c>
      <c r="I399" s="5" t="str">
        <f t="shared" ca="1" si="39"/>
        <v/>
      </c>
      <c r="J399" s="5" t="str">
        <f t="shared" ca="1" si="40"/>
        <v/>
      </c>
      <c r="M399" s="5"/>
    </row>
    <row r="400" spans="2:13" x14ac:dyDescent="0.3">
      <c r="B400" s="53"/>
      <c r="C400" s="5" t="str">
        <f t="shared" ca="1" si="35"/>
        <v/>
      </c>
      <c r="D400" s="5" t="str">
        <f t="shared" ca="1" si="36"/>
        <v/>
      </c>
      <c r="E400" s="5" t="str">
        <f t="shared" ca="1" si="41"/>
        <v/>
      </c>
      <c r="F400" s="49"/>
      <c r="G400" s="5" t="str">
        <f t="shared" ca="1" si="37"/>
        <v/>
      </c>
      <c r="H400" s="5" t="str">
        <f t="shared" ca="1" si="38"/>
        <v/>
      </c>
      <c r="I400" s="5" t="str">
        <f t="shared" ca="1" si="39"/>
        <v/>
      </c>
      <c r="J400" s="5" t="str">
        <f t="shared" ca="1" si="40"/>
        <v/>
      </c>
      <c r="M400" s="5"/>
    </row>
    <row r="401" spans="2:13" x14ac:dyDescent="0.3">
      <c r="B401" s="53"/>
      <c r="C401" s="5" t="str">
        <f t="shared" ca="1" si="35"/>
        <v/>
      </c>
      <c r="D401" s="5" t="str">
        <f t="shared" ca="1" si="36"/>
        <v/>
      </c>
      <c r="E401" s="5" t="str">
        <f t="shared" ca="1" si="41"/>
        <v/>
      </c>
      <c r="F401" s="49"/>
      <c r="G401" s="5" t="str">
        <f t="shared" ca="1" si="37"/>
        <v/>
      </c>
      <c r="H401" s="5" t="str">
        <f t="shared" ca="1" si="38"/>
        <v/>
      </c>
      <c r="I401" s="5" t="str">
        <f t="shared" ca="1" si="39"/>
        <v/>
      </c>
      <c r="J401" s="5" t="str">
        <f t="shared" ca="1" si="40"/>
        <v/>
      </c>
      <c r="M401" s="5"/>
    </row>
    <row r="402" spans="2:13" x14ac:dyDescent="0.3">
      <c r="B402" s="53"/>
      <c r="C402" s="5" t="str">
        <f t="shared" ca="1" si="35"/>
        <v/>
      </c>
      <c r="D402" s="5" t="str">
        <f t="shared" ca="1" si="36"/>
        <v/>
      </c>
      <c r="E402" s="5" t="str">
        <f t="shared" ca="1" si="41"/>
        <v/>
      </c>
      <c r="F402" s="49"/>
      <c r="G402" s="5" t="str">
        <f t="shared" ca="1" si="37"/>
        <v/>
      </c>
      <c r="H402" s="5" t="str">
        <f t="shared" ca="1" si="38"/>
        <v/>
      </c>
      <c r="I402" s="5" t="str">
        <f t="shared" ca="1" si="39"/>
        <v/>
      </c>
      <c r="J402" s="5" t="str">
        <f t="shared" ca="1" si="40"/>
        <v/>
      </c>
      <c r="M402" s="5"/>
    </row>
    <row r="403" spans="2:13" x14ac:dyDescent="0.3">
      <c r="B403" s="53"/>
      <c r="C403" s="5" t="str">
        <f t="shared" ca="1" si="35"/>
        <v/>
      </c>
      <c r="D403" s="5" t="str">
        <f t="shared" ca="1" si="36"/>
        <v/>
      </c>
      <c r="E403" s="5" t="str">
        <f t="shared" ca="1" si="41"/>
        <v/>
      </c>
      <c r="F403" s="49"/>
      <c r="G403" s="5" t="str">
        <f t="shared" ca="1" si="37"/>
        <v/>
      </c>
      <c r="H403" s="5" t="str">
        <f t="shared" ca="1" si="38"/>
        <v/>
      </c>
      <c r="I403" s="5" t="str">
        <f t="shared" ca="1" si="39"/>
        <v/>
      </c>
      <c r="J403" s="5" t="str">
        <f t="shared" ca="1" si="40"/>
        <v/>
      </c>
      <c r="M403" s="5"/>
    </row>
    <row r="404" spans="2:13" x14ac:dyDescent="0.3">
      <c r="B404" s="53"/>
      <c r="C404" s="5" t="str">
        <f t="shared" ca="1" si="35"/>
        <v/>
      </c>
      <c r="D404" s="5" t="str">
        <f t="shared" ca="1" si="36"/>
        <v/>
      </c>
      <c r="E404" s="5" t="str">
        <f t="shared" ca="1" si="41"/>
        <v/>
      </c>
      <c r="F404" s="49"/>
      <c r="G404" s="5" t="str">
        <f t="shared" ca="1" si="37"/>
        <v/>
      </c>
      <c r="H404" s="5" t="str">
        <f t="shared" ca="1" si="38"/>
        <v/>
      </c>
      <c r="I404" s="5" t="str">
        <f t="shared" ca="1" si="39"/>
        <v/>
      </c>
      <c r="J404" s="5" t="str">
        <f t="shared" ca="1" si="40"/>
        <v/>
      </c>
      <c r="M404" s="5"/>
    </row>
    <row r="405" spans="2:13" x14ac:dyDescent="0.3">
      <c r="B405" s="53"/>
      <c r="C405" s="5" t="str">
        <f t="shared" ca="1" si="35"/>
        <v/>
      </c>
      <c r="D405" s="5" t="str">
        <f t="shared" ca="1" si="36"/>
        <v/>
      </c>
      <c r="E405" s="5" t="str">
        <f t="shared" ca="1" si="41"/>
        <v/>
      </c>
      <c r="F405" s="49"/>
      <c r="G405" s="5" t="str">
        <f t="shared" ca="1" si="37"/>
        <v/>
      </c>
      <c r="H405" s="5" t="str">
        <f t="shared" ca="1" si="38"/>
        <v/>
      </c>
      <c r="I405" s="5" t="str">
        <f t="shared" ca="1" si="39"/>
        <v/>
      </c>
      <c r="J405" s="5" t="str">
        <f t="shared" ca="1" si="40"/>
        <v/>
      </c>
      <c r="M405" s="5"/>
    </row>
    <row r="406" spans="2:13" x14ac:dyDescent="0.3">
      <c r="B406" s="53"/>
      <c r="C406" s="5" t="str">
        <f t="shared" ca="1" si="35"/>
        <v/>
      </c>
      <c r="D406" s="5" t="str">
        <f t="shared" ca="1" si="36"/>
        <v/>
      </c>
      <c r="E406" s="5" t="str">
        <f t="shared" ca="1" si="41"/>
        <v/>
      </c>
      <c r="F406" s="49"/>
      <c r="G406" s="5" t="str">
        <f t="shared" ca="1" si="37"/>
        <v/>
      </c>
      <c r="H406" s="5" t="str">
        <f t="shared" ca="1" si="38"/>
        <v/>
      </c>
      <c r="I406" s="5" t="str">
        <f t="shared" ca="1" si="39"/>
        <v/>
      </c>
      <c r="J406" s="5" t="str">
        <f t="shared" ca="1" si="40"/>
        <v/>
      </c>
      <c r="M406" s="5"/>
    </row>
    <row r="407" spans="2:13" x14ac:dyDescent="0.3">
      <c r="B407" s="53"/>
      <c r="C407" s="5" t="str">
        <f t="shared" ca="1" si="35"/>
        <v/>
      </c>
      <c r="D407" s="5" t="str">
        <f t="shared" ca="1" si="36"/>
        <v/>
      </c>
      <c r="E407" s="5" t="str">
        <f t="shared" ca="1" si="41"/>
        <v/>
      </c>
      <c r="F407" s="49"/>
      <c r="G407" s="5" t="str">
        <f t="shared" ca="1" si="37"/>
        <v/>
      </c>
      <c r="H407" s="5" t="str">
        <f t="shared" ca="1" si="38"/>
        <v/>
      </c>
      <c r="I407" s="5" t="str">
        <f t="shared" ca="1" si="39"/>
        <v/>
      </c>
      <c r="J407" s="5" t="str">
        <f t="shared" ca="1" si="40"/>
        <v/>
      </c>
      <c r="M407" s="5"/>
    </row>
    <row r="408" spans="2:13" x14ac:dyDescent="0.3">
      <c r="B408" s="53"/>
      <c r="C408" s="5" t="str">
        <f t="shared" ca="1" si="35"/>
        <v/>
      </c>
      <c r="D408" s="5" t="str">
        <f t="shared" ca="1" si="36"/>
        <v/>
      </c>
      <c r="E408" s="5" t="str">
        <f t="shared" ca="1" si="41"/>
        <v/>
      </c>
      <c r="F408" s="49"/>
      <c r="G408" s="5" t="str">
        <f t="shared" ca="1" si="37"/>
        <v/>
      </c>
      <c r="H408" s="5" t="str">
        <f t="shared" ca="1" si="38"/>
        <v/>
      </c>
      <c r="I408" s="5" t="str">
        <f t="shared" ca="1" si="39"/>
        <v/>
      </c>
      <c r="J408" s="5" t="str">
        <f t="shared" ca="1" si="40"/>
        <v/>
      </c>
      <c r="M408" s="5"/>
    </row>
    <row r="409" spans="2:13" x14ac:dyDescent="0.3">
      <c r="B409" s="53"/>
      <c r="C409" s="5" t="str">
        <f t="shared" ca="1" si="35"/>
        <v/>
      </c>
      <c r="D409" s="5" t="str">
        <f t="shared" ca="1" si="36"/>
        <v/>
      </c>
      <c r="E409" s="5" t="str">
        <f t="shared" ca="1" si="41"/>
        <v/>
      </c>
      <c r="F409" s="49"/>
      <c r="G409" s="5" t="str">
        <f t="shared" ca="1" si="37"/>
        <v/>
      </c>
      <c r="H409" s="5" t="str">
        <f t="shared" ca="1" si="38"/>
        <v/>
      </c>
      <c r="I409" s="5" t="str">
        <f t="shared" ca="1" si="39"/>
        <v/>
      </c>
      <c r="J409" s="5" t="str">
        <f t="shared" ca="1" si="40"/>
        <v/>
      </c>
      <c r="M409" s="5"/>
    </row>
    <row r="410" spans="2:13" x14ac:dyDescent="0.3">
      <c r="B410" s="53"/>
      <c r="C410" s="5" t="str">
        <f t="shared" ca="1" si="35"/>
        <v/>
      </c>
      <c r="D410" s="5" t="str">
        <f t="shared" ca="1" si="36"/>
        <v/>
      </c>
      <c r="E410" s="5" t="str">
        <f t="shared" ca="1" si="41"/>
        <v/>
      </c>
      <c r="F410" s="49"/>
      <c r="G410" s="5" t="str">
        <f t="shared" ca="1" si="37"/>
        <v/>
      </c>
      <c r="H410" s="5" t="str">
        <f t="shared" ca="1" si="38"/>
        <v/>
      </c>
      <c r="I410" s="5" t="str">
        <f t="shared" ca="1" si="39"/>
        <v/>
      </c>
      <c r="J410" s="5" t="str">
        <f t="shared" ca="1" si="40"/>
        <v/>
      </c>
      <c r="M410" s="5"/>
    </row>
    <row r="411" spans="2:13" x14ac:dyDescent="0.3">
      <c r="B411" s="53"/>
      <c r="C411" s="5" t="str">
        <f t="shared" ref="C411:C474" ca="1" si="42">_xlfn.LET(
_xlpm.StartingPrincipalBalance,$G410,
_xlpm.IsPrincipalRemainingZeroCondition,ROUND($G410,2)=0,
_xlpm.IsPrincipalRemainingBlankCondition,$G410="",
_xlpm.IsPeriodBlankCondition,ISBLANK($A411),
_xlpm.Calculation,IF(_xlpm.IsPeriodBlankCondition,"",IF(_xlpm.IsPrincipalRemainingBlankCondition,"",IF(_xlpm.IsPrincipalRemainingZeroCondition,"",_xlpm.StartingPrincipalBalance))),
_xlpm.Calculation
)</f>
        <v/>
      </c>
      <c r="D411" s="5" t="str">
        <f t="shared" ref="D411:D474" ca="1" si="43">_xlfn.LET(
_xlpm.InterestCalculation,$G410*$B$9,
_xlpm.IsPrincipalRemainingZeroCondition,ROUND($G410,2)=0,
_xlpm.IsPrincipalRemainingBlankCondition,$G410="",
_xlpm.IsPeriodBlankCondition,ISBLANK($A411),
_xlpm.Calculation,IF(_xlpm.IsPeriodBlankCondition,"",IF(_xlpm.IsPrincipalRemainingBlankCondition,"",IF(_xlpm.IsPrincipalRemainingZeroCondition,"",_xlpm.InterestCalculation))),
_xlpm.Calculation
)</f>
        <v/>
      </c>
      <c r="E411" s="5" t="str">
        <f t="shared" ca="1" si="41"/>
        <v/>
      </c>
      <c r="F411" s="49"/>
      <c r="G411" s="5" t="str">
        <f t="shared" ref="G411:G474" ca="1" si="44">_xlfn.LET(
_xlpm.StartingBalanceGreaterThanPrincipalOwedPlusPrepaymentCondition,$C411&gt;=$E411+$F411,
_xlpm.IsPrincpalOwedPlusPrepaymentLessThanOrEqualToPrincipalRemainingCondition,ROUND($E411+$F411,2)&lt;=ROUND($G410,2),
_xlpm.IsCurrentPrincapalOwedAmtGreaterThanPrevPrincipalOwedCondition,$E410&gt;$G410,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_xlpm.Calculation,IF(_xlpm.IsPeriodBlankCondition,"",IF(_xlpm.IsPrincipalRemainingBlankCondition,"",IF(_xlpm.IsPrincipalZeroCondition,"",IF(_xlpm.StartingBalanceGreaterThanPrincipalOwedPlusPrepaymentCondition,$C411-$E411-$F411,0)))),
_xlpm.Calculation
)</f>
        <v/>
      </c>
      <c r="H411" s="5" t="str">
        <f t="shared" ref="H411:H474" ca="1" si="45">_xlfn.LET(
_xlpm.PrincpalRemainingCalculation,$B$13,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_xlpm.Calculation,IF(_xlpm.IsPeriodBlankCondition,"",IF(_xlpm.IsPrincipalRemainingBlankCondition,"",IF(_xlpm.IsPrincipalZeroCondition,"",_xlpm.PrincpalRemainingCalculation))),
_xlpm.Calculation
)</f>
        <v/>
      </c>
      <c r="I411" s="5" t="str">
        <f t="shared" ref="I411:I474" ca="1" si="46">_xlfn.LET(
_xlpm.IsPrincipalRemainingLessThanOrEqualToPMICutoffAmtCondition,$G410&lt;=$B$2*(1-$B$15),
_xlpm.PMIMonthlyPayment,$B$19,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11" s="5" t="str">
        <f t="shared" ref="J411:J474" ca="1" si="47">_xlfn.LET(
_xlpm.PrePaymentActuallyPaid,IF($C411&gt;=$E411+$F411,$F411,$C411-$E411),
_xlpm.IfPMIOwedIsBlank,IF($I411 = "",0,$I411),
_xlpm.TotalMonthlyPaymentCalculation,$D411+$E411+$H411+_xlpm.IfPMIOwedIsBlank+_xlpm.PrePaymentActuallyPaid,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_xlpm.Calculation,IF(_xlpm.IsPeriodBlankCondition,"",IF(_xlpm.IsPrincipalRemainingBlankCondition,"",IF(_xlpm.IsPrincipalZeroCondition,"",_xlpm.TotalMonthlyPaymentCalculation))),
_xlpm.Calculation
)</f>
        <v/>
      </c>
      <c r="M411" s="5"/>
    </row>
    <row r="412" spans="2:13" x14ac:dyDescent="0.3">
      <c r="B412" s="53"/>
      <c r="C412" s="5" t="str">
        <f t="shared" ca="1" si="42"/>
        <v/>
      </c>
      <c r="D412" s="5" t="str">
        <f t="shared" ca="1" si="43"/>
        <v/>
      </c>
      <c r="E412" s="5" t="str">
        <f t="shared" ca="1" si="41"/>
        <v/>
      </c>
      <c r="F412" s="49"/>
      <c r="G412" s="5" t="str">
        <f t="shared" ca="1" si="44"/>
        <v/>
      </c>
      <c r="H412" s="5" t="str">
        <f t="shared" ca="1" si="45"/>
        <v/>
      </c>
      <c r="I412" s="5" t="str">
        <f t="shared" ca="1" si="46"/>
        <v/>
      </c>
      <c r="J412" s="5" t="str">
        <f t="shared" ca="1" si="47"/>
        <v/>
      </c>
      <c r="M412" s="5"/>
    </row>
    <row r="413" spans="2:13" x14ac:dyDescent="0.3">
      <c r="B413" s="53"/>
      <c r="C413" s="5" t="str">
        <f t="shared" ca="1" si="42"/>
        <v/>
      </c>
      <c r="D413" s="5" t="str">
        <f t="shared" ca="1" si="43"/>
        <v/>
      </c>
      <c r="E413" s="5" t="str">
        <f t="shared" ca="1" si="41"/>
        <v/>
      </c>
      <c r="F413" s="49"/>
      <c r="G413" s="5" t="str">
        <f t="shared" ca="1" si="44"/>
        <v/>
      </c>
      <c r="H413" s="5" t="str">
        <f t="shared" ca="1" si="45"/>
        <v/>
      </c>
      <c r="I413" s="5" t="str">
        <f t="shared" ca="1" si="46"/>
        <v/>
      </c>
      <c r="J413" s="5" t="str">
        <f t="shared" ca="1" si="47"/>
        <v/>
      </c>
      <c r="M413" s="5"/>
    </row>
    <row r="414" spans="2:13" x14ac:dyDescent="0.3">
      <c r="B414" s="53"/>
      <c r="C414" s="5" t="str">
        <f t="shared" ca="1" si="42"/>
        <v/>
      </c>
      <c r="D414" s="5" t="str">
        <f t="shared" ca="1" si="43"/>
        <v/>
      </c>
      <c r="E414" s="5" t="str">
        <f t="shared" ca="1" si="41"/>
        <v/>
      </c>
      <c r="F414" s="49"/>
      <c r="G414" s="5" t="str">
        <f t="shared" ca="1" si="44"/>
        <v/>
      </c>
      <c r="H414" s="5" t="str">
        <f t="shared" ca="1" si="45"/>
        <v/>
      </c>
      <c r="I414" s="5" t="str">
        <f t="shared" ca="1" si="46"/>
        <v/>
      </c>
      <c r="J414" s="5" t="str">
        <f t="shared" ca="1" si="47"/>
        <v/>
      </c>
      <c r="M414" s="5"/>
    </row>
    <row r="415" spans="2:13" x14ac:dyDescent="0.3">
      <c r="B415" s="53"/>
      <c r="C415" s="5" t="str">
        <f t="shared" ca="1" si="42"/>
        <v/>
      </c>
      <c r="D415" s="5" t="str">
        <f t="shared" ca="1" si="43"/>
        <v/>
      </c>
      <c r="E415" s="5" t="str">
        <f t="shared" ca="1" si="41"/>
        <v/>
      </c>
      <c r="F415" s="49"/>
      <c r="G415" s="5" t="str">
        <f t="shared" ca="1" si="44"/>
        <v/>
      </c>
      <c r="H415" s="5" t="str">
        <f t="shared" ca="1" si="45"/>
        <v/>
      </c>
      <c r="I415" s="5" t="str">
        <f t="shared" ca="1" si="46"/>
        <v/>
      </c>
      <c r="J415" s="5" t="str">
        <f t="shared" ca="1" si="47"/>
        <v/>
      </c>
      <c r="M415" s="5"/>
    </row>
    <row r="416" spans="2:13" x14ac:dyDescent="0.3">
      <c r="B416" s="53"/>
      <c r="C416" s="5" t="str">
        <f t="shared" ca="1" si="42"/>
        <v/>
      </c>
      <c r="D416" s="5" t="str">
        <f t="shared" ca="1" si="43"/>
        <v/>
      </c>
      <c r="E416" s="5" t="str">
        <f t="shared" ca="1" si="41"/>
        <v/>
      </c>
      <c r="F416" s="49"/>
      <c r="G416" s="5" t="str">
        <f t="shared" ca="1" si="44"/>
        <v/>
      </c>
      <c r="H416" s="5" t="str">
        <f t="shared" ca="1" si="45"/>
        <v/>
      </c>
      <c r="I416" s="5" t="str">
        <f t="shared" ca="1" si="46"/>
        <v/>
      </c>
      <c r="J416" s="5" t="str">
        <f t="shared" ca="1" si="47"/>
        <v/>
      </c>
      <c r="M416" s="5"/>
    </row>
    <row r="417" spans="2:13" x14ac:dyDescent="0.3">
      <c r="B417" s="53"/>
      <c r="C417" s="5" t="str">
        <f t="shared" ca="1" si="42"/>
        <v/>
      </c>
      <c r="D417" s="5" t="str">
        <f t="shared" ca="1" si="43"/>
        <v/>
      </c>
      <c r="E417" s="5" t="str">
        <f t="shared" ca="1" si="41"/>
        <v/>
      </c>
      <c r="F417" s="49"/>
      <c r="G417" s="5" t="str">
        <f t="shared" ca="1" si="44"/>
        <v/>
      </c>
      <c r="H417" s="5" t="str">
        <f t="shared" ca="1" si="45"/>
        <v/>
      </c>
      <c r="I417" s="5" t="str">
        <f t="shared" ca="1" si="46"/>
        <v/>
      </c>
      <c r="J417" s="5" t="str">
        <f t="shared" ca="1" si="47"/>
        <v/>
      </c>
      <c r="M417" s="5"/>
    </row>
    <row r="418" spans="2:13" x14ac:dyDescent="0.3">
      <c r="B418" s="53"/>
      <c r="C418" s="5" t="str">
        <f t="shared" ca="1" si="42"/>
        <v/>
      </c>
      <c r="D418" s="5" t="str">
        <f t="shared" ca="1" si="43"/>
        <v/>
      </c>
      <c r="E418" s="5" t="str">
        <f t="shared" ca="1" si="41"/>
        <v/>
      </c>
      <c r="F418" s="49"/>
      <c r="G418" s="5" t="str">
        <f t="shared" ca="1" si="44"/>
        <v/>
      </c>
      <c r="H418" s="5" t="str">
        <f t="shared" ca="1" si="45"/>
        <v/>
      </c>
      <c r="I418" s="5" t="str">
        <f t="shared" ca="1" si="46"/>
        <v/>
      </c>
      <c r="J418" s="5" t="str">
        <f t="shared" ca="1" si="47"/>
        <v/>
      </c>
      <c r="M418" s="5"/>
    </row>
    <row r="419" spans="2:13" x14ac:dyDescent="0.3">
      <c r="B419" s="53"/>
      <c r="C419" s="5" t="str">
        <f t="shared" ca="1" si="42"/>
        <v/>
      </c>
      <c r="D419" s="5" t="str">
        <f t="shared" ca="1" si="43"/>
        <v/>
      </c>
      <c r="E419" s="5" t="str">
        <f t="shared" ca="1" si="41"/>
        <v/>
      </c>
      <c r="F419" s="49"/>
      <c r="G419" s="5" t="str">
        <f t="shared" ca="1" si="44"/>
        <v/>
      </c>
      <c r="H419" s="5" t="str">
        <f t="shared" ca="1" si="45"/>
        <v/>
      </c>
      <c r="I419" s="5" t="str">
        <f t="shared" ca="1" si="46"/>
        <v/>
      </c>
      <c r="J419" s="5" t="str">
        <f t="shared" ca="1" si="47"/>
        <v/>
      </c>
      <c r="M419" s="5"/>
    </row>
    <row r="420" spans="2:13" x14ac:dyDescent="0.3">
      <c r="B420" s="53"/>
      <c r="C420" s="5" t="str">
        <f t="shared" ca="1" si="42"/>
        <v/>
      </c>
      <c r="D420" s="5" t="str">
        <f t="shared" ca="1" si="43"/>
        <v/>
      </c>
      <c r="E420" s="5" t="str">
        <f t="shared" ca="1" si="41"/>
        <v/>
      </c>
      <c r="F420" s="49"/>
      <c r="G420" s="5" t="str">
        <f t="shared" ca="1" si="44"/>
        <v/>
      </c>
      <c r="H420" s="5" t="str">
        <f t="shared" ca="1" si="45"/>
        <v/>
      </c>
      <c r="I420" s="5" t="str">
        <f t="shared" ca="1" si="46"/>
        <v/>
      </c>
      <c r="J420" s="5" t="str">
        <f t="shared" ca="1" si="47"/>
        <v/>
      </c>
      <c r="M420" s="5"/>
    </row>
    <row r="421" spans="2:13" x14ac:dyDescent="0.3">
      <c r="B421" s="53"/>
      <c r="C421" s="5" t="str">
        <f t="shared" ca="1" si="42"/>
        <v/>
      </c>
      <c r="D421" s="5" t="str">
        <f t="shared" ca="1" si="43"/>
        <v/>
      </c>
      <c r="E421" s="5" t="str">
        <f t="shared" ref="E421:E484" ca="1" si="48">_xlfn.LET(
_xlpm.PrincipalOwedCalculation,$B$10-$D421,
_xlpm.IsPrincipalLessThenOrEqualToMonthlyPaymentCondition,$G420&lt;=$B$10,
_xlpm.IsPrincipalZeroCondition,ROUND($G420,2) = 0,
_xlpm.IsPrincipalRemainingBlankCondition,$G420="",
_xlpm.IsPeriodBlankCondition,ISBLANK($A421),
_xlpm.Calculation,IF(_xlpm.IsPeriodBlankCondition,"",IF(_xlpm.IsPrincipalRemainingBlankCondition,"",IF(_xlpm.IsPrincipalZeroCondition,"",IF(_xlpm.IsPrincipalLessThenOrEqualToMonthlyPaymentCondition,$G420,_xlpm.PrincipalOwedCalculation)))),
_xlpm.Calculation
)</f>
        <v/>
      </c>
      <c r="F421" s="49"/>
      <c r="G421" s="5" t="str">
        <f t="shared" ca="1" si="44"/>
        <v/>
      </c>
      <c r="H421" s="5" t="str">
        <f t="shared" ca="1" si="45"/>
        <v/>
      </c>
      <c r="I421" s="5" t="str">
        <f t="shared" ca="1" si="46"/>
        <v/>
      </c>
      <c r="J421" s="5" t="str">
        <f t="shared" ca="1" si="47"/>
        <v/>
      </c>
      <c r="M421" s="5"/>
    </row>
    <row r="422" spans="2:13" x14ac:dyDescent="0.3">
      <c r="B422" s="53"/>
      <c r="C422" s="5" t="str">
        <f t="shared" ca="1" si="42"/>
        <v/>
      </c>
      <c r="D422" s="5" t="str">
        <f t="shared" ca="1" si="43"/>
        <v/>
      </c>
      <c r="E422" s="5" t="str">
        <f t="shared" ca="1" si="48"/>
        <v/>
      </c>
      <c r="F422" s="49"/>
      <c r="G422" s="5" t="str">
        <f t="shared" ca="1" si="44"/>
        <v/>
      </c>
      <c r="H422" s="5" t="str">
        <f t="shared" ca="1" si="45"/>
        <v/>
      </c>
      <c r="I422" s="5" t="str">
        <f t="shared" ca="1" si="46"/>
        <v/>
      </c>
      <c r="J422" s="5" t="str">
        <f t="shared" ca="1" si="47"/>
        <v/>
      </c>
      <c r="M422" s="5"/>
    </row>
    <row r="423" spans="2:13" x14ac:dyDescent="0.3">
      <c r="B423" s="53"/>
      <c r="C423" s="5" t="str">
        <f t="shared" ca="1" si="42"/>
        <v/>
      </c>
      <c r="D423" s="5" t="str">
        <f t="shared" ca="1" si="43"/>
        <v/>
      </c>
      <c r="E423" s="5" t="str">
        <f t="shared" ca="1" si="48"/>
        <v/>
      </c>
      <c r="F423" s="49"/>
      <c r="G423" s="5" t="str">
        <f t="shared" ca="1" si="44"/>
        <v/>
      </c>
      <c r="H423" s="5" t="str">
        <f t="shared" ca="1" si="45"/>
        <v/>
      </c>
      <c r="I423" s="5" t="str">
        <f t="shared" ca="1" si="46"/>
        <v/>
      </c>
      <c r="J423" s="5" t="str">
        <f t="shared" ca="1" si="47"/>
        <v/>
      </c>
      <c r="M423" s="5"/>
    </row>
    <row r="424" spans="2:13" x14ac:dyDescent="0.3">
      <c r="B424" s="53"/>
      <c r="C424" s="5" t="str">
        <f t="shared" ca="1" si="42"/>
        <v/>
      </c>
      <c r="D424" s="5" t="str">
        <f t="shared" ca="1" si="43"/>
        <v/>
      </c>
      <c r="E424" s="5" t="str">
        <f t="shared" ca="1" si="48"/>
        <v/>
      </c>
      <c r="F424" s="49"/>
      <c r="G424" s="5" t="str">
        <f t="shared" ca="1" si="44"/>
        <v/>
      </c>
      <c r="H424" s="5" t="str">
        <f t="shared" ca="1" si="45"/>
        <v/>
      </c>
      <c r="I424" s="5" t="str">
        <f t="shared" ca="1" si="46"/>
        <v/>
      </c>
      <c r="J424" s="5" t="str">
        <f t="shared" ca="1" si="47"/>
        <v/>
      </c>
      <c r="M424" s="5"/>
    </row>
    <row r="425" spans="2:13" x14ac:dyDescent="0.3">
      <c r="B425" s="53"/>
      <c r="C425" s="5" t="str">
        <f t="shared" ca="1" si="42"/>
        <v/>
      </c>
      <c r="D425" s="5" t="str">
        <f t="shared" ca="1" si="43"/>
        <v/>
      </c>
      <c r="E425" s="5" t="str">
        <f t="shared" ca="1" si="48"/>
        <v/>
      </c>
      <c r="F425" s="49"/>
      <c r="G425" s="5" t="str">
        <f t="shared" ca="1" si="44"/>
        <v/>
      </c>
      <c r="H425" s="5" t="str">
        <f t="shared" ca="1" si="45"/>
        <v/>
      </c>
      <c r="I425" s="5" t="str">
        <f t="shared" ca="1" si="46"/>
        <v/>
      </c>
      <c r="J425" s="5" t="str">
        <f t="shared" ca="1" si="47"/>
        <v/>
      </c>
      <c r="M425" s="5"/>
    </row>
    <row r="426" spans="2:13" x14ac:dyDescent="0.3">
      <c r="B426" s="53"/>
      <c r="C426" s="5" t="str">
        <f t="shared" ca="1" si="42"/>
        <v/>
      </c>
      <c r="D426" s="5" t="str">
        <f t="shared" ca="1" si="43"/>
        <v/>
      </c>
      <c r="E426" s="5" t="str">
        <f t="shared" ca="1" si="48"/>
        <v/>
      </c>
      <c r="F426" s="49"/>
      <c r="G426" s="5" t="str">
        <f t="shared" ca="1" si="44"/>
        <v/>
      </c>
      <c r="H426" s="5" t="str">
        <f t="shared" ca="1" si="45"/>
        <v/>
      </c>
      <c r="I426" s="5" t="str">
        <f t="shared" ca="1" si="46"/>
        <v/>
      </c>
      <c r="J426" s="5" t="str">
        <f t="shared" ca="1" si="47"/>
        <v/>
      </c>
      <c r="M426" s="5"/>
    </row>
    <row r="427" spans="2:13" x14ac:dyDescent="0.3">
      <c r="B427" s="53"/>
      <c r="C427" s="5" t="str">
        <f t="shared" ca="1" si="42"/>
        <v/>
      </c>
      <c r="D427" s="5" t="str">
        <f t="shared" ca="1" si="43"/>
        <v/>
      </c>
      <c r="E427" s="5" t="str">
        <f t="shared" ca="1" si="48"/>
        <v/>
      </c>
      <c r="F427" s="49"/>
      <c r="G427" s="5" t="str">
        <f t="shared" ca="1" si="44"/>
        <v/>
      </c>
      <c r="H427" s="5" t="str">
        <f t="shared" ca="1" si="45"/>
        <v/>
      </c>
      <c r="I427" s="5" t="str">
        <f t="shared" ca="1" si="46"/>
        <v/>
      </c>
      <c r="J427" s="5" t="str">
        <f t="shared" ca="1" si="47"/>
        <v/>
      </c>
      <c r="M427" s="5"/>
    </row>
    <row r="428" spans="2:13" x14ac:dyDescent="0.3">
      <c r="B428" s="53"/>
      <c r="C428" s="5" t="str">
        <f t="shared" ca="1" si="42"/>
        <v/>
      </c>
      <c r="D428" s="5" t="str">
        <f t="shared" ca="1" si="43"/>
        <v/>
      </c>
      <c r="E428" s="5" t="str">
        <f t="shared" ca="1" si="48"/>
        <v/>
      </c>
      <c r="F428" s="49"/>
      <c r="G428" s="5" t="str">
        <f t="shared" ca="1" si="44"/>
        <v/>
      </c>
      <c r="H428" s="5" t="str">
        <f t="shared" ca="1" si="45"/>
        <v/>
      </c>
      <c r="I428" s="5" t="str">
        <f t="shared" ca="1" si="46"/>
        <v/>
      </c>
      <c r="J428" s="5" t="str">
        <f t="shared" ca="1" si="47"/>
        <v/>
      </c>
      <c r="M428" s="5"/>
    </row>
    <row r="429" spans="2:13" x14ac:dyDescent="0.3">
      <c r="B429" s="53"/>
      <c r="C429" s="5" t="str">
        <f t="shared" ca="1" si="42"/>
        <v/>
      </c>
      <c r="D429" s="5" t="str">
        <f t="shared" ca="1" si="43"/>
        <v/>
      </c>
      <c r="E429" s="5" t="str">
        <f t="shared" ca="1" si="48"/>
        <v/>
      </c>
      <c r="F429" s="49"/>
      <c r="G429" s="5" t="str">
        <f t="shared" ca="1" si="44"/>
        <v/>
      </c>
      <c r="H429" s="5" t="str">
        <f t="shared" ca="1" si="45"/>
        <v/>
      </c>
      <c r="I429" s="5" t="str">
        <f t="shared" ca="1" si="46"/>
        <v/>
      </c>
      <c r="J429" s="5" t="str">
        <f t="shared" ca="1" si="47"/>
        <v/>
      </c>
      <c r="M429" s="5"/>
    </row>
    <row r="430" spans="2:13" x14ac:dyDescent="0.3">
      <c r="B430" s="53"/>
      <c r="C430" s="5" t="str">
        <f t="shared" ca="1" si="42"/>
        <v/>
      </c>
      <c r="D430" s="5" t="str">
        <f t="shared" ca="1" si="43"/>
        <v/>
      </c>
      <c r="E430" s="5" t="str">
        <f t="shared" ca="1" si="48"/>
        <v/>
      </c>
      <c r="F430" s="49"/>
      <c r="G430" s="5" t="str">
        <f t="shared" ca="1" si="44"/>
        <v/>
      </c>
      <c r="H430" s="5" t="str">
        <f t="shared" ca="1" si="45"/>
        <v/>
      </c>
      <c r="I430" s="5" t="str">
        <f t="shared" ca="1" si="46"/>
        <v/>
      </c>
      <c r="J430" s="5" t="str">
        <f t="shared" ca="1" si="47"/>
        <v/>
      </c>
      <c r="M430" s="5"/>
    </row>
    <row r="431" spans="2:13" x14ac:dyDescent="0.3">
      <c r="B431" s="53"/>
      <c r="C431" s="5" t="str">
        <f t="shared" ca="1" si="42"/>
        <v/>
      </c>
      <c r="D431" s="5" t="str">
        <f t="shared" ca="1" si="43"/>
        <v/>
      </c>
      <c r="E431" s="5" t="str">
        <f t="shared" ca="1" si="48"/>
        <v/>
      </c>
      <c r="F431" s="49"/>
      <c r="G431" s="5" t="str">
        <f t="shared" ca="1" si="44"/>
        <v/>
      </c>
      <c r="H431" s="5" t="str">
        <f t="shared" ca="1" si="45"/>
        <v/>
      </c>
      <c r="I431" s="5" t="str">
        <f t="shared" ca="1" si="46"/>
        <v/>
      </c>
      <c r="J431" s="5" t="str">
        <f t="shared" ca="1" si="47"/>
        <v/>
      </c>
      <c r="M431" s="5"/>
    </row>
    <row r="432" spans="2:13" x14ac:dyDescent="0.3">
      <c r="B432" s="53"/>
      <c r="C432" s="5" t="str">
        <f t="shared" ca="1" si="42"/>
        <v/>
      </c>
      <c r="D432" s="5" t="str">
        <f t="shared" ca="1" si="43"/>
        <v/>
      </c>
      <c r="E432" s="5" t="str">
        <f t="shared" ca="1" si="48"/>
        <v/>
      </c>
      <c r="F432" s="49"/>
      <c r="G432" s="5" t="str">
        <f t="shared" ca="1" si="44"/>
        <v/>
      </c>
      <c r="H432" s="5" t="str">
        <f t="shared" ca="1" si="45"/>
        <v/>
      </c>
      <c r="I432" s="5" t="str">
        <f t="shared" ca="1" si="46"/>
        <v/>
      </c>
      <c r="J432" s="5" t="str">
        <f t="shared" ca="1" si="47"/>
        <v/>
      </c>
      <c r="M432" s="5"/>
    </row>
    <row r="433" spans="2:13" x14ac:dyDescent="0.3">
      <c r="B433" s="53"/>
      <c r="C433" s="5" t="str">
        <f t="shared" ca="1" si="42"/>
        <v/>
      </c>
      <c r="D433" s="5" t="str">
        <f t="shared" ca="1" si="43"/>
        <v/>
      </c>
      <c r="E433" s="5" t="str">
        <f t="shared" ca="1" si="48"/>
        <v/>
      </c>
      <c r="F433" s="49"/>
      <c r="G433" s="5" t="str">
        <f t="shared" ca="1" si="44"/>
        <v/>
      </c>
      <c r="H433" s="5" t="str">
        <f t="shared" ca="1" si="45"/>
        <v/>
      </c>
      <c r="I433" s="5" t="str">
        <f t="shared" ca="1" si="46"/>
        <v/>
      </c>
      <c r="J433" s="5" t="str">
        <f t="shared" ca="1" si="47"/>
        <v/>
      </c>
      <c r="M433" s="5"/>
    </row>
    <row r="434" spans="2:13" x14ac:dyDescent="0.3">
      <c r="B434" s="53"/>
      <c r="C434" s="5" t="str">
        <f t="shared" ca="1" si="42"/>
        <v/>
      </c>
      <c r="D434" s="5" t="str">
        <f t="shared" ca="1" si="43"/>
        <v/>
      </c>
      <c r="E434" s="5" t="str">
        <f t="shared" ca="1" si="48"/>
        <v/>
      </c>
      <c r="F434" s="49"/>
      <c r="G434" s="5" t="str">
        <f t="shared" ca="1" si="44"/>
        <v/>
      </c>
      <c r="H434" s="5" t="str">
        <f t="shared" ca="1" si="45"/>
        <v/>
      </c>
      <c r="I434" s="5" t="str">
        <f t="shared" ca="1" si="46"/>
        <v/>
      </c>
      <c r="J434" s="5" t="str">
        <f t="shared" ca="1" si="47"/>
        <v/>
      </c>
      <c r="M434" s="5"/>
    </row>
    <row r="435" spans="2:13" x14ac:dyDescent="0.3">
      <c r="B435" s="53"/>
      <c r="C435" s="5" t="str">
        <f t="shared" ca="1" si="42"/>
        <v/>
      </c>
      <c r="D435" s="5" t="str">
        <f t="shared" ca="1" si="43"/>
        <v/>
      </c>
      <c r="E435" s="5" t="str">
        <f t="shared" ca="1" si="48"/>
        <v/>
      </c>
      <c r="F435" s="49"/>
      <c r="G435" s="5" t="str">
        <f t="shared" ca="1" si="44"/>
        <v/>
      </c>
      <c r="H435" s="5" t="str">
        <f t="shared" ca="1" si="45"/>
        <v/>
      </c>
      <c r="I435" s="5" t="str">
        <f t="shared" ca="1" si="46"/>
        <v/>
      </c>
      <c r="J435" s="5" t="str">
        <f t="shared" ca="1" si="47"/>
        <v/>
      </c>
      <c r="M435" s="5"/>
    </row>
    <row r="436" spans="2:13" x14ac:dyDescent="0.3">
      <c r="B436" s="53"/>
      <c r="C436" s="5" t="str">
        <f t="shared" ca="1" si="42"/>
        <v/>
      </c>
      <c r="D436" s="5" t="str">
        <f t="shared" ca="1" si="43"/>
        <v/>
      </c>
      <c r="E436" s="5" t="str">
        <f t="shared" ca="1" si="48"/>
        <v/>
      </c>
      <c r="F436" s="49"/>
      <c r="G436" s="5" t="str">
        <f t="shared" ca="1" si="44"/>
        <v/>
      </c>
      <c r="H436" s="5" t="str">
        <f t="shared" ca="1" si="45"/>
        <v/>
      </c>
      <c r="I436" s="5" t="str">
        <f t="shared" ca="1" si="46"/>
        <v/>
      </c>
      <c r="J436" s="5" t="str">
        <f t="shared" ca="1" si="47"/>
        <v/>
      </c>
      <c r="M436" s="5"/>
    </row>
    <row r="437" spans="2:13" x14ac:dyDescent="0.3">
      <c r="B437" s="53"/>
      <c r="C437" s="5" t="str">
        <f t="shared" ca="1" si="42"/>
        <v/>
      </c>
      <c r="D437" s="5" t="str">
        <f t="shared" ca="1" si="43"/>
        <v/>
      </c>
      <c r="E437" s="5" t="str">
        <f t="shared" ca="1" si="48"/>
        <v/>
      </c>
      <c r="F437" s="49"/>
      <c r="G437" s="5" t="str">
        <f t="shared" ca="1" si="44"/>
        <v/>
      </c>
      <c r="H437" s="5" t="str">
        <f t="shared" ca="1" si="45"/>
        <v/>
      </c>
      <c r="I437" s="5" t="str">
        <f t="shared" ca="1" si="46"/>
        <v/>
      </c>
      <c r="J437" s="5" t="str">
        <f t="shared" ca="1" si="47"/>
        <v/>
      </c>
      <c r="M437" s="5"/>
    </row>
    <row r="438" spans="2:13" x14ac:dyDescent="0.3">
      <c r="B438" s="53"/>
      <c r="C438" s="5" t="str">
        <f t="shared" ca="1" si="42"/>
        <v/>
      </c>
      <c r="D438" s="5" t="str">
        <f t="shared" ca="1" si="43"/>
        <v/>
      </c>
      <c r="E438" s="5" t="str">
        <f t="shared" ca="1" si="48"/>
        <v/>
      </c>
      <c r="F438" s="49"/>
      <c r="G438" s="5" t="str">
        <f t="shared" ca="1" si="44"/>
        <v/>
      </c>
      <c r="H438" s="5" t="str">
        <f t="shared" ca="1" si="45"/>
        <v/>
      </c>
      <c r="I438" s="5" t="str">
        <f t="shared" ca="1" si="46"/>
        <v/>
      </c>
      <c r="J438" s="5" t="str">
        <f t="shared" ca="1" si="47"/>
        <v/>
      </c>
      <c r="M438" s="5"/>
    </row>
    <row r="439" spans="2:13" x14ac:dyDescent="0.3">
      <c r="B439" s="53"/>
      <c r="C439" s="5" t="str">
        <f t="shared" ca="1" si="42"/>
        <v/>
      </c>
      <c r="D439" s="5" t="str">
        <f t="shared" ca="1" si="43"/>
        <v/>
      </c>
      <c r="E439" s="5" t="str">
        <f t="shared" ca="1" si="48"/>
        <v/>
      </c>
      <c r="F439" s="49"/>
      <c r="G439" s="5" t="str">
        <f t="shared" ca="1" si="44"/>
        <v/>
      </c>
      <c r="H439" s="5" t="str">
        <f t="shared" ca="1" si="45"/>
        <v/>
      </c>
      <c r="I439" s="5" t="str">
        <f t="shared" ca="1" si="46"/>
        <v/>
      </c>
      <c r="J439" s="5" t="str">
        <f t="shared" ca="1" si="47"/>
        <v/>
      </c>
      <c r="M439" s="5"/>
    </row>
    <row r="440" spans="2:13" x14ac:dyDescent="0.3">
      <c r="B440" s="53"/>
      <c r="C440" s="5" t="str">
        <f t="shared" ca="1" si="42"/>
        <v/>
      </c>
      <c r="D440" s="5" t="str">
        <f t="shared" ca="1" si="43"/>
        <v/>
      </c>
      <c r="E440" s="5" t="str">
        <f t="shared" ca="1" si="48"/>
        <v/>
      </c>
      <c r="F440" s="49"/>
      <c r="G440" s="5" t="str">
        <f t="shared" ca="1" si="44"/>
        <v/>
      </c>
      <c r="H440" s="5" t="str">
        <f t="shared" ca="1" si="45"/>
        <v/>
      </c>
      <c r="I440" s="5" t="str">
        <f t="shared" ca="1" si="46"/>
        <v/>
      </c>
      <c r="J440" s="5" t="str">
        <f t="shared" ca="1" si="47"/>
        <v/>
      </c>
      <c r="M440" s="5"/>
    </row>
    <row r="441" spans="2:13" x14ac:dyDescent="0.3">
      <c r="B441" s="53"/>
      <c r="C441" s="5" t="str">
        <f t="shared" ca="1" si="42"/>
        <v/>
      </c>
      <c r="D441" s="5" t="str">
        <f t="shared" ca="1" si="43"/>
        <v/>
      </c>
      <c r="E441" s="5" t="str">
        <f t="shared" ca="1" si="48"/>
        <v/>
      </c>
      <c r="F441" s="49"/>
      <c r="G441" s="5" t="str">
        <f t="shared" ca="1" si="44"/>
        <v/>
      </c>
      <c r="H441" s="5" t="str">
        <f t="shared" ca="1" si="45"/>
        <v/>
      </c>
      <c r="I441" s="5" t="str">
        <f t="shared" ca="1" si="46"/>
        <v/>
      </c>
      <c r="J441" s="5" t="str">
        <f t="shared" ca="1" si="47"/>
        <v/>
      </c>
      <c r="M441" s="5"/>
    </row>
    <row r="442" spans="2:13" x14ac:dyDescent="0.3">
      <c r="B442" s="53"/>
      <c r="C442" s="5" t="str">
        <f t="shared" ca="1" si="42"/>
        <v/>
      </c>
      <c r="D442" s="5" t="str">
        <f t="shared" ca="1" si="43"/>
        <v/>
      </c>
      <c r="E442" s="5" t="str">
        <f t="shared" ca="1" si="48"/>
        <v/>
      </c>
      <c r="F442" s="49"/>
      <c r="G442" s="5" t="str">
        <f t="shared" ca="1" si="44"/>
        <v/>
      </c>
      <c r="H442" s="5" t="str">
        <f t="shared" ca="1" si="45"/>
        <v/>
      </c>
      <c r="I442" s="5" t="str">
        <f t="shared" ca="1" si="46"/>
        <v/>
      </c>
      <c r="J442" s="5" t="str">
        <f t="shared" ca="1" si="47"/>
        <v/>
      </c>
      <c r="M442" s="5"/>
    </row>
    <row r="443" spans="2:13" x14ac:dyDescent="0.3">
      <c r="B443" s="53"/>
      <c r="C443" s="5" t="str">
        <f t="shared" ca="1" si="42"/>
        <v/>
      </c>
      <c r="D443" s="5" t="str">
        <f t="shared" ca="1" si="43"/>
        <v/>
      </c>
      <c r="E443" s="5" t="str">
        <f t="shared" ca="1" si="48"/>
        <v/>
      </c>
      <c r="F443" s="49"/>
      <c r="G443" s="5" t="str">
        <f t="shared" ca="1" si="44"/>
        <v/>
      </c>
      <c r="H443" s="5" t="str">
        <f t="shared" ca="1" si="45"/>
        <v/>
      </c>
      <c r="I443" s="5" t="str">
        <f t="shared" ca="1" si="46"/>
        <v/>
      </c>
      <c r="J443" s="5" t="str">
        <f t="shared" ca="1" si="47"/>
        <v/>
      </c>
      <c r="M443" s="5"/>
    </row>
    <row r="444" spans="2:13" x14ac:dyDescent="0.3">
      <c r="B444" s="53"/>
      <c r="C444" s="5" t="str">
        <f t="shared" ca="1" si="42"/>
        <v/>
      </c>
      <c r="D444" s="5" t="str">
        <f t="shared" ca="1" si="43"/>
        <v/>
      </c>
      <c r="E444" s="5" t="str">
        <f t="shared" ca="1" si="48"/>
        <v/>
      </c>
      <c r="F444" s="49"/>
      <c r="G444" s="5" t="str">
        <f t="shared" ca="1" si="44"/>
        <v/>
      </c>
      <c r="H444" s="5" t="str">
        <f t="shared" ca="1" si="45"/>
        <v/>
      </c>
      <c r="I444" s="5" t="str">
        <f t="shared" ca="1" si="46"/>
        <v/>
      </c>
      <c r="J444" s="5" t="str">
        <f t="shared" ca="1" si="47"/>
        <v/>
      </c>
      <c r="M444" s="5"/>
    </row>
    <row r="445" spans="2:13" x14ac:dyDescent="0.3">
      <c r="B445" s="53"/>
      <c r="C445" s="5" t="str">
        <f t="shared" ca="1" si="42"/>
        <v/>
      </c>
      <c r="D445" s="5" t="str">
        <f t="shared" ca="1" si="43"/>
        <v/>
      </c>
      <c r="E445" s="5" t="str">
        <f t="shared" ca="1" si="48"/>
        <v/>
      </c>
      <c r="F445" s="49"/>
      <c r="G445" s="5" t="str">
        <f t="shared" ca="1" si="44"/>
        <v/>
      </c>
      <c r="H445" s="5" t="str">
        <f t="shared" ca="1" si="45"/>
        <v/>
      </c>
      <c r="I445" s="5" t="str">
        <f t="shared" ca="1" si="46"/>
        <v/>
      </c>
      <c r="J445" s="5" t="str">
        <f t="shared" ca="1" si="47"/>
        <v/>
      </c>
      <c r="M445" s="5"/>
    </row>
    <row r="446" spans="2:13" x14ac:dyDescent="0.3">
      <c r="B446" s="53"/>
      <c r="C446" s="5" t="str">
        <f t="shared" ca="1" si="42"/>
        <v/>
      </c>
      <c r="D446" s="5" t="str">
        <f t="shared" ca="1" si="43"/>
        <v/>
      </c>
      <c r="E446" s="5" t="str">
        <f t="shared" ca="1" si="48"/>
        <v/>
      </c>
      <c r="F446" s="49"/>
      <c r="G446" s="5" t="str">
        <f t="shared" ca="1" si="44"/>
        <v/>
      </c>
      <c r="H446" s="5" t="str">
        <f t="shared" ca="1" si="45"/>
        <v/>
      </c>
      <c r="I446" s="5" t="str">
        <f t="shared" ca="1" si="46"/>
        <v/>
      </c>
      <c r="J446" s="5" t="str">
        <f t="shared" ca="1" si="47"/>
        <v/>
      </c>
      <c r="M446" s="5"/>
    </row>
    <row r="447" spans="2:13" x14ac:dyDescent="0.3">
      <c r="B447" s="53"/>
      <c r="C447" s="5" t="str">
        <f t="shared" ca="1" si="42"/>
        <v/>
      </c>
      <c r="D447" s="5" t="str">
        <f t="shared" ca="1" si="43"/>
        <v/>
      </c>
      <c r="E447" s="5" t="str">
        <f t="shared" ca="1" si="48"/>
        <v/>
      </c>
      <c r="F447" s="49"/>
      <c r="G447" s="5" t="str">
        <f t="shared" ca="1" si="44"/>
        <v/>
      </c>
      <c r="H447" s="5" t="str">
        <f t="shared" ca="1" si="45"/>
        <v/>
      </c>
      <c r="I447" s="5" t="str">
        <f t="shared" ca="1" si="46"/>
        <v/>
      </c>
      <c r="J447" s="5" t="str">
        <f t="shared" ca="1" si="47"/>
        <v/>
      </c>
      <c r="M447" s="5"/>
    </row>
    <row r="448" spans="2:13" x14ac:dyDescent="0.3">
      <c r="B448" s="53"/>
      <c r="C448" s="5" t="str">
        <f t="shared" ca="1" si="42"/>
        <v/>
      </c>
      <c r="D448" s="5" t="str">
        <f t="shared" ca="1" si="43"/>
        <v/>
      </c>
      <c r="E448" s="5" t="str">
        <f t="shared" ca="1" si="48"/>
        <v/>
      </c>
      <c r="F448" s="49"/>
      <c r="G448" s="5" t="str">
        <f t="shared" ca="1" si="44"/>
        <v/>
      </c>
      <c r="H448" s="5" t="str">
        <f t="shared" ca="1" si="45"/>
        <v/>
      </c>
      <c r="I448" s="5" t="str">
        <f t="shared" ca="1" si="46"/>
        <v/>
      </c>
      <c r="J448" s="5" t="str">
        <f t="shared" ca="1" si="47"/>
        <v/>
      </c>
      <c r="M448" s="5"/>
    </row>
    <row r="449" spans="2:13" x14ac:dyDescent="0.3">
      <c r="B449" s="53"/>
      <c r="C449" s="5" t="str">
        <f t="shared" ca="1" si="42"/>
        <v/>
      </c>
      <c r="D449" s="5" t="str">
        <f t="shared" ca="1" si="43"/>
        <v/>
      </c>
      <c r="E449" s="5" t="str">
        <f t="shared" ca="1" si="48"/>
        <v/>
      </c>
      <c r="F449" s="49"/>
      <c r="G449" s="5" t="str">
        <f t="shared" ca="1" si="44"/>
        <v/>
      </c>
      <c r="H449" s="5" t="str">
        <f t="shared" ca="1" si="45"/>
        <v/>
      </c>
      <c r="I449" s="5" t="str">
        <f t="shared" ca="1" si="46"/>
        <v/>
      </c>
      <c r="J449" s="5" t="str">
        <f t="shared" ca="1" si="47"/>
        <v/>
      </c>
      <c r="M449" s="5"/>
    </row>
    <row r="450" spans="2:13" x14ac:dyDescent="0.3">
      <c r="B450" s="53"/>
      <c r="C450" s="5" t="str">
        <f t="shared" ca="1" si="42"/>
        <v/>
      </c>
      <c r="D450" s="5" t="str">
        <f t="shared" ca="1" si="43"/>
        <v/>
      </c>
      <c r="E450" s="5" t="str">
        <f t="shared" ca="1" si="48"/>
        <v/>
      </c>
      <c r="F450" s="49"/>
      <c r="G450" s="5" t="str">
        <f t="shared" ca="1" si="44"/>
        <v/>
      </c>
      <c r="H450" s="5" t="str">
        <f t="shared" ca="1" si="45"/>
        <v/>
      </c>
      <c r="I450" s="5" t="str">
        <f t="shared" ca="1" si="46"/>
        <v/>
      </c>
      <c r="J450" s="5" t="str">
        <f t="shared" ca="1" si="47"/>
        <v/>
      </c>
      <c r="M450" s="5"/>
    </row>
    <row r="451" spans="2:13" x14ac:dyDescent="0.3">
      <c r="B451" s="53"/>
      <c r="C451" s="5" t="str">
        <f t="shared" ca="1" si="42"/>
        <v/>
      </c>
      <c r="D451" s="5" t="str">
        <f t="shared" ca="1" si="43"/>
        <v/>
      </c>
      <c r="E451" s="5" t="str">
        <f t="shared" ca="1" si="48"/>
        <v/>
      </c>
      <c r="F451" s="49"/>
      <c r="G451" s="5" t="str">
        <f t="shared" ca="1" si="44"/>
        <v/>
      </c>
      <c r="H451" s="5" t="str">
        <f t="shared" ca="1" si="45"/>
        <v/>
      </c>
      <c r="I451" s="5" t="str">
        <f t="shared" ca="1" si="46"/>
        <v/>
      </c>
      <c r="J451" s="5" t="str">
        <f t="shared" ca="1" si="47"/>
        <v/>
      </c>
      <c r="M451" s="5"/>
    </row>
    <row r="452" spans="2:13" x14ac:dyDescent="0.3">
      <c r="B452" s="53"/>
      <c r="C452" s="5" t="str">
        <f t="shared" ca="1" si="42"/>
        <v/>
      </c>
      <c r="D452" s="5" t="str">
        <f t="shared" ca="1" si="43"/>
        <v/>
      </c>
      <c r="E452" s="5" t="str">
        <f t="shared" ca="1" si="48"/>
        <v/>
      </c>
      <c r="F452" s="49"/>
      <c r="G452" s="5" t="str">
        <f t="shared" ca="1" si="44"/>
        <v/>
      </c>
      <c r="H452" s="5" t="str">
        <f t="shared" ca="1" si="45"/>
        <v/>
      </c>
      <c r="I452" s="5" t="str">
        <f t="shared" ca="1" si="46"/>
        <v/>
      </c>
      <c r="J452" s="5" t="str">
        <f t="shared" ca="1" si="47"/>
        <v/>
      </c>
      <c r="M452" s="5"/>
    </row>
    <row r="453" spans="2:13" x14ac:dyDescent="0.3">
      <c r="B453" s="53"/>
      <c r="C453" s="5" t="str">
        <f t="shared" ca="1" si="42"/>
        <v/>
      </c>
      <c r="D453" s="5" t="str">
        <f t="shared" ca="1" si="43"/>
        <v/>
      </c>
      <c r="E453" s="5" t="str">
        <f t="shared" ca="1" si="48"/>
        <v/>
      </c>
      <c r="F453" s="49"/>
      <c r="G453" s="5" t="str">
        <f t="shared" ca="1" si="44"/>
        <v/>
      </c>
      <c r="H453" s="5" t="str">
        <f t="shared" ca="1" si="45"/>
        <v/>
      </c>
      <c r="I453" s="5" t="str">
        <f t="shared" ca="1" si="46"/>
        <v/>
      </c>
      <c r="J453" s="5" t="str">
        <f t="shared" ca="1" si="47"/>
        <v/>
      </c>
      <c r="M453" s="5"/>
    </row>
    <row r="454" spans="2:13" x14ac:dyDescent="0.3">
      <c r="B454" s="53"/>
      <c r="C454" s="5" t="str">
        <f t="shared" ca="1" si="42"/>
        <v/>
      </c>
      <c r="D454" s="5" t="str">
        <f t="shared" ca="1" si="43"/>
        <v/>
      </c>
      <c r="E454" s="5" t="str">
        <f t="shared" ca="1" si="48"/>
        <v/>
      </c>
      <c r="F454" s="49"/>
      <c r="G454" s="5" t="str">
        <f t="shared" ca="1" si="44"/>
        <v/>
      </c>
      <c r="H454" s="5" t="str">
        <f t="shared" ca="1" si="45"/>
        <v/>
      </c>
      <c r="I454" s="5" t="str">
        <f t="shared" ca="1" si="46"/>
        <v/>
      </c>
      <c r="J454" s="5" t="str">
        <f t="shared" ca="1" si="47"/>
        <v/>
      </c>
      <c r="M454" s="5"/>
    </row>
    <row r="455" spans="2:13" x14ac:dyDescent="0.3">
      <c r="B455" s="53"/>
      <c r="C455" s="5" t="str">
        <f t="shared" ca="1" si="42"/>
        <v/>
      </c>
      <c r="D455" s="5" t="str">
        <f t="shared" ca="1" si="43"/>
        <v/>
      </c>
      <c r="E455" s="5" t="str">
        <f t="shared" ca="1" si="48"/>
        <v/>
      </c>
      <c r="F455" s="49"/>
      <c r="G455" s="5" t="str">
        <f t="shared" ca="1" si="44"/>
        <v/>
      </c>
      <c r="H455" s="5" t="str">
        <f t="shared" ca="1" si="45"/>
        <v/>
      </c>
      <c r="I455" s="5" t="str">
        <f t="shared" ca="1" si="46"/>
        <v/>
      </c>
      <c r="J455" s="5" t="str">
        <f t="shared" ca="1" si="47"/>
        <v/>
      </c>
      <c r="M455" s="5"/>
    </row>
    <row r="456" spans="2:13" x14ac:dyDescent="0.3">
      <c r="B456" s="53"/>
      <c r="C456" s="5" t="str">
        <f t="shared" ca="1" si="42"/>
        <v/>
      </c>
      <c r="D456" s="5" t="str">
        <f t="shared" ca="1" si="43"/>
        <v/>
      </c>
      <c r="E456" s="5" t="str">
        <f t="shared" ca="1" si="48"/>
        <v/>
      </c>
      <c r="F456" s="49"/>
      <c r="G456" s="5" t="str">
        <f t="shared" ca="1" si="44"/>
        <v/>
      </c>
      <c r="H456" s="5" t="str">
        <f t="shared" ca="1" si="45"/>
        <v/>
      </c>
      <c r="I456" s="5" t="str">
        <f t="shared" ca="1" si="46"/>
        <v/>
      </c>
      <c r="J456" s="5" t="str">
        <f t="shared" ca="1" si="47"/>
        <v/>
      </c>
      <c r="M456" s="5"/>
    </row>
    <row r="457" spans="2:13" x14ac:dyDescent="0.3">
      <c r="B457" s="53"/>
      <c r="C457" s="5" t="str">
        <f t="shared" ca="1" si="42"/>
        <v/>
      </c>
      <c r="D457" s="5" t="str">
        <f t="shared" ca="1" si="43"/>
        <v/>
      </c>
      <c r="E457" s="5" t="str">
        <f t="shared" ca="1" si="48"/>
        <v/>
      </c>
      <c r="F457" s="49"/>
      <c r="G457" s="5" t="str">
        <f t="shared" ca="1" si="44"/>
        <v/>
      </c>
      <c r="H457" s="5" t="str">
        <f t="shared" ca="1" si="45"/>
        <v/>
      </c>
      <c r="I457" s="5" t="str">
        <f t="shared" ca="1" si="46"/>
        <v/>
      </c>
      <c r="J457" s="5" t="str">
        <f t="shared" ca="1" si="47"/>
        <v/>
      </c>
      <c r="M457" s="5"/>
    </row>
    <row r="458" spans="2:13" x14ac:dyDescent="0.3">
      <c r="B458" s="53"/>
      <c r="C458" s="5" t="str">
        <f t="shared" ca="1" si="42"/>
        <v/>
      </c>
      <c r="D458" s="5" t="str">
        <f t="shared" ca="1" si="43"/>
        <v/>
      </c>
      <c r="E458" s="5" t="str">
        <f t="shared" ca="1" si="48"/>
        <v/>
      </c>
      <c r="F458" s="49"/>
      <c r="G458" s="5" t="str">
        <f t="shared" ca="1" si="44"/>
        <v/>
      </c>
      <c r="H458" s="5" t="str">
        <f t="shared" ca="1" si="45"/>
        <v/>
      </c>
      <c r="I458" s="5" t="str">
        <f t="shared" ca="1" si="46"/>
        <v/>
      </c>
      <c r="J458" s="5" t="str">
        <f t="shared" ca="1" si="47"/>
        <v/>
      </c>
      <c r="M458" s="5"/>
    </row>
    <row r="459" spans="2:13" x14ac:dyDescent="0.3">
      <c r="B459" s="53"/>
      <c r="C459" s="5" t="str">
        <f t="shared" ca="1" si="42"/>
        <v/>
      </c>
      <c r="D459" s="5" t="str">
        <f t="shared" ca="1" si="43"/>
        <v/>
      </c>
      <c r="E459" s="5" t="str">
        <f t="shared" ca="1" si="48"/>
        <v/>
      </c>
      <c r="F459" s="49"/>
      <c r="G459" s="5" t="str">
        <f t="shared" ca="1" si="44"/>
        <v/>
      </c>
      <c r="H459" s="5" t="str">
        <f t="shared" ca="1" si="45"/>
        <v/>
      </c>
      <c r="I459" s="5" t="str">
        <f t="shared" ca="1" si="46"/>
        <v/>
      </c>
      <c r="J459" s="5" t="str">
        <f t="shared" ca="1" si="47"/>
        <v/>
      </c>
      <c r="M459" s="5"/>
    </row>
    <row r="460" spans="2:13" x14ac:dyDescent="0.3">
      <c r="B460" s="53"/>
      <c r="C460" s="5" t="str">
        <f t="shared" ca="1" si="42"/>
        <v/>
      </c>
      <c r="D460" s="5" t="str">
        <f t="shared" ca="1" si="43"/>
        <v/>
      </c>
      <c r="E460" s="5" t="str">
        <f t="shared" ca="1" si="48"/>
        <v/>
      </c>
      <c r="F460" s="49"/>
      <c r="G460" s="5" t="str">
        <f t="shared" ca="1" si="44"/>
        <v/>
      </c>
      <c r="H460" s="5" t="str">
        <f t="shared" ca="1" si="45"/>
        <v/>
      </c>
      <c r="I460" s="5" t="str">
        <f t="shared" ca="1" si="46"/>
        <v/>
      </c>
      <c r="J460" s="5" t="str">
        <f t="shared" ca="1" si="47"/>
        <v/>
      </c>
      <c r="M460" s="5"/>
    </row>
    <row r="461" spans="2:13" x14ac:dyDescent="0.3">
      <c r="B461" s="53"/>
      <c r="C461" s="5" t="str">
        <f t="shared" ca="1" si="42"/>
        <v/>
      </c>
      <c r="D461" s="5" t="str">
        <f t="shared" ca="1" si="43"/>
        <v/>
      </c>
      <c r="E461" s="5" t="str">
        <f t="shared" ca="1" si="48"/>
        <v/>
      </c>
      <c r="F461" s="49"/>
      <c r="G461" s="5" t="str">
        <f t="shared" ca="1" si="44"/>
        <v/>
      </c>
      <c r="H461" s="5" t="str">
        <f t="shared" ca="1" si="45"/>
        <v/>
      </c>
      <c r="I461" s="5" t="str">
        <f t="shared" ca="1" si="46"/>
        <v/>
      </c>
      <c r="J461" s="5" t="str">
        <f t="shared" ca="1" si="47"/>
        <v/>
      </c>
      <c r="M461" s="5"/>
    </row>
    <row r="462" spans="2:13" x14ac:dyDescent="0.3">
      <c r="B462" s="53"/>
      <c r="C462" s="5" t="str">
        <f t="shared" ca="1" si="42"/>
        <v/>
      </c>
      <c r="D462" s="5" t="str">
        <f t="shared" ca="1" si="43"/>
        <v/>
      </c>
      <c r="E462" s="5" t="str">
        <f t="shared" ca="1" si="48"/>
        <v/>
      </c>
      <c r="F462" s="49"/>
      <c r="G462" s="5" t="str">
        <f t="shared" ca="1" si="44"/>
        <v/>
      </c>
      <c r="H462" s="5" t="str">
        <f t="shared" ca="1" si="45"/>
        <v/>
      </c>
      <c r="I462" s="5" t="str">
        <f t="shared" ca="1" si="46"/>
        <v/>
      </c>
      <c r="J462" s="5" t="str">
        <f t="shared" ca="1" si="47"/>
        <v/>
      </c>
      <c r="M462" s="5"/>
    </row>
    <row r="463" spans="2:13" x14ac:dyDescent="0.3">
      <c r="B463" s="53"/>
      <c r="C463" s="5" t="str">
        <f t="shared" ca="1" si="42"/>
        <v/>
      </c>
      <c r="D463" s="5" t="str">
        <f t="shared" ca="1" si="43"/>
        <v/>
      </c>
      <c r="E463" s="5" t="str">
        <f t="shared" ca="1" si="48"/>
        <v/>
      </c>
      <c r="F463" s="49"/>
      <c r="G463" s="5" t="str">
        <f t="shared" ca="1" si="44"/>
        <v/>
      </c>
      <c r="H463" s="5" t="str">
        <f t="shared" ca="1" si="45"/>
        <v/>
      </c>
      <c r="I463" s="5" t="str">
        <f t="shared" ca="1" si="46"/>
        <v/>
      </c>
      <c r="J463" s="5" t="str">
        <f t="shared" ca="1" si="47"/>
        <v/>
      </c>
      <c r="M463" s="5"/>
    </row>
    <row r="464" spans="2:13" x14ac:dyDescent="0.3">
      <c r="B464" s="53"/>
      <c r="C464" s="5" t="str">
        <f t="shared" ca="1" si="42"/>
        <v/>
      </c>
      <c r="D464" s="5" t="str">
        <f t="shared" ca="1" si="43"/>
        <v/>
      </c>
      <c r="E464" s="5" t="str">
        <f t="shared" ca="1" si="48"/>
        <v/>
      </c>
      <c r="F464" s="49"/>
      <c r="G464" s="5" t="str">
        <f t="shared" ca="1" si="44"/>
        <v/>
      </c>
      <c r="H464" s="5" t="str">
        <f t="shared" ca="1" si="45"/>
        <v/>
      </c>
      <c r="I464" s="5" t="str">
        <f t="shared" ca="1" si="46"/>
        <v/>
      </c>
      <c r="J464" s="5" t="str">
        <f t="shared" ca="1" si="47"/>
        <v/>
      </c>
      <c r="M464" s="5"/>
    </row>
    <row r="465" spans="2:13" x14ac:dyDescent="0.3">
      <c r="B465" s="53"/>
      <c r="C465" s="5" t="str">
        <f t="shared" ca="1" si="42"/>
        <v/>
      </c>
      <c r="D465" s="5" t="str">
        <f t="shared" ca="1" si="43"/>
        <v/>
      </c>
      <c r="E465" s="5" t="str">
        <f t="shared" ca="1" si="48"/>
        <v/>
      </c>
      <c r="F465" s="49"/>
      <c r="G465" s="5" t="str">
        <f t="shared" ca="1" si="44"/>
        <v/>
      </c>
      <c r="H465" s="5" t="str">
        <f t="shared" ca="1" si="45"/>
        <v/>
      </c>
      <c r="I465" s="5" t="str">
        <f t="shared" ca="1" si="46"/>
        <v/>
      </c>
      <c r="J465" s="5" t="str">
        <f t="shared" ca="1" si="47"/>
        <v/>
      </c>
      <c r="M465" s="5"/>
    </row>
    <row r="466" spans="2:13" x14ac:dyDescent="0.3">
      <c r="B466" s="53"/>
      <c r="C466" s="5" t="str">
        <f t="shared" ca="1" si="42"/>
        <v/>
      </c>
      <c r="D466" s="5" t="str">
        <f t="shared" ca="1" si="43"/>
        <v/>
      </c>
      <c r="E466" s="5" t="str">
        <f t="shared" ca="1" si="48"/>
        <v/>
      </c>
      <c r="F466" s="49"/>
      <c r="G466" s="5" t="str">
        <f t="shared" ca="1" si="44"/>
        <v/>
      </c>
      <c r="H466" s="5" t="str">
        <f t="shared" ca="1" si="45"/>
        <v/>
      </c>
      <c r="I466" s="5" t="str">
        <f t="shared" ca="1" si="46"/>
        <v/>
      </c>
      <c r="J466" s="5" t="str">
        <f t="shared" ca="1" si="47"/>
        <v/>
      </c>
      <c r="M466" s="5"/>
    </row>
    <row r="467" spans="2:13" x14ac:dyDescent="0.3">
      <c r="B467" s="53"/>
      <c r="C467" s="5" t="str">
        <f t="shared" ca="1" si="42"/>
        <v/>
      </c>
      <c r="D467" s="5" t="str">
        <f t="shared" ca="1" si="43"/>
        <v/>
      </c>
      <c r="E467" s="5" t="str">
        <f t="shared" ca="1" si="48"/>
        <v/>
      </c>
      <c r="F467" s="49"/>
      <c r="G467" s="5" t="str">
        <f t="shared" ca="1" si="44"/>
        <v/>
      </c>
      <c r="H467" s="5" t="str">
        <f t="shared" ca="1" si="45"/>
        <v/>
      </c>
      <c r="I467" s="5" t="str">
        <f t="shared" ca="1" si="46"/>
        <v/>
      </c>
      <c r="J467" s="5" t="str">
        <f t="shared" ca="1" si="47"/>
        <v/>
      </c>
      <c r="M467" s="5"/>
    </row>
    <row r="468" spans="2:13" x14ac:dyDescent="0.3">
      <c r="B468" s="53"/>
      <c r="C468" s="5" t="str">
        <f t="shared" ca="1" si="42"/>
        <v/>
      </c>
      <c r="D468" s="5" t="str">
        <f t="shared" ca="1" si="43"/>
        <v/>
      </c>
      <c r="E468" s="5" t="str">
        <f t="shared" ca="1" si="48"/>
        <v/>
      </c>
      <c r="F468" s="49"/>
      <c r="G468" s="5" t="str">
        <f t="shared" ca="1" si="44"/>
        <v/>
      </c>
      <c r="H468" s="5" t="str">
        <f t="shared" ca="1" si="45"/>
        <v/>
      </c>
      <c r="I468" s="5" t="str">
        <f t="shared" ca="1" si="46"/>
        <v/>
      </c>
      <c r="J468" s="5" t="str">
        <f t="shared" ca="1" si="47"/>
        <v/>
      </c>
      <c r="M468" s="5"/>
    </row>
    <row r="469" spans="2:13" x14ac:dyDescent="0.3">
      <c r="B469" s="53"/>
      <c r="C469" s="5" t="str">
        <f t="shared" ca="1" si="42"/>
        <v/>
      </c>
      <c r="D469" s="5" t="str">
        <f t="shared" ca="1" si="43"/>
        <v/>
      </c>
      <c r="E469" s="5" t="str">
        <f t="shared" ca="1" si="48"/>
        <v/>
      </c>
      <c r="F469" s="49"/>
      <c r="G469" s="5" t="str">
        <f t="shared" ca="1" si="44"/>
        <v/>
      </c>
      <c r="H469" s="5" t="str">
        <f t="shared" ca="1" si="45"/>
        <v/>
      </c>
      <c r="I469" s="5" t="str">
        <f t="shared" ca="1" si="46"/>
        <v/>
      </c>
      <c r="J469" s="5" t="str">
        <f t="shared" ca="1" si="47"/>
        <v/>
      </c>
      <c r="M469" s="5"/>
    </row>
    <row r="470" spans="2:13" x14ac:dyDescent="0.3">
      <c r="B470" s="53"/>
      <c r="C470" s="5" t="str">
        <f t="shared" ca="1" si="42"/>
        <v/>
      </c>
      <c r="D470" s="5" t="str">
        <f t="shared" ca="1" si="43"/>
        <v/>
      </c>
      <c r="E470" s="5" t="str">
        <f t="shared" ca="1" si="48"/>
        <v/>
      </c>
      <c r="F470" s="49"/>
      <c r="G470" s="5" t="str">
        <f t="shared" ca="1" si="44"/>
        <v/>
      </c>
      <c r="H470" s="5" t="str">
        <f t="shared" ca="1" si="45"/>
        <v/>
      </c>
      <c r="I470" s="5" t="str">
        <f t="shared" ca="1" si="46"/>
        <v/>
      </c>
      <c r="J470" s="5" t="str">
        <f t="shared" ca="1" si="47"/>
        <v/>
      </c>
      <c r="M470" s="5"/>
    </row>
    <row r="471" spans="2:13" x14ac:dyDescent="0.3">
      <c r="B471" s="53"/>
      <c r="C471" s="5" t="str">
        <f t="shared" ca="1" si="42"/>
        <v/>
      </c>
      <c r="D471" s="5" t="str">
        <f t="shared" ca="1" si="43"/>
        <v/>
      </c>
      <c r="E471" s="5" t="str">
        <f t="shared" ca="1" si="48"/>
        <v/>
      </c>
      <c r="F471" s="49"/>
      <c r="G471" s="5" t="str">
        <f t="shared" ca="1" si="44"/>
        <v/>
      </c>
      <c r="H471" s="5" t="str">
        <f t="shared" ca="1" si="45"/>
        <v/>
      </c>
      <c r="I471" s="5" t="str">
        <f t="shared" ca="1" si="46"/>
        <v/>
      </c>
      <c r="J471" s="5" t="str">
        <f t="shared" ca="1" si="47"/>
        <v/>
      </c>
      <c r="M471" s="5"/>
    </row>
    <row r="472" spans="2:13" x14ac:dyDescent="0.3">
      <c r="B472" s="53"/>
      <c r="C472" s="5" t="str">
        <f t="shared" ca="1" si="42"/>
        <v/>
      </c>
      <c r="D472" s="5" t="str">
        <f t="shared" ca="1" si="43"/>
        <v/>
      </c>
      <c r="E472" s="5" t="str">
        <f t="shared" ca="1" si="48"/>
        <v/>
      </c>
      <c r="F472" s="49"/>
      <c r="G472" s="5" t="str">
        <f t="shared" ca="1" si="44"/>
        <v/>
      </c>
      <c r="H472" s="5" t="str">
        <f t="shared" ca="1" si="45"/>
        <v/>
      </c>
      <c r="I472" s="5" t="str">
        <f t="shared" ca="1" si="46"/>
        <v/>
      </c>
      <c r="J472" s="5" t="str">
        <f t="shared" ca="1" si="47"/>
        <v/>
      </c>
      <c r="M472" s="5"/>
    </row>
    <row r="473" spans="2:13" x14ac:dyDescent="0.3">
      <c r="B473" s="53"/>
      <c r="C473" s="5" t="str">
        <f t="shared" ca="1" si="42"/>
        <v/>
      </c>
      <c r="D473" s="5" t="str">
        <f t="shared" ca="1" si="43"/>
        <v/>
      </c>
      <c r="E473" s="5" t="str">
        <f t="shared" ca="1" si="48"/>
        <v/>
      </c>
      <c r="F473" s="49"/>
      <c r="G473" s="5" t="str">
        <f t="shared" ca="1" si="44"/>
        <v/>
      </c>
      <c r="H473" s="5" t="str">
        <f t="shared" ca="1" si="45"/>
        <v/>
      </c>
      <c r="I473" s="5" t="str">
        <f t="shared" ca="1" si="46"/>
        <v/>
      </c>
      <c r="J473" s="5" t="str">
        <f t="shared" ca="1" si="47"/>
        <v/>
      </c>
      <c r="M473" s="5"/>
    </row>
    <row r="474" spans="2:13" x14ac:dyDescent="0.3">
      <c r="B474" s="53"/>
      <c r="C474" s="5" t="str">
        <f t="shared" ca="1" si="42"/>
        <v/>
      </c>
      <c r="D474" s="5" t="str">
        <f t="shared" ca="1" si="43"/>
        <v/>
      </c>
      <c r="E474" s="5" t="str">
        <f t="shared" ca="1" si="48"/>
        <v/>
      </c>
      <c r="F474" s="49"/>
      <c r="G474" s="5" t="str">
        <f t="shared" ca="1" si="44"/>
        <v/>
      </c>
      <c r="H474" s="5" t="str">
        <f t="shared" ca="1" si="45"/>
        <v/>
      </c>
      <c r="I474" s="5" t="str">
        <f t="shared" ca="1" si="46"/>
        <v/>
      </c>
      <c r="J474" s="5" t="str">
        <f t="shared" ca="1" si="47"/>
        <v/>
      </c>
      <c r="M474" s="5"/>
    </row>
    <row r="475" spans="2:13" x14ac:dyDescent="0.3">
      <c r="B475" s="53"/>
      <c r="C475" s="5" t="str">
        <f t="shared" ref="C475:C538" ca="1" si="49">_xlfn.LET(
_xlpm.StartingPrincipalBalance,$G474,
_xlpm.IsPrincipalRemainingZeroCondition,ROUND($G474,2)=0,
_xlpm.IsPrincipalRemainingBlankCondition,$G474="",
_xlpm.IsPeriodBlankCondition,ISBLANK($A475),
_xlpm.Calculation,IF(_xlpm.IsPeriodBlankCondition,"",IF(_xlpm.IsPrincipalRemainingBlankCondition,"",IF(_xlpm.IsPrincipalRemainingZeroCondition,"",_xlpm.StartingPrincipalBalance))),
_xlpm.Calculation
)</f>
        <v/>
      </c>
      <c r="D475" s="5" t="str">
        <f t="shared" ref="D475:D538" ca="1" si="50">_xlfn.LET(
_xlpm.InterestCalculation,$G474*$B$9,
_xlpm.IsPrincipalRemainingZeroCondition,ROUND($G474,2)=0,
_xlpm.IsPrincipalRemainingBlankCondition,$G474="",
_xlpm.IsPeriodBlankCondition,ISBLANK($A475),
_xlpm.Calculation,IF(_xlpm.IsPeriodBlankCondition,"",IF(_xlpm.IsPrincipalRemainingBlankCondition,"",IF(_xlpm.IsPrincipalRemainingZeroCondition,"",_xlpm.InterestCalculation))),
_xlpm.Calculation
)</f>
        <v/>
      </c>
      <c r="E475" s="5" t="str">
        <f t="shared" ca="1" si="48"/>
        <v/>
      </c>
      <c r="F475" s="49"/>
      <c r="G475" s="5" t="str">
        <f t="shared" ref="G475:G538" ca="1" si="51">_xlfn.LET(
_xlpm.StartingBalanceGreaterThanPrincipalOwedPlusPrepaymentCondition,$C475&gt;=$E475+$F475,
_xlpm.IsPrincpalOwedPlusPrepaymentLessThanOrEqualToPrincipalRemainingCondition,ROUND($E475+$F475,2)&lt;=ROUND($G474,2),
_xlpm.IsCurrentPrincapalOwedAmtGreaterThanPrevPrincipalOwedCondition,$E474&gt;$G474,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_xlpm.Calculation,IF(_xlpm.IsPeriodBlankCondition,"",IF(_xlpm.IsPrincipalRemainingBlankCondition,"",IF(_xlpm.IsPrincipalZeroCondition,"",IF(_xlpm.StartingBalanceGreaterThanPrincipalOwedPlusPrepaymentCondition,$C475-$E475-$F475,0)))),
_xlpm.Calculation
)</f>
        <v/>
      </c>
      <c r="H475" s="5" t="str">
        <f t="shared" ref="H475:H538" ca="1" si="52">_xlfn.LET(
_xlpm.PrincpalRemainingCalculation,$B$13,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_xlpm.Calculation,IF(_xlpm.IsPeriodBlankCondition,"",IF(_xlpm.IsPrincipalRemainingBlankCondition,"",IF(_xlpm.IsPrincipalZeroCondition,"",_xlpm.PrincpalRemainingCalculation))),
_xlpm.Calculation
)</f>
        <v/>
      </c>
      <c r="I475" s="5" t="str">
        <f t="shared" ref="I475:I538" ca="1" si="53">_xlfn.LET(
_xlpm.IsPrincipalRemainingLessThanOrEqualToPMICutoffAmtCondition,$G474&lt;=$B$2*(1-$B$15),
_xlpm.PMIMonthlyPayment,$B$19,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75" s="5" t="str">
        <f t="shared" ref="J475:J538" ca="1" si="54">_xlfn.LET(
_xlpm.PrePaymentActuallyPaid,IF($C475&gt;=$E475+$F475,$F475,$C475-$E475),
_xlpm.IfPMIOwedIsBlank,IF($I475 = "",0,$I475),
_xlpm.TotalMonthlyPaymentCalculation,$D475+$E475+$H475+_xlpm.IfPMIOwedIsBlank+_xlpm.PrePaymentActuallyPaid,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_xlpm.Calculation,IF(_xlpm.IsPeriodBlankCondition,"",IF(_xlpm.IsPrincipalRemainingBlankCondition,"",IF(_xlpm.IsPrincipalZeroCondition,"",_xlpm.TotalMonthlyPaymentCalculation))),
_xlpm.Calculation
)</f>
        <v/>
      </c>
      <c r="M475" s="5"/>
    </row>
    <row r="476" spans="2:13" x14ac:dyDescent="0.3">
      <c r="B476" s="53"/>
      <c r="C476" s="5" t="str">
        <f t="shared" ca="1" si="49"/>
        <v/>
      </c>
      <c r="D476" s="5" t="str">
        <f t="shared" ca="1" si="50"/>
        <v/>
      </c>
      <c r="E476" s="5" t="str">
        <f t="shared" ca="1" si="48"/>
        <v/>
      </c>
      <c r="F476" s="49"/>
      <c r="G476" s="5" t="str">
        <f t="shared" ca="1" si="51"/>
        <v/>
      </c>
      <c r="H476" s="5" t="str">
        <f t="shared" ca="1" si="52"/>
        <v/>
      </c>
      <c r="I476" s="5" t="str">
        <f t="shared" ca="1" si="53"/>
        <v/>
      </c>
      <c r="J476" s="5" t="str">
        <f t="shared" ca="1" si="54"/>
        <v/>
      </c>
      <c r="M476" s="5"/>
    </row>
    <row r="477" spans="2:13" x14ac:dyDescent="0.3">
      <c r="B477" s="53"/>
      <c r="C477" s="5" t="str">
        <f t="shared" ca="1" si="49"/>
        <v/>
      </c>
      <c r="D477" s="5" t="str">
        <f t="shared" ca="1" si="50"/>
        <v/>
      </c>
      <c r="E477" s="5" t="str">
        <f t="shared" ca="1" si="48"/>
        <v/>
      </c>
      <c r="F477" s="49"/>
      <c r="G477" s="5" t="str">
        <f t="shared" ca="1" si="51"/>
        <v/>
      </c>
      <c r="H477" s="5" t="str">
        <f t="shared" ca="1" si="52"/>
        <v/>
      </c>
      <c r="I477" s="5" t="str">
        <f t="shared" ca="1" si="53"/>
        <v/>
      </c>
      <c r="J477" s="5" t="str">
        <f t="shared" ca="1" si="54"/>
        <v/>
      </c>
      <c r="M477" s="5"/>
    </row>
    <row r="478" spans="2:13" x14ac:dyDescent="0.3">
      <c r="B478" s="53"/>
      <c r="C478" s="5" t="str">
        <f t="shared" ca="1" si="49"/>
        <v/>
      </c>
      <c r="D478" s="5" t="str">
        <f t="shared" ca="1" si="50"/>
        <v/>
      </c>
      <c r="E478" s="5" t="str">
        <f t="shared" ca="1" si="48"/>
        <v/>
      </c>
      <c r="F478" s="49"/>
      <c r="G478" s="5" t="str">
        <f t="shared" ca="1" si="51"/>
        <v/>
      </c>
      <c r="H478" s="5" t="str">
        <f t="shared" ca="1" si="52"/>
        <v/>
      </c>
      <c r="I478" s="5" t="str">
        <f t="shared" ca="1" si="53"/>
        <v/>
      </c>
      <c r="J478" s="5" t="str">
        <f t="shared" ca="1" si="54"/>
        <v/>
      </c>
      <c r="M478" s="5"/>
    </row>
    <row r="479" spans="2:13" x14ac:dyDescent="0.3">
      <c r="B479" s="53"/>
      <c r="C479" s="5" t="str">
        <f t="shared" ca="1" si="49"/>
        <v/>
      </c>
      <c r="D479" s="5" t="str">
        <f t="shared" ca="1" si="50"/>
        <v/>
      </c>
      <c r="E479" s="5" t="str">
        <f t="shared" ca="1" si="48"/>
        <v/>
      </c>
      <c r="F479" s="49"/>
      <c r="G479" s="5" t="str">
        <f t="shared" ca="1" si="51"/>
        <v/>
      </c>
      <c r="H479" s="5" t="str">
        <f t="shared" ca="1" si="52"/>
        <v/>
      </c>
      <c r="I479" s="5" t="str">
        <f t="shared" ca="1" si="53"/>
        <v/>
      </c>
      <c r="J479" s="5" t="str">
        <f t="shared" ca="1" si="54"/>
        <v/>
      </c>
      <c r="M479" s="5"/>
    </row>
    <row r="480" spans="2:13" x14ac:dyDescent="0.3">
      <c r="B480" s="53"/>
      <c r="C480" s="5" t="str">
        <f t="shared" ca="1" si="49"/>
        <v/>
      </c>
      <c r="D480" s="5" t="str">
        <f t="shared" ca="1" si="50"/>
        <v/>
      </c>
      <c r="E480" s="5" t="str">
        <f t="shared" ca="1" si="48"/>
        <v/>
      </c>
      <c r="F480" s="49"/>
      <c r="G480" s="5" t="str">
        <f t="shared" ca="1" si="51"/>
        <v/>
      </c>
      <c r="H480" s="5" t="str">
        <f t="shared" ca="1" si="52"/>
        <v/>
      </c>
      <c r="I480" s="5" t="str">
        <f t="shared" ca="1" si="53"/>
        <v/>
      </c>
      <c r="J480" s="5" t="str">
        <f t="shared" ca="1" si="54"/>
        <v/>
      </c>
      <c r="M480" s="5"/>
    </row>
    <row r="481" spans="2:13" x14ac:dyDescent="0.3">
      <c r="B481" s="53"/>
      <c r="C481" s="5" t="str">
        <f t="shared" ca="1" si="49"/>
        <v/>
      </c>
      <c r="D481" s="5" t="str">
        <f t="shared" ca="1" si="50"/>
        <v/>
      </c>
      <c r="E481" s="5" t="str">
        <f t="shared" ca="1" si="48"/>
        <v/>
      </c>
      <c r="F481" s="49"/>
      <c r="G481" s="5" t="str">
        <f t="shared" ca="1" si="51"/>
        <v/>
      </c>
      <c r="H481" s="5" t="str">
        <f t="shared" ca="1" si="52"/>
        <v/>
      </c>
      <c r="I481" s="5" t="str">
        <f t="shared" ca="1" si="53"/>
        <v/>
      </c>
      <c r="J481" s="5" t="str">
        <f t="shared" ca="1" si="54"/>
        <v/>
      </c>
      <c r="M481" s="5"/>
    </row>
    <row r="482" spans="2:13" x14ac:dyDescent="0.3">
      <c r="B482" s="53"/>
      <c r="C482" s="5" t="str">
        <f t="shared" ca="1" si="49"/>
        <v/>
      </c>
      <c r="D482" s="5" t="str">
        <f t="shared" ca="1" si="50"/>
        <v/>
      </c>
      <c r="E482" s="5" t="str">
        <f t="shared" ca="1" si="48"/>
        <v/>
      </c>
      <c r="F482" s="49"/>
      <c r="G482" s="5" t="str">
        <f t="shared" ca="1" si="51"/>
        <v/>
      </c>
      <c r="H482" s="5" t="str">
        <f t="shared" ca="1" si="52"/>
        <v/>
      </c>
      <c r="I482" s="5" t="str">
        <f t="shared" ca="1" si="53"/>
        <v/>
      </c>
      <c r="J482" s="5" t="str">
        <f t="shared" ca="1" si="54"/>
        <v/>
      </c>
      <c r="M482" s="5"/>
    </row>
    <row r="483" spans="2:13" x14ac:dyDescent="0.3">
      <c r="B483" s="53"/>
      <c r="C483" s="5" t="str">
        <f t="shared" ca="1" si="49"/>
        <v/>
      </c>
      <c r="D483" s="5" t="str">
        <f t="shared" ca="1" si="50"/>
        <v/>
      </c>
      <c r="E483" s="5" t="str">
        <f t="shared" ca="1" si="48"/>
        <v/>
      </c>
      <c r="F483" s="49"/>
      <c r="G483" s="5" t="str">
        <f t="shared" ca="1" si="51"/>
        <v/>
      </c>
      <c r="H483" s="5" t="str">
        <f t="shared" ca="1" si="52"/>
        <v/>
      </c>
      <c r="I483" s="5" t="str">
        <f t="shared" ca="1" si="53"/>
        <v/>
      </c>
      <c r="J483" s="5" t="str">
        <f t="shared" ca="1" si="54"/>
        <v/>
      </c>
      <c r="M483" s="5"/>
    </row>
    <row r="484" spans="2:13" x14ac:dyDescent="0.3">
      <c r="B484" s="53"/>
      <c r="C484" s="5" t="str">
        <f t="shared" ca="1" si="49"/>
        <v/>
      </c>
      <c r="D484" s="5" t="str">
        <f t="shared" ca="1" si="50"/>
        <v/>
      </c>
      <c r="E484" s="5" t="str">
        <f t="shared" ca="1" si="48"/>
        <v/>
      </c>
      <c r="F484" s="49"/>
      <c r="G484" s="5" t="str">
        <f t="shared" ca="1" si="51"/>
        <v/>
      </c>
      <c r="H484" s="5" t="str">
        <f t="shared" ca="1" si="52"/>
        <v/>
      </c>
      <c r="I484" s="5" t="str">
        <f t="shared" ca="1" si="53"/>
        <v/>
      </c>
      <c r="J484" s="5" t="str">
        <f t="shared" ca="1" si="54"/>
        <v/>
      </c>
      <c r="M484" s="5"/>
    </row>
    <row r="485" spans="2:13" x14ac:dyDescent="0.3">
      <c r="B485" s="53"/>
      <c r="C485" s="5" t="str">
        <f t="shared" ca="1" si="49"/>
        <v/>
      </c>
      <c r="D485" s="5" t="str">
        <f t="shared" ca="1" si="50"/>
        <v/>
      </c>
      <c r="E485" s="5" t="str">
        <f t="shared" ref="E485:E548" ca="1" si="55">_xlfn.LET(
_xlpm.PrincipalOwedCalculation,$B$10-$D485,
_xlpm.IsPrincipalLessThenOrEqualToMonthlyPaymentCondition,$G484&lt;=$B$10,
_xlpm.IsPrincipalZeroCondition,ROUND($G484,2) = 0,
_xlpm.IsPrincipalRemainingBlankCondition,$G484="",
_xlpm.IsPeriodBlankCondition,ISBLANK($A485),
_xlpm.Calculation,IF(_xlpm.IsPeriodBlankCondition,"",IF(_xlpm.IsPrincipalRemainingBlankCondition,"",IF(_xlpm.IsPrincipalZeroCondition,"",IF(_xlpm.IsPrincipalLessThenOrEqualToMonthlyPaymentCondition,$G484,_xlpm.PrincipalOwedCalculation)))),
_xlpm.Calculation
)</f>
        <v/>
      </c>
      <c r="F485" s="49"/>
      <c r="G485" s="5" t="str">
        <f t="shared" ca="1" si="51"/>
        <v/>
      </c>
      <c r="H485" s="5" t="str">
        <f t="shared" ca="1" si="52"/>
        <v/>
      </c>
      <c r="I485" s="5" t="str">
        <f t="shared" ca="1" si="53"/>
        <v/>
      </c>
      <c r="J485" s="5" t="str">
        <f t="shared" ca="1" si="54"/>
        <v/>
      </c>
      <c r="M485" s="5"/>
    </row>
    <row r="486" spans="2:13" x14ac:dyDescent="0.3">
      <c r="B486" s="53"/>
      <c r="C486" s="5" t="str">
        <f t="shared" ca="1" si="49"/>
        <v/>
      </c>
      <c r="D486" s="5" t="str">
        <f t="shared" ca="1" si="50"/>
        <v/>
      </c>
      <c r="E486" s="5" t="str">
        <f t="shared" ca="1" si="55"/>
        <v/>
      </c>
      <c r="F486" s="49"/>
      <c r="G486" s="5" t="str">
        <f t="shared" ca="1" si="51"/>
        <v/>
      </c>
      <c r="H486" s="5" t="str">
        <f t="shared" ca="1" si="52"/>
        <v/>
      </c>
      <c r="I486" s="5" t="str">
        <f t="shared" ca="1" si="53"/>
        <v/>
      </c>
      <c r="J486" s="5" t="str">
        <f t="shared" ca="1" si="54"/>
        <v/>
      </c>
      <c r="M486" s="5"/>
    </row>
    <row r="487" spans="2:13" x14ac:dyDescent="0.3">
      <c r="B487" s="53"/>
      <c r="C487" s="5" t="str">
        <f t="shared" ca="1" si="49"/>
        <v/>
      </c>
      <c r="D487" s="5" t="str">
        <f t="shared" ca="1" si="50"/>
        <v/>
      </c>
      <c r="E487" s="5" t="str">
        <f t="shared" ca="1" si="55"/>
        <v/>
      </c>
      <c r="F487" s="49"/>
      <c r="G487" s="5" t="str">
        <f t="shared" ca="1" si="51"/>
        <v/>
      </c>
      <c r="H487" s="5" t="str">
        <f t="shared" ca="1" si="52"/>
        <v/>
      </c>
      <c r="I487" s="5" t="str">
        <f t="shared" ca="1" si="53"/>
        <v/>
      </c>
      <c r="J487" s="5" t="str">
        <f t="shared" ca="1" si="54"/>
        <v/>
      </c>
      <c r="M487" s="5"/>
    </row>
    <row r="488" spans="2:13" x14ac:dyDescent="0.3">
      <c r="B488" s="53"/>
      <c r="C488" s="5" t="str">
        <f t="shared" ca="1" si="49"/>
        <v/>
      </c>
      <c r="D488" s="5" t="str">
        <f t="shared" ca="1" si="50"/>
        <v/>
      </c>
      <c r="E488" s="5" t="str">
        <f t="shared" ca="1" si="55"/>
        <v/>
      </c>
      <c r="F488" s="49"/>
      <c r="G488" s="5" t="str">
        <f t="shared" ca="1" si="51"/>
        <v/>
      </c>
      <c r="H488" s="5" t="str">
        <f t="shared" ca="1" si="52"/>
        <v/>
      </c>
      <c r="I488" s="5" t="str">
        <f t="shared" ca="1" si="53"/>
        <v/>
      </c>
      <c r="J488" s="5" t="str">
        <f t="shared" ca="1" si="54"/>
        <v/>
      </c>
      <c r="M488" s="5"/>
    </row>
    <row r="489" spans="2:13" x14ac:dyDescent="0.3">
      <c r="B489" s="53"/>
      <c r="C489" s="5" t="str">
        <f t="shared" ca="1" si="49"/>
        <v/>
      </c>
      <c r="D489" s="5" t="str">
        <f t="shared" ca="1" si="50"/>
        <v/>
      </c>
      <c r="E489" s="5" t="str">
        <f t="shared" ca="1" si="55"/>
        <v/>
      </c>
      <c r="F489" s="49"/>
      <c r="G489" s="5" t="str">
        <f t="shared" ca="1" si="51"/>
        <v/>
      </c>
      <c r="H489" s="5" t="str">
        <f t="shared" ca="1" si="52"/>
        <v/>
      </c>
      <c r="I489" s="5" t="str">
        <f t="shared" ca="1" si="53"/>
        <v/>
      </c>
      <c r="J489" s="5" t="str">
        <f t="shared" ca="1" si="54"/>
        <v/>
      </c>
      <c r="M489" s="5"/>
    </row>
    <row r="490" spans="2:13" x14ac:dyDescent="0.3">
      <c r="B490" s="53"/>
      <c r="C490" s="5" t="str">
        <f t="shared" ca="1" si="49"/>
        <v/>
      </c>
      <c r="D490" s="5" t="str">
        <f t="shared" ca="1" si="50"/>
        <v/>
      </c>
      <c r="E490" s="5" t="str">
        <f t="shared" ca="1" si="55"/>
        <v/>
      </c>
      <c r="F490" s="49"/>
      <c r="G490" s="5" t="str">
        <f t="shared" ca="1" si="51"/>
        <v/>
      </c>
      <c r="H490" s="5" t="str">
        <f t="shared" ca="1" si="52"/>
        <v/>
      </c>
      <c r="I490" s="5" t="str">
        <f t="shared" ca="1" si="53"/>
        <v/>
      </c>
      <c r="J490" s="5" t="str">
        <f t="shared" ca="1" si="54"/>
        <v/>
      </c>
      <c r="M490" s="5"/>
    </row>
    <row r="491" spans="2:13" x14ac:dyDescent="0.3">
      <c r="B491" s="53"/>
      <c r="C491" s="5" t="str">
        <f t="shared" ca="1" si="49"/>
        <v/>
      </c>
      <c r="D491" s="5" t="str">
        <f t="shared" ca="1" si="50"/>
        <v/>
      </c>
      <c r="E491" s="5" t="str">
        <f t="shared" ca="1" si="55"/>
        <v/>
      </c>
      <c r="F491" s="49"/>
      <c r="G491" s="5" t="str">
        <f t="shared" ca="1" si="51"/>
        <v/>
      </c>
      <c r="H491" s="5" t="str">
        <f t="shared" ca="1" si="52"/>
        <v/>
      </c>
      <c r="I491" s="5" t="str">
        <f t="shared" ca="1" si="53"/>
        <v/>
      </c>
      <c r="J491" s="5" t="str">
        <f t="shared" ca="1" si="54"/>
        <v/>
      </c>
      <c r="M491" s="5"/>
    </row>
    <row r="492" spans="2:13" x14ac:dyDescent="0.3">
      <c r="B492" s="53"/>
      <c r="C492" s="5" t="str">
        <f t="shared" ca="1" si="49"/>
        <v/>
      </c>
      <c r="D492" s="5" t="str">
        <f t="shared" ca="1" si="50"/>
        <v/>
      </c>
      <c r="E492" s="5" t="str">
        <f t="shared" ca="1" si="55"/>
        <v/>
      </c>
      <c r="F492" s="49"/>
      <c r="G492" s="5" t="str">
        <f t="shared" ca="1" si="51"/>
        <v/>
      </c>
      <c r="H492" s="5" t="str">
        <f t="shared" ca="1" si="52"/>
        <v/>
      </c>
      <c r="I492" s="5" t="str">
        <f t="shared" ca="1" si="53"/>
        <v/>
      </c>
      <c r="J492" s="5" t="str">
        <f t="shared" ca="1" si="54"/>
        <v/>
      </c>
      <c r="M492" s="5"/>
    </row>
    <row r="493" spans="2:13" x14ac:dyDescent="0.3">
      <c r="B493" s="53"/>
      <c r="C493" s="5" t="str">
        <f t="shared" ca="1" si="49"/>
        <v/>
      </c>
      <c r="D493" s="5" t="str">
        <f t="shared" ca="1" si="50"/>
        <v/>
      </c>
      <c r="E493" s="5" t="str">
        <f t="shared" ca="1" si="55"/>
        <v/>
      </c>
      <c r="F493" s="49"/>
      <c r="G493" s="5" t="str">
        <f t="shared" ca="1" si="51"/>
        <v/>
      </c>
      <c r="H493" s="5" t="str">
        <f t="shared" ca="1" si="52"/>
        <v/>
      </c>
      <c r="I493" s="5" t="str">
        <f t="shared" ca="1" si="53"/>
        <v/>
      </c>
      <c r="J493" s="5" t="str">
        <f t="shared" ca="1" si="54"/>
        <v/>
      </c>
      <c r="M493" s="5"/>
    </row>
    <row r="494" spans="2:13" x14ac:dyDescent="0.3">
      <c r="B494" s="53"/>
      <c r="C494" s="5" t="str">
        <f t="shared" ca="1" si="49"/>
        <v/>
      </c>
      <c r="D494" s="5" t="str">
        <f t="shared" ca="1" si="50"/>
        <v/>
      </c>
      <c r="E494" s="5" t="str">
        <f t="shared" ca="1" si="55"/>
        <v/>
      </c>
      <c r="F494" s="49"/>
      <c r="G494" s="5" t="str">
        <f t="shared" ca="1" si="51"/>
        <v/>
      </c>
      <c r="H494" s="5" t="str">
        <f t="shared" ca="1" si="52"/>
        <v/>
      </c>
      <c r="I494" s="5" t="str">
        <f t="shared" ca="1" si="53"/>
        <v/>
      </c>
      <c r="J494" s="5" t="str">
        <f t="shared" ca="1" si="54"/>
        <v/>
      </c>
      <c r="M494" s="5"/>
    </row>
    <row r="495" spans="2:13" x14ac:dyDescent="0.3">
      <c r="B495" s="53"/>
      <c r="C495" s="5" t="str">
        <f t="shared" ca="1" si="49"/>
        <v/>
      </c>
      <c r="D495" s="5" t="str">
        <f t="shared" ca="1" si="50"/>
        <v/>
      </c>
      <c r="E495" s="5" t="str">
        <f t="shared" ca="1" si="55"/>
        <v/>
      </c>
      <c r="F495" s="49"/>
      <c r="G495" s="5" t="str">
        <f t="shared" ca="1" si="51"/>
        <v/>
      </c>
      <c r="H495" s="5" t="str">
        <f t="shared" ca="1" si="52"/>
        <v/>
      </c>
      <c r="I495" s="5" t="str">
        <f t="shared" ca="1" si="53"/>
        <v/>
      </c>
      <c r="J495" s="5" t="str">
        <f t="shared" ca="1" si="54"/>
        <v/>
      </c>
      <c r="M495" s="5"/>
    </row>
    <row r="496" spans="2:13" x14ac:dyDescent="0.3">
      <c r="B496" s="53"/>
      <c r="C496" s="5" t="str">
        <f t="shared" ca="1" si="49"/>
        <v/>
      </c>
      <c r="D496" s="5" t="str">
        <f t="shared" ca="1" si="50"/>
        <v/>
      </c>
      <c r="E496" s="5" t="str">
        <f t="shared" ca="1" si="55"/>
        <v/>
      </c>
      <c r="F496" s="49"/>
      <c r="G496" s="5" t="str">
        <f t="shared" ca="1" si="51"/>
        <v/>
      </c>
      <c r="H496" s="5" t="str">
        <f t="shared" ca="1" si="52"/>
        <v/>
      </c>
      <c r="I496" s="5" t="str">
        <f t="shared" ca="1" si="53"/>
        <v/>
      </c>
      <c r="J496" s="5" t="str">
        <f t="shared" ca="1" si="54"/>
        <v/>
      </c>
      <c r="M496" s="5"/>
    </row>
    <row r="497" spans="2:13" x14ac:dyDescent="0.3">
      <c r="B497" s="53"/>
      <c r="C497" s="5" t="str">
        <f t="shared" ca="1" si="49"/>
        <v/>
      </c>
      <c r="D497" s="5" t="str">
        <f t="shared" ca="1" si="50"/>
        <v/>
      </c>
      <c r="E497" s="5" t="str">
        <f t="shared" ca="1" si="55"/>
        <v/>
      </c>
      <c r="F497" s="49"/>
      <c r="G497" s="5" t="str">
        <f t="shared" ca="1" si="51"/>
        <v/>
      </c>
      <c r="H497" s="5" t="str">
        <f t="shared" ca="1" si="52"/>
        <v/>
      </c>
      <c r="I497" s="5" t="str">
        <f t="shared" ca="1" si="53"/>
        <v/>
      </c>
      <c r="J497" s="5" t="str">
        <f t="shared" ca="1" si="54"/>
        <v/>
      </c>
      <c r="M497" s="5"/>
    </row>
    <row r="498" spans="2:13" x14ac:dyDescent="0.3">
      <c r="B498" s="53"/>
      <c r="C498" s="5" t="str">
        <f t="shared" ca="1" si="49"/>
        <v/>
      </c>
      <c r="D498" s="5" t="str">
        <f t="shared" ca="1" si="50"/>
        <v/>
      </c>
      <c r="E498" s="5" t="str">
        <f t="shared" ca="1" si="55"/>
        <v/>
      </c>
      <c r="F498" s="49"/>
      <c r="G498" s="5" t="str">
        <f t="shared" ca="1" si="51"/>
        <v/>
      </c>
      <c r="H498" s="5" t="str">
        <f t="shared" ca="1" si="52"/>
        <v/>
      </c>
      <c r="I498" s="5" t="str">
        <f t="shared" ca="1" si="53"/>
        <v/>
      </c>
      <c r="J498" s="5" t="str">
        <f t="shared" ca="1" si="54"/>
        <v/>
      </c>
      <c r="M498" s="5"/>
    </row>
    <row r="499" spans="2:13" x14ac:dyDescent="0.3">
      <c r="B499" s="53"/>
      <c r="C499" s="5" t="str">
        <f t="shared" ca="1" si="49"/>
        <v/>
      </c>
      <c r="D499" s="5" t="str">
        <f t="shared" ca="1" si="50"/>
        <v/>
      </c>
      <c r="E499" s="5" t="str">
        <f t="shared" ca="1" si="55"/>
        <v/>
      </c>
      <c r="F499" s="49"/>
      <c r="G499" s="5" t="str">
        <f t="shared" ca="1" si="51"/>
        <v/>
      </c>
      <c r="H499" s="5" t="str">
        <f t="shared" ca="1" si="52"/>
        <v/>
      </c>
      <c r="I499" s="5" t="str">
        <f t="shared" ca="1" si="53"/>
        <v/>
      </c>
      <c r="J499" s="5" t="str">
        <f t="shared" ca="1" si="54"/>
        <v/>
      </c>
      <c r="M499" s="5"/>
    </row>
    <row r="500" spans="2:13" x14ac:dyDescent="0.3">
      <c r="B500" s="53"/>
      <c r="C500" s="5" t="str">
        <f t="shared" ca="1" si="49"/>
        <v/>
      </c>
      <c r="D500" s="5" t="str">
        <f t="shared" ca="1" si="50"/>
        <v/>
      </c>
      <c r="E500" s="5" t="str">
        <f t="shared" ca="1" si="55"/>
        <v/>
      </c>
      <c r="F500" s="49"/>
      <c r="G500" s="5" t="str">
        <f t="shared" ca="1" si="51"/>
        <v/>
      </c>
      <c r="H500" s="5" t="str">
        <f t="shared" ca="1" si="52"/>
        <v/>
      </c>
      <c r="I500" s="5" t="str">
        <f t="shared" ca="1" si="53"/>
        <v/>
      </c>
      <c r="J500" s="5" t="str">
        <f t="shared" ca="1" si="54"/>
        <v/>
      </c>
      <c r="M500" s="5"/>
    </row>
    <row r="501" spans="2:13" x14ac:dyDescent="0.3">
      <c r="B501" s="53"/>
      <c r="C501" s="5" t="str">
        <f t="shared" ca="1" si="49"/>
        <v/>
      </c>
      <c r="D501" s="5" t="str">
        <f t="shared" ca="1" si="50"/>
        <v/>
      </c>
      <c r="E501" s="5" t="str">
        <f t="shared" ca="1" si="55"/>
        <v/>
      </c>
      <c r="F501" s="49"/>
      <c r="G501" s="5" t="str">
        <f t="shared" ca="1" si="51"/>
        <v/>
      </c>
      <c r="H501" s="5" t="str">
        <f t="shared" ca="1" si="52"/>
        <v/>
      </c>
      <c r="I501" s="5" t="str">
        <f t="shared" ca="1" si="53"/>
        <v/>
      </c>
      <c r="J501" s="5" t="str">
        <f t="shared" ca="1" si="54"/>
        <v/>
      </c>
      <c r="M501" s="5"/>
    </row>
    <row r="502" spans="2:13" x14ac:dyDescent="0.3">
      <c r="B502" s="53"/>
      <c r="C502" s="5" t="str">
        <f t="shared" ca="1" si="49"/>
        <v/>
      </c>
      <c r="D502" s="5" t="str">
        <f t="shared" ca="1" si="50"/>
        <v/>
      </c>
      <c r="E502" s="5" t="str">
        <f t="shared" ca="1" si="55"/>
        <v/>
      </c>
      <c r="F502" s="49"/>
      <c r="G502" s="5" t="str">
        <f t="shared" ca="1" si="51"/>
        <v/>
      </c>
      <c r="H502" s="5" t="str">
        <f t="shared" ca="1" si="52"/>
        <v/>
      </c>
      <c r="I502" s="5" t="str">
        <f t="shared" ca="1" si="53"/>
        <v/>
      </c>
      <c r="J502" s="5" t="str">
        <f t="shared" ca="1" si="54"/>
        <v/>
      </c>
      <c r="M502" s="5"/>
    </row>
    <row r="503" spans="2:13" x14ac:dyDescent="0.3">
      <c r="B503" s="53"/>
      <c r="C503" s="5" t="str">
        <f t="shared" ca="1" si="49"/>
        <v/>
      </c>
      <c r="D503" s="5" t="str">
        <f t="shared" ca="1" si="50"/>
        <v/>
      </c>
      <c r="E503" s="5" t="str">
        <f t="shared" ca="1" si="55"/>
        <v/>
      </c>
      <c r="F503" s="49"/>
      <c r="G503" s="5" t="str">
        <f t="shared" ca="1" si="51"/>
        <v/>
      </c>
      <c r="H503" s="5" t="str">
        <f t="shared" ca="1" si="52"/>
        <v/>
      </c>
      <c r="I503" s="5" t="str">
        <f t="shared" ca="1" si="53"/>
        <v/>
      </c>
      <c r="J503" s="5" t="str">
        <f t="shared" ca="1" si="54"/>
        <v/>
      </c>
      <c r="M503" s="5"/>
    </row>
    <row r="504" spans="2:13" x14ac:dyDescent="0.3">
      <c r="B504" s="53"/>
      <c r="C504" s="5" t="str">
        <f t="shared" ca="1" si="49"/>
        <v/>
      </c>
      <c r="D504" s="5" t="str">
        <f t="shared" ca="1" si="50"/>
        <v/>
      </c>
      <c r="E504" s="5" t="str">
        <f t="shared" ca="1" si="55"/>
        <v/>
      </c>
      <c r="F504" s="49"/>
      <c r="G504" s="5" t="str">
        <f t="shared" ca="1" si="51"/>
        <v/>
      </c>
      <c r="H504" s="5" t="str">
        <f t="shared" ca="1" si="52"/>
        <v/>
      </c>
      <c r="I504" s="5" t="str">
        <f t="shared" ca="1" si="53"/>
        <v/>
      </c>
      <c r="J504" s="5" t="str">
        <f t="shared" ca="1" si="54"/>
        <v/>
      </c>
      <c r="M504" s="5"/>
    </row>
    <row r="505" spans="2:13" x14ac:dyDescent="0.3">
      <c r="B505" s="53"/>
      <c r="C505" s="5" t="str">
        <f t="shared" ca="1" si="49"/>
        <v/>
      </c>
      <c r="D505" s="5" t="str">
        <f t="shared" ca="1" si="50"/>
        <v/>
      </c>
      <c r="E505" s="5" t="str">
        <f t="shared" ca="1" si="55"/>
        <v/>
      </c>
      <c r="F505" s="49"/>
      <c r="G505" s="5" t="str">
        <f t="shared" ca="1" si="51"/>
        <v/>
      </c>
      <c r="H505" s="5" t="str">
        <f t="shared" ca="1" si="52"/>
        <v/>
      </c>
      <c r="I505" s="5" t="str">
        <f t="shared" ca="1" si="53"/>
        <v/>
      </c>
      <c r="J505" s="5" t="str">
        <f t="shared" ca="1" si="54"/>
        <v/>
      </c>
      <c r="M505" s="5"/>
    </row>
    <row r="506" spans="2:13" x14ac:dyDescent="0.3">
      <c r="B506" s="53"/>
      <c r="C506" s="5" t="str">
        <f t="shared" ca="1" si="49"/>
        <v/>
      </c>
      <c r="D506" s="5" t="str">
        <f t="shared" ca="1" si="50"/>
        <v/>
      </c>
      <c r="E506" s="5" t="str">
        <f t="shared" ca="1" si="55"/>
        <v/>
      </c>
      <c r="F506" s="49"/>
      <c r="G506" s="5" t="str">
        <f t="shared" ca="1" si="51"/>
        <v/>
      </c>
      <c r="H506" s="5" t="str">
        <f t="shared" ca="1" si="52"/>
        <v/>
      </c>
      <c r="I506" s="5" t="str">
        <f t="shared" ca="1" si="53"/>
        <v/>
      </c>
      <c r="J506" s="5" t="str">
        <f t="shared" ca="1" si="54"/>
        <v/>
      </c>
      <c r="M506" s="5"/>
    </row>
    <row r="507" spans="2:13" x14ac:dyDescent="0.3">
      <c r="B507" s="53"/>
      <c r="C507" s="5" t="str">
        <f t="shared" ca="1" si="49"/>
        <v/>
      </c>
      <c r="D507" s="5" t="str">
        <f t="shared" ca="1" si="50"/>
        <v/>
      </c>
      <c r="E507" s="5" t="str">
        <f t="shared" ca="1" si="55"/>
        <v/>
      </c>
      <c r="F507" s="49"/>
      <c r="G507" s="5" t="str">
        <f t="shared" ca="1" si="51"/>
        <v/>
      </c>
      <c r="H507" s="5" t="str">
        <f t="shared" ca="1" si="52"/>
        <v/>
      </c>
      <c r="I507" s="5" t="str">
        <f t="shared" ca="1" si="53"/>
        <v/>
      </c>
      <c r="J507" s="5" t="str">
        <f t="shared" ca="1" si="54"/>
        <v/>
      </c>
      <c r="M507" s="5"/>
    </row>
    <row r="508" spans="2:13" x14ac:dyDescent="0.3">
      <c r="B508" s="53"/>
      <c r="C508" s="5" t="str">
        <f t="shared" ca="1" si="49"/>
        <v/>
      </c>
      <c r="D508" s="5" t="str">
        <f t="shared" ca="1" si="50"/>
        <v/>
      </c>
      <c r="E508" s="5" t="str">
        <f t="shared" ca="1" si="55"/>
        <v/>
      </c>
      <c r="F508" s="49"/>
      <c r="G508" s="5" t="str">
        <f t="shared" ca="1" si="51"/>
        <v/>
      </c>
      <c r="H508" s="5" t="str">
        <f t="shared" ca="1" si="52"/>
        <v/>
      </c>
      <c r="I508" s="5" t="str">
        <f t="shared" ca="1" si="53"/>
        <v/>
      </c>
      <c r="J508" s="5" t="str">
        <f t="shared" ca="1" si="54"/>
        <v/>
      </c>
      <c r="M508" s="5"/>
    </row>
    <row r="509" spans="2:13" x14ac:dyDescent="0.3">
      <c r="B509" s="53"/>
      <c r="C509" s="5" t="str">
        <f t="shared" ca="1" si="49"/>
        <v/>
      </c>
      <c r="D509" s="5" t="str">
        <f t="shared" ca="1" si="50"/>
        <v/>
      </c>
      <c r="E509" s="5" t="str">
        <f t="shared" ca="1" si="55"/>
        <v/>
      </c>
      <c r="F509" s="49"/>
      <c r="G509" s="5" t="str">
        <f t="shared" ca="1" si="51"/>
        <v/>
      </c>
      <c r="H509" s="5" t="str">
        <f t="shared" ca="1" si="52"/>
        <v/>
      </c>
      <c r="I509" s="5" t="str">
        <f t="shared" ca="1" si="53"/>
        <v/>
      </c>
      <c r="J509" s="5" t="str">
        <f t="shared" ca="1" si="54"/>
        <v/>
      </c>
      <c r="M509" s="5"/>
    </row>
    <row r="510" spans="2:13" x14ac:dyDescent="0.3">
      <c r="B510" s="53"/>
      <c r="C510" s="5" t="str">
        <f t="shared" ca="1" si="49"/>
        <v/>
      </c>
      <c r="D510" s="5" t="str">
        <f t="shared" ca="1" si="50"/>
        <v/>
      </c>
      <c r="E510" s="5" t="str">
        <f t="shared" ca="1" si="55"/>
        <v/>
      </c>
      <c r="F510" s="49"/>
      <c r="G510" s="5" t="str">
        <f t="shared" ca="1" si="51"/>
        <v/>
      </c>
      <c r="H510" s="5" t="str">
        <f t="shared" ca="1" si="52"/>
        <v/>
      </c>
      <c r="I510" s="5" t="str">
        <f t="shared" ca="1" si="53"/>
        <v/>
      </c>
      <c r="J510" s="5" t="str">
        <f t="shared" ca="1" si="54"/>
        <v/>
      </c>
      <c r="M510" s="5"/>
    </row>
    <row r="511" spans="2:13" x14ac:dyDescent="0.3">
      <c r="B511" s="53"/>
      <c r="C511" s="5" t="str">
        <f t="shared" ca="1" si="49"/>
        <v/>
      </c>
      <c r="D511" s="5" t="str">
        <f t="shared" ca="1" si="50"/>
        <v/>
      </c>
      <c r="E511" s="5" t="str">
        <f t="shared" ca="1" si="55"/>
        <v/>
      </c>
      <c r="F511" s="49"/>
      <c r="G511" s="5" t="str">
        <f t="shared" ca="1" si="51"/>
        <v/>
      </c>
      <c r="H511" s="5" t="str">
        <f t="shared" ca="1" si="52"/>
        <v/>
      </c>
      <c r="I511" s="5" t="str">
        <f t="shared" ca="1" si="53"/>
        <v/>
      </c>
      <c r="J511" s="5" t="str">
        <f t="shared" ca="1" si="54"/>
        <v/>
      </c>
      <c r="M511" s="5"/>
    </row>
    <row r="512" spans="2:13" x14ac:dyDescent="0.3">
      <c r="B512" s="53"/>
      <c r="C512" s="5" t="str">
        <f t="shared" ca="1" si="49"/>
        <v/>
      </c>
      <c r="D512" s="5" t="str">
        <f t="shared" ca="1" si="50"/>
        <v/>
      </c>
      <c r="E512" s="5" t="str">
        <f t="shared" ca="1" si="55"/>
        <v/>
      </c>
      <c r="F512" s="49"/>
      <c r="G512" s="5" t="str">
        <f t="shared" ca="1" si="51"/>
        <v/>
      </c>
      <c r="H512" s="5" t="str">
        <f t="shared" ca="1" si="52"/>
        <v/>
      </c>
      <c r="I512" s="5" t="str">
        <f t="shared" ca="1" si="53"/>
        <v/>
      </c>
      <c r="J512" s="5" t="str">
        <f t="shared" ca="1" si="54"/>
        <v/>
      </c>
      <c r="M512" s="5"/>
    </row>
    <row r="513" spans="2:13" x14ac:dyDescent="0.3">
      <c r="B513" s="53"/>
      <c r="C513" s="5" t="str">
        <f t="shared" ca="1" si="49"/>
        <v/>
      </c>
      <c r="D513" s="5" t="str">
        <f t="shared" ca="1" si="50"/>
        <v/>
      </c>
      <c r="E513" s="5" t="str">
        <f t="shared" ca="1" si="55"/>
        <v/>
      </c>
      <c r="F513" s="49"/>
      <c r="G513" s="5" t="str">
        <f t="shared" ca="1" si="51"/>
        <v/>
      </c>
      <c r="H513" s="5" t="str">
        <f t="shared" ca="1" si="52"/>
        <v/>
      </c>
      <c r="I513" s="5" t="str">
        <f t="shared" ca="1" si="53"/>
        <v/>
      </c>
      <c r="J513" s="5" t="str">
        <f t="shared" ca="1" si="54"/>
        <v/>
      </c>
      <c r="M513" s="5"/>
    </row>
    <row r="514" spans="2:13" x14ac:dyDescent="0.3">
      <c r="B514" s="53"/>
      <c r="C514" s="5" t="str">
        <f t="shared" ca="1" si="49"/>
        <v/>
      </c>
      <c r="D514" s="5" t="str">
        <f t="shared" ca="1" si="50"/>
        <v/>
      </c>
      <c r="E514" s="5" t="str">
        <f t="shared" ca="1" si="55"/>
        <v/>
      </c>
      <c r="F514" s="49"/>
      <c r="G514" s="5" t="str">
        <f t="shared" ca="1" si="51"/>
        <v/>
      </c>
      <c r="H514" s="5" t="str">
        <f t="shared" ca="1" si="52"/>
        <v/>
      </c>
      <c r="I514" s="5" t="str">
        <f t="shared" ca="1" si="53"/>
        <v/>
      </c>
      <c r="J514" s="5" t="str">
        <f t="shared" ca="1" si="54"/>
        <v/>
      </c>
      <c r="M514" s="5"/>
    </row>
    <row r="515" spans="2:13" x14ac:dyDescent="0.3">
      <c r="B515" s="53"/>
      <c r="C515" s="5" t="str">
        <f t="shared" ca="1" si="49"/>
        <v/>
      </c>
      <c r="D515" s="5" t="str">
        <f t="shared" ca="1" si="50"/>
        <v/>
      </c>
      <c r="E515" s="5" t="str">
        <f t="shared" ca="1" si="55"/>
        <v/>
      </c>
      <c r="F515" s="49"/>
      <c r="G515" s="5" t="str">
        <f t="shared" ca="1" si="51"/>
        <v/>
      </c>
      <c r="H515" s="5" t="str">
        <f t="shared" ca="1" si="52"/>
        <v/>
      </c>
      <c r="I515" s="5" t="str">
        <f t="shared" ca="1" si="53"/>
        <v/>
      </c>
      <c r="J515" s="5" t="str">
        <f t="shared" ca="1" si="54"/>
        <v/>
      </c>
      <c r="M515" s="5"/>
    </row>
    <row r="516" spans="2:13" x14ac:dyDescent="0.3">
      <c r="B516" s="53"/>
      <c r="C516" s="5" t="str">
        <f t="shared" ca="1" si="49"/>
        <v/>
      </c>
      <c r="D516" s="5" t="str">
        <f t="shared" ca="1" si="50"/>
        <v/>
      </c>
      <c r="E516" s="5" t="str">
        <f t="shared" ca="1" si="55"/>
        <v/>
      </c>
      <c r="F516" s="49"/>
      <c r="G516" s="5" t="str">
        <f t="shared" ca="1" si="51"/>
        <v/>
      </c>
      <c r="H516" s="5" t="str">
        <f t="shared" ca="1" si="52"/>
        <v/>
      </c>
      <c r="I516" s="5" t="str">
        <f t="shared" ca="1" si="53"/>
        <v/>
      </c>
      <c r="J516" s="5" t="str">
        <f t="shared" ca="1" si="54"/>
        <v/>
      </c>
      <c r="M516" s="5"/>
    </row>
    <row r="517" spans="2:13" x14ac:dyDescent="0.3">
      <c r="B517" s="53"/>
      <c r="C517" s="5" t="str">
        <f t="shared" ca="1" si="49"/>
        <v/>
      </c>
      <c r="D517" s="5" t="str">
        <f t="shared" ca="1" si="50"/>
        <v/>
      </c>
      <c r="E517" s="5" t="str">
        <f t="shared" ca="1" si="55"/>
        <v/>
      </c>
      <c r="F517" s="49"/>
      <c r="G517" s="5" t="str">
        <f t="shared" ca="1" si="51"/>
        <v/>
      </c>
      <c r="H517" s="5" t="str">
        <f t="shared" ca="1" si="52"/>
        <v/>
      </c>
      <c r="I517" s="5" t="str">
        <f t="shared" ca="1" si="53"/>
        <v/>
      </c>
      <c r="J517" s="5" t="str">
        <f t="shared" ca="1" si="54"/>
        <v/>
      </c>
      <c r="M517" s="5"/>
    </row>
    <row r="518" spans="2:13" x14ac:dyDescent="0.3">
      <c r="B518" s="53"/>
      <c r="C518" s="5" t="str">
        <f t="shared" ca="1" si="49"/>
        <v/>
      </c>
      <c r="D518" s="5" t="str">
        <f t="shared" ca="1" si="50"/>
        <v/>
      </c>
      <c r="E518" s="5" t="str">
        <f t="shared" ca="1" si="55"/>
        <v/>
      </c>
      <c r="F518" s="49"/>
      <c r="G518" s="5" t="str">
        <f t="shared" ca="1" si="51"/>
        <v/>
      </c>
      <c r="H518" s="5" t="str">
        <f t="shared" ca="1" si="52"/>
        <v/>
      </c>
      <c r="I518" s="5" t="str">
        <f t="shared" ca="1" si="53"/>
        <v/>
      </c>
      <c r="J518" s="5" t="str">
        <f t="shared" ca="1" si="54"/>
        <v/>
      </c>
      <c r="M518" s="5"/>
    </row>
    <row r="519" spans="2:13" x14ac:dyDescent="0.3">
      <c r="B519" s="53"/>
      <c r="C519" s="5" t="str">
        <f t="shared" ca="1" si="49"/>
        <v/>
      </c>
      <c r="D519" s="5" t="str">
        <f t="shared" ca="1" si="50"/>
        <v/>
      </c>
      <c r="E519" s="5" t="str">
        <f t="shared" ca="1" si="55"/>
        <v/>
      </c>
      <c r="F519" s="49"/>
      <c r="G519" s="5" t="str">
        <f t="shared" ca="1" si="51"/>
        <v/>
      </c>
      <c r="H519" s="5" t="str">
        <f t="shared" ca="1" si="52"/>
        <v/>
      </c>
      <c r="I519" s="5" t="str">
        <f t="shared" ca="1" si="53"/>
        <v/>
      </c>
      <c r="J519" s="5" t="str">
        <f t="shared" ca="1" si="54"/>
        <v/>
      </c>
      <c r="M519" s="5"/>
    </row>
    <row r="520" spans="2:13" x14ac:dyDescent="0.3">
      <c r="B520" s="53"/>
      <c r="C520" s="5" t="str">
        <f t="shared" ca="1" si="49"/>
        <v/>
      </c>
      <c r="D520" s="5" t="str">
        <f t="shared" ca="1" si="50"/>
        <v/>
      </c>
      <c r="E520" s="5" t="str">
        <f t="shared" ca="1" si="55"/>
        <v/>
      </c>
      <c r="F520" s="49"/>
      <c r="G520" s="5" t="str">
        <f t="shared" ca="1" si="51"/>
        <v/>
      </c>
      <c r="H520" s="5" t="str">
        <f t="shared" ca="1" si="52"/>
        <v/>
      </c>
      <c r="I520" s="5" t="str">
        <f t="shared" ca="1" si="53"/>
        <v/>
      </c>
      <c r="J520" s="5" t="str">
        <f t="shared" ca="1" si="54"/>
        <v/>
      </c>
      <c r="M520" s="5"/>
    </row>
    <row r="521" spans="2:13" x14ac:dyDescent="0.3">
      <c r="B521" s="53"/>
      <c r="C521" s="5" t="str">
        <f t="shared" ca="1" si="49"/>
        <v/>
      </c>
      <c r="D521" s="5" t="str">
        <f t="shared" ca="1" si="50"/>
        <v/>
      </c>
      <c r="E521" s="5" t="str">
        <f t="shared" ca="1" si="55"/>
        <v/>
      </c>
      <c r="F521" s="49"/>
      <c r="G521" s="5" t="str">
        <f t="shared" ca="1" si="51"/>
        <v/>
      </c>
      <c r="H521" s="5" t="str">
        <f t="shared" ca="1" si="52"/>
        <v/>
      </c>
      <c r="I521" s="5" t="str">
        <f t="shared" ca="1" si="53"/>
        <v/>
      </c>
      <c r="J521" s="5" t="str">
        <f t="shared" ca="1" si="54"/>
        <v/>
      </c>
      <c r="M521" s="5"/>
    </row>
    <row r="522" spans="2:13" x14ac:dyDescent="0.3">
      <c r="B522" s="53"/>
      <c r="C522" s="5" t="str">
        <f t="shared" ca="1" si="49"/>
        <v/>
      </c>
      <c r="D522" s="5" t="str">
        <f t="shared" ca="1" si="50"/>
        <v/>
      </c>
      <c r="E522" s="5" t="str">
        <f t="shared" ca="1" si="55"/>
        <v/>
      </c>
      <c r="F522" s="49"/>
      <c r="G522" s="5" t="str">
        <f t="shared" ca="1" si="51"/>
        <v/>
      </c>
      <c r="H522" s="5" t="str">
        <f t="shared" ca="1" si="52"/>
        <v/>
      </c>
      <c r="I522" s="5" t="str">
        <f t="shared" ca="1" si="53"/>
        <v/>
      </c>
      <c r="J522" s="5" t="str">
        <f t="shared" ca="1" si="54"/>
        <v/>
      </c>
      <c r="M522" s="5"/>
    </row>
    <row r="523" spans="2:13" x14ac:dyDescent="0.3">
      <c r="B523" s="53"/>
      <c r="C523" s="5" t="str">
        <f t="shared" ca="1" si="49"/>
        <v/>
      </c>
      <c r="D523" s="5" t="str">
        <f t="shared" ca="1" si="50"/>
        <v/>
      </c>
      <c r="E523" s="5" t="str">
        <f t="shared" ca="1" si="55"/>
        <v/>
      </c>
      <c r="F523" s="49"/>
      <c r="G523" s="5" t="str">
        <f t="shared" ca="1" si="51"/>
        <v/>
      </c>
      <c r="H523" s="5" t="str">
        <f t="shared" ca="1" si="52"/>
        <v/>
      </c>
      <c r="I523" s="5" t="str">
        <f t="shared" ca="1" si="53"/>
        <v/>
      </c>
      <c r="J523" s="5" t="str">
        <f t="shared" ca="1" si="54"/>
        <v/>
      </c>
      <c r="M523" s="5"/>
    </row>
    <row r="524" spans="2:13" x14ac:dyDescent="0.3">
      <c r="B524" s="53"/>
      <c r="C524" s="5" t="str">
        <f t="shared" ca="1" si="49"/>
        <v/>
      </c>
      <c r="D524" s="5" t="str">
        <f t="shared" ca="1" si="50"/>
        <v/>
      </c>
      <c r="E524" s="5" t="str">
        <f t="shared" ca="1" si="55"/>
        <v/>
      </c>
      <c r="F524" s="49"/>
      <c r="G524" s="5" t="str">
        <f t="shared" ca="1" si="51"/>
        <v/>
      </c>
      <c r="H524" s="5" t="str">
        <f t="shared" ca="1" si="52"/>
        <v/>
      </c>
      <c r="I524" s="5" t="str">
        <f t="shared" ca="1" si="53"/>
        <v/>
      </c>
      <c r="J524" s="5" t="str">
        <f t="shared" ca="1" si="54"/>
        <v/>
      </c>
      <c r="M524" s="5"/>
    </row>
    <row r="525" spans="2:13" x14ac:dyDescent="0.3">
      <c r="B525" s="53"/>
      <c r="C525" s="5" t="str">
        <f t="shared" ca="1" si="49"/>
        <v/>
      </c>
      <c r="D525" s="5" t="str">
        <f t="shared" ca="1" si="50"/>
        <v/>
      </c>
      <c r="E525" s="5" t="str">
        <f t="shared" ca="1" si="55"/>
        <v/>
      </c>
      <c r="F525" s="49"/>
      <c r="G525" s="5" t="str">
        <f t="shared" ca="1" si="51"/>
        <v/>
      </c>
      <c r="H525" s="5" t="str">
        <f t="shared" ca="1" si="52"/>
        <v/>
      </c>
      <c r="I525" s="5" t="str">
        <f t="shared" ca="1" si="53"/>
        <v/>
      </c>
      <c r="J525" s="5" t="str">
        <f t="shared" ca="1" si="54"/>
        <v/>
      </c>
      <c r="M525" s="5"/>
    </row>
    <row r="526" spans="2:13" x14ac:dyDescent="0.3">
      <c r="B526" s="53"/>
      <c r="C526" s="5" t="str">
        <f t="shared" ca="1" si="49"/>
        <v/>
      </c>
      <c r="D526" s="5" t="str">
        <f t="shared" ca="1" si="50"/>
        <v/>
      </c>
      <c r="E526" s="5" t="str">
        <f t="shared" ca="1" si="55"/>
        <v/>
      </c>
      <c r="F526" s="49"/>
      <c r="G526" s="5" t="str">
        <f t="shared" ca="1" si="51"/>
        <v/>
      </c>
      <c r="H526" s="5" t="str">
        <f t="shared" ca="1" si="52"/>
        <v/>
      </c>
      <c r="I526" s="5" t="str">
        <f t="shared" ca="1" si="53"/>
        <v/>
      </c>
      <c r="J526" s="5" t="str">
        <f t="shared" ca="1" si="54"/>
        <v/>
      </c>
      <c r="M526" s="5"/>
    </row>
    <row r="527" spans="2:13" x14ac:dyDescent="0.3">
      <c r="B527" s="53"/>
      <c r="C527" s="5" t="str">
        <f t="shared" ca="1" si="49"/>
        <v/>
      </c>
      <c r="D527" s="5" t="str">
        <f t="shared" ca="1" si="50"/>
        <v/>
      </c>
      <c r="E527" s="5" t="str">
        <f t="shared" ca="1" si="55"/>
        <v/>
      </c>
      <c r="F527" s="49"/>
      <c r="G527" s="5" t="str">
        <f t="shared" ca="1" si="51"/>
        <v/>
      </c>
      <c r="H527" s="5" t="str">
        <f t="shared" ca="1" si="52"/>
        <v/>
      </c>
      <c r="I527" s="5" t="str">
        <f t="shared" ca="1" si="53"/>
        <v/>
      </c>
      <c r="J527" s="5" t="str">
        <f t="shared" ca="1" si="54"/>
        <v/>
      </c>
      <c r="M527" s="5"/>
    </row>
    <row r="528" spans="2:13" x14ac:dyDescent="0.3">
      <c r="B528" s="53"/>
      <c r="C528" s="5" t="str">
        <f t="shared" ca="1" si="49"/>
        <v/>
      </c>
      <c r="D528" s="5" t="str">
        <f t="shared" ca="1" si="50"/>
        <v/>
      </c>
      <c r="E528" s="5" t="str">
        <f t="shared" ca="1" si="55"/>
        <v/>
      </c>
      <c r="F528" s="49"/>
      <c r="G528" s="5" t="str">
        <f t="shared" ca="1" si="51"/>
        <v/>
      </c>
      <c r="H528" s="5" t="str">
        <f t="shared" ca="1" si="52"/>
        <v/>
      </c>
      <c r="I528" s="5" t="str">
        <f t="shared" ca="1" si="53"/>
        <v/>
      </c>
      <c r="J528" s="5" t="str">
        <f t="shared" ca="1" si="54"/>
        <v/>
      </c>
      <c r="M528" s="5"/>
    </row>
    <row r="529" spans="2:13" x14ac:dyDescent="0.3">
      <c r="B529" s="53"/>
      <c r="C529" s="5" t="str">
        <f t="shared" ca="1" si="49"/>
        <v/>
      </c>
      <c r="D529" s="5" t="str">
        <f t="shared" ca="1" si="50"/>
        <v/>
      </c>
      <c r="E529" s="5" t="str">
        <f t="shared" ca="1" si="55"/>
        <v/>
      </c>
      <c r="F529" s="49"/>
      <c r="G529" s="5" t="str">
        <f t="shared" ca="1" si="51"/>
        <v/>
      </c>
      <c r="H529" s="5" t="str">
        <f t="shared" ca="1" si="52"/>
        <v/>
      </c>
      <c r="I529" s="5" t="str">
        <f t="shared" ca="1" si="53"/>
        <v/>
      </c>
      <c r="J529" s="5" t="str">
        <f t="shared" ca="1" si="54"/>
        <v/>
      </c>
      <c r="M529" s="5"/>
    </row>
    <row r="530" spans="2:13" x14ac:dyDescent="0.3">
      <c r="B530" s="53"/>
      <c r="C530" s="5" t="str">
        <f t="shared" ca="1" si="49"/>
        <v/>
      </c>
      <c r="D530" s="5" t="str">
        <f t="shared" ca="1" si="50"/>
        <v/>
      </c>
      <c r="E530" s="5" t="str">
        <f t="shared" ca="1" si="55"/>
        <v/>
      </c>
      <c r="F530" s="49"/>
      <c r="G530" s="5" t="str">
        <f t="shared" ca="1" si="51"/>
        <v/>
      </c>
      <c r="H530" s="5" t="str">
        <f t="shared" ca="1" si="52"/>
        <v/>
      </c>
      <c r="I530" s="5" t="str">
        <f t="shared" ca="1" si="53"/>
        <v/>
      </c>
      <c r="J530" s="5" t="str">
        <f t="shared" ca="1" si="54"/>
        <v/>
      </c>
      <c r="M530" s="5"/>
    </row>
    <row r="531" spans="2:13" x14ac:dyDescent="0.3">
      <c r="B531" s="53"/>
      <c r="C531" s="5" t="str">
        <f t="shared" ca="1" si="49"/>
        <v/>
      </c>
      <c r="D531" s="5" t="str">
        <f t="shared" ca="1" si="50"/>
        <v/>
      </c>
      <c r="E531" s="5" t="str">
        <f t="shared" ca="1" si="55"/>
        <v/>
      </c>
      <c r="F531" s="49"/>
      <c r="G531" s="5" t="str">
        <f t="shared" ca="1" si="51"/>
        <v/>
      </c>
      <c r="H531" s="5" t="str">
        <f t="shared" ca="1" si="52"/>
        <v/>
      </c>
      <c r="I531" s="5" t="str">
        <f t="shared" ca="1" si="53"/>
        <v/>
      </c>
      <c r="J531" s="5" t="str">
        <f t="shared" ca="1" si="54"/>
        <v/>
      </c>
      <c r="M531" s="5"/>
    </row>
    <row r="532" spans="2:13" x14ac:dyDescent="0.3">
      <c r="B532" s="53"/>
      <c r="C532" s="5" t="str">
        <f t="shared" ca="1" si="49"/>
        <v/>
      </c>
      <c r="D532" s="5" t="str">
        <f t="shared" ca="1" si="50"/>
        <v/>
      </c>
      <c r="E532" s="5" t="str">
        <f t="shared" ca="1" si="55"/>
        <v/>
      </c>
      <c r="F532" s="49"/>
      <c r="G532" s="5" t="str">
        <f t="shared" ca="1" si="51"/>
        <v/>
      </c>
      <c r="H532" s="5" t="str">
        <f t="shared" ca="1" si="52"/>
        <v/>
      </c>
      <c r="I532" s="5" t="str">
        <f t="shared" ca="1" si="53"/>
        <v/>
      </c>
      <c r="J532" s="5" t="str">
        <f t="shared" ca="1" si="54"/>
        <v/>
      </c>
      <c r="M532" s="5"/>
    </row>
    <row r="533" spans="2:13" x14ac:dyDescent="0.3">
      <c r="B533" s="53"/>
      <c r="C533" s="5" t="str">
        <f t="shared" ca="1" si="49"/>
        <v/>
      </c>
      <c r="D533" s="5" t="str">
        <f t="shared" ca="1" si="50"/>
        <v/>
      </c>
      <c r="E533" s="5" t="str">
        <f t="shared" ca="1" si="55"/>
        <v/>
      </c>
      <c r="F533" s="49"/>
      <c r="G533" s="5" t="str">
        <f t="shared" ca="1" si="51"/>
        <v/>
      </c>
      <c r="H533" s="5" t="str">
        <f t="shared" ca="1" si="52"/>
        <v/>
      </c>
      <c r="I533" s="5" t="str">
        <f t="shared" ca="1" si="53"/>
        <v/>
      </c>
      <c r="J533" s="5" t="str">
        <f t="shared" ca="1" si="54"/>
        <v/>
      </c>
      <c r="M533" s="5"/>
    </row>
    <row r="534" spans="2:13" x14ac:dyDescent="0.3">
      <c r="B534" s="53"/>
      <c r="C534" s="5" t="str">
        <f t="shared" ca="1" si="49"/>
        <v/>
      </c>
      <c r="D534" s="5" t="str">
        <f t="shared" ca="1" si="50"/>
        <v/>
      </c>
      <c r="E534" s="5" t="str">
        <f t="shared" ca="1" si="55"/>
        <v/>
      </c>
      <c r="F534" s="49"/>
      <c r="G534" s="5" t="str">
        <f t="shared" ca="1" si="51"/>
        <v/>
      </c>
      <c r="H534" s="5" t="str">
        <f t="shared" ca="1" si="52"/>
        <v/>
      </c>
      <c r="I534" s="5" t="str">
        <f t="shared" ca="1" si="53"/>
        <v/>
      </c>
      <c r="J534" s="5" t="str">
        <f t="shared" ca="1" si="54"/>
        <v/>
      </c>
      <c r="M534" s="5"/>
    </row>
    <row r="535" spans="2:13" x14ac:dyDescent="0.3">
      <c r="B535" s="53"/>
      <c r="C535" s="5" t="str">
        <f t="shared" ca="1" si="49"/>
        <v/>
      </c>
      <c r="D535" s="5" t="str">
        <f t="shared" ca="1" si="50"/>
        <v/>
      </c>
      <c r="E535" s="5" t="str">
        <f t="shared" ca="1" si="55"/>
        <v/>
      </c>
      <c r="F535" s="49"/>
      <c r="G535" s="5" t="str">
        <f t="shared" ca="1" si="51"/>
        <v/>
      </c>
      <c r="H535" s="5" t="str">
        <f t="shared" ca="1" si="52"/>
        <v/>
      </c>
      <c r="I535" s="5" t="str">
        <f t="shared" ca="1" si="53"/>
        <v/>
      </c>
      <c r="J535" s="5" t="str">
        <f t="shared" ca="1" si="54"/>
        <v/>
      </c>
      <c r="M535" s="5"/>
    </row>
    <row r="536" spans="2:13" x14ac:dyDescent="0.3">
      <c r="B536" s="53"/>
      <c r="C536" s="5" t="str">
        <f t="shared" ca="1" si="49"/>
        <v/>
      </c>
      <c r="D536" s="5" t="str">
        <f t="shared" ca="1" si="50"/>
        <v/>
      </c>
      <c r="E536" s="5" t="str">
        <f t="shared" ca="1" si="55"/>
        <v/>
      </c>
      <c r="F536" s="49"/>
      <c r="G536" s="5" t="str">
        <f t="shared" ca="1" si="51"/>
        <v/>
      </c>
      <c r="H536" s="5" t="str">
        <f t="shared" ca="1" si="52"/>
        <v/>
      </c>
      <c r="I536" s="5" t="str">
        <f t="shared" ca="1" si="53"/>
        <v/>
      </c>
      <c r="J536" s="5" t="str">
        <f t="shared" ca="1" si="54"/>
        <v/>
      </c>
      <c r="M536" s="5"/>
    </row>
    <row r="537" spans="2:13" x14ac:dyDescent="0.3">
      <c r="B537" s="53"/>
      <c r="C537" s="5" t="str">
        <f t="shared" ca="1" si="49"/>
        <v/>
      </c>
      <c r="D537" s="5" t="str">
        <f t="shared" ca="1" si="50"/>
        <v/>
      </c>
      <c r="E537" s="5" t="str">
        <f t="shared" ca="1" si="55"/>
        <v/>
      </c>
      <c r="F537" s="49"/>
      <c r="G537" s="5" t="str">
        <f t="shared" ca="1" si="51"/>
        <v/>
      </c>
      <c r="H537" s="5" t="str">
        <f t="shared" ca="1" si="52"/>
        <v/>
      </c>
      <c r="I537" s="5" t="str">
        <f t="shared" ca="1" si="53"/>
        <v/>
      </c>
      <c r="J537" s="5" t="str">
        <f t="shared" ca="1" si="54"/>
        <v/>
      </c>
      <c r="M537" s="5"/>
    </row>
    <row r="538" spans="2:13" x14ac:dyDescent="0.3">
      <c r="B538" s="53"/>
      <c r="C538" s="5" t="str">
        <f t="shared" ca="1" si="49"/>
        <v/>
      </c>
      <c r="D538" s="5" t="str">
        <f t="shared" ca="1" si="50"/>
        <v/>
      </c>
      <c r="E538" s="5" t="str">
        <f t="shared" ca="1" si="55"/>
        <v/>
      </c>
      <c r="F538" s="49"/>
      <c r="G538" s="5" t="str">
        <f t="shared" ca="1" si="51"/>
        <v/>
      </c>
      <c r="H538" s="5" t="str">
        <f t="shared" ca="1" si="52"/>
        <v/>
      </c>
      <c r="I538" s="5" t="str">
        <f t="shared" ca="1" si="53"/>
        <v/>
      </c>
      <c r="J538" s="5" t="str">
        <f t="shared" ca="1" si="54"/>
        <v/>
      </c>
      <c r="M538" s="5"/>
    </row>
    <row r="539" spans="2:13" x14ac:dyDescent="0.3">
      <c r="B539" s="53"/>
      <c r="C539" s="5" t="str">
        <f t="shared" ref="C539:C602" ca="1" si="56">_xlfn.LET(
_xlpm.StartingPrincipalBalance,$G538,
_xlpm.IsPrincipalRemainingZeroCondition,ROUND($G538,2)=0,
_xlpm.IsPrincipalRemainingBlankCondition,$G538="",
_xlpm.IsPeriodBlankCondition,ISBLANK($A539),
_xlpm.Calculation,IF(_xlpm.IsPeriodBlankCondition,"",IF(_xlpm.IsPrincipalRemainingBlankCondition,"",IF(_xlpm.IsPrincipalRemainingZeroCondition,"",_xlpm.StartingPrincipalBalance))),
_xlpm.Calculation
)</f>
        <v/>
      </c>
      <c r="D539" s="5" t="str">
        <f t="shared" ref="D539:D602" ca="1" si="57">_xlfn.LET(
_xlpm.InterestCalculation,$G538*$B$9,
_xlpm.IsPrincipalRemainingZeroCondition,ROUND($G538,2)=0,
_xlpm.IsPrincipalRemainingBlankCondition,$G538="",
_xlpm.IsPeriodBlankCondition,ISBLANK($A539),
_xlpm.Calculation,IF(_xlpm.IsPeriodBlankCondition,"",IF(_xlpm.IsPrincipalRemainingBlankCondition,"",IF(_xlpm.IsPrincipalRemainingZeroCondition,"",_xlpm.InterestCalculation))),
_xlpm.Calculation
)</f>
        <v/>
      </c>
      <c r="E539" s="5" t="str">
        <f t="shared" ca="1" si="55"/>
        <v/>
      </c>
      <c r="F539" s="49"/>
      <c r="G539" s="5" t="str">
        <f t="shared" ref="G539:G602" ca="1" si="58">_xlfn.LET(
_xlpm.StartingBalanceGreaterThanPrincipalOwedPlusPrepaymentCondition,$C539&gt;=$E539+$F539,
_xlpm.IsPrincpalOwedPlusPrepaymentLessThanOrEqualToPrincipalRemainingCondition,ROUND($E539+$F539,2)&lt;=ROUND($G538,2),
_xlpm.IsCurrentPrincapalOwedAmtGreaterThanPrevPrincipalOwedCondition,$E538&gt;$G538,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_xlpm.Calculation,IF(_xlpm.IsPeriodBlankCondition,"",IF(_xlpm.IsPrincipalRemainingBlankCondition,"",IF(_xlpm.IsPrincipalZeroCondition,"",IF(_xlpm.StartingBalanceGreaterThanPrincipalOwedPlusPrepaymentCondition,$C539-$E539-$F539,0)))),
_xlpm.Calculation
)</f>
        <v/>
      </c>
      <c r="H539" s="5" t="str">
        <f t="shared" ref="H539:H602" ca="1" si="59">_xlfn.LET(
_xlpm.PrincpalRemainingCalculation,$B$13,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_xlpm.Calculation,IF(_xlpm.IsPeriodBlankCondition,"",IF(_xlpm.IsPrincipalRemainingBlankCondition,"",IF(_xlpm.IsPrincipalZeroCondition,"",_xlpm.PrincpalRemainingCalculation))),
_xlpm.Calculation
)</f>
        <v/>
      </c>
      <c r="I539" s="5" t="str">
        <f t="shared" ref="I539:I602" ca="1" si="60">_xlfn.LET(
_xlpm.IsPrincipalRemainingLessThanOrEqualToPMICutoffAmtCondition,$G538&lt;=$B$2*(1-$B$15),
_xlpm.PMIMonthlyPayment,$B$19,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539" s="5" t="str">
        <f t="shared" ref="J539:J602" ca="1" si="61">_xlfn.LET(
_xlpm.PrePaymentActuallyPaid,IF($C539&gt;=$E539+$F539,$F539,$C539-$E539),
_xlpm.IfPMIOwedIsBlank,IF($I539 = "",0,$I539),
_xlpm.TotalMonthlyPaymentCalculation,$D539+$E539+$H539+_xlpm.IfPMIOwedIsBlank+_xlpm.PrePaymentActuallyPaid,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_xlpm.Calculation,IF(_xlpm.IsPeriodBlankCondition,"",IF(_xlpm.IsPrincipalRemainingBlankCondition,"",IF(_xlpm.IsPrincipalZeroCondition,"",_xlpm.TotalMonthlyPaymentCalculation))),
_xlpm.Calculation
)</f>
        <v/>
      </c>
      <c r="M539" s="5"/>
    </row>
    <row r="540" spans="2:13" x14ac:dyDescent="0.3">
      <c r="B540" s="53"/>
      <c r="C540" s="5" t="str">
        <f t="shared" ca="1" si="56"/>
        <v/>
      </c>
      <c r="D540" s="5" t="str">
        <f t="shared" ca="1" si="57"/>
        <v/>
      </c>
      <c r="E540" s="5" t="str">
        <f t="shared" ca="1" si="55"/>
        <v/>
      </c>
      <c r="F540" s="49"/>
      <c r="G540" s="5" t="str">
        <f t="shared" ca="1" si="58"/>
        <v/>
      </c>
      <c r="H540" s="5" t="str">
        <f t="shared" ca="1" si="59"/>
        <v/>
      </c>
      <c r="I540" s="5" t="str">
        <f t="shared" ca="1" si="60"/>
        <v/>
      </c>
      <c r="J540" s="5" t="str">
        <f t="shared" ca="1" si="61"/>
        <v/>
      </c>
      <c r="M540" s="5"/>
    </row>
    <row r="541" spans="2:13" x14ac:dyDescent="0.3">
      <c r="B541" s="53"/>
      <c r="C541" s="5" t="str">
        <f t="shared" ca="1" si="56"/>
        <v/>
      </c>
      <c r="D541" s="5" t="str">
        <f t="shared" ca="1" si="57"/>
        <v/>
      </c>
      <c r="E541" s="5" t="str">
        <f t="shared" ca="1" si="55"/>
        <v/>
      </c>
      <c r="F541" s="49"/>
      <c r="G541" s="5" t="str">
        <f t="shared" ca="1" si="58"/>
        <v/>
      </c>
      <c r="H541" s="5" t="str">
        <f t="shared" ca="1" si="59"/>
        <v/>
      </c>
      <c r="I541" s="5" t="str">
        <f t="shared" ca="1" si="60"/>
        <v/>
      </c>
      <c r="J541" s="5" t="str">
        <f t="shared" ca="1" si="61"/>
        <v/>
      </c>
      <c r="M541" s="5"/>
    </row>
    <row r="542" spans="2:13" x14ac:dyDescent="0.3">
      <c r="B542" s="53"/>
      <c r="C542" s="5" t="str">
        <f t="shared" ca="1" si="56"/>
        <v/>
      </c>
      <c r="D542" s="5" t="str">
        <f t="shared" ca="1" si="57"/>
        <v/>
      </c>
      <c r="E542" s="5" t="str">
        <f t="shared" ca="1" si="55"/>
        <v/>
      </c>
      <c r="F542" s="49"/>
      <c r="G542" s="5" t="str">
        <f t="shared" ca="1" si="58"/>
        <v/>
      </c>
      <c r="H542" s="5" t="str">
        <f t="shared" ca="1" si="59"/>
        <v/>
      </c>
      <c r="I542" s="5" t="str">
        <f t="shared" ca="1" si="60"/>
        <v/>
      </c>
      <c r="J542" s="5" t="str">
        <f t="shared" ca="1" si="61"/>
        <v/>
      </c>
      <c r="M542" s="5"/>
    </row>
    <row r="543" spans="2:13" x14ac:dyDescent="0.3">
      <c r="B543" s="53"/>
      <c r="C543" s="5" t="str">
        <f t="shared" ca="1" si="56"/>
        <v/>
      </c>
      <c r="D543" s="5" t="str">
        <f t="shared" ca="1" si="57"/>
        <v/>
      </c>
      <c r="E543" s="5" t="str">
        <f t="shared" ca="1" si="55"/>
        <v/>
      </c>
      <c r="F543" s="49"/>
      <c r="G543" s="5" t="str">
        <f t="shared" ca="1" si="58"/>
        <v/>
      </c>
      <c r="H543" s="5" t="str">
        <f t="shared" ca="1" si="59"/>
        <v/>
      </c>
      <c r="I543" s="5" t="str">
        <f t="shared" ca="1" si="60"/>
        <v/>
      </c>
      <c r="J543" s="5" t="str">
        <f t="shared" ca="1" si="61"/>
        <v/>
      </c>
      <c r="M543" s="5"/>
    </row>
    <row r="544" spans="2:13" x14ac:dyDescent="0.3">
      <c r="B544" s="53"/>
      <c r="C544" s="5" t="str">
        <f t="shared" ca="1" si="56"/>
        <v/>
      </c>
      <c r="D544" s="5" t="str">
        <f t="shared" ca="1" si="57"/>
        <v/>
      </c>
      <c r="E544" s="5" t="str">
        <f t="shared" ca="1" si="55"/>
        <v/>
      </c>
      <c r="F544" s="49"/>
      <c r="G544" s="5" t="str">
        <f t="shared" ca="1" si="58"/>
        <v/>
      </c>
      <c r="H544" s="5" t="str">
        <f t="shared" ca="1" si="59"/>
        <v/>
      </c>
      <c r="I544" s="5" t="str">
        <f t="shared" ca="1" si="60"/>
        <v/>
      </c>
      <c r="J544" s="5" t="str">
        <f t="shared" ca="1" si="61"/>
        <v/>
      </c>
      <c r="M544" s="5"/>
    </row>
    <row r="545" spans="2:13" x14ac:dyDescent="0.3">
      <c r="B545" s="53"/>
      <c r="C545" s="5" t="str">
        <f t="shared" ca="1" si="56"/>
        <v/>
      </c>
      <c r="D545" s="5" t="str">
        <f t="shared" ca="1" si="57"/>
        <v/>
      </c>
      <c r="E545" s="5" t="str">
        <f t="shared" ca="1" si="55"/>
        <v/>
      </c>
      <c r="F545" s="49"/>
      <c r="G545" s="5" t="str">
        <f t="shared" ca="1" si="58"/>
        <v/>
      </c>
      <c r="H545" s="5" t="str">
        <f t="shared" ca="1" si="59"/>
        <v/>
      </c>
      <c r="I545" s="5" t="str">
        <f t="shared" ca="1" si="60"/>
        <v/>
      </c>
      <c r="J545" s="5" t="str">
        <f t="shared" ca="1" si="61"/>
        <v/>
      </c>
      <c r="M545" s="5"/>
    </row>
    <row r="546" spans="2:13" x14ac:dyDescent="0.3">
      <c r="B546" s="53"/>
      <c r="C546" s="5" t="str">
        <f t="shared" ca="1" si="56"/>
        <v/>
      </c>
      <c r="D546" s="5" t="str">
        <f t="shared" ca="1" si="57"/>
        <v/>
      </c>
      <c r="E546" s="5" t="str">
        <f t="shared" ca="1" si="55"/>
        <v/>
      </c>
      <c r="F546" s="49"/>
      <c r="G546" s="5" t="str">
        <f t="shared" ca="1" si="58"/>
        <v/>
      </c>
      <c r="H546" s="5" t="str">
        <f t="shared" ca="1" si="59"/>
        <v/>
      </c>
      <c r="I546" s="5" t="str">
        <f t="shared" ca="1" si="60"/>
        <v/>
      </c>
      <c r="J546" s="5" t="str">
        <f t="shared" ca="1" si="61"/>
        <v/>
      </c>
      <c r="M546" s="5"/>
    </row>
    <row r="547" spans="2:13" x14ac:dyDescent="0.3">
      <c r="B547" s="53"/>
      <c r="C547" s="5" t="str">
        <f t="shared" ca="1" si="56"/>
        <v/>
      </c>
      <c r="D547" s="5" t="str">
        <f t="shared" ca="1" si="57"/>
        <v/>
      </c>
      <c r="E547" s="5" t="str">
        <f t="shared" ca="1" si="55"/>
        <v/>
      </c>
      <c r="F547" s="49"/>
      <c r="G547" s="5" t="str">
        <f t="shared" ca="1" si="58"/>
        <v/>
      </c>
      <c r="H547" s="5" t="str">
        <f t="shared" ca="1" si="59"/>
        <v/>
      </c>
      <c r="I547" s="5" t="str">
        <f t="shared" ca="1" si="60"/>
        <v/>
      </c>
      <c r="J547" s="5" t="str">
        <f t="shared" ca="1" si="61"/>
        <v/>
      </c>
      <c r="M547" s="5"/>
    </row>
    <row r="548" spans="2:13" x14ac:dyDescent="0.3">
      <c r="B548" s="53"/>
      <c r="C548" s="5" t="str">
        <f t="shared" ca="1" si="56"/>
        <v/>
      </c>
      <c r="D548" s="5" t="str">
        <f t="shared" ca="1" si="57"/>
        <v/>
      </c>
      <c r="E548" s="5" t="str">
        <f t="shared" ca="1" si="55"/>
        <v/>
      </c>
      <c r="F548" s="49"/>
      <c r="G548" s="5" t="str">
        <f t="shared" ca="1" si="58"/>
        <v/>
      </c>
      <c r="H548" s="5" t="str">
        <f t="shared" ca="1" si="59"/>
        <v/>
      </c>
      <c r="I548" s="5" t="str">
        <f t="shared" ca="1" si="60"/>
        <v/>
      </c>
      <c r="J548" s="5" t="str">
        <f t="shared" ca="1" si="61"/>
        <v/>
      </c>
      <c r="M548" s="5"/>
    </row>
    <row r="549" spans="2:13" x14ac:dyDescent="0.3">
      <c r="B549" s="53"/>
      <c r="C549" s="5" t="str">
        <f t="shared" ca="1" si="56"/>
        <v/>
      </c>
      <c r="D549" s="5" t="str">
        <f t="shared" ca="1" si="57"/>
        <v/>
      </c>
      <c r="E549" s="5" t="str">
        <f t="shared" ref="E549:E612" ca="1" si="62">_xlfn.LET(
_xlpm.PrincipalOwedCalculation,$B$10-$D549,
_xlpm.IsPrincipalLessThenOrEqualToMonthlyPaymentCondition,$G548&lt;=$B$10,
_xlpm.IsPrincipalZeroCondition,ROUND($G548,2) = 0,
_xlpm.IsPrincipalRemainingBlankCondition,$G548="",
_xlpm.IsPeriodBlankCondition,ISBLANK($A549),
_xlpm.Calculation,IF(_xlpm.IsPeriodBlankCondition,"",IF(_xlpm.IsPrincipalRemainingBlankCondition,"",IF(_xlpm.IsPrincipalZeroCondition,"",IF(_xlpm.IsPrincipalLessThenOrEqualToMonthlyPaymentCondition,$G548,_xlpm.PrincipalOwedCalculation)))),
_xlpm.Calculation
)</f>
        <v/>
      </c>
      <c r="F549" s="49"/>
      <c r="G549" s="5" t="str">
        <f t="shared" ca="1" si="58"/>
        <v/>
      </c>
      <c r="H549" s="5" t="str">
        <f t="shared" ca="1" si="59"/>
        <v/>
      </c>
      <c r="I549" s="5" t="str">
        <f t="shared" ca="1" si="60"/>
        <v/>
      </c>
      <c r="J549" s="5" t="str">
        <f t="shared" ca="1" si="61"/>
        <v/>
      </c>
      <c r="M549" s="5"/>
    </row>
    <row r="550" spans="2:13" x14ac:dyDescent="0.3">
      <c r="B550" s="53"/>
      <c r="C550" s="5" t="str">
        <f t="shared" ca="1" si="56"/>
        <v/>
      </c>
      <c r="D550" s="5" t="str">
        <f t="shared" ca="1" si="57"/>
        <v/>
      </c>
      <c r="E550" s="5" t="str">
        <f t="shared" ca="1" si="62"/>
        <v/>
      </c>
      <c r="F550" s="49"/>
      <c r="G550" s="5" t="str">
        <f t="shared" ca="1" si="58"/>
        <v/>
      </c>
      <c r="H550" s="5" t="str">
        <f t="shared" ca="1" si="59"/>
        <v/>
      </c>
      <c r="I550" s="5" t="str">
        <f t="shared" ca="1" si="60"/>
        <v/>
      </c>
      <c r="J550" s="5" t="str">
        <f t="shared" ca="1" si="61"/>
        <v/>
      </c>
      <c r="M550" s="5"/>
    </row>
    <row r="551" spans="2:13" x14ac:dyDescent="0.3">
      <c r="B551" s="53"/>
      <c r="C551" s="5" t="str">
        <f t="shared" ca="1" si="56"/>
        <v/>
      </c>
      <c r="D551" s="5" t="str">
        <f t="shared" ca="1" si="57"/>
        <v/>
      </c>
      <c r="E551" s="5" t="str">
        <f t="shared" ca="1" si="62"/>
        <v/>
      </c>
      <c r="F551" s="49"/>
      <c r="G551" s="5" t="str">
        <f t="shared" ca="1" si="58"/>
        <v/>
      </c>
      <c r="H551" s="5" t="str">
        <f t="shared" ca="1" si="59"/>
        <v/>
      </c>
      <c r="I551" s="5" t="str">
        <f t="shared" ca="1" si="60"/>
        <v/>
      </c>
      <c r="J551" s="5" t="str">
        <f t="shared" ca="1" si="61"/>
        <v/>
      </c>
      <c r="M551" s="5"/>
    </row>
    <row r="552" spans="2:13" x14ac:dyDescent="0.3">
      <c r="B552" s="53"/>
      <c r="C552" s="5" t="str">
        <f t="shared" ca="1" si="56"/>
        <v/>
      </c>
      <c r="D552" s="5" t="str">
        <f t="shared" ca="1" si="57"/>
        <v/>
      </c>
      <c r="E552" s="5" t="str">
        <f t="shared" ca="1" si="62"/>
        <v/>
      </c>
      <c r="F552" s="49"/>
      <c r="G552" s="5" t="str">
        <f t="shared" ca="1" si="58"/>
        <v/>
      </c>
      <c r="H552" s="5" t="str">
        <f t="shared" ca="1" si="59"/>
        <v/>
      </c>
      <c r="I552" s="5" t="str">
        <f t="shared" ca="1" si="60"/>
        <v/>
      </c>
      <c r="J552" s="5" t="str">
        <f t="shared" ca="1" si="61"/>
        <v/>
      </c>
      <c r="M552" s="5"/>
    </row>
    <row r="553" spans="2:13" x14ac:dyDescent="0.3">
      <c r="B553" s="53"/>
      <c r="C553" s="5" t="str">
        <f t="shared" ca="1" si="56"/>
        <v/>
      </c>
      <c r="D553" s="5" t="str">
        <f t="shared" ca="1" si="57"/>
        <v/>
      </c>
      <c r="E553" s="5" t="str">
        <f t="shared" ca="1" si="62"/>
        <v/>
      </c>
      <c r="F553" s="49"/>
      <c r="G553" s="5" t="str">
        <f t="shared" ca="1" si="58"/>
        <v/>
      </c>
      <c r="H553" s="5" t="str">
        <f t="shared" ca="1" si="59"/>
        <v/>
      </c>
      <c r="I553" s="5" t="str">
        <f t="shared" ca="1" si="60"/>
        <v/>
      </c>
      <c r="J553" s="5" t="str">
        <f t="shared" ca="1" si="61"/>
        <v/>
      </c>
      <c r="M553" s="5"/>
    </row>
    <row r="554" spans="2:13" x14ac:dyDescent="0.3">
      <c r="B554" s="53"/>
      <c r="C554" s="5" t="str">
        <f t="shared" ca="1" si="56"/>
        <v/>
      </c>
      <c r="D554" s="5" t="str">
        <f t="shared" ca="1" si="57"/>
        <v/>
      </c>
      <c r="E554" s="5" t="str">
        <f t="shared" ca="1" si="62"/>
        <v/>
      </c>
      <c r="F554" s="49"/>
      <c r="G554" s="5" t="str">
        <f t="shared" ca="1" si="58"/>
        <v/>
      </c>
      <c r="H554" s="5" t="str">
        <f t="shared" ca="1" si="59"/>
        <v/>
      </c>
      <c r="I554" s="5" t="str">
        <f t="shared" ca="1" si="60"/>
        <v/>
      </c>
      <c r="J554" s="5" t="str">
        <f t="shared" ca="1" si="61"/>
        <v/>
      </c>
      <c r="M554" s="5"/>
    </row>
    <row r="555" spans="2:13" x14ac:dyDescent="0.3">
      <c r="B555" s="53"/>
      <c r="C555" s="5" t="str">
        <f t="shared" ca="1" si="56"/>
        <v/>
      </c>
      <c r="D555" s="5" t="str">
        <f t="shared" ca="1" si="57"/>
        <v/>
      </c>
      <c r="E555" s="5" t="str">
        <f t="shared" ca="1" si="62"/>
        <v/>
      </c>
      <c r="F555" s="49"/>
      <c r="G555" s="5" t="str">
        <f t="shared" ca="1" si="58"/>
        <v/>
      </c>
      <c r="H555" s="5" t="str">
        <f t="shared" ca="1" si="59"/>
        <v/>
      </c>
      <c r="I555" s="5" t="str">
        <f t="shared" ca="1" si="60"/>
        <v/>
      </c>
      <c r="J555" s="5" t="str">
        <f t="shared" ca="1" si="61"/>
        <v/>
      </c>
      <c r="M555" s="5"/>
    </row>
    <row r="556" spans="2:13" x14ac:dyDescent="0.3">
      <c r="B556" s="53"/>
      <c r="C556" s="5" t="str">
        <f t="shared" ca="1" si="56"/>
        <v/>
      </c>
      <c r="D556" s="5" t="str">
        <f t="shared" ca="1" si="57"/>
        <v/>
      </c>
      <c r="E556" s="5" t="str">
        <f t="shared" ca="1" si="62"/>
        <v/>
      </c>
      <c r="F556" s="49"/>
      <c r="G556" s="5" t="str">
        <f t="shared" ca="1" si="58"/>
        <v/>
      </c>
      <c r="H556" s="5" t="str">
        <f t="shared" ca="1" si="59"/>
        <v/>
      </c>
      <c r="I556" s="5" t="str">
        <f t="shared" ca="1" si="60"/>
        <v/>
      </c>
      <c r="J556" s="5" t="str">
        <f t="shared" ca="1" si="61"/>
        <v/>
      </c>
      <c r="M556" s="5"/>
    </row>
    <row r="557" spans="2:13" x14ac:dyDescent="0.3">
      <c r="B557" s="53"/>
      <c r="C557" s="5" t="str">
        <f t="shared" ca="1" si="56"/>
        <v/>
      </c>
      <c r="D557" s="5" t="str">
        <f t="shared" ca="1" si="57"/>
        <v/>
      </c>
      <c r="E557" s="5" t="str">
        <f t="shared" ca="1" si="62"/>
        <v/>
      </c>
      <c r="F557" s="49"/>
      <c r="G557" s="5" t="str">
        <f t="shared" ca="1" si="58"/>
        <v/>
      </c>
      <c r="H557" s="5" t="str">
        <f t="shared" ca="1" si="59"/>
        <v/>
      </c>
      <c r="I557" s="5" t="str">
        <f t="shared" ca="1" si="60"/>
        <v/>
      </c>
      <c r="J557" s="5" t="str">
        <f t="shared" ca="1" si="61"/>
        <v/>
      </c>
      <c r="M557" s="5"/>
    </row>
    <row r="558" spans="2:13" x14ac:dyDescent="0.3">
      <c r="B558" s="53"/>
      <c r="C558" s="5" t="str">
        <f t="shared" ca="1" si="56"/>
        <v/>
      </c>
      <c r="D558" s="5" t="str">
        <f t="shared" ca="1" si="57"/>
        <v/>
      </c>
      <c r="E558" s="5" t="str">
        <f t="shared" ca="1" si="62"/>
        <v/>
      </c>
      <c r="F558" s="49"/>
      <c r="G558" s="5" t="str">
        <f t="shared" ca="1" si="58"/>
        <v/>
      </c>
      <c r="H558" s="5" t="str">
        <f t="shared" ca="1" si="59"/>
        <v/>
      </c>
      <c r="I558" s="5" t="str">
        <f t="shared" ca="1" si="60"/>
        <v/>
      </c>
      <c r="J558" s="5" t="str">
        <f t="shared" ca="1" si="61"/>
        <v/>
      </c>
      <c r="M558" s="5"/>
    </row>
    <row r="559" spans="2:13" x14ac:dyDescent="0.3">
      <c r="B559" s="53"/>
      <c r="C559" s="5" t="str">
        <f t="shared" ca="1" si="56"/>
        <v/>
      </c>
      <c r="D559" s="5" t="str">
        <f t="shared" ca="1" si="57"/>
        <v/>
      </c>
      <c r="E559" s="5" t="str">
        <f t="shared" ca="1" si="62"/>
        <v/>
      </c>
      <c r="F559" s="49"/>
      <c r="G559" s="5" t="str">
        <f t="shared" ca="1" si="58"/>
        <v/>
      </c>
      <c r="H559" s="5" t="str">
        <f t="shared" ca="1" si="59"/>
        <v/>
      </c>
      <c r="I559" s="5" t="str">
        <f t="shared" ca="1" si="60"/>
        <v/>
      </c>
      <c r="J559" s="5" t="str">
        <f t="shared" ca="1" si="61"/>
        <v/>
      </c>
      <c r="M559" s="5"/>
    </row>
    <row r="560" spans="2:13" x14ac:dyDescent="0.3">
      <c r="B560" s="53"/>
      <c r="C560" s="5" t="str">
        <f t="shared" ca="1" si="56"/>
        <v/>
      </c>
      <c r="D560" s="5" t="str">
        <f t="shared" ca="1" si="57"/>
        <v/>
      </c>
      <c r="E560" s="5" t="str">
        <f t="shared" ca="1" si="62"/>
        <v/>
      </c>
      <c r="F560" s="49"/>
      <c r="G560" s="5" t="str">
        <f t="shared" ca="1" si="58"/>
        <v/>
      </c>
      <c r="H560" s="5" t="str">
        <f t="shared" ca="1" si="59"/>
        <v/>
      </c>
      <c r="I560" s="5" t="str">
        <f t="shared" ca="1" si="60"/>
        <v/>
      </c>
      <c r="J560" s="5" t="str">
        <f t="shared" ca="1" si="61"/>
        <v/>
      </c>
      <c r="M560" s="5"/>
    </row>
    <row r="561" spans="2:13" x14ac:dyDescent="0.3">
      <c r="B561" s="53"/>
      <c r="C561" s="5" t="str">
        <f t="shared" ca="1" si="56"/>
        <v/>
      </c>
      <c r="D561" s="5" t="str">
        <f t="shared" ca="1" si="57"/>
        <v/>
      </c>
      <c r="E561" s="5" t="str">
        <f t="shared" ca="1" si="62"/>
        <v/>
      </c>
      <c r="F561" s="49"/>
      <c r="G561" s="5" t="str">
        <f t="shared" ca="1" si="58"/>
        <v/>
      </c>
      <c r="H561" s="5" t="str">
        <f t="shared" ca="1" si="59"/>
        <v/>
      </c>
      <c r="I561" s="5" t="str">
        <f t="shared" ca="1" si="60"/>
        <v/>
      </c>
      <c r="J561" s="5" t="str">
        <f t="shared" ca="1" si="61"/>
        <v/>
      </c>
      <c r="M561" s="5"/>
    </row>
    <row r="562" spans="2:13" x14ac:dyDescent="0.3">
      <c r="B562" s="53"/>
      <c r="C562" s="5" t="str">
        <f t="shared" ca="1" si="56"/>
        <v/>
      </c>
      <c r="D562" s="5" t="str">
        <f t="shared" ca="1" si="57"/>
        <v/>
      </c>
      <c r="E562" s="5" t="str">
        <f t="shared" ca="1" si="62"/>
        <v/>
      </c>
      <c r="F562" s="49"/>
      <c r="G562" s="5" t="str">
        <f t="shared" ca="1" si="58"/>
        <v/>
      </c>
      <c r="H562" s="5" t="str">
        <f t="shared" ca="1" si="59"/>
        <v/>
      </c>
      <c r="I562" s="5" t="str">
        <f t="shared" ca="1" si="60"/>
        <v/>
      </c>
      <c r="J562" s="5" t="str">
        <f t="shared" ca="1" si="61"/>
        <v/>
      </c>
      <c r="M562" s="5"/>
    </row>
    <row r="563" spans="2:13" x14ac:dyDescent="0.3">
      <c r="B563" s="53"/>
      <c r="C563" s="5" t="str">
        <f t="shared" ca="1" si="56"/>
        <v/>
      </c>
      <c r="D563" s="5" t="str">
        <f t="shared" ca="1" si="57"/>
        <v/>
      </c>
      <c r="E563" s="5" t="str">
        <f t="shared" ca="1" si="62"/>
        <v/>
      </c>
      <c r="F563" s="49"/>
      <c r="G563" s="5" t="str">
        <f t="shared" ca="1" si="58"/>
        <v/>
      </c>
      <c r="H563" s="5" t="str">
        <f t="shared" ca="1" si="59"/>
        <v/>
      </c>
      <c r="I563" s="5" t="str">
        <f t="shared" ca="1" si="60"/>
        <v/>
      </c>
      <c r="J563" s="5" t="str">
        <f t="shared" ca="1" si="61"/>
        <v/>
      </c>
      <c r="M563" s="5"/>
    </row>
    <row r="564" spans="2:13" x14ac:dyDescent="0.3">
      <c r="B564" s="53"/>
      <c r="C564" s="5" t="str">
        <f t="shared" ca="1" si="56"/>
        <v/>
      </c>
      <c r="D564" s="5" t="str">
        <f t="shared" ca="1" si="57"/>
        <v/>
      </c>
      <c r="E564" s="5" t="str">
        <f t="shared" ca="1" si="62"/>
        <v/>
      </c>
      <c r="F564" s="49"/>
      <c r="G564" s="5" t="str">
        <f t="shared" ca="1" si="58"/>
        <v/>
      </c>
      <c r="H564" s="5" t="str">
        <f t="shared" ca="1" si="59"/>
        <v/>
      </c>
      <c r="I564" s="5" t="str">
        <f t="shared" ca="1" si="60"/>
        <v/>
      </c>
      <c r="J564" s="5" t="str">
        <f t="shared" ca="1" si="61"/>
        <v/>
      </c>
      <c r="M564" s="5"/>
    </row>
    <row r="565" spans="2:13" x14ac:dyDescent="0.3">
      <c r="B565" s="53"/>
      <c r="C565" s="5" t="str">
        <f t="shared" ca="1" si="56"/>
        <v/>
      </c>
      <c r="D565" s="5" t="str">
        <f t="shared" ca="1" si="57"/>
        <v/>
      </c>
      <c r="E565" s="5" t="str">
        <f t="shared" ca="1" si="62"/>
        <v/>
      </c>
      <c r="F565" s="49"/>
      <c r="G565" s="5" t="str">
        <f t="shared" ca="1" si="58"/>
        <v/>
      </c>
      <c r="H565" s="5" t="str">
        <f t="shared" ca="1" si="59"/>
        <v/>
      </c>
      <c r="I565" s="5" t="str">
        <f t="shared" ca="1" si="60"/>
        <v/>
      </c>
      <c r="J565" s="5" t="str">
        <f t="shared" ca="1" si="61"/>
        <v/>
      </c>
      <c r="M565" s="5"/>
    </row>
    <row r="566" spans="2:13" x14ac:dyDescent="0.3">
      <c r="B566" s="53"/>
      <c r="C566" s="5" t="str">
        <f t="shared" ca="1" si="56"/>
        <v/>
      </c>
      <c r="D566" s="5" t="str">
        <f t="shared" ca="1" si="57"/>
        <v/>
      </c>
      <c r="E566" s="5" t="str">
        <f t="shared" ca="1" si="62"/>
        <v/>
      </c>
      <c r="F566" s="49"/>
      <c r="G566" s="5" t="str">
        <f t="shared" ca="1" si="58"/>
        <v/>
      </c>
      <c r="H566" s="5" t="str">
        <f t="shared" ca="1" si="59"/>
        <v/>
      </c>
      <c r="I566" s="5" t="str">
        <f t="shared" ca="1" si="60"/>
        <v/>
      </c>
      <c r="J566" s="5" t="str">
        <f t="shared" ca="1" si="61"/>
        <v/>
      </c>
      <c r="M566" s="5"/>
    </row>
    <row r="567" spans="2:13" x14ac:dyDescent="0.3">
      <c r="B567" s="53"/>
      <c r="C567" s="5" t="str">
        <f t="shared" ca="1" si="56"/>
        <v/>
      </c>
      <c r="D567" s="5" t="str">
        <f t="shared" ca="1" si="57"/>
        <v/>
      </c>
      <c r="E567" s="5" t="str">
        <f t="shared" ca="1" si="62"/>
        <v/>
      </c>
      <c r="F567" s="49"/>
      <c r="G567" s="5" t="str">
        <f t="shared" ca="1" si="58"/>
        <v/>
      </c>
      <c r="H567" s="5" t="str">
        <f t="shared" ca="1" si="59"/>
        <v/>
      </c>
      <c r="I567" s="5" t="str">
        <f t="shared" ca="1" si="60"/>
        <v/>
      </c>
      <c r="J567" s="5" t="str">
        <f t="shared" ca="1" si="61"/>
        <v/>
      </c>
      <c r="M567" s="5"/>
    </row>
    <row r="568" spans="2:13" x14ac:dyDescent="0.3">
      <c r="B568" s="53"/>
      <c r="C568" s="5" t="str">
        <f t="shared" ca="1" si="56"/>
        <v/>
      </c>
      <c r="D568" s="5" t="str">
        <f t="shared" ca="1" si="57"/>
        <v/>
      </c>
      <c r="E568" s="5" t="str">
        <f t="shared" ca="1" si="62"/>
        <v/>
      </c>
      <c r="F568" s="49"/>
      <c r="G568" s="5" t="str">
        <f t="shared" ca="1" si="58"/>
        <v/>
      </c>
      <c r="H568" s="5" t="str">
        <f t="shared" ca="1" si="59"/>
        <v/>
      </c>
      <c r="I568" s="5" t="str">
        <f t="shared" ca="1" si="60"/>
        <v/>
      </c>
      <c r="J568" s="5" t="str">
        <f t="shared" ca="1" si="61"/>
        <v/>
      </c>
      <c r="M568" s="5"/>
    </row>
    <row r="569" spans="2:13" x14ac:dyDescent="0.3">
      <c r="B569" s="53"/>
      <c r="C569" s="5" t="str">
        <f t="shared" ca="1" si="56"/>
        <v/>
      </c>
      <c r="D569" s="5" t="str">
        <f t="shared" ca="1" si="57"/>
        <v/>
      </c>
      <c r="E569" s="5" t="str">
        <f t="shared" ca="1" si="62"/>
        <v/>
      </c>
      <c r="F569" s="49"/>
      <c r="G569" s="5" t="str">
        <f t="shared" ca="1" si="58"/>
        <v/>
      </c>
      <c r="H569" s="5" t="str">
        <f t="shared" ca="1" si="59"/>
        <v/>
      </c>
      <c r="I569" s="5" t="str">
        <f t="shared" ca="1" si="60"/>
        <v/>
      </c>
      <c r="J569" s="5" t="str">
        <f t="shared" ca="1" si="61"/>
        <v/>
      </c>
      <c r="M569" s="5"/>
    </row>
    <row r="570" spans="2:13" x14ac:dyDescent="0.3">
      <c r="B570" s="53"/>
      <c r="C570" s="5" t="str">
        <f t="shared" ca="1" si="56"/>
        <v/>
      </c>
      <c r="D570" s="5" t="str">
        <f t="shared" ca="1" si="57"/>
        <v/>
      </c>
      <c r="E570" s="5" t="str">
        <f t="shared" ca="1" si="62"/>
        <v/>
      </c>
      <c r="F570" s="49"/>
      <c r="G570" s="5" t="str">
        <f t="shared" ca="1" si="58"/>
        <v/>
      </c>
      <c r="H570" s="5" t="str">
        <f t="shared" ca="1" si="59"/>
        <v/>
      </c>
      <c r="I570" s="5" t="str">
        <f t="shared" ca="1" si="60"/>
        <v/>
      </c>
      <c r="J570" s="5" t="str">
        <f t="shared" ca="1" si="61"/>
        <v/>
      </c>
      <c r="M570" s="5"/>
    </row>
    <row r="571" spans="2:13" x14ac:dyDescent="0.3">
      <c r="B571" s="53"/>
      <c r="C571" s="5" t="str">
        <f t="shared" ca="1" si="56"/>
        <v/>
      </c>
      <c r="D571" s="5" t="str">
        <f t="shared" ca="1" si="57"/>
        <v/>
      </c>
      <c r="E571" s="5" t="str">
        <f t="shared" ca="1" si="62"/>
        <v/>
      </c>
      <c r="F571" s="49"/>
      <c r="G571" s="5" t="str">
        <f t="shared" ca="1" si="58"/>
        <v/>
      </c>
      <c r="H571" s="5" t="str">
        <f t="shared" ca="1" si="59"/>
        <v/>
      </c>
      <c r="I571" s="5" t="str">
        <f t="shared" ca="1" si="60"/>
        <v/>
      </c>
      <c r="J571" s="5" t="str">
        <f t="shared" ca="1" si="61"/>
        <v/>
      </c>
      <c r="M571" s="5"/>
    </row>
    <row r="572" spans="2:13" x14ac:dyDescent="0.3">
      <c r="B572" s="53"/>
      <c r="C572" s="5" t="str">
        <f t="shared" ca="1" si="56"/>
        <v/>
      </c>
      <c r="D572" s="5" t="str">
        <f t="shared" ca="1" si="57"/>
        <v/>
      </c>
      <c r="E572" s="5" t="str">
        <f t="shared" ca="1" si="62"/>
        <v/>
      </c>
      <c r="F572" s="49"/>
      <c r="G572" s="5" t="str">
        <f t="shared" ca="1" si="58"/>
        <v/>
      </c>
      <c r="H572" s="5" t="str">
        <f t="shared" ca="1" si="59"/>
        <v/>
      </c>
      <c r="I572" s="5" t="str">
        <f t="shared" ca="1" si="60"/>
        <v/>
      </c>
      <c r="J572" s="5" t="str">
        <f t="shared" ca="1" si="61"/>
        <v/>
      </c>
      <c r="M572" s="5"/>
    </row>
    <row r="573" spans="2:13" x14ac:dyDescent="0.3">
      <c r="B573" s="53"/>
      <c r="C573" s="5" t="str">
        <f t="shared" ca="1" si="56"/>
        <v/>
      </c>
      <c r="D573" s="5" t="str">
        <f t="shared" ca="1" si="57"/>
        <v/>
      </c>
      <c r="E573" s="5" t="str">
        <f t="shared" ca="1" si="62"/>
        <v/>
      </c>
      <c r="F573" s="49"/>
      <c r="G573" s="5" t="str">
        <f t="shared" ca="1" si="58"/>
        <v/>
      </c>
      <c r="H573" s="5" t="str">
        <f t="shared" ca="1" si="59"/>
        <v/>
      </c>
      <c r="I573" s="5" t="str">
        <f t="shared" ca="1" si="60"/>
        <v/>
      </c>
      <c r="J573" s="5" t="str">
        <f t="shared" ca="1" si="61"/>
        <v/>
      </c>
      <c r="M573" s="5"/>
    </row>
    <row r="574" spans="2:13" x14ac:dyDescent="0.3">
      <c r="B574" s="53"/>
      <c r="C574" s="5" t="str">
        <f t="shared" ca="1" si="56"/>
        <v/>
      </c>
      <c r="D574" s="5" t="str">
        <f t="shared" ca="1" si="57"/>
        <v/>
      </c>
      <c r="E574" s="5" t="str">
        <f t="shared" ca="1" si="62"/>
        <v/>
      </c>
      <c r="F574" s="49"/>
      <c r="G574" s="5" t="str">
        <f t="shared" ca="1" si="58"/>
        <v/>
      </c>
      <c r="H574" s="5" t="str">
        <f t="shared" ca="1" si="59"/>
        <v/>
      </c>
      <c r="I574" s="5" t="str">
        <f t="shared" ca="1" si="60"/>
        <v/>
      </c>
      <c r="J574" s="5" t="str">
        <f t="shared" ca="1" si="61"/>
        <v/>
      </c>
      <c r="M574" s="5"/>
    </row>
    <row r="575" spans="2:13" x14ac:dyDescent="0.3">
      <c r="B575" s="53"/>
      <c r="C575" s="5" t="str">
        <f t="shared" ca="1" si="56"/>
        <v/>
      </c>
      <c r="D575" s="5" t="str">
        <f t="shared" ca="1" si="57"/>
        <v/>
      </c>
      <c r="E575" s="5" t="str">
        <f t="shared" ca="1" si="62"/>
        <v/>
      </c>
      <c r="F575" s="49"/>
      <c r="G575" s="5" t="str">
        <f t="shared" ca="1" si="58"/>
        <v/>
      </c>
      <c r="H575" s="5" t="str">
        <f t="shared" ca="1" si="59"/>
        <v/>
      </c>
      <c r="I575" s="5" t="str">
        <f t="shared" ca="1" si="60"/>
        <v/>
      </c>
      <c r="J575" s="5" t="str">
        <f t="shared" ca="1" si="61"/>
        <v/>
      </c>
      <c r="M575" s="5"/>
    </row>
    <row r="576" spans="2:13" x14ac:dyDescent="0.3">
      <c r="B576" s="53"/>
      <c r="C576" s="5" t="str">
        <f t="shared" ca="1" si="56"/>
        <v/>
      </c>
      <c r="D576" s="5" t="str">
        <f t="shared" ca="1" si="57"/>
        <v/>
      </c>
      <c r="E576" s="5" t="str">
        <f t="shared" ca="1" si="62"/>
        <v/>
      </c>
      <c r="F576" s="49"/>
      <c r="G576" s="5" t="str">
        <f t="shared" ca="1" si="58"/>
        <v/>
      </c>
      <c r="H576" s="5" t="str">
        <f t="shared" ca="1" si="59"/>
        <v/>
      </c>
      <c r="I576" s="5" t="str">
        <f t="shared" ca="1" si="60"/>
        <v/>
      </c>
      <c r="J576" s="5" t="str">
        <f t="shared" ca="1" si="61"/>
        <v/>
      </c>
      <c r="M576" s="5"/>
    </row>
    <row r="577" spans="2:13" x14ac:dyDescent="0.3">
      <c r="B577" s="53"/>
      <c r="C577" s="5" t="str">
        <f t="shared" ca="1" si="56"/>
        <v/>
      </c>
      <c r="D577" s="5" t="str">
        <f t="shared" ca="1" si="57"/>
        <v/>
      </c>
      <c r="E577" s="5" t="str">
        <f t="shared" ca="1" si="62"/>
        <v/>
      </c>
      <c r="F577" s="49"/>
      <c r="G577" s="5" t="str">
        <f t="shared" ca="1" si="58"/>
        <v/>
      </c>
      <c r="H577" s="5" t="str">
        <f t="shared" ca="1" si="59"/>
        <v/>
      </c>
      <c r="I577" s="5" t="str">
        <f t="shared" ca="1" si="60"/>
        <v/>
      </c>
      <c r="J577" s="5" t="str">
        <f t="shared" ca="1" si="61"/>
        <v/>
      </c>
      <c r="M577" s="5"/>
    </row>
    <row r="578" spans="2:13" x14ac:dyDescent="0.3">
      <c r="B578" s="53"/>
      <c r="C578" s="5" t="str">
        <f t="shared" ca="1" si="56"/>
        <v/>
      </c>
      <c r="D578" s="5" t="str">
        <f t="shared" ca="1" si="57"/>
        <v/>
      </c>
      <c r="E578" s="5" t="str">
        <f t="shared" ca="1" si="62"/>
        <v/>
      </c>
      <c r="F578" s="49"/>
      <c r="G578" s="5" t="str">
        <f t="shared" ca="1" si="58"/>
        <v/>
      </c>
      <c r="H578" s="5" t="str">
        <f t="shared" ca="1" si="59"/>
        <v/>
      </c>
      <c r="I578" s="5" t="str">
        <f t="shared" ca="1" si="60"/>
        <v/>
      </c>
      <c r="J578" s="5" t="str">
        <f t="shared" ca="1" si="61"/>
        <v/>
      </c>
      <c r="M578" s="5"/>
    </row>
    <row r="579" spans="2:13" x14ac:dyDescent="0.3">
      <c r="B579" s="53"/>
      <c r="C579" s="5" t="str">
        <f t="shared" ca="1" si="56"/>
        <v/>
      </c>
      <c r="D579" s="5" t="str">
        <f t="shared" ca="1" si="57"/>
        <v/>
      </c>
      <c r="E579" s="5" t="str">
        <f t="shared" ca="1" si="62"/>
        <v/>
      </c>
      <c r="F579" s="49"/>
      <c r="G579" s="5" t="str">
        <f t="shared" ca="1" si="58"/>
        <v/>
      </c>
      <c r="H579" s="5" t="str">
        <f t="shared" ca="1" si="59"/>
        <v/>
      </c>
      <c r="I579" s="5" t="str">
        <f t="shared" ca="1" si="60"/>
        <v/>
      </c>
      <c r="J579" s="5" t="str">
        <f t="shared" ca="1" si="61"/>
        <v/>
      </c>
      <c r="M579" s="5"/>
    </row>
    <row r="580" spans="2:13" x14ac:dyDescent="0.3">
      <c r="B580" s="53"/>
      <c r="C580" s="5" t="str">
        <f t="shared" ca="1" si="56"/>
        <v/>
      </c>
      <c r="D580" s="5" t="str">
        <f t="shared" ca="1" si="57"/>
        <v/>
      </c>
      <c r="E580" s="5" t="str">
        <f t="shared" ca="1" si="62"/>
        <v/>
      </c>
      <c r="F580" s="49"/>
      <c r="G580" s="5" t="str">
        <f t="shared" ca="1" si="58"/>
        <v/>
      </c>
      <c r="H580" s="5" t="str">
        <f t="shared" ca="1" si="59"/>
        <v/>
      </c>
      <c r="I580" s="5" t="str">
        <f t="shared" ca="1" si="60"/>
        <v/>
      </c>
      <c r="J580" s="5" t="str">
        <f t="shared" ca="1" si="61"/>
        <v/>
      </c>
      <c r="M580" s="5"/>
    </row>
    <row r="581" spans="2:13" x14ac:dyDescent="0.3">
      <c r="B581" s="53"/>
      <c r="C581" s="5" t="str">
        <f t="shared" ca="1" si="56"/>
        <v/>
      </c>
      <c r="D581" s="5" t="str">
        <f t="shared" ca="1" si="57"/>
        <v/>
      </c>
      <c r="E581" s="5" t="str">
        <f t="shared" ca="1" si="62"/>
        <v/>
      </c>
      <c r="F581" s="49"/>
      <c r="G581" s="5" t="str">
        <f t="shared" ca="1" si="58"/>
        <v/>
      </c>
      <c r="H581" s="5" t="str">
        <f t="shared" ca="1" si="59"/>
        <v/>
      </c>
      <c r="I581" s="5" t="str">
        <f t="shared" ca="1" si="60"/>
        <v/>
      </c>
      <c r="J581" s="5" t="str">
        <f t="shared" ca="1" si="61"/>
        <v/>
      </c>
      <c r="M581" s="5"/>
    </row>
    <row r="582" spans="2:13" x14ac:dyDescent="0.3">
      <c r="B582" s="53"/>
      <c r="C582" s="5" t="str">
        <f t="shared" ca="1" si="56"/>
        <v/>
      </c>
      <c r="D582" s="5" t="str">
        <f t="shared" ca="1" si="57"/>
        <v/>
      </c>
      <c r="E582" s="5" t="str">
        <f t="shared" ca="1" si="62"/>
        <v/>
      </c>
      <c r="F582" s="49"/>
      <c r="G582" s="5" t="str">
        <f t="shared" ca="1" si="58"/>
        <v/>
      </c>
      <c r="H582" s="5" t="str">
        <f t="shared" ca="1" si="59"/>
        <v/>
      </c>
      <c r="I582" s="5" t="str">
        <f t="shared" ca="1" si="60"/>
        <v/>
      </c>
      <c r="J582" s="5" t="str">
        <f t="shared" ca="1" si="61"/>
        <v/>
      </c>
      <c r="M582" s="5"/>
    </row>
    <row r="583" spans="2:13" x14ac:dyDescent="0.3">
      <c r="B583" s="53"/>
      <c r="C583" s="5" t="str">
        <f t="shared" ca="1" si="56"/>
        <v/>
      </c>
      <c r="D583" s="5" t="str">
        <f t="shared" ca="1" si="57"/>
        <v/>
      </c>
      <c r="E583" s="5" t="str">
        <f t="shared" ca="1" si="62"/>
        <v/>
      </c>
      <c r="F583" s="49"/>
      <c r="G583" s="5" t="str">
        <f t="shared" ca="1" si="58"/>
        <v/>
      </c>
      <c r="H583" s="5" t="str">
        <f t="shared" ca="1" si="59"/>
        <v/>
      </c>
      <c r="I583" s="5" t="str">
        <f t="shared" ca="1" si="60"/>
        <v/>
      </c>
      <c r="J583" s="5" t="str">
        <f t="shared" ca="1" si="61"/>
        <v/>
      </c>
      <c r="M583" s="5"/>
    </row>
    <row r="584" spans="2:13" x14ac:dyDescent="0.3">
      <c r="B584" s="53"/>
      <c r="C584" s="5" t="str">
        <f t="shared" ca="1" si="56"/>
        <v/>
      </c>
      <c r="D584" s="5" t="str">
        <f t="shared" ca="1" si="57"/>
        <v/>
      </c>
      <c r="E584" s="5" t="str">
        <f t="shared" ca="1" si="62"/>
        <v/>
      </c>
      <c r="F584" s="49"/>
      <c r="G584" s="5" t="str">
        <f t="shared" ca="1" si="58"/>
        <v/>
      </c>
      <c r="H584" s="5" t="str">
        <f t="shared" ca="1" si="59"/>
        <v/>
      </c>
      <c r="I584" s="5" t="str">
        <f t="shared" ca="1" si="60"/>
        <v/>
      </c>
      <c r="J584" s="5" t="str">
        <f t="shared" ca="1" si="61"/>
        <v/>
      </c>
      <c r="M584" s="5"/>
    </row>
    <row r="585" spans="2:13" x14ac:dyDescent="0.3">
      <c r="B585" s="53"/>
      <c r="C585" s="5" t="str">
        <f t="shared" ca="1" si="56"/>
        <v/>
      </c>
      <c r="D585" s="5" t="str">
        <f t="shared" ca="1" si="57"/>
        <v/>
      </c>
      <c r="E585" s="5" t="str">
        <f t="shared" ca="1" si="62"/>
        <v/>
      </c>
      <c r="F585" s="49"/>
      <c r="G585" s="5" t="str">
        <f t="shared" ca="1" si="58"/>
        <v/>
      </c>
      <c r="H585" s="5" t="str">
        <f t="shared" ca="1" si="59"/>
        <v/>
      </c>
      <c r="I585" s="5" t="str">
        <f t="shared" ca="1" si="60"/>
        <v/>
      </c>
      <c r="J585" s="5" t="str">
        <f t="shared" ca="1" si="61"/>
        <v/>
      </c>
      <c r="M585" s="5"/>
    </row>
    <row r="586" spans="2:13" x14ac:dyDescent="0.3">
      <c r="B586" s="53"/>
      <c r="C586" s="5" t="str">
        <f t="shared" ca="1" si="56"/>
        <v/>
      </c>
      <c r="D586" s="5" t="str">
        <f t="shared" ca="1" si="57"/>
        <v/>
      </c>
      <c r="E586" s="5" t="str">
        <f t="shared" ca="1" si="62"/>
        <v/>
      </c>
      <c r="F586" s="49"/>
      <c r="G586" s="5" t="str">
        <f t="shared" ca="1" si="58"/>
        <v/>
      </c>
      <c r="H586" s="5" t="str">
        <f t="shared" ca="1" si="59"/>
        <v/>
      </c>
      <c r="I586" s="5" t="str">
        <f t="shared" ca="1" si="60"/>
        <v/>
      </c>
      <c r="J586" s="5" t="str">
        <f t="shared" ca="1" si="61"/>
        <v/>
      </c>
      <c r="M586" s="5"/>
    </row>
    <row r="587" spans="2:13" x14ac:dyDescent="0.3">
      <c r="B587" s="53"/>
      <c r="C587" s="5" t="str">
        <f t="shared" ca="1" si="56"/>
        <v/>
      </c>
      <c r="D587" s="5" t="str">
        <f t="shared" ca="1" si="57"/>
        <v/>
      </c>
      <c r="E587" s="5" t="str">
        <f t="shared" ca="1" si="62"/>
        <v/>
      </c>
      <c r="F587" s="49"/>
      <c r="G587" s="5" t="str">
        <f t="shared" ca="1" si="58"/>
        <v/>
      </c>
      <c r="H587" s="5" t="str">
        <f t="shared" ca="1" si="59"/>
        <v/>
      </c>
      <c r="I587" s="5" t="str">
        <f t="shared" ca="1" si="60"/>
        <v/>
      </c>
      <c r="J587" s="5" t="str">
        <f t="shared" ca="1" si="61"/>
        <v/>
      </c>
      <c r="M587" s="5"/>
    </row>
    <row r="588" spans="2:13" x14ac:dyDescent="0.3">
      <c r="B588" s="53"/>
      <c r="C588" s="5" t="str">
        <f t="shared" ca="1" si="56"/>
        <v/>
      </c>
      <c r="D588" s="5" t="str">
        <f t="shared" ca="1" si="57"/>
        <v/>
      </c>
      <c r="E588" s="5" t="str">
        <f t="shared" ca="1" si="62"/>
        <v/>
      </c>
      <c r="F588" s="49"/>
      <c r="G588" s="5" t="str">
        <f t="shared" ca="1" si="58"/>
        <v/>
      </c>
      <c r="H588" s="5" t="str">
        <f t="shared" ca="1" si="59"/>
        <v/>
      </c>
      <c r="I588" s="5" t="str">
        <f t="shared" ca="1" si="60"/>
        <v/>
      </c>
      <c r="J588" s="5" t="str">
        <f t="shared" ca="1" si="61"/>
        <v/>
      </c>
      <c r="M588" s="5"/>
    </row>
    <row r="589" spans="2:13" x14ac:dyDescent="0.3">
      <c r="B589" s="53"/>
      <c r="C589" s="5" t="str">
        <f t="shared" ca="1" si="56"/>
        <v/>
      </c>
      <c r="D589" s="5" t="str">
        <f t="shared" ca="1" si="57"/>
        <v/>
      </c>
      <c r="E589" s="5" t="str">
        <f t="shared" ca="1" si="62"/>
        <v/>
      </c>
      <c r="F589" s="49"/>
      <c r="G589" s="5" t="str">
        <f t="shared" ca="1" si="58"/>
        <v/>
      </c>
      <c r="H589" s="5" t="str">
        <f t="shared" ca="1" si="59"/>
        <v/>
      </c>
      <c r="I589" s="5" t="str">
        <f t="shared" ca="1" si="60"/>
        <v/>
      </c>
      <c r="J589" s="5" t="str">
        <f t="shared" ca="1" si="61"/>
        <v/>
      </c>
      <c r="M589" s="5"/>
    </row>
    <row r="590" spans="2:13" x14ac:dyDescent="0.3">
      <c r="B590" s="53"/>
      <c r="C590" s="5" t="str">
        <f t="shared" ca="1" si="56"/>
        <v/>
      </c>
      <c r="D590" s="5" t="str">
        <f t="shared" ca="1" si="57"/>
        <v/>
      </c>
      <c r="E590" s="5" t="str">
        <f t="shared" ca="1" si="62"/>
        <v/>
      </c>
      <c r="F590" s="49"/>
      <c r="G590" s="5" t="str">
        <f t="shared" ca="1" si="58"/>
        <v/>
      </c>
      <c r="H590" s="5" t="str">
        <f t="shared" ca="1" si="59"/>
        <v/>
      </c>
      <c r="I590" s="5" t="str">
        <f t="shared" ca="1" si="60"/>
        <v/>
      </c>
      <c r="J590" s="5" t="str">
        <f t="shared" ca="1" si="61"/>
        <v/>
      </c>
      <c r="M590" s="5"/>
    </row>
    <row r="591" spans="2:13" x14ac:dyDescent="0.3">
      <c r="B591" s="53"/>
      <c r="C591" s="5" t="str">
        <f t="shared" ca="1" si="56"/>
        <v/>
      </c>
      <c r="D591" s="5" t="str">
        <f t="shared" ca="1" si="57"/>
        <v/>
      </c>
      <c r="E591" s="5" t="str">
        <f t="shared" ca="1" si="62"/>
        <v/>
      </c>
      <c r="F591" s="49"/>
      <c r="G591" s="5" t="str">
        <f t="shared" ca="1" si="58"/>
        <v/>
      </c>
      <c r="H591" s="5" t="str">
        <f t="shared" ca="1" si="59"/>
        <v/>
      </c>
      <c r="I591" s="5" t="str">
        <f t="shared" ca="1" si="60"/>
        <v/>
      </c>
      <c r="J591" s="5" t="str">
        <f t="shared" ca="1" si="61"/>
        <v/>
      </c>
      <c r="M591" s="5"/>
    </row>
    <row r="592" spans="2:13" x14ac:dyDescent="0.3">
      <c r="B592" s="53"/>
      <c r="C592" s="5" t="str">
        <f t="shared" ca="1" si="56"/>
        <v/>
      </c>
      <c r="D592" s="5" t="str">
        <f t="shared" ca="1" si="57"/>
        <v/>
      </c>
      <c r="E592" s="5" t="str">
        <f t="shared" ca="1" si="62"/>
        <v/>
      </c>
      <c r="F592" s="49"/>
      <c r="G592" s="5" t="str">
        <f t="shared" ca="1" si="58"/>
        <v/>
      </c>
      <c r="H592" s="5" t="str">
        <f t="shared" ca="1" si="59"/>
        <v/>
      </c>
      <c r="I592" s="5" t="str">
        <f t="shared" ca="1" si="60"/>
        <v/>
      </c>
      <c r="J592" s="5" t="str">
        <f t="shared" ca="1" si="61"/>
        <v/>
      </c>
      <c r="M592" s="5"/>
    </row>
    <row r="593" spans="2:13" x14ac:dyDescent="0.3">
      <c r="B593" s="53"/>
      <c r="C593" s="5" t="str">
        <f t="shared" ca="1" si="56"/>
        <v/>
      </c>
      <c r="D593" s="5" t="str">
        <f t="shared" ca="1" si="57"/>
        <v/>
      </c>
      <c r="E593" s="5" t="str">
        <f t="shared" ca="1" si="62"/>
        <v/>
      </c>
      <c r="F593" s="49"/>
      <c r="G593" s="5" t="str">
        <f t="shared" ca="1" si="58"/>
        <v/>
      </c>
      <c r="H593" s="5" t="str">
        <f t="shared" ca="1" si="59"/>
        <v/>
      </c>
      <c r="I593" s="5" t="str">
        <f t="shared" ca="1" si="60"/>
        <v/>
      </c>
      <c r="J593" s="5" t="str">
        <f t="shared" ca="1" si="61"/>
        <v/>
      </c>
      <c r="M593" s="5"/>
    </row>
    <row r="594" spans="2:13" x14ac:dyDescent="0.3">
      <c r="B594" s="53"/>
      <c r="C594" s="5" t="str">
        <f t="shared" ca="1" si="56"/>
        <v/>
      </c>
      <c r="D594" s="5" t="str">
        <f t="shared" ca="1" si="57"/>
        <v/>
      </c>
      <c r="E594" s="5" t="str">
        <f t="shared" ca="1" si="62"/>
        <v/>
      </c>
      <c r="F594" s="49"/>
      <c r="G594" s="5" t="str">
        <f t="shared" ca="1" si="58"/>
        <v/>
      </c>
      <c r="H594" s="5" t="str">
        <f t="shared" ca="1" si="59"/>
        <v/>
      </c>
      <c r="I594" s="5" t="str">
        <f t="shared" ca="1" si="60"/>
        <v/>
      </c>
      <c r="J594" s="5" t="str">
        <f t="shared" ca="1" si="61"/>
        <v/>
      </c>
      <c r="M594" s="5"/>
    </row>
    <row r="595" spans="2:13" x14ac:dyDescent="0.3">
      <c r="B595" s="53"/>
      <c r="C595" s="5" t="str">
        <f t="shared" ca="1" si="56"/>
        <v/>
      </c>
      <c r="D595" s="5" t="str">
        <f t="shared" ca="1" si="57"/>
        <v/>
      </c>
      <c r="E595" s="5" t="str">
        <f t="shared" ca="1" si="62"/>
        <v/>
      </c>
      <c r="F595" s="49"/>
      <c r="G595" s="5" t="str">
        <f t="shared" ca="1" si="58"/>
        <v/>
      </c>
      <c r="H595" s="5" t="str">
        <f t="shared" ca="1" si="59"/>
        <v/>
      </c>
      <c r="I595" s="5" t="str">
        <f t="shared" ca="1" si="60"/>
        <v/>
      </c>
      <c r="J595" s="5" t="str">
        <f t="shared" ca="1" si="61"/>
        <v/>
      </c>
      <c r="M595" s="5"/>
    </row>
    <row r="596" spans="2:13" x14ac:dyDescent="0.3">
      <c r="B596" s="53"/>
      <c r="C596" s="5" t="str">
        <f t="shared" ca="1" si="56"/>
        <v/>
      </c>
      <c r="D596" s="5" t="str">
        <f t="shared" ca="1" si="57"/>
        <v/>
      </c>
      <c r="E596" s="5" t="str">
        <f t="shared" ca="1" si="62"/>
        <v/>
      </c>
      <c r="F596" s="49"/>
      <c r="G596" s="5" t="str">
        <f t="shared" ca="1" si="58"/>
        <v/>
      </c>
      <c r="H596" s="5" t="str">
        <f t="shared" ca="1" si="59"/>
        <v/>
      </c>
      <c r="I596" s="5" t="str">
        <f t="shared" ca="1" si="60"/>
        <v/>
      </c>
      <c r="J596" s="5" t="str">
        <f t="shared" ca="1" si="61"/>
        <v/>
      </c>
      <c r="M596" s="5"/>
    </row>
    <row r="597" spans="2:13" x14ac:dyDescent="0.3">
      <c r="B597" s="53"/>
      <c r="C597" s="5" t="str">
        <f t="shared" ca="1" si="56"/>
        <v/>
      </c>
      <c r="D597" s="5" t="str">
        <f t="shared" ca="1" si="57"/>
        <v/>
      </c>
      <c r="E597" s="5" t="str">
        <f t="shared" ca="1" si="62"/>
        <v/>
      </c>
      <c r="F597" s="49"/>
      <c r="G597" s="5" t="str">
        <f t="shared" ca="1" si="58"/>
        <v/>
      </c>
      <c r="H597" s="5" t="str">
        <f t="shared" ca="1" si="59"/>
        <v/>
      </c>
      <c r="I597" s="5" t="str">
        <f t="shared" ca="1" si="60"/>
        <v/>
      </c>
      <c r="J597" s="5" t="str">
        <f t="shared" ca="1" si="61"/>
        <v/>
      </c>
      <c r="M597" s="5"/>
    </row>
    <row r="598" spans="2:13" x14ac:dyDescent="0.3">
      <c r="B598" s="53"/>
      <c r="C598" s="5" t="str">
        <f t="shared" ca="1" si="56"/>
        <v/>
      </c>
      <c r="D598" s="5" t="str">
        <f t="shared" ca="1" si="57"/>
        <v/>
      </c>
      <c r="E598" s="5" t="str">
        <f t="shared" ca="1" si="62"/>
        <v/>
      </c>
      <c r="F598" s="49"/>
      <c r="G598" s="5" t="str">
        <f t="shared" ca="1" si="58"/>
        <v/>
      </c>
      <c r="H598" s="5" t="str">
        <f t="shared" ca="1" si="59"/>
        <v/>
      </c>
      <c r="I598" s="5" t="str">
        <f t="shared" ca="1" si="60"/>
        <v/>
      </c>
      <c r="J598" s="5" t="str">
        <f t="shared" ca="1" si="61"/>
        <v/>
      </c>
      <c r="M598" s="5"/>
    </row>
    <row r="599" spans="2:13" x14ac:dyDescent="0.3">
      <c r="B599" s="53"/>
      <c r="C599" s="5" t="str">
        <f t="shared" ca="1" si="56"/>
        <v/>
      </c>
      <c r="D599" s="5" t="str">
        <f t="shared" ca="1" si="57"/>
        <v/>
      </c>
      <c r="E599" s="5" t="str">
        <f t="shared" ca="1" si="62"/>
        <v/>
      </c>
      <c r="F599" s="49"/>
      <c r="G599" s="5" t="str">
        <f t="shared" ca="1" si="58"/>
        <v/>
      </c>
      <c r="H599" s="5" t="str">
        <f t="shared" ca="1" si="59"/>
        <v/>
      </c>
      <c r="I599" s="5" t="str">
        <f t="shared" ca="1" si="60"/>
        <v/>
      </c>
      <c r="J599" s="5" t="str">
        <f t="shared" ca="1" si="61"/>
        <v/>
      </c>
      <c r="M599" s="5"/>
    </row>
    <row r="600" spans="2:13" x14ac:dyDescent="0.3">
      <c r="B600" s="53"/>
      <c r="C600" s="5" t="str">
        <f t="shared" ca="1" si="56"/>
        <v/>
      </c>
      <c r="D600" s="5" t="str">
        <f t="shared" ca="1" si="57"/>
        <v/>
      </c>
      <c r="E600" s="5" t="str">
        <f t="shared" ca="1" si="62"/>
        <v/>
      </c>
      <c r="F600" s="49"/>
      <c r="G600" s="5" t="str">
        <f t="shared" ca="1" si="58"/>
        <v/>
      </c>
      <c r="H600" s="5" t="str">
        <f t="shared" ca="1" si="59"/>
        <v/>
      </c>
      <c r="I600" s="5" t="str">
        <f t="shared" ca="1" si="60"/>
        <v/>
      </c>
      <c r="J600" s="5" t="str">
        <f t="shared" ca="1" si="61"/>
        <v/>
      </c>
      <c r="M600" s="5"/>
    </row>
    <row r="601" spans="2:13" x14ac:dyDescent="0.3">
      <c r="B601" s="53"/>
      <c r="C601" s="5" t="str">
        <f t="shared" ca="1" si="56"/>
        <v/>
      </c>
      <c r="D601" s="5" t="str">
        <f t="shared" ca="1" si="57"/>
        <v/>
      </c>
      <c r="E601" s="5" t="str">
        <f t="shared" ca="1" si="62"/>
        <v/>
      </c>
      <c r="F601" s="49"/>
      <c r="G601" s="5" t="str">
        <f t="shared" ca="1" si="58"/>
        <v/>
      </c>
      <c r="H601" s="5" t="str">
        <f t="shared" ca="1" si="59"/>
        <v/>
      </c>
      <c r="I601" s="5" t="str">
        <f t="shared" ca="1" si="60"/>
        <v/>
      </c>
      <c r="J601" s="5" t="str">
        <f t="shared" ca="1" si="61"/>
        <v/>
      </c>
      <c r="M601" s="5"/>
    </row>
    <row r="602" spans="2:13" x14ac:dyDescent="0.3">
      <c r="B602" s="53"/>
      <c r="C602" s="5" t="str">
        <f t="shared" ca="1" si="56"/>
        <v/>
      </c>
      <c r="D602" s="5" t="str">
        <f t="shared" ca="1" si="57"/>
        <v/>
      </c>
      <c r="E602" s="5" t="str">
        <f t="shared" ca="1" si="62"/>
        <v/>
      </c>
      <c r="F602" s="49"/>
      <c r="G602" s="5" t="str">
        <f t="shared" ca="1" si="58"/>
        <v/>
      </c>
      <c r="H602" s="5" t="str">
        <f t="shared" ca="1" si="59"/>
        <v/>
      </c>
      <c r="I602" s="5" t="str">
        <f t="shared" ca="1" si="60"/>
        <v/>
      </c>
      <c r="J602" s="5" t="str">
        <f t="shared" ca="1" si="61"/>
        <v/>
      </c>
      <c r="M602" s="5"/>
    </row>
    <row r="603" spans="2:13" x14ac:dyDescent="0.3">
      <c r="B603" s="53"/>
      <c r="C603" s="5" t="str">
        <f t="shared" ref="C603:C625" ca="1" si="63">_xlfn.LET(
_xlpm.StartingPrincipalBalance,$G602,
_xlpm.IsPrincipalRemainingZeroCondition,ROUND($G602,2)=0,
_xlpm.IsPrincipalRemainingBlankCondition,$G602="",
_xlpm.IsPeriodBlankCondition,ISBLANK($A603),
_xlpm.Calculation,IF(_xlpm.IsPeriodBlankCondition,"",IF(_xlpm.IsPrincipalRemainingBlankCondition,"",IF(_xlpm.IsPrincipalRemainingZeroCondition,"",_xlpm.StartingPrincipalBalance))),
_xlpm.Calculation
)</f>
        <v/>
      </c>
      <c r="D603" s="5" t="str">
        <f t="shared" ref="D603:D625" ca="1" si="64">_xlfn.LET(
_xlpm.InterestCalculation,$G602*$B$9,
_xlpm.IsPrincipalRemainingZeroCondition,ROUND($G602,2)=0,
_xlpm.IsPrincipalRemainingBlankCondition,$G602="",
_xlpm.IsPeriodBlankCondition,ISBLANK($A603),
_xlpm.Calculation,IF(_xlpm.IsPeriodBlankCondition,"",IF(_xlpm.IsPrincipalRemainingBlankCondition,"",IF(_xlpm.IsPrincipalRemainingZeroCondition,"",_xlpm.InterestCalculation))),
_xlpm.Calculation
)</f>
        <v/>
      </c>
      <c r="E603" s="5" t="str">
        <f t="shared" ca="1" si="62"/>
        <v/>
      </c>
      <c r="F603" s="49"/>
      <c r="G603" s="5" t="str">
        <f t="shared" ref="G603:G625" ca="1" si="65">_xlfn.LET(
_xlpm.StartingBalanceGreaterThanPrincipalOwedPlusPrepaymentCondition,$C603&gt;=$E603+$F603,
_xlpm.IsPrincpalOwedPlusPrepaymentLessThanOrEqualToPrincipalRemainingCondition,ROUND($E603+$F603,2)&lt;=ROUND($G602,2),
_xlpm.IsCurrentPrincapalOwedAmtGreaterThanPrevPrincipalOwedCondition,$E602&gt;$G602,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_xlpm.Calculation,IF(_xlpm.IsPeriodBlankCondition,"",IF(_xlpm.IsPrincipalRemainingBlankCondition,"",IF(_xlpm.IsPrincipalZeroCondition,"",IF(_xlpm.StartingBalanceGreaterThanPrincipalOwedPlusPrepaymentCondition,$C603-$E603-$F603,0)))),
_xlpm.Calculation
)</f>
        <v/>
      </c>
      <c r="H603" s="5" t="str">
        <f t="shared" ref="H603:H625" ca="1" si="66">_xlfn.LET(
_xlpm.PrincpalRemainingCalculation,$B$13,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_xlpm.Calculation,IF(_xlpm.IsPeriodBlankCondition,"",IF(_xlpm.IsPrincipalRemainingBlankCondition,"",IF(_xlpm.IsPrincipalZeroCondition,"",_xlpm.PrincpalRemainingCalculation))),
_xlpm.Calculation
)</f>
        <v/>
      </c>
      <c r="I603" s="5" t="str">
        <f t="shared" ref="I603:I625" ca="1" si="67">_xlfn.LET(
_xlpm.IsPrincipalRemainingLessThanOrEqualToPMICutoffAmtCondition,$G602&lt;=$B$2*(1-$B$15),
_xlpm.PMIMonthlyPayment,$B$19,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603" s="5" t="str">
        <f t="shared" ref="J603:J625" ca="1" si="68">_xlfn.LET(
_xlpm.PrePaymentActuallyPaid,IF($C603&gt;=$E603+$F603,$F603,$C603-$E603),
_xlpm.IfPMIOwedIsBlank,IF($I603 = "",0,$I603),
_xlpm.TotalMonthlyPaymentCalculation,$D603+$E603+$H603+_xlpm.IfPMIOwedIsBlank+_xlpm.PrePaymentActuallyPaid,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_xlpm.Calculation,IF(_xlpm.IsPeriodBlankCondition,"",IF(_xlpm.IsPrincipalRemainingBlankCondition,"",IF(_xlpm.IsPrincipalZeroCondition,"",_xlpm.TotalMonthlyPaymentCalculation))),
_xlpm.Calculation
)</f>
        <v/>
      </c>
      <c r="M603" s="5"/>
    </row>
    <row r="604" spans="2:13" x14ac:dyDescent="0.3">
      <c r="B604" s="53"/>
      <c r="C604" s="5" t="str">
        <f t="shared" ca="1" si="63"/>
        <v/>
      </c>
      <c r="D604" s="5" t="str">
        <f t="shared" ca="1" si="64"/>
        <v/>
      </c>
      <c r="E604" s="5" t="str">
        <f t="shared" ca="1" si="62"/>
        <v/>
      </c>
      <c r="F604" s="49"/>
      <c r="G604" s="5" t="str">
        <f t="shared" ca="1" si="65"/>
        <v/>
      </c>
      <c r="H604" s="5" t="str">
        <f t="shared" ca="1" si="66"/>
        <v/>
      </c>
      <c r="I604" s="5" t="str">
        <f t="shared" ca="1" si="67"/>
        <v/>
      </c>
      <c r="J604" s="5" t="str">
        <f t="shared" ca="1" si="68"/>
        <v/>
      </c>
      <c r="M604" s="5"/>
    </row>
    <row r="605" spans="2:13" x14ac:dyDescent="0.3">
      <c r="B605" s="53"/>
      <c r="C605" s="5" t="str">
        <f t="shared" ca="1" si="63"/>
        <v/>
      </c>
      <c r="D605" s="5" t="str">
        <f t="shared" ca="1" si="64"/>
        <v/>
      </c>
      <c r="E605" s="5" t="str">
        <f t="shared" ca="1" si="62"/>
        <v/>
      </c>
      <c r="F605" s="49"/>
      <c r="G605" s="5" t="str">
        <f t="shared" ca="1" si="65"/>
        <v/>
      </c>
      <c r="H605" s="5" t="str">
        <f t="shared" ca="1" si="66"/>
        <v/>
      </c>
      <c r="I605" s="5" t="str">
        <f t="shared" ca="1" si="67"/>
        <v/>
      </c>
      <c r="J605" s="5" t="str">
        <f t="shared" ca="1" si="68"/>
        <v/>
      </c>
      <c r="M605" s="5"/>
    </row>
    <row r="606" spans="2:13" x14ac:dyDescent="0.3">
      <c r="B606" s="53"/>
      <c r="C606" s="5" t="str">
        <f t="shared" ca="1" si="63"/>
        <v/>
      </c>
      <c r="D606" s="5" t="str">
        <f t="shared" ca="1" si="64"/>
        <v/>
      </c>
      <c r="E606" s="5" t="str">
        <f t="shared" ca="1" si="62"/>
        <v/>
      </c>
      <c r="F606" s="49"/>
      <c r="G606" s="5" t="str">
        <f t="shared" ca="1" si="65"/>
        <v/>
      </c>
      <c r="H606" s="5" t="str">
        <f t="shared" ca="1" si="66"/>
        <v/>
      </c>
      <c r="I606" s="5" t="str">
        <f t="shared" ca="1" si="67"/>
        <v/>
      </c>
      <c r="J606" s="5" t="str">
        <f t="shared" ca="1" si="68"/>
        <v/>
      </c>
      <c r="M606" s="5"/>
    </row>
    <row r="607" spans="2:13" x14ac:dyDescent="0.3">
      <c r="B607" s="53"/>
      <c r="C607" s="5" t="str">
        <f t="shared" ca="1" si="63"/>
        <v/>
      </c>
      <c r="D607" s="5" t="str">
        <f t="shared" ca="1" si="64"/>
        <v/>
      </c>
      <c r="E607" s="5" t="str">
        <f t="shared" ca="1" si="62"/>
        <v/>
      </c>
      <c r="F607" s="49"/>
      <c r="G607" s="5" t="str">
        <f t="shared" ca="1" si="65"/>
        <v/>
      </c>
      <c r="H607" s="5" t="str">
        <f t="shared" ca="1" si="66"/>
        <v/>
      </c>
      <c r="I607" s="5" t="str">
        <f t="shared" ca="1" si="67"/>
        <v/>
      </c>
      <c r="J607" s="5" t="str">
        <f t="shared" ca="1" si="68"/>
        <v/>
      </c>
      <c r="M607" s="5"/>
    </row>
    <row r="608" spans="2:13" x14ac:dyDescent="0.3">
      <c r="B608" s="53"/>
      <c r="C608" s="5" t="str">
        <f t="shared" ca="1" si="63"/>
        <v/>
      </c>
      <c r="D608" s="5" t="str">
        <f t="shared" ca="1" si="64"/>
        <v/>
      </c>
      <c r="E608" s="5" t="str">
        <f t="shared" ca="1" si="62"/>
        <v/>
      </c>
      <c r="F608" s="49"/>
      <c r="G608" s="5" t="str">
        <f t="shared" ca="1" si="65"/>
        <v/>
      </c>
      <c r="H608" s="5" t="str">
        <f t="shared" ca="1" si="66"/>
        <v/>
      </c>
      <c r="I608" s="5" t="str">
        <f t="shared" ca="1" si="67"/>
        <v/>
      </c>
      <c r="J608" s="5" t="str">
        <f t="shared" ca="1" si="68"/>
        <v/>
      </c>
      <c r="M608" s="5"/>
    </row>
    <row r="609" spans="2:13" x14ac:dyDescent="0.3">
      <c r="B609" s="53"/>
      <c r="C609" s="5" t="str">
        <f t="shared" ca="1" si="63"/>
        <v/>
      </c>
      <c r="D609" s="5" t="str">
        <f t="shared" ca="1" si="64"/>
        <v/>
      </c>
      <c r="E609" s="5" t="str">
        <f t="shared" ca="1" si="62"/>
        <v/>
      </c>
      <c r="F609" s="49"/>
      <c r="G609" s="5" t="str">
        <f t="shared" ca="1" si="65"/>
        <v/>
      </c>
      <c r="H609" s="5" t="str">
        <f t="shared" ca="1" si="66"/>
        <v/>
      </c>
      <c r="I609" s="5" t="str">
        <f t="shared" ca="1" si="67"/>
        <v/>
      </c>
      <c r="J609" s="5" t="str">
        <f t="shared" ca="1" si="68"/>
        <v/>
      </c>
      <c r="M609" s="5"/>
    </row>
    <row r="610" spans="2:13" x14ac:dyDescent="0.3">
      <c r="B610" s="53"/>
      <c r="C610" s="5" t="str">
        <f t="shared" ca="1" si="63"/>
        <v/>
      </c>
      <c r="D610" s="5" t="str">
        <f t="shared" ca="1" si="64"/>
        <v/>
      </c>
      <c r="E610" s="5" t="str">
        <f t="shared" ca="1" si="62"/>
        <v/>
      </c>
      <c r="F610" s="49"/>
      <c r="G610" s="5" t="str">
        <f t="shared" ca="1" si="65"/>
        <v/>
      </c>
      <c r="H610" s="5" t="str">
        <f t="shared" ca="1" si="66"/>
        <v/>
      </c>
      <c r="I610" s="5" t="str">
        <f t="shared" ca="1" si="67"/>
        <v/>
      </c>
      <c r="J610" s="5" t="str">
        <f t="shared" ca="1" si="68"/>
        <v/>
      </c>
      <c r="M610" s="5"/>
    </row>
    <row r="611" spans="2:13" x14ac:dyDescent="0.3">
      <c r="B611" s="53"/>
      <c r="C611" s="5" t="str">
        <f t="shared" ca="1" si="63"/>
        <v/>
      </c>
      <c r="D611" s="5" t="str">
        <f t="shared" ca="1" si="64"/>
        <v/>
      </c>
      <c r="E611" s="5" t="str">
        <f t="shared" ca="1" si="62"/>
        <v/>
      </c>
      <c r="F611" s="49"/>
      <c r="G611" s="5" t="str">
        <f t="shared" ca="1" si="65"/>
        <v/>
      </c>
      <c r="H611" s="5" t="str">
        <f t="shared" ca="1" si="66"/>
        <v/>
      </c>
      <c r="I611" s="5" t="str">
        <f t="shared" ca="1" si="67"/>
        <v/>
      </c>
      <c r="J611" s="5" t="str">
        <f t="shared" ca="1" si="68"/>
        <v/>
      </c>
      <c r="M611" s="5"/>
    </row>
    <row r="612" spans="2:13" x14ac:dyDescent="0.3">
      <c r="B612" s="53"/>
      <c r="C612" s="5" t="str">
        <f t="shared" ca="1" si="63"/>
        <v/>
      </c>
      <c r="D612" s="5" t="str">
        <f t="shared" ca="1" si="64"/>
        <v/>
      </c>
      <c r="E612" s="5" t="str">
        <f t="shared" ca="1" si="62"/>
        <v/>
      </c>
      <c r="F612" s="49"/>
      <c r="G612" s="5" t="str">
        <f t="shared" ca="1" si="65"/>
        <v/>
      </c>
      <c r="H612" s="5" t="str">
        <f t="shared" ca="1" si="66"/>
        <v/>
      </c>
      <c r="I612" s="5" t="str">
        <f t="shared" ca="1" si="67"/>
        <v/>
      </c>
      <c r="J612" s="5" t="str">
        <f t="shared" ca="1" si="68"/>
        <v/>
      </c>
      <c r="M612" s="5"/>
    </row>
    <row r="613" spans="2:13" x14ac:dyDescent="0.3">
      <c r="B613" s="53"/>
      <c r="C613" s="5" t="str">
        <f t="shared" ca="1" si="63"/>
        <v/>
      </c>
      <c r="D613" s="5" t="str">
        <f t="shared" ca="1" si="64"/>
        <v/>
      </c>
      <c r="E613" s="5" t="str">
        <f t="shared" ref="E613:E625" ca="1" si="69">_xlfn.LET(
_xlpm.PrincipalOwedCalculation,$B$10-$D613,
_xlpm.IsPrincipalLessThenOrEqualToMonthlyPaymentCondition,$G612&lt;=$B$10,
_xlpm.IsPrincipalZeroCondition,ROUND($G612,2) = 0,
_xlpm.IsPrincipalRemainingBlankCondition,$G612="",
_xlpm.IsPeriodBlankCondition,ISBLANK($A613),
_xlpm.Calculation,IF(_xlpm.IsPeriodBlankCondition,"",IF(_xlpm.IsPrincipalRemainingBlankCondition,"",IF(_xlpm.IsPrincipalZeroCondition,"",IF(_xlpm.IsPrincipalLessThenOrEqualToMonthlyPaymentCondition,$G612,_xlpm.PrincipalOwedCalculation)))),
_xlpm.Calculation
)</f>
        <v/>
      </c>
      <c r="F613" s="49"/>
      <c r="G613" s="5" t="str">
        <f t="shared" ca="1" si="65"/>
        <v/>
      </c>
      <c r="H613" s="5" t="str">
        <f t="shared" ca="1" si="66"/>
        <v/>
      </c>
      <c r="I613" s="5" t="str">
        <f t="shared" ca="1" si="67"/>
        <v/>
      </c>
      <c r="J613" s="5" t="str">
        <f t="shared" ca="1" si="68"/>
        <v/>
      </c>
      <c r="M613" s="5"/>
    </row>
    <row r="614" spans="2:13" x14ac:dyDescent="0.3">
      <c r="B614" s="53"/>
      <c r="C614" s="5" t="str">
        <f t="shared" ca="1" si="63"/>
        <v/>
      </c>
      <c r="D614" s="5" t="str">
        <f t="shared" ca="1" si="64"/>
        <v/>
      </c>
      <c r="E614" s="5" t="str">
        <f t="shared" ca="1" si="69"/>
        <v/>
      </c>
      <c r="F614" s="49"/>
      <c r="G614" s="5" t="str">
        <f t="shared" ca="1" si="65"/>
        <v/>
      </c>
      <c r="H614" s="5" t="str">
        <f t="shared" ca="1" si="66"/>
        <v/>
      </c>
      <c r="I614" s="5" t="str">
        <f t="shared" ca="1" si="67"/>
        <v/>
      </c>
      <c r="J614" s="5" t="str">
        <f t="shared" ca="1" si="68"/>
        <v/>
      </c>
      <c r="M614" s="5"/>
    </row>
    <row r="615" spans="2:13" x14ac:dyDescent="0.3">
      <c r="B615" s="53"/>
      <c r="C615" s="5" t="str">
        <f t="shared" ca="1" si="63"/>
        <v/>
      </c>
      <c r="D615" s="5" t="str">
        <f t="shared" ca="1" si="64"/>
        <v/>
      </c>
      <c r="E615" s="5" t="str">
        <f t="shared" ca="1" si="69"/>
        <v/>
      </c>
      <c r="F615" s="49"/>
      <c r="G615" s="5" t="str">
        <f t="shared" ca="1" si="65"/>
        <v/>
      </c>
      <c r="H615" s="5" t="str">
        <f t="shared" ca="1" si="66"/>
        <v/>
      </c>
      <c r="I615" s="5" t="str">
        <f t="shared" ca="1" si="67"/>
        <v/>
      </c>
      <c r="J615" s="5" t="str">
        <f t="shared" ca="1" si="68"/>
        <v/>
      </c>
      <c r="M615" s="5"/>
    </row>
    <row r="616" spans="2:13" x14ac:dyDescent="0.3">
      <c r="B616" s="53"/>
      <c r="C616" s="5" t="str">
        <f t="shared" ca="1" si="63"/>
        <v/>
      </c>
      <c r="D616" s="5" t="str">
        <f t="shared" ca="1" si="64"/>
        <v/>
      </c>
      <c r="E616" s="5" t="str">
        <f t="shared" ca="1" si="69"/>
        <v/>
      </c>
      <c r="F616" s="49"/>
      <c r="G616" s="5" t="str">
        <f t="shared" ca="1" si="65"/>
        <v/>
      </c>
      <c r="H616" s="5" t="str">
        <f t="shared" ca="1" si="66"/>
        <v/>
      </c>
      <c r="I616" s="5" t="str">
        <f t="shared" ca="1" si="67"/>
        <v/>
      </c>
      <c r="J616" s="5" t="str">
        <f t="shared" ca="1" si="68"/>
        <v/>
      </c>
      <c r="M616" s="5"/>
    </row>
    <row r="617" spans="2:13" x14ac:dyDescent="0.3">
      <c r="B617" s="53"/>
      <c r="C617" s="5" t="str">
        <f t="shared" ca="1" si="63"/>
        <v/>
      </c>
      <c r="D617" s="5" t="str">
        <f t="shared" ca="1" si="64"/>
        <v/>
      </c>
      <c r="E617" s="5" t="str">
        <f t="shared" ca="1" si="69"/>
        <v/>
      </c>
      <c r="F617" s="49"/>
      <c r="G617" s="5" t="str">
        <f t="shared" ca="1" si="65"/>
        <v/>
      </c>
      <c r="H617" s="5" t="str">
        <f t="shared" ca="1" si="66"/>
        <v/>
      </c>
      <c r="I617" s="5" t="str">
        <f t="shared" ca="1" si="67"/>
        <v/>
      </c>
      <c r="J617" s="5" t="str">
        <f t="shared" ca="1" si="68"/>
        <v/>
      </c>
      <c r="M617" s="5"/>
    </row>
    <row r="618" spans="2:13" x14ac:dyDescent="0.3">
      <c r="B618" s="53"/>
      <c r="C618" s="5" t="str">
        <f t="shared" ca="1" si="63"/>
        <v/>
      </c>
      <c r="D618" s="5" t="str">
        <f t="shared" ca="1" si="64"/>
        <v/>
      </c>
      <c r="E618" s="5" t="str">
        <f t="shared" ca="1" si="69"/>
        <v/>
      </c>
      <c r="F618" s="49"/>
      <c r="G618" s="5" t="str">
        <f t="shared" ca="1" si="65"/>
        <v/>
      </c>
      <c r="H618" s="5" t="str">
        <f t="shared" ca="1" si="66"/>
        <v/>
      </c>
      <c r="I618" s="5" t="str">
        <f t="shared" ca="1" si="67"/>
        <v/>
      </c>
      <c r="J618" s="5" t="str">
        <f t="shared" ca="1" si="68"/>
        <v/>
      </c>
      <c r="M618" s="5"/>
    </row>
    <row r="619" spans="2:13" x14ac:dyDescent="0.3">
      <c r="B619" s="53"/>
      <c r="C619" s="5" t="str">
        <f t="shared" ca="1" si="63"/>
        <v/>
      </c>
      <c r="D619" s="5" t="str">
        <f t="shared" ca="1" si="64"/>
        <v/>
      </c>
      <c r="E619" s="5" t="str">
        <f t="shared" ca="1" si="69"/>
        <v/>
      </c>
      <c r="F619" s="49"/>
      <c r="G619" s="5" t="str">
        <f t="shared" ca="1" si="65"/>
        <v/>
      </c>
      <c r="H619" s="5" t="str">
        <f t="shared" ca="1" si="66"/>
        <v/>
      </c>
      <c r="I619" s="5" t="str">
        <f t="shared" ca="1" si="67"/>
        <v/>
      </c>
      <c r="J619" s="5" t="str">
        <f t="shared" ca="1" si="68"/>
        <v/>
      </c>
      <c r="M619" s="5"/>
    </row>
    <row r="620" spans="2:13" x14ac:dyDescent="0.3">
      <c r="B620" s="53"/>
      <c r="C620" s="5" t="str">
        <f t="shared" ca="1" si="63"/>
        <v/>
      </c>
      <c r="D620" s="5" t="str">
        <f t="shared" ca="1" si="64"/>
        <v/>
      </c>
      <c r="E620" s="5" t="str">
        <f t="shared" ca="1" si="69"/>
        <v/>
      </c>
      <c r="F620" s="49"/>
      <c r="G620" s="5" t="str">
        <f t="shared" ca="1" si="65"/>
        <v/>
      </c>
      <c r="H620" s="5" t="str">
        <f t="shared" ca="1" si="66"/>
        <v/>
      </c>
      <c r="I620" s="5" t="str">
        <f t="shared" ca="1" si="67"/>
        <v/>
      </c>
      <c r="J620" s="5" t="str">
        <f t="shared" ca="1" si="68"/>
        <v/>
      </c>
      <c r="M620" s="5"/>
    </row>
    <row r="621" spans="2:13" x14ac:dyDescent="0.3">
      <c r="B621" s="53"/>
      <c r="C621" s="5" t="str">
        <f t="shared" ca="1" si="63"/>
        <v/>
      </c>
      <c r="D621" s="5" t="str">
        <f t="shared" ca="1" si="64"/>
        <v/>
      </c>
      <c r="E621" s="5" t="str">
        <f t="shared" ca="1" si="69"/>
        <v/>
      </c>
      <c r="F621" s="49"/>
      <c r="G621" s="5" t="str">
        <f t="shared" ca="1" si="65"/>
        <v/>
      </c>
      <c r="H621" s="5" t="str">
        <f t="shared" ca="1" si="66"/>
        <v/>
      </c>
      <c r="I621" s="5" t="str">
        <f t="shared" ca="1" si="67"/>
        <v/>
      </c>
      <c r="J621" s="5" t="str">
        <f t="shared" ca="1" si="68"/>
        <v/>
      </c>
      <c r="M621" s="5"/>
    </row>
    <row r="622" spans="2:13" x14ac:dyDescent="0.3">
      <c r="B622" s="53"/>
      <c r="C622" s="5" t="str">
        <f t="shared" ca="1" si="63"/>
        <v/>
      </c>
      <c r="D622" s="5" t="str">
        <f t="shared" ca="1" si="64"/>
        <v/>
      </c>
      <c r="E622" s="5" t="str">
        <f t="shared" ca="1" si="69"/>
        <v/>
      </c>
      <c r="F622" s="49"/>
      <c r="G622" s="5" t="str">
        <f t="shared" ca="1" si="65"/>
        <v/>
      </c>
      <c r="H622" s="5" t="str">
        <f t="shared" ca="1" si="66"/>
        <v/>
      </c>
      <c r="I622" s="5" t="str">
        <f t="shared" ca="1" si="67"/>
        <v/>
      </c>
      <c r="J622" s="5" t="str">
        <f t="shared" ca="1" si="68"/>
        <v/>
      </c>
      <c r="M622" s="5"/>
    </row>
    <row r="623" spans="2:13" x14ac:dyDescent="0.3">
      <c r="B623" s="53"/>
      <c r="C623" s="5" t="str">
        <f t="shared" ca="1" si="63"/>
        <v/>
      </c>
      <c r="D623" s="5" t="str">
        <f t="shared" ca="1" si="64"/>
        <v/>
      </c>
      <c r="E623" s="5" t="str">
        <f t="shared" ca="1" si="69"/>
        <v/>
      </c>
      <c r="F623" s="49"/>
      <c r="G623" s="5" t="str">
        <f t="shared" ca="1" si="65"/>
        <v/>
      </c>
      <c r="H623" s="5" t="str">
        <f t="shared" ca="1" si="66"/>
        <v/>
      </c>
      <c r="I623" s="5" t="str">
        <f t="shared" ca="1" si="67"/>
        <v/>
      </c>
      <c r="J623" s="5" t="str">
        <f t="shared" ca="1" si="68"/>
        <v/>
      </c>
      <c r="M623" s="5"/>
    </row>
    <row r="624" spans="2:13" x14ac:dyDescent="0.3">
      <c r="B624" s="53"/>
      <c r="C624" s="5" t="str">
        <f t="shared" ca="1" si="63"/>
        <v/>
      </c>
      <c r="D624" s="5" t="str">
        <f t="shared" ca="1" si="64"/>
        <v/>
      </c>
      <c r="E624" s="5" t="str">
        <f t="shared" ca="1" si="69"/>
        <v/>
      </c>
      <c r="F624" s="49"/>
      <c r="G624" s="5" t="str">
        <f t="shared" ca="1" si="65"/>
        <v/>
      </c>
      <c r="H624" s="5" t="str">
        <f t="shared" ca="1" si="66"/>
        <v/>
      </c>
      <c r="I624" s="5" t="str">
        <f t="shared" ca="1" si="67"/>
        <v/>
      </c>
      <c r="J624" s="5" t="str">
        <f t="shared" ca="1" si="68"/>
        <v/>
      </c>
      <c r="M624" s="5"/>
    </row>
    <row r="625" spans="1:13" ht="15" thickBot="1" x14ac:dyDescent="0.35">
      <c r="B625" s="53"/>
      <c r="C625" s="5" t="str">
        <f t="shared" ca="1" si="63"/>
        <v/>
      </c>
      <c r="D625" s="5" t="str">
        <f t="shared" ca="1" si="64"/>
        <v/>
      </c>
      <c r="E625" s="5" t="str">
        <f t="shared" ca="1" si="69"/>
        <v/>
      </c>
      <c r="F625" s="49"/>
      <c r="G625" s="5" t="str">
        <f t="shared" ca="1" si="65"/>
        <v/>
      </c>
      <c r="H625" s="5" t="str">
        <f t="shared" ca="1" si="66"/>
        <v/>
      </c>
      <c r="I625" s="5" t="str">
        <f t="shared" ca="1" si="67"/>
        <v/>
      </c>
      <c r="J625" s="5" t="str">
        <f t="shared" ca="1" si="68"/>
        <v/>
      </c>
      <c r="M625" s="5"/>
    </row>
    <row r="626" spans="1:13" ht="15" thickBot="1" x14ac:dyDescent="0.35">
      <c r="A626" s="54" t="s">
        <v>20</v>
      </c>
      <c r="B626" s="55"/>
      <c r="C626" s="55" t="s">
        <v>22</v>
      </c>
      <c r="D626" s="55" t="s">
        <v>23</v>
      </c>
      <c r="E626" s="55" t="s">
        <v>24</v>
      </c>
      <c r="F626" s="55" t="s">
        <v>42</v>
      </c>
      <c r="G626" s="55" t="s">
        <v>25</v>
      </c>
      <c r="H626" s="55" t="s">
        <v>26</v>
      </c>
      <c r="I626" s="55" t="s">
        <v>27</v>
      </c>
      <c r="J626" s="56" t="s">
        <v>28</v>
      </c>
    </row>
  </sheetData>
  <sheetProtection sheet="1" objects="1" scenarios="1"/>
  <mergeCells count="3">
    <mergeCell ref="A1:B1"/>
    <mergeCell ref="D1:E1"/>
    <mergeCell ref="G1:H1"/>
  </mergeCells>
  <conditionalFormatting sqref="A26:J26 F27 A27:C625">
    <cfRule type="expression" dxfId="14" priority="5">
      <formula>NOT(ISBLANK($A26))</formula>
    </cfRule>
  </conditionalFormatting>
  <conditionalFormatting sqref="C27:C6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:E625">
    <cfRule type="expression" dxfId="13" priority="1">
      <formula>NOT(ISBLANK($A27))</formula>
    </cfRule>
  </conditionalFormatting>
  <conditionalFormatting sqref="F28:F625">
    <cfRule type="expression" dxfId="12" priority="3">
      <formula>NOT(ISBLANK($A28))</formula>
    </cfRule>
  </conditionalFormatting>
  <conditionalFormatting sqref="G27:J625">
    <cfRule type="expression" dxfId="11" priority="2">
      <formula>NOT(ISBLANK($A27))</formula>
    </cfRule>
  </conditionalFormatting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E501-4AB5-4CA0-9C55-D6466DA15294}">
  <dimension ref="A1:P626"/>
  <sheetViews>
    <sheetView zoomScale="80" zoomScaleNormal="80" workbookViewId="0">
      <pane xSplit="1" ySplit="24" topLeftCell="B25" activePane="bottomRight" state="frozen"/>
      <selection pane="topRight" activeCell="B1" sqref="B1"/>
      <selection pane="bottomLeft" activeCell="A25" sqref="A25"/>
      <selection pane="bottomRight" activeCell="C10" sqref="C10"/>
    </sheetView>
  </sheetViews>
  <sheetFormatPr defaultRowHeight="14.4" x14ac:dyDescent="0.3"/>
  <cols>
    <col min="1" max="1" width="43" style="74" bestFit="1" customWidth="1"/>
    <col min="2" max="2" width="12" style="74" bestFit="1" customWidth="1"/>
    <col min="3" max="3" width="25.6640625" style="84" bestFit="1" customWidth="1"/>
    <col min="4" max="4" width="61.6640625" style="74" bestFit="1" customWidth="1"/>
    <col min="5" max="5" width="23.33203125" style="74" bestFit="1" customWidth="1"/>
    <col min="6" max="6" width="13.88671875" style="74" bestFit="1" customWidth="1"/>
    <col min="7" max="7" width="61.6640625" style="74" bestFit="1" customWidth="1"/>
    <col min="8" max="8" width="30.21875" style="74" bestFit="1" customWidth="1"/>
    <col min="9" max="9" width="17.88671875" style="74" bestFit="1" customWidth="1"/>
    <col min="10" max="10" width="21.21875" style="74" bestFit="1" customWidth="1"/>
    <col min="11" max="11" width="10.44140625" style="74" bestFit="1" customWidth="1"/>
    <col min="12" max="12" width="21.88671875" style="74" bestFit="1" customWidth="1"/>
    <col min="13" max="13" width="20.33203125" style="74" bestFit="1" customWidth="1"/>
    <col min="14" max="14" width="27.88671875" style="74" bestFit="1" customWidth="1"/>
    <col min="15" max="15" width="13.109375" style="74" bestFit="1" customWidth="1"/>
    <col min="16" max="16" width="16.44140625" style="74" bestFit="1" customWidth="1"/>
    <col min="17" max="16384" width="8.88671875" style="74"/>
  </cols>
  <sheetData>
    <row r="1" spans="1:11" ht="16.2" thickBot="1" x14ac:dyDescent="0.35">
      <c r="A1" s="72" t="s">
        <v>0</v>
      </c>
      <c r="B1" s="73"/>
      <c r="C1" s="74"/>
      <c r="D1" s="75" t="s">
        <v>1</v>
      </c>
      <c r="E1" s="76"/>
      <c r="G1" s="77" t="s">
        <v>40</v>
      </c>
      <c r="H1" s="78"/>
    </row>
    <row r="2" spans="1:11" ht="15" thickBot="1" x14ac:dyDescent="0.35">
      <c r="A2" s="79" t="s">
        <v>2</v>
      </c>
      <c r="B2" s="80">
        <v>200000</v>
      </c>
      <c r="C2" s="74"/>
      <c r="D2" s="81" t="s">
        <v>53</v>
      </c>
      <c r="E2" s="82" cm="1">
        <f t="array" ref="E2">SUM(IF($G$26:$G$625&lt;&gt;"",$H$26:$H$625,""))</f>
        <v>28200</v>
      </c>
      <c r="G2" s="83" t="s">
        <v>30</v>
      </c>
      <c r="H2" s="80">
        <v>60000</v>
      </c>
      <c r="K2" s="84"/>
    </row>
    <row r="3" spans="1:11" ht="15" thickBot="1" x14ac:dyDescent="0.35">
      <c r="A3" s="85" t="s">
        <v>4</v>
      </c>
      <c r="B3" s="86">
        <v>0.1</v>
      </c>
      <c r="C3" s="74"/>
      <c r="D3" s="87" t="s">
        <v>55</v>
      </c>
      <c r="E3" s="88">
        <f>SUMIF('Variable Mortgage Hidden'!E26:E625, "&lt;&gt;0",'Variable Mortgage Hidden'!F26:F625)</f>
        <v>399065.77700004081</v>
      </c>
      <c r="G3" s="89" t="s">
        <v>31</v>
      </c>
      <c r="H3" s="90">
        <f>$H$2/12</f>
        <v>5000</v>
      </c>
    </row>
    <row r="4" spans="1:11" x14ac:dyDescent="0.3">
      <c r="A4" s="85" t="s">
        <v>5</v>
      </c>
      <c r="B4" s="88">
        <f>B2*B3</f>
        <v>20000</v>
      </c>
      <c r="C4" s="74"/>
      <c r="D4" s="91" t="s">
        <v>54</v>
      </c>
      <c r="E4" s="88">
        <f>SUMIF(E26:E625, "&lt;&gt;0",F26:F625)</f>
        <v>296849.81106712471</v>
      </c>
      <c r="G4" s="92" t="s">
        <v>68</v>
      </c>
      <c r="H4" s="93">
        <f>AVERAGE($D$26:$D$625)</f>
        <v>1593.4299309271823</v>
      </c>
    </row>
    <row r="5" spans="1:11" ht="15" thickBot="1" x14ac:dyDescent="0.35">
      <c r="A5" s="94" t="s">
        <v>6</v>
      </c>
      <c r="B5" s="95">
        <f>B2*(1-B3)</f>
        <v>180000</v>
      </c>
      <c r="C5" s="74"/>
      <c r="D5" s="96" t="s">
        <v>47</v>
      </c>
      <c r="E5" s="90">
        <f>$E$3-$E$4</f>
        <v>102215.96593291609</v>
      </c>
      <c r="G5" s="97" t="s">
        <v>33</v>
      </c>
      <c r="H5" s="98">
        <f>$H$4/$H$3</f>
        <v>0.31868598618543648</v>
      </c>
    </row>
    <row r="6" spans="1:11" x14ac:dyDescent="0.3">
      <c r="A6" s="79" t="s">
        <v>43</v>
      </c>
      <c r="B6" s="99">
        <v>30</v>
      </c>
      <c r="C6" s="74"/>
      <c r="D6" s="100" t="s">
        <v>7</v>
      </c>
      <c r="E6" s="101">
        <f>$B$5</f>
        <v>180000</v>
      </c>
      <c r="G6" s="92" t="s">
        <v>34</v>
      </c>
      <c r="H6" s="80">
        <v>100</v>
      </c>
    </row>
    <row r="7" spans="1:11" x14ac:dyDescent="0.3">
      <c r="A7" s="85" t="s">
        <v>8</v>
      </c>
      <c r="B7" s="102">
        <f>B6*12</f>
        <v>360</v>
      </c>
      <c r="C7" s="74"/>
      <c r="D7" s="91" t="s">
        <v>56</v>
      </c>
      <c r="E7" s="88">
        <f>SUM('Variable Mortgage Hidden'!D26:D625)</f>
        <v>579065.77700003737</v>
      </c>
      <c r="G7" s="103" t="s">
        <v>41</v>
      </c>
      <c r="H7" s="88">
        <f>$H$6+$H$4</f>
        <v>1693.4299309271823</v>
      </c>
    </row>
    <row r="8" spans="1:11" ht="15" thickBot="1" x14ac:dyDescent="0.35">
      <c r="A8" s="85" t="s">
        <v>69</v>
      </c>
      <c r="B8" s="71" cm="1">
        <f t="array" ref="B8">AVERAGE(IF($A$26:$A$625&lt;&gt;"",$C$26:$C$625,""))</f>
        <v>0.10166666666666736</v>
      </c>
      <c r="C8" s="74"/>
      <c r="D8" s="96" t="s">
        <v>48</v>
      </c>
      <c r="E8" s="90">
        <f>$E$4+$E$6</f>
        <v>476849.81106712471</v>
      </c>
      <c r="G8" s="97" t="s">
        <v>35</v>
      </c>
      <c r="H8" s="98">
        <f>($H$6+$H$4)/$H$3</f>
        <v>0.33868598618543649</v>
      </c>
    </row>
    <row r="9" spans="1:11" ht="15" thickBot="1" x14ac:dyDescent="0.35">
      <c r="A9" s="104" t="s">
        <v>70</v>
      </c>
      <c r="B9" s="105">
        <f>$B$8/12</f>
        <v>8.4722222222222802E-3</v>
      </c>
      <c r="C9" s="143"/>
      <c r="D9" s="100" t="s">
        <v>57</v>
      </c>
      <c r="E9" s="106">
        <f>$B$6*12</f>
        <v>360</v>
      </c>
      <c r="G9" s="92" t="s">
        <v>37</v>
      </c>
      <c r="H9" s="93">
        <f>$B$11</f>
        <v>500</v>
      </c>
    </row>
    <row r="10" spans="1:11" ht="15" thickBot="1" x14ac:dyDescent="0.35">
      <c r="A10" s="107" t="s">
        <v>71</v>
      </c>
      <c r="B10" s="108">
        <f>AVERAGE($D$26:$D$625)</f>
        <v>1593.4299309271823</v>
      </c>
      <c r="C10" s="74"/>
      <c r="D10" s="91" t="s">
        <v>58</v>
      </c>
      <c r="E10" s="109" cm="1">
        <f t="array" ref="E10">COUNT(IF($G$26:$G$625&lt;&gt;"",1,""))</f>
        <v>282</v>
      </c>
      <c r="G10" s="97" t="s">
        <v>36</v>
      </c>
      <c r="H10" s="98">
        <f>($H$9+$H$6+$H$4)/$H$3</f>
        <v>0.43868598618543647</v>
      </c>
    </row>
    <row r="11" spans="1:11" ht="15" thickBot="1" x14ac:dyDescent="0.35">
      <c r="A11" s="110" t="s">
        <v>12</v>
      </c>
      <c r="B11" s="111">
        <v>500</v>
      </c>
      <c r="C11" s="74"/>
      <c r="D11" s="96" t="s">
        <v>49</v>
      </c>
      <c r="E11" s="112">
        <f>$E$9-$E$10</f>
        <v>78</v>
      </c>
      <c r="G11" s="92" t="s">
        <v>39</v>
      </c>
      <c r="H11" s="93">
        <f>$B$18-$B$12</f>
        <v>300</v>
      </c>
    </row>
    <row r="12" spans="1:11" ht="15" thickBot="1" x14ac:dyDescent="0.35">
      <c r="A12" s="104" t="s">
        <v>13</v>
      </c>
      <c r="B12" s="113">
        <f>$B$10+$B$11</f>
        <v>2093.4299309271823</v>
      </c>
      <c r="C12" s="114"/>
      <c r="D12" s="100" t="s">
        <v>59</v>
      </c>
      <c r="E12" s="101">
        <f>SUM('Variable Mortgage Hidden'!$I$26:$I$625)</f>
        <v>180000</v>
      </c>
      <c r="G12" s="97" t="s">
        <v>38</v>
      </c>
      <c r="H12" s="98">
        <f>($H$11+$H$9+$H$6+$H$4)/$H$3</f>
        <v>0.49868598618543647</v>
      </c>
    </row>
    <row r="13" spans="1:11" x14ac:dyDescent="0.3">
      <c r="A13" s="79" t="s">
        <v>45</v>
      </c>
      <c r="B13" s="115">
        <v>0.2</v>
      </c>
      <c r="C13" s="74"/>
      <c r="D13" s="100" t="s">
        <v>60</v>
      </c>
      <c r="E13" s="101">
        <f>SUM($J$26:$J$625)</f>
        <v>141000</v>
      </c>
    </row>
    <row r="14" spans="1:11" ht="15" thickBot="1" x14ac:dyDescent="0.35">
      <c r="A14" s="85" t="s">
        <v>14</v>
      </c>
      <c r="B14" s="116">
        <f>$B$2*$B$13</f>
        <v>40000</v>
      </c>
      <c r="C14" s="74"/>
      <c r="D14" s="96" t="s">
        <v>50</v>
      </c>
      <c r="E14" s="90">
        <f>$E$12-$E$13</f>
        <v>39000</v>
      </c>
    </row>
    <row r="15" spans="1:11" x14ac:dyDescent="0.3">
      <c r="A15" s="85" t="s">
        <v>46</v>
      </c>
      <c r="B15" s="86">
        <v>0.02</v>
      </c>
      <c r="C15" s="74"/>
      <c r="D15" s="100" t="s">
        <v>61</v>
      </c>
      <c r="E15" s="101">
        <f>SUM('Variable Mortgage Hidden'!$J$26:$J$625)</f>
        <v>41700</v>
      </c>
    </row>
    <row r="16" spans="1:11" x14ac:dyDescent="0.3">
      <c r="A16" s="85" t="s">
        <v>16</v>
      </c>
      <c r="B16" s="117">
        <f>B15/12</f>
        <v>1.6666666666666668E-3</v>
      </c>
      <c r="C16" s="74"/>
      <c r="D16" s="100" t="s">
        <v>62</v>
      </c>
      <c r="E16" s="101">
        <f>SUM($K$26:$K$625)</f>
        <v>26100</v>
      </c>
    </row>
    <row r="17" spans="1:16" ht="15" thickBot="1" x14ac:dyDescent="0.35">
      <c r="A17" s="85" t="s">
        <v>17</v>
      </c>
      <c r="B17" s="116">
        <f>$B$5*$B$16</f>
        <v>300</v>
      </c>
      <c r="C17" s="74"/>
      <c r="D17" s="96" t="s">
        <v>51</v>
      </c>
      <c r="E17" s="90">
        <f>$E$15-$E$16</f>
        <v>15600</v>
      </c>
      <c r="I17" s="84"/>
      <c r="J17" s="84"/>
    </row>
    <row r="18" spans="1:16" ht="15" thickBot="1" x14ac:dyDescent="0.35">
      <c r="A18" s="104" t="s">
        <v>18</v>
      </c>
      <c r="B18" s="113">
        <f>$B$12+$B$17</f>
        <v>2393.4299309271823</v>
      </c>
      <c r="C18" s="74"/>
      <c r="D18" s="100" t="s">
        <v>63</v>
      </c>
      <c r="E18" s="101">
        <f>SUM('Variable Mortgage Hidden'!$K$26:$K$625)</f>
        <v>800765.7770000383</v>
      </c>
      <c r="K18" s="84"/>
    </row>
    <row r="19" spans="1:16" x14ac:dyDescent="0.3">
      <c r="C19" s="74"/>
      <c r="D19" s="91" t="s">
        <v>64</v>
      </c>
      <c r="E19" s="88">
        <f>SUM($L$26:$L$625)</f>
        <v>643949.81106712378</v>
      </c>
      <c r="I19" s="84"/>
    </row>
    <row r="20" spans="1:16" ht="15" thickBot="1" x14ac:dyDescent="0.35">
      <c r="C20" s="74"/>
      <c r="D20" s="96" t="s">
        <v>52</v>
      </c>
      <c r="E20" s="90">
        <f>$E$18-$E$19</f>
        <v>156815.96593291452</v>
      </c>
      <c r="I20" s="84"/>
    </row>
    <row r="21" spans="1:16" x14ac:dyDescent="0.3">
      <c r="B21" s="118"/>
      <c r="C21" s="118"/>
      <c r="D21" s="118"/>
      <c r="G21" s="84"/>
    </row>
    <row r="22" spans="1:16" ht="15" thickBot="1" x14ac:dyDescent="0.35">
      <c r="C22" s="74"/>
      <c r="G22" s="84"/>
    </row>
    <row r="23" spans="1:16" ht="16.2" thickBot="1" x14ac:dyDescent="0.35">
      <c r="A23" s="119" t="s">
        <v>19</v>
      </c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1"/>
    </row>
    <row r="24" spans="1:16" x14ac:dyDescent="0.3">
      <c r="A24" s="122" t="s">
        <v>20</v>
      </c>
      <c r="B24" s="123" t="s">
        <v>21</v>
      </c>
      <c r="C24" s="123" t="s">
        <v>67</v>
      </c>
      <c r="D24" s="124" t="s">
        <v>66</v>
      </c>
      <c r="E24" s="122" t="s">
        <v>22</v>
      </c>
      <c r="F24" s="122" t="s">
        <v>23</v>
      </c>
      <c r="G24" s="122" t="s">
        <v>24</v>
      </c>
      <c r="H24" s="124" t="s">
        <v>42</v>
      </c>
      <c r="I24" s="122" t="s">
        <v>25</v>
      </c>
      <c r="J24" s="122" t="s">
        <v>26</v>
      </c>
      <c r="K24" s="122" t="s">
        <v>27</v>
      </c>
      <c r="L24" s="122" t="s">
        <v>28</v>
      </c>
      <c r="M24" s="84"/>
    </row>
    <row r="25" spans="1:16" x14ac:dyDescent="0.3">
      <c r="A25" s="125">
        <v>0</v>
      </c>
      <c r="B25" s="126"/>
      <c r="C25" s="127"/>
      <c r="D25" s="128"/>
      <c r="E25" s="128"/>
      <c r="F25" s="128"/>
      <c r="G25" s="128"/>
      <c r="H25" s="128"/>
      <c r="I25" s="128">
        <f>$B$5</f>
        <v>180000</v>
      </c>
      <c r="J25" s="128"/>
      <c r="K25" s="128"/>
      <c r="L25" s="128"/>
      <c r="P25" s="84"/>
    </row>
    <row r="26" spans="1:16" x14ac:dyDescent="0.3">
      <c r="A26" s="74" cm="1">
        <f t="array" ref="A26:A385">_xlfn.SEQUENCE($B$7)</f>
        <v>1</v>
      </c>
      <c r="B26" s="129">
        <v>43831</v>
      </c>
      <c r="C26" s="130">
        <v>0.1</v>
      </c>
      <c r="D26" s="131">
        <f>_xlfn.LET(
_xlpm.Payment,IF(OR($C26&lt;&gt;$C25,$C25=""),-PMT($C26/12,COUNT($A26:$A$625),$I25),$D25),
_xlpm.IsPrincipalRemainingZeroCondition,ROUND($I25,2)=0,
_xlpm.IsPrincipalRemainingBlankCondition,$I25="",
_xlpm.IsPeriodBlankCondition,ISBLANK($A26),
_xlpm.Calculation,IF(_xlpm.IsPeriodBlankCondition,"",IF(_xlpm.IsPrincipalRemainingBlankCondition,"",IF(_xlpm.IsPrincipalRemainingZeroCondition,"",_xlpm.Payment))),
_xlpm.Calculation
)</f>
        <v>1579.6288261598379</v>
      </c>
      <c r="E26" s="84" cm="1">
        <f t="array" ref="E26">_xlfn.LET(
_xlpm.StartingPrincipalBalance,$I25,
_xlpm.IsPrincipalRemainingZeroCondition,ROUND($I25,2)=0,
_xlpm.IsPrincipalRemainingBlankCondition,$I25="",
_xlpm.IsPeriodBlankCondition,ISBLANK($A26),
_xlpm.Calculation,IF(_xlpm.IsPeriodBlankCondition,"",IF(_xlpm.IsPrincipalRemainingBlankCondition,"",IF(_xlpm.IsPrincipalRemainingZeroCondition,"",_xlpm.StartingPrincipalBalance))),
_xlpm.Calculation
)</f>
        <v>180000</v>
      </c>
      <c r="F26" s="84" cm="1">
        <f t="array" ref="F26">_xlfn.LET(
_xlpm.InterestCalculation,$I25*($C26/12),
_xlpm.IsPrincipalRemainingZeroCondition,ROUND($I25,2)=0,
_xlpm.IsPrincipalRemainingBlankCondition,$I25="",
_xlpm.IsPeriodBlankCondition,ISBLANK($A26),
_xlpm.Calculation,IF(_xlpm.IsPeriodBlankCondition,"",IF(_xlpm.IsPrincipalRemainingBlankCondition,"",IF(_xlpm.IsPrincipalRemainingZeroCondition,"",_xlpm.InterestCalculation))),
_xlpm.Calculation
)</f>
        <v>1500</v>
      </c>
      <c r="G26" s="84">
        <f t="shared" ref="G26:G89" si="0">_xlfn.LET(
_xlpm.PrincipalOwedCalculation,$D26-$F26,
_xlpm.IsPrincipalLessThenOrEqualToMonthlyPaymentCondition,$I25&lt;=$D26,
_xlpm.IsPrincipalZeroCondition,ROUND($I25,2) = 0,
_xlpm.IsPrincipalRemainingBlankCondition,$I25="",
_xlpm.IsPeriodBlankCondition,ISBLANK($A26),
_xlpm.Calculation,IF(_xlpm.IsPeriodBlankCondition,"",IF(_xlpm.IsPrincipalRemainingBlankCondition,"",IF(_xlpm.IsPrincipalZeroCondition,"",IF(_xlpm.IsPrincipalLessThenOrEqualToMonthlyPaymentCondition,$I25,_xlpm.PrincipalOwedCalculation)))),
_xlpm.Calculation
)</f>
        <v>79.628826159837899</v>
      </c>
      <c r="H26" s="84">
        <v>100</v>
      </c>
      <c r="I26" s="84">
        <f t="shared" ref="I26:I89" si="1">_xlfn.LET(
_xlpm.StartingBalanceGreaterThanPrincipalOwedPlusPrepaymentCondition,$E26&gt;=$G26+$H26,
_xlpm.IsPrincpalOwedPlusPrepaymentLessThanOrEqualToPrincipalRemainingCondition,ROUND($G26+$H26,2)&lt;=ROUND($I25,2),
_xlpm.IsCurrentPrincapalOwedAmtGreaterThanPrevPrincipalOwedCondition,$G25&gt;$I25,
_xlpm.IsPrincipalZeroCondition,ROUND($I25,2) = 0,
_xlpm.IsPrincipalRemainingBlankCondition,$I25="",
_xlpm.IsPeriodBlankCondition,ISBLANK($A26),
_xlpm.Calculation,IF(_xlpm.IsPeriodBlankCondition,"",IF(_xlpm.IsPrincipalRemainingBlankCondition,"",IF(_xlpm.IsPrincipalZeroCondition,"",IF(_xlpm.StartingBalanceGreaterThanPrincipalOwedPlusPrepaymentCondition,$E26-$G26-$H26,0)))),
_xlpm.Calculation
)</f>
        <v>179820.37117384016</v>
      </c>
      <c r="J26" s="84">
        <f>_xlfn.LET(
_xlpm.PrincpalRemainingCalculation,$B$11,
_xlpm.IsPrincipalZeroCondition,ROUND($I25,2) = 0,
_xlpm.IsPrincipalRemainingBlankCondition,$I25="",
_xlpm.IsPeriodBlankCondition,ISBLANK($A26),
_xlpm.Calculation,IF(_xlpm.IsPeriodBlankCondition,"",IF(_xlpm.IsPrincipalRemainingBlankCondition,"",IF(_xlpm.IsPrincipalZeroCondition,"",_xlpm.PrincpalRemainingCalculation))),
_xlpm.Calculation
)</f>
        <v>500</v>
      </c>
      <c r="K26" s="84">
        <f>_xlfn.LET(
_xlpm.IsPrincipalRemainingLessThanOrEqualToPMICutoffAmtCondition,$I25&lt;=$B$2*(1-$B$13),
_xlpm.PMIMonthlyPayment,$B$17,
_xlpm.IsPrincipalZeroCondition,ROUND($I25,2) = 0,
_xlpm.IsPrincipalRemainingBlankCondition,$I25="",
_xlpm.IsPeriodBlankCondition,ISBLANK($A26),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26" s="84">
        <f t="shared" ref="L26:L89" si="2">_xlfn.LET(
_xlpm.PrePaymentActuallyPaid,IF($E26&gt;=$G26+$H26,$H26,$E26-$G26),
_xlpm.IfPMIOwedIsBlank,IF($K26 = "",0,$K26),
_xlpm.TotalMonthlyPaymentCalculation,$F26+$G26+$J26+_xlpm.IfPMIOwedIsBlank+_xlpm.PrePaymentActuallyPaid,
_xlpm.IsPrincipalZeroCondition,ROUND($I25,2) = 0,
_xlpm.IsPrincipalRemainingBlankCondition,$I25="",
_xlpm.IsPeriodBlankCondition,ISBLANK($A26),
_xlpm.Calculation,IF(_xlpm.IsPeriodBlankCondition,"",IF(_xlpm.IsPrincipalRemainingBlankCondition,"",IF(_xlpm.IsPrincipalZeroCondition,"",_xlpm.TotalMonthlyPaymentCalculation))),
_xlpm.Calculation
)</f>
        <v>2479.6288261598379</v>
      </c>
      <c r="M26" s="84"/>
      <c r="N26" s="144"/>
      <c r="O26" s="144"/>
      <c r="P26" s="144"/>
    </row>
    <row r="27" spans="1:16" x14ac:dyDescent="0.3">
      <c r="A27" s="74">
        <v>2</v>
      </c>
      <c r="B27" s="132">
        <f t="shared" ref="B27:B90" si="3">IF(ISBLANK($A27),"",EDATE($B26,1))</f>
        <v>43862</v>
      </c>
      <c r="C27" s="130">
        <v>0.1</v>
      </c>
      <c r="D27" s="131">
        <f>_xlfn.LET(
_xlpm.Payment,IF(OR($C27&lt;&gt;$C26,$C26=""),-PMT($C27/12,COUNT($A27:$A$625),$I26),$D26),
_xlpm.IsPrincipalRemainingZeroCondition,ROUND($I26,2)=0,
_xlpm.IsPrincipalRemainingBlankCondition,$I26="",
_xlpm.IsPeriodBlankCondition,ISBLANK($A27),
_xlpm.Calculation,IF(_xlpm.IsPeriodBlankCondition,"",IF(_xlpm.IsPrincipalRemainingBlankCondition,"",IF(_xlpm.IsPrincipalRemainingZeroCondition,"",_xlpm.Payment))),
_xlpm.Calculation
)</f>
        <v>1579.6288261598379</v>
      </c>
      <c r="E27" s="84">
        <f t="shared" ref="E27:E90" si="4">_xlfn.LET(
_xlpm.StartingPrincipalBalance,$I26,
_xlpm.IsPrincipalRemainingZeroCondition,ROUND($I26,2)=0,
_xlpm.IsPrincipalRemainingBlankCondition,$I26="",
_xlpm.IsPeriodBlankCondition,ISBLANK($A27),
_xlpm.Calculation,IF(_xlpm.IsPeriodBlankCondition,"",IF(_xlpm.IsPrincipalRemainingBlankCondition,"",IF(_xlpm.IsPrincipalRemainingZeroCondition,"",_xlpm.StartingPrincipalBalance))),
_xlpm.Calculation
)</f>
        <v>179820.37117384016</v>
      </c>
      <c r="F27" s="84" cm="1">
        <f t="array" ref="F27">_xlfn.LET(
_xlpm.InterestCalculation,$I26*($C27/12),
_xlpm.IsPrincipalRemainingZeroCondition,ROUND($I26,2)=0,
_xlpm.IsPrincipalRemainingBlankCondition,$I26="",
_xlpm.IsPeriodBlankCondition,ISBLANK($A27),
_xlpm.Calculation,IF(_xlpm.IsPeriodBlankCondition,"",IF(_xlpm.IsPrincipalRemainingBlankCondition,"",IF(_xlpm.IsPrincipalRemainingZeroCondition,"",_xlpm.InterestCalculation))),
_xlpm.Calculation
)</f>
        <v>1498.5030931153347</v>
      </c>
      <c r="G27" s="84">
        <f t="shared" si="0"/>
        <v>81.125733044503249</v>
      </c>
      <c r="H27" s="84">
        <v>100</v>
      </c>
      <c r="I27" s="84">
        <f t="shared" si="1"/>
        <v>179639.24544079567</v>
      </c>
      <c r="J27" s="84">
        <f>_xlfn.LET(
_xlpm.PrincpalRemainingCalculation,$B$11,
_xlpm.IsPrincipalZeroCondition,ROUND($I26,2) = 0,
_xlpm.IsPrincipalRemainingBlankCondition,$I26="",
_xlpm.IsPeriodBlankCondition,ISBLANK($A27),
_xlpm.Calculation,IF(_xlpm.IsPeriodBlankCondition,"",IF(_xlpm.IsPrincipalRemainingBlankCondition,"",IF(_xlpm.IsPrincipalZeroCondition,"",_xlpm.PrincpalRemainingCalculation))),
_xlpm.Calculation
)</f>
        <v>500</v>
      </c>
      <c r="K27" s="84">
        <f>_xlfn.LET(
_xlpm.IsPrincipalRemainingLessThanOrEqualToPMICutoffAmtCondition,$I26&lt;=$B$2*(1-$B$13),
_xlpm.PMIMonthlyPayment,$B$17,
_xlpm.IsPrincipalZeroCondition,ROUND($I26,2) = 0,
_xlpm.IsPrincipalRemainingBlankCondition,$I26="",
_xlpm.IsPeriodBlankCondition,ISBLANK($A27),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27" s="84">
        <f t="shared" si="2"/>
        <v>2479.6288261598379</v>
      </c>
      <c r="M27" s="84"/>
      <c r="N27" s="144"/>
      <c r="O27" s="144"/>
      <c r="P27" s="84"/>
    </row>
    <row r="28" spans="1:16" x14ac:dyDescent="0.3">
      <c r="A28" s="74">
        <v>3</v>
      </c>
      <c r="B28" s="132">
        <f t="shared" si="3"/>
        <v>43891</v>
      </c>
      <c r="C28" s="130">
        <v>0.1</v>
      </c>
      <c r="D28" s="131">
        <f>_xlfn.LET(
_xlpm.Payment,IF(OR($C28&lt;&gt;$C27,$C27=""),-PMT($C28/12,COUNT($A28:$A$625),$I27),$D27),
_xlpm.IsPrincipalRemainingZeroCondition,ROUND($I27,2)=0,
_xlpm.IsPrincipalRemainingBlankCondition,$I27="",
_xlpm.IsPeriodBlankCondition,ISBLANK($A28),
_xlpm.Calculation,IF(_xlpm.IsPeriodBlankCondition,"",IF(_xlpm.IsPrincipalRemainingBlankCondition,"",IF(_xlpm.IsPrincipalRemainingZeroCondition,"",_xlpm.Payment))),
_xlpm.Calculation
)</f>
        <v>1579.6288261598379</v>
      </c>
      <c r="E28" s="84">
        <f t="shared" si="4"/>
        <v>179639.24544079567</v>
      </c>
      <c r="F28" s="84" cm="1">
        <f t="array" ref="F28">_xlfn.LET(
_xlpm.InterestCalculation,$I27*($C28/12),
_xlpm.IsPrincipalRemainingZeroCondition,ROUND($I27,2)=0,
_xlpm.IsPrincipalRemainingBlankCondition,$I27="",
_xlpm.IsPeriodBlankCondition,ISBLANK($A28),
_xlpm.Calculation,IF(_xlpm.IsPeriodBlankCondition,"",IF(_xlpm.IsPrincipalRemainingBlankCondition,"",IF(_xlpm.IsPrincipalRemainingZeroCondition,"",_xlpm.InterestCalculation))),
_xlpm.Calculation
)</f>
        <v>1496.9937120066306</v>
      </c>
      <c r="G28" s="84">
        <f t="shared" si="0"/>
        <v>82.635114153207269</v>
      </c>
      <c r="H28" s="84">
        <v>100</v>
      </c>
      <c r="I28" s="84">
        <f t="shared" si="1"/>
        <v>179456.61032664246</v>
      </c>
      <c r="J28" s="84">
        <f>_xlfn.LET(
_xlpm.PrincpalRemainingCalculation,$B$11,
_xlpm.IsPrincipalZeroCondition,ROUND($I27,2) = 0,
_xlpm.IsPrincipalRemainingBlankCondition,$I27="",
_xlpm.IsPeriodBlankCondition,ISBLANK($A28),
_xlpm.Calculation,IF(_xlpm.IsPeriodBlankCondition,"",IF(_xlpm.IsPrincipalRemainingBlankCondition,"",IF(_xlpm.IsPrincipalZeroCondition,"",_xlpm.PrincpalRemainingCalculation))),
_xlpm.Calculation
)</f>
        <v>500</v>
      </c>
      <c r="K28" s="84">
        <f>_xlfn.LET(
_xlpm.IsPrincipalRemainingLessThanOrEqualToPMICutoffAmtCondition,$I27&lt;=$B$2*(1-$B$13),
_xlpm.PMIMonthlyPayment,$B$17,
_xlpm.IsPrincipalZeroCondition,ROUND($I27,2) = 0,
_xlpm.IsPrincipalRemainingBlankCondition,$I27="",
_xlpm.IsPeriodBlankCondition,ISBLANK($A28),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28" s="84">
        <f t="shared" si="2"/>
        <v>2479.6288261598379</v>
      </c>
      <c r="M28" s="84"/>
      <c r="N28" s="144"/>
      <c r="O28" s="144"/>
      <c r="P28" s="84"/>
    </row>
    <row r="29" spans="1:16" x14ac:dyDescent="0.3">
      <c r="A29" s="74">
        <v>4</v>
      </c>
      <c r="B29" s="132">
        <f t="shared" si="3"/>
        <v>43922</v>
      </c>
      <c r="C29" s="130">
        <v>0.1</v>
      </c>
      <c r="D29" s="131">
        <f>_xlfn.LET(
_xlpm.Payment,IF(OR($C29&lt;&gt;$C28,$C28=""),-PMT($C29/12,COUNT($A29:$A$625),$I28),$D28),
_xlpm.IsPrincipalRemainingZeroCondition,ROUND($I28,2)=0,
_xlpm.IsPrincipalRemainingBlankCondition,$I28="",
_xlpm.IsPeriodBlankCondition,ISBLANK($A29),
_xlpm.Calculation,IF(_xlpm.IsPeriodBlankCondition,"",IF(_xlpm.IsPrincipalRemainingBlankCondition,"",IF(_xlpm.IsPrincipalRemainingZeroCondition,"",_xlpm.Payment))),
_xlpm.Calculation
)</f>
        <v>1579.6288261598379</v>
      </c>
      <c r="E29" s="84">
        <f t="shared" si="4"/>
        <v>179456.61032664246</v>
      </c>
      <c r="F29" s="84" cm="1">
        <f t="array" ref="F29">_xlfn.LET(
_xlpm.InterestCalculation,$I28*($C29/12),
_xlpm.IsPrincipalRemainingZeroCondition,ROUND($I28,2)=0,
_xlpm.IsPrincipalRemainingBlankCondition,$I28="",
_xlpm.IsPeriodBlankCondition,ISBLANK($A29),
_xlpm.Calculation,IF(_xlpm.IsPeriodBlankCondition,"",IF(_xlpm.IsPrincipalRemainingBlankCondition,"",IF(_xlpm.IsPrincipalRemainingZeroCondition,"",_xlpm.InterestCalculation))),
_xlpm.Calculation
)</f>
        <v>1495.4717527220205</v>
      </c>
      <c r="G29" s="84">
        <f t="shared" si="0"/>
        <v>84.157073437817417</v>
      </c>
      <c r="H29" s="84">
        <v>100</v>
      </c>
      <c r="I29" s="84">
        <f t="shared" si="1"/>
        <v>179272.45325320464</v>
      </c>
      <c r="J29" s="84">
        <f>_xlfn.LET(
_xlpm.PrincpalRemainingCalculation,$B$11,
_xlpm.IsPrincipalZeroCondition,ROUND($I28,2) = 0,
_xlpm.IsPrincipalRemainingBlankCondition,$I28="",
_xlpm.IsPeriodBlankCondition,ISBLANK($A29),
_xlpm.Calculation,IF(_xlpm.IsPeriodBlankCondition,"",IF(_xlpm.IsPrincipalRemainingBlankCondition,"",IF(_xlpm.IsPrincipalZeroCondition,"",_xlpm.PrincpalRemainingCalculation))),
_xlpm.Calculation
)</f>
        <v>500</v>
      </c>
      <c r="K29" s="84">
        <f>_xlfn.LET(
_xlpm.IsPrincipalRemainingLessThanOrEqualToPMICutoffAmtCondition,$I28&lt;=$B$2*(1-$B$13),
_xlpm.PMIMonthlyPayment,$B$17,
_xlpm.IsPrincipalZeroCondition,ROUND($I28,2) = 0,
_xlpm.IsPrincipalRemainingBlankCondition,$I28="",
_xlpm.IsPeriodBlankCondition,ISBLANK($A29),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29" s="84">
        <f t="shared" si="2"/>
        <v>2479.6288261598379</v>
      </c>
      <c r="M29" s="84"/>
      <c r="N29" s="144"/>
      <c r="O29" s="144"/>
      <c r="P29" s="84"/>
    </row>
    <row r="30" spans="1:16" x14ac:dyDescent="0.3">
      <c r="A30" s="74">
        <v>5</v>
      </c>
      <c r="B30" s="132">
        <f t="shared" si="3"/>
        <v>43952</v>
      </c>
      <c r="C30" s="130">
        <v>0.1</v>
      </c>
      <c r="D30" s="131">
        <f>_xlfn.LET(
_xlpm.Payment,IF(OR($C30&lt;&gt;$C29,$C29=""),-PMT($C30/12,COUNT($A30:$A$625),$I29),$D29),
_xlpm.IsPrincipalRemainingZeroCondition,ROUND($I29,2)=0,
_xlpm.IsPrincipalRemainingBlankCondition,$I29="",
_xlpm.IsPeriodBlankCondition,ISBLANK($A30),
_xlpm.Calculation,IF(_xlpm.IsPeriodBlankCondition,"",IF(_xlpm.IsPrincipalRemainingBlankCondition,"",IF(_xlpm.IsPrincipalRemainingZeroCondition,"",_xlpm.Payment))),
_xlpm.Calculation
)</f>
        <v>1579.6288261598379</v>
      </c>
      <c r="E30" s="84">
        <f t="shared" si="4"/>
        <v>179272.45325320464</v>
      </c>
      <c r="F30" s="84" cm="1">
        <f t="array" ref="F30">_xlfn.LET(
_xlpm.InterestCalculation,$I29*($C30/12),
_xlpm.IsPrincipalRemainingZeroCondition,ROUND($I29,2)=0,
_xlpm.IsPrincipalRemainingBlankCondition,$I29="",
_xlpm.IsPeriodBlankCondition,ISBLANK($A30),
_xlpm.Calculation,IF(_xlpm.IsPeriodBlankCondition,"",IF(_xlpm.IsPrincipalRemainingBlankCondition,"",IF(_xlpm.IsPrincipalRemainingZeroCondition,"",_xlpm.InterestCalculation))),
_xlpm.Calculation
)</f>
        <v>1493.9371104433719</v>
      </c>
      <c r="G30" s="84">
        <f t="shared" si="0"/>
        <v>85.691715716465978</v>
      </c>
      <c r="H30" s="84">
        <v>100</v>
      </c>
      <c r="I30" s="84">
        <f t="shared" si="1"/>
        <v>179086.76153748817</v>
      </c>
      <c r="J30" s="84">
        <f>_xlfn.LET(
_xlpm.PrincpalRemainingCalculation,$B$11,
_xlpm.IsPrincipalZeroCondition,ROUND($I29,2) = 0,
_xlpm.IsPrincipalRemainingBlankCondition,$I29="",
_xlpm.IsPeriodBlankCondition,ISBLANK($A30),
_xlpm.Calculation,IF(_xlpm.IsPeriodBlankCondition,"",IF(_xlpm.IsPrincipalRemainingBlankCondition,"",IF(_xlpm.IsPrincipalZeroCondition,"",_xlpm.PrincpalRemainingCalculation))),
_xlpm.Calculation
)</f>
        <v>500</v>
      </c>
      <c r="K30" s="84">
        <f>_xlfn.LET(
_xlpm.IsPrincipalRemainingLessThanOrEqualToPMICutoffAmtCondition,$I29&lt;=$B$2*(1-$B$13),
_xlpm.PMIMonthlyPayment,$B$17,
_xlpm.IsPrincipalZeroCondition,ROUND($I29,2) = 0,
_xlpm.IsPrincipalRemainingBlankCondition,$I29="",
_xlpm.IsPeriodBlankCondition,ISBLANK($A30),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30" s="84">
        <f t="shared" si="2"/>
        <v>2479.6288261598379</v>
      </c>
      <c r="M30" s="84"/>
      <c r="N30" s="144"/>
      <c r="O30" s="144"/>
      <c r="P30" s="84"/>
    </row>
    <row r="31" spans="1:16" x14ac:dyDescent="0.3">
      <c r="A31" s="74">
        <v>6</v>
      </c>
      <c r="B31" s="132">
        <f t="shared" si="3"/>
        <v>43983</v>
      </c>
      <c r="C31" s="130">
        <v>0.1</v>
      </c>
      <c r="D31" s="131">
        <f>_xlfn.LET(
_xlpm.Payment,IF(OR($C31&lt;&gt;$C30,$C30=""),-PMT($C31/12,COUNT($A31:$A$625),$I30),$D30),
_xlpm.IsPrincipalRemainingZeroCondition,ROUND($I30,2)=0,
_xlpm.IsPrincipalRemainingBlankCondition,$I30="",
_xlpm.IsPeriodBlankCondition,ISBLANK($A31),
_xlpm.Calculation,IF(_xlpm.IsPeriodBlankCondition,"",IF(_xlpm.IsPrincipalRemainingBlankCondition,"",IF(_xlpm.IsPrincipalRemainingZeroCondition,"",_xlpm.Payment))),
_xlpm.Calculation
)</f>
        <v>1579.6288261598379</v>
      </c>
      <c r="E31" s="84">
        <f t="shared" si="4"/>
        <v>179086.76153748817</v>
      </c>
      <c r="F31" s="84" cm="1">
        <f t="array" ref="F31">_xlfn.LET(
_xlpm.InterestCalculation,$I30*($C31/12),
_xlpm.IsPrincipalRemainingZeroCondition,ROUND($I30,2)=0,
_xlpm.IsPrincipalRemainingBlankCondition,$I30="",
_xlpm.IsPeriodBlankCondition,ISBLANK($A31),
_xlpm.Calculation,IF(_xlpm.IsPeriodBlankCondition,"",IF(_xlpm.IsPrincipalRemainingBlankCondition,"",IF(_xlpm.IsPrincipalRemainingZeroCondition,"",_xlpm.InterestCalculation))),
_xlpm.Calculation
)</f>
        <v>1492.389679479068</v>
      </c>
      <c r="G31" s="84">
        <f t="shared" si="0"/>
        <v>87.239146680769863</v>
      </c>
      <c r="H31" s="84">
        <v>100</v>
      </c>
      <c r="I31" s="84">
        <f t="shared" si="1"/>
        <v>178899.5223908074</v>
      </c>
      <c r="J31" s="84">
        <f>_xlfn.LET(
_xlpm.PrincpalRemainingCalculation,$B$11,
_xlpm.IsPrincipalZeroCondition,ROUND($I30,2) = 0,
_xlpm.IsPrincipalRemainingBlankCondition,$I30="",
_xlpm.IsPeriodBlankCondition,ISBLANK($A31),
_xlpm.Calculation,IF(_xlpm.IsPeriodBlankCondition,"",IF(_xlpm.IsPrincipalRemainingBlankCondition,"",IF(_xlpm.IsPrincipalZeroCondition,"",_xlpm.PrincpalRemainingCalculation))),
_xlpm.Calculation
)</f>
        <v>500</v>
      </c>
      <c r="K31" s="84">
        <f>_xlfn.LET(
_xlpm.IsPrincipalRemainingLessThanOrEqualToPMICutoffAmtCondition,$I30&lt;=$B$2*(1-$B$13),
_xlpm.PMIMonthlyPayment,$B$17,
_xlpm.IsPrincipalZeroCondition,ROUND($I30,2) = 0,
_xlpm.IsPrincipalRemainingBlankCondition,$I30="",
_xlpm.IsPeriodBlankCondition,ISBLANK($A31),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31" s="84">
        <f t="shared" si="2"/>
        <v>2479.6288261598379</v>
      </c>
      <c r="M31" s="84"/>
      <c r="N31" s="144"/>
      <c r="O31" s="144"/>
      <c r="P31" s="84"/>
    </row>
    <row r="32" spans="1:16" x14ac:dyDescent="0.3">
      <c r="A32" s="74">
        <v>7</v>
      </c>
      <c r="B32" s="132">
        <f t="shared" si="3"/>
        <v>44013</v>
      </c>
      <c r="C32" s="130">
        <v>0.1</v>
      </c>
      <c r="D32" s="131">
        <f>_xlfn.LET(
_xlpm.Payment,IF(OR($C32&lt;&gt;$C31,$C31=""),-PMT($C32/12,COUNT($A32:$A$625),$I31),$D31),
_xlpm.IsPrincipalRemainingZeroCondition,ROUND($I31,2)=0,
_xlpm.IsPrincipalRemainingBlankCondition,$I31="",
_xlpm.IsPeriodBlankCondition,ISBLANK($A32),
_xlpm.Calculation,IF(_xlpm.IsPeriodBlankCondition,"",IF(_xlpm.IsPrincipalRemainingBlankCondition,"",IF(_xlpm.IsPrincipalRemainingZeroCondition,"",_xlpm.Payment))),
_xlpm.Calculation
)</f>
        <v>1579.6288261598379</v>
      </c>
      <c r="E32" s="84">
        <f t="shared" si="4"/>
        <v>178899.5223908074</v>
      </c>
      <c r="F32" s="84" cm="1">
        <f t="array" ref="F32">_xlfn.LET(
_xlpm.InterestCalculation,$I31*($C32/12),
_xlpm.IsPrincipalRemainingZeroCondition,ROUND($I31,2)=0,
_xlpm.IsPrincipalRemainingBlankCondition,$I31="",
_xlpm.IsPeriodBlankCondition,ISBLANK($A32),
_xlpm.Calculation,IF(_xlpm.IsPeriodBlankCondition,"",IF(_xlpm.IsPrincipalRemainingBlankCondition,"",IF(_xlpm.IsPrincipalRemainingZeroCondition,"",_xlpm.InterestCalculation))),
_xlpm.Calculation
)</f>
        <v>1490.8293532567284</v>
      </c>
      <c r="G32" s="84">
        <f t="shared" si="0"/>
        <v>88.799472903109518</v>
      </c>
      <c r="H32" s="84">
        <v>100</v>
      </c>
      <c r="I32" s="84">
        <f t="shared" si="1"/>
        <v>178710.72291790429</v>
      </c>
      <c r="J32" s="84">
        <f>_xlfn.LET(
_xlpm.PrincpalRemainingCalculation,$B$11,
_xlpm.IsPrincipalZeroCondition,ROUND($I31,2) = 0,
_xlpm.IsPrincipalRemainingBlankCondition,$I31="",
_xlpm.IsPeriodBlankCondition,ISBLANK($A32),
_xlpm.Calculation,IF(_xlpm.IsPeriodBlankCondition,"",IF(_xlpm.IsPrincipalRemainingBlankCondition,"",IF(_xlpm.IsPrincipalZeroCondition,"",_xlpm.PrincpalRemainingCalculation))),
_xlpm.Calculation
)</f>
        <v>500</v>
      </c>
      <c r="K32" s="84">
        <f>_xlfn.LET(
_xlpm.IsPrincipalRemainingLessThanOrEqualToPMICutoffAmtCondition,$I31&lt;=$B$2*(1-$B$13),
_xlpm.PMIMonthlyPayment,$B$17,
_xlpm.IsPrincipalZeroCondition,ROUND($I31,2) = 0,
_xlpm.IsPrincipalRemainingBlankCondition,$I31="",
_xlpm.IsPeriodBlankCondition,ISBLANK($A32),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32" s="84">
        <f t="shared" si="2"/>
        <v>2479.6288261598379</v>
      </c>
      <c r="M32" s="84"/>
      <c r="N32" s="144"/>
      <c r="O32" s="144"/>
      <c r="P32" s="84"/>
    </row>
    <row r="33" spans="1:16" x14ac:dyDescent="0.3">
      <c r="A33" s="74">
        <v>8</v>
      </c>
      <c r="B33" s="132">
        <f t="shared" si="3"/>
        <v>44044</v>
      </c>
      <c r="C33" s="130">
        <v>0.1</v>
      </c>
      <c r="D33" s="131">
        <f>_xlfn.LET(
_xlpm.Payment,IF(OR($C33&lt;&gt;$C32,$C32=""),-PMT($C33/12,COUNT($A33:$A$625),$I32),$D32),
_xlpm.IsPrincipalRemainingZeroCondition,ROUND($I32,2)=0,
_xlpm.IsPrincipalRemainingBlankCondition,$I32="",
_xlpm.IsPeriodBlankCondition,ISBLANK($A33),
_xlpm.Calculation,IF(_xlpm.IsPeriodBlankCondition,"",IF(_xlpm.IsPrincipalRemainingBlankCondition,"",IF(_xlpm.IsPrincipalRemainingZeroCondition,"",_xlpm.Payment))),
_xlpm.Calculation
)</f>
        <v>1579.6288261598379</v>
      </c>
      <c r="E33" s="84">
        <f t="shared" si="4"/>
        <v>178710.72291790429</v>
      </c>
      <c r="F33" s="84" cm="1">
        <f t="array" ref="F33">_xlfn.LET(
_xlpm.InterestCalculation,$I32*($C33/12),
_xlpm.IsPrincipalRemainingZeroCondition,ROUND($I32,2)=0,
_xlpm.IsPrincipalRemainingBlankCondition,$I32="",
_xlpm.IsPeriodBlankCondition,ISBLANK($A33),
_xlpm.Calculation,IF(_xlpm.IsPeriodBlankCondition,"",IF(_xlpm.IsPrincipalRemainingBlankCondition,"",IF(_xlpm.IsPrincipalRemainingZeroCondition,"",_xlpm.InterestCalculation))),
_xlpm.Calculation
)</f>
        <v>1489.2560243158691</v>
      </c>
      <c r="G33" s="84">
        <f t="shared" si="0"/>
        <v>90.372801843968773</v>
      </c>
      <c r="H33" s="84">
        <v>100</v>
      </c>
      <c r="I33" s="84">
        <f t="shared" si="1"/>
        <v>178520.35011606032</v>
      </c>
      <c r="J33" s="84">
        <f>_xlfn.LET(
_xlpm.PrincpalRemainingCalculation,$B$11,
_xlpm.IsPrincipalZeroCondition,ROUND($I32,2) = 0,
_xlpm.IsPrincipalRemainingBlankCondition,$I32="",
_xlpm.IsPeriodBlankCondition,ISBLANK($A33),
_xlpm.Calculation,IF(_xlpm.IsPeriodBlankCondition,"",IF(_xlpm.IsPrincipalRemainingBlankCondition,"",IF(_xlpm.IsPrincipalZeroCondition,"",_xlpm.PrincpalRemainingCalculation))),
_xlpm.Calculation
)</f>
        <v>500</v>
      </c>
      <c r="K33" s="84">
        <f>_xlfn.LET(
_xlpm.IsPrincipalRemainingLessThanOrEqualToPMICutoffAmtCondition,$I32&lt;=$B$2*(1-$B$13),
_xlpm.PMIMonthlyPayment,$B$17,
_xlpm.IsPrincipalZeroCondition,ROUND($I32,2) = 0,
_xlpm.IsPrincipalRemainingBlankCondition,$I32="",
_xlpm.IsPeriodBlankCondition,ISBLANK($A33),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33" s="84">
        <f t="shared" si="2"/>
        <v>2479.6288261598379</v>
      </c>
      <c r="M33" s="84"/>
      <c r="N33" s="144"/>
      <c r="O33" s="144"/>
      <c r="P33" s="84"/>
    </row>
    <row r="34" spans="1:16" x14ac:dyDescent="0.3">
      <c r="A34" s="74">
        <v>9</v>
      </c>
      <c r="B34" s="132">
        <f t="shared" si="3"/>
        <v>44075</v>
      </c>
      <c r="C34" s="130">
        <v>0.1</v>
      </c>
      <c r="D34" s="131">
        <f>_xlfn.LET(
_xlpm.Payment,IF(OR($C34&lt;&gt;$C33,$C33=""),-PMT($C34/12,COUNT($A34:$A$625),$I33),$D33),
_xlpm.IsPrincipalRemainingZeroCondition,ROUND($I33,2)=0,
_xlpm.IsPrincipalRemainingBlankCondition,$I33="",
_xlpm.IsPeriodBlankCondition,ISBLANK($A34),
_xlpm.Calculation,IF(_xlpm.IsPeriodBlankCondition,"",IF(_xlpm.IsPrincipalRemainingBlankCondition,"",IF(_xlpm.IsPrincipalRemainingZeroCondition,"",_xlpm.Payment))),
_xlpm.Calculation
)</f>
        <v>1579.6288261598379</v>
      </c>
      <c r="E34" s="84">
        <f t="shared" si="4"/>
        <v>178520.35011606032</v>
      </c>
      <c r="F34" s="84" cm="1">
        <f t="array" ref="F34">_xlfn.LET(
_xlpm.InterestCalculation,$I33*($C34/12),
_xlpm.IsPrincipalRemainingZeroCondition,ROUND($I33,2)=0,
_xlpm.IsPrincipalRemainingBlankCondition,$I33="",
_xlpm.IsPeriodBlankCondition,ISBLANK($A34),
_xlpm.Calculation,IF(_xlpm.IsPeriodBlankCondition,"",IF(_xlpm.IsPrincipalRemainingBlankCondition,"",IF(_xlpm.IsPrincipalRemainingZeroCondition,"",_xlpm.InterestCalculation))),
_xlpm.Calculation
)</f>
        <v>1487.6695843005027</v>
      </c>
      <c r="G34" s="84">
        <f t="shared" si="0"/>
        <v>91.959241859335179</v>
      </c>
      <c r="H34" s="84">
        <v>100</v>
      </c>
      <c r="I34" s="84">
        <f t="shared" si="1"/>
        <v>178328.390874201</v>
      </c>
      <c r="J34" s="84">
        <f>_xlfn.LET(
_xlpm.PrincpalRemainingCalculation,$B$11,
_xlpm.IsPrincipalZeroCondition,ROUND($I33,2) = 0,
_xlpm.IsPrincipalRemainingBlankCondition,$I33="",
_xlpm.IsPeriodBlankCondition,ISBLANK($A34),
_xlpm.Calculation,IF(_xlpm.IsPeriodBlankCondition,"",IF(_xlpm.IsPrincipalRemainingBlankCondition,"",IF(_xlpm.IsPrincipalZeroCondition,"",_xlpm.PrincpalRemainingCalculation))),
_xlpm.Calculation
)</f>
        <v>500</v>
      </c>
      <c r="K34" s="84">
        <f>_xlfn.LET(
_xlpm.IsPrincipalRemainingLessThanOrEqualToPMICutoffAmtCondition,$I33&lt;=$B$2*(1-$B$13),
_xlpm.PMIMonthlyPayment,$B$17,
_xlpm.IsPrincipalZeroCondition,ROUND($I33,2) = 0,
_xlpm.IsPrincipalRemainingBlankCondition,$I33="",
_xlpm.IsPeriodBlankCondition,ISBLANK($A34),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34" s="84">
        <f t="shared" si="2"/>
        <v>2479.6288261598379</v>
      </c>
      <c r="M34" s="84"/>
      <c r="N34" s="144"/>
      <c r="O34" s="144"/>
      <c r="P34" s="84"/>
    </row>
    <row r="35" spans="1:16" x14ac:dyDescent="0.3">
      <c r="A35" s="74">
        <v>10</v>
      </c>
      <c r="B35" s="132">
        <f t="shared" si="3"/>
        <v>44105</v>
      </c>
      <c r="C35" s="130">
        <v>0.1</v>
      </c>
      <c r="D35" s="131">
        <f>_xlfn.LET(
_xlpm.Payment,IF(OR($C35&lt;&gt;$C34,$C34=""),-PMT($C35/12,COUNT($A35:$A$625),$I34),$D34),
_xlpm.IsPrincipalRemainingZeroCondition,ROUND($I34,2)=0,
_xlpm.IsPrincipalRemainingBlankCondition,$I34="",
_xlpm.IsPeriodBlankCondition,ISBLANK($A35),
_xlpm.Calculation,IF(_xlpm.IsPeriodBlankCondition,"",IF(_xlpm.IsPrincipalRemainingBlankCondition,"",IF(_xlpm.IsPrincipalRemainingZeroCondition,"",_xlpm.Payment))),
_xlpm.Calculation
)</f>
        <v>1579.6288261598379</v>
      </c>
      <c r="E35" s="84">
        <f t="shared" si="4"/>
        <v>178328.390874201</v>
      </c>
      <c r="F35" s="84" cm="1">
        <f t="array" ref="F35">_xlfn.LET(
_xlpm.InterestCalculation,$I34*($C35/12),
_xlpm.IsPrincipalRemainingZeroCondition,ROUND($I34,2)=0,
_xlpm.IsPrincipalRemainingBlankCondition,$I34="",
_xlpm.IsPeriodBlankCondition,ISBLANK($A35),
_xlpm.Calculation,IF(_xlpm.IsPeriodBlankCondition,"",IF(_xlpm.IsPrincipalRemainingBlankCondition,"",IF(_xlpm.IsPrincipalRemainingZeroCondition,"",_xlpm.InterestCalculation))),
_xlpm.Calculation
)</f>
        <v>1486.069923951675</v>
      </c>
      <c r="G35" s="84">
        <f t="shared" si="0"/>
        <v>93.558902208162863</v>
      </c>
      <c r="H35" s="84">
        <v>100</v>
      </c>
      <c r="I35" s="84">
        <f t="shared" si="1"/>
        <v>178134.83197199283</v>
      </c>
      <c r="J35" s="84">
        <f>_xlfn.LET(
_xlpm.PrincpalRemainingCalculation,$B$11,
_xlpm.IsPrincipalZeroCondition,ROUND($I34,2) = 0,
_xlpm.IsPrincipalRemainingBlankCondition,$I34="",
_xlpm.IsPeriodBlankCondition,ISBLANK($A35),
_xlpm.Calculation,IF(_xlpm.IsPeriodBlankCondition,"",IF(_xlpm.IsPrincipalRemainingBlankCondition,"",IF(_xlpm.IsPrincipalZeroCondition,"",_xlpm.PrincpalRemainingCalculation))),
_xlpm.Calculation
)</f>
        <v>500</v>
      </c>
      <c r="K35" s="84">
        <f>_xlfn.LET(
_xlpm.IsPrincipalRemainingLessThanOrEqualToPMICutoffAmtCondition,$I34&lt;=$B$2*(1-$B$13),
_xlpm.PMIMonthlyPayment,$B$17,
_xlpm.IsPrincipalZeroCondition,ROUND($I34,2) = 0,
_xlpm.IsPrincipalRemainingBlankCondition,$I34="",
_xlpm.IsPeriodBlankCondition,ISBLANK($A35),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35" s="84">
        <f t="shared" si="2"/>
        <v>2479.6288261598379</v>
      </c>
      <c r="M35" s="84"/>
      <c r="N35" s="144"/>
      <c r="O35" s="144"/>
      <c r="P35" s="133"/>
    </row>
    <row r="36" spans="1:16" x14ac:dyDescent="0.3">
      <c r="A36" s="74">
        <v>11</v>
      </c>
      <c r="B36" s="132">
        <f t="shared" si="3"/>
        <v>44136</v>
      </c>
      <c r="C36" s="130">
        <v>0.1</v>
      </c>
      <c r="D36" s="131">
        <f>_xlfn.LET(
_xlpm.Payment,IF(OR($C36&lt;&gt;$C35,$C35=""),-PMT($C36/12,COUNT($A36:$A$625),$I35),$D35),
_xlpm.IsPrincipalRemainingZeroCondition,ROUND($I35,2)=0,
_xlpm.IsPrincipalRemainingBlankCondition,$I35="",
_xlpm.IsPeriodBlankCondition,ISBLANK($A36),
_xlpm.Calculation,IF(_xlpm.IsPeriodBlankCondition,"",IF(_xlpm.IsPrincipalRemainingBlankCondition,"",IF(_xlpm.IsPrincipalRemainingZeroCondition,"",_xlpm.Payment))),
_xlpm.Calculation
)</f>
        <v>1579.6288261598379</v>
      </c>
      <c r="E36" s="84">
        <f t="shared" si="4"/>
        <v>178134.83197199283</v>
      </c>
      <c r="F36" s="84" cm="1">
        <f t="array" ref="F36">_xlfn.LET(
_xlpm.InterestCalculation,$I35*($C36/12),
_xlpm.IsPrincipalRemainingZeroCondition,ROUND($I35,2)=0,
_xlpm.IsPrincipalRemainingBlankCondition,$I35="",
_xlpm.IsPeriodBlankCondition,ISBLANK($A36),
_xlpm.Calculation,IF(_xlpm.IsPeriodBlankCondition,"",IF(_xlpm.IsPrincipalRemainingBlankCondition,"",IF(_xlpm.IsPrincipalRemainingZeroCondition,"",_xlpm.InterestCalculation))),
_xlpm.Calculation
)</f>
        <v>1484.4569330999402</v>
      </c>
      <c r="G36" s="84">
        <f t="shared" si="0"/>
        <v>95.171893059897684</v>
      </c>
      <c r="H36" s="84">
        <v>100</v>
      </c>
      <c r="I36" s="84">
        <f t="shared" si="1"/>
        <v>177939.66007893294</v>
      </c>
      <c r="J36" s="84">
        <f>_xlfn.LET(
_xlpm.PrincpalRemainingCalculation,$B$11,
_xlpm.IsPrincipalZeroCondition,ROUND($I35,2) = 0,
_xlpm.IsPrincipalRemainingBlankCondition,$I35="",
_xlpm.IsPeriodBlankCondition,ISBLANK($A36),
_xlpm.Calculation,IF(_xlpm.IsPeriodBlankCondition,"",IF(_xlpm.IsPrincipalRemainingBlankCondition,"",IF(_xlpm.IsPrincipalZeroCondition,"",_xlpm.PrincpalRemainingCalculation))),
_xlpm.Calculation
)</f>
        <v>500</v>
      </c>
      <c r="K36" s="84">
        <f>_xlfn.LET(
_xlpm.IsPrincipalRemainingLessThanOrEqualToPMICutoffAmtCondition,$I35&lt;=$B$2*(1-$B$13),
_xlpm.PMIMonthlyPayment,$B$17,
_xlpm.IsPrincipalZeroCondition,ROUND($I35,2) = 0,
_xlpm.IsPrincipalRemainingBlankCondition,$I35="",
_xlpm.IsPeriodBlankCondition,ISBLANK($A36),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36" s="84">
        <f t="shared" si="2"/>
        <v>2479.6288261598379</v>
      </c>
      <c r="M36" s="84"/>
      <c r="N36" s="144"/>
      <c r="O36" s="144"/>
      <c r="P36" s="84"/>
    </row>
    <row r="37" spans="1:16" x14ac:dyDescent="0.3">
      <c r="A37" s="74">
        <v>12</v>
      </c>
      <c r="B37" s="132">
        <f t="shared" si="3"/>
        <v>44166</v>
      </c>
      <c r="C37" s="130">
        <v>0.1</v>
      </c>
      <c r="D37" s="131">
        <f>_xlfn.LET(
_xlpm.Payment,IF(OR($C37&lt;&gt;$C36,$C36=""),-PMT($C37/12,COUNT($A37:$A$625),$I36),$D36),
_xlpm.IsPrincipalRemainingZeroCondition,ROUND($I36,2)=0,
_xlpm.IsPrincipalRemainingBlankCondition,$I36="",
_xlpm.IsPeriodBlankCondition,ISBLANK($A37),
_xlpm.Calculation,IF(_xlpm.IsPeriodBlankCondition,"",IF(_xlpm.IsPrincipalRemainingBlankCondition,"",IF(_xlpm.IsPrincipalRemainingZeroCondition,"",_xlpm.Payment))),
_xlpm.Calculation
)</f>
        <v>1579.6288261598379</v>
      </c>
      <c r="E37" s="84">
        <f t="shared" si="4"/>
        <v>177939.66007893294</v>
      </c>
      <c r="F37" s="84" cm="1">
        <f t="array" ref="F37">_xlfn.LET(
_xlpm.InterestCalculation,$I36*($C37/12),
_xlpm.IsPrincipalRemainingZeroCondition,ROUND($I36,2)=0,
_xlpm.IsPrincipalRemainingBlankCondition,$I36="",
_xlpm.IsPeriodBlankCondition,ISBLANK($A37),
_xlpm.Calculation,IF(_xlpm.IsPeriodBlankCondition,"",IF(_xlpm.IsPrincipalRemainingBlankCondition,"",IF(_xlpm.IsPrincipalRemainingZeroCondition,"",_xlpm.InterestCalculation))),
_xlpm.Calculation
)</f>
        <v>1482.8305006577746</v>
      </c>
      <c r="G37" s="84">
        <f t="shared" si="0"/>
        <v>96.798325502063335</v>
      </c>
      <c r="H37" s="84">
        <v>100</v>
      </c>
      <c r="I37" s="84">
        <f t="shared" si="1"/>
        <v>177742.86175343089</v>
      </c>
      <c r="J37" s="84">
        <f>_xlfn.LET(
_xlpm.PrincpalRemainingCalculation,$B$11,
_xlpm.IsPrincipalZeroCondition,ROUND($I36,2) = 0,
_xlpm.IsPrincipalRemainingBlankCondition,$I36="",
_xlpm.IsPeriodBlankCondition,ISBLANK($A37),
_xlpm.Calculation,IF(_xlpm.IsPeriodBlankCondition,"",IF(_xlpm.IsPrincipalRemainingBlankCondition,"",IF(_xlpm.IsPrincipalZeroCondition,"",_xlpm.PrincpalRemainingCalculation))),
_xlpm.Calculation
)</f>
        <v>500</v>
      </c>
      <c r="K37" s="84">
        <f>_xlfn.LET(
_xlpm.IsPrincipalRemainingLessThanOrEqualToPMICutoffAmtCondition,$I36&lt;=$B$2*(1-$B$13),
_xlpm.PMIMonthlyPayment,$B$17,
_xlpm.IsPrincipalZeroCondition,ROUND($I36,2) = 0,
_xlpm.IsPrincipalRemainingBlankCondition,$I36="",
_xlpm.IsPeriodBlankCondition,ISBLANK($A37),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37" s="84">
        <f t="shared" si="2"/>
        <v>2479.6288261598379</v>
      </c>
      <c r="M37" s="84"/>
      <c r="N37" s="144"/>
      <c r="O37" s="144"/>
      <c r="P37" s="84"/>
    </row>
    <row r="38" spans="1:16" x14ac:dyDescent="0.3">
      <c r="A38" s="74">
        <v>13</v>
      </c>
      <c r="B38" s="132">
        <f t="shared" si="3"/>
        <v>44197</v>
      </c>
      <c r="C38" s="130">
        <v>0.15</v>
      </c>
      <c r="D38" s="131">
        <f>_xlfn.LET(
_xlpm.Payment,IF(OR($C38&lt;&gt;$C37,$C37=""),-PMT($C38/12,COUNT($A38:$A$625),$I37),$D37),
_xlpm.IsPrincipalRemainingZeroCondition,ROUND($I37,2)=0,
_xlpm.IsPrincipalRemainingBlankCondition,$I37="",
_xlpm.IsPeriodBlankCondition,ISBLANK($A38),
_xlpm.Calculation,IF(_xlpm.IsPeriodBlankCondition,"",IF(_xlpm.IsPrincipalRemainingBlankCondition,"",IF(_xlpm.IsPrincipalRemainingZeroCondition,"",_xlpm.Payment))),
_xlpm.Calculation
)</f>
        <v>2251.6415335332385</v>
      </c>
      <c r="E38" s="84">
        <f t="shared" si="4"/>
        <v>177742.86175343089</v>
      </c>
      <c r="F38" s="84" cm="1">
        <f t="array" ref="F38">_xlfn.LET(
_xlpm.InterestCalculation,$I37*($C38/12),
_xlpm.IsPrincipalRemainingZeroCondition,ROUND($I37,2)=0,
_xlpm.IsPrincipalRemainingBlankCondition,$I37="",
_xlpm.IsPeriodBlankCondition,ISBLANK($A38),
_xlpm.Calculation,IF(_xlpm.IsPeriodBlankCondition,"",IF(_xlpm.IsPrincipalRemainingBlankCondition,"",IF(_xlpm.IsPrincipalRemainingZeroCondition,"",_xlpm.InterestCalculation))),
_xlpm.Calculation
)</f>
        <v>2221.785771917886</v>
      </c>
      <c r="G38" s="84">
        <f t="shared" si="0"/>
        <v>29.855761615352549</v>
      </c>
      <c r="H38" s="84">
        <v>100</v>
      </c>
      <c r="I38" s="84">
        <f t="shared" si="1"/>
        <v>177613.00599181553</v>
      </c>
      <c r="J38" s="84">
        <f>_xlfn.LET(
_xlpm.PrincpalRemainingCalculation,$B$11,
_xlpm.IsPrincipalZeroCondition,ROUND($I37,2) = 0,
_xlpm.IsPrincipalRemainingBlankCondition,$I37="",
_xlpm.IsPeriodBlankCondition,ISBLANK($A38),
_xlpm.Calculation,IF(_xlpm.IsPeriodBlankCondition,"",IF(_xlpm.IsPrincipalRemainingBlankCondition,"",IF(_xlpm.IsPrincipalZeroCondition,"",_xlpm.PrincpalRemainingCalculation))),
_xlpm.Calculation
)</f>
        <v>500</v>
      </c>
      <c r="K38" s="84">
        <f>_xlfn.LET(
_xlpm.IsPrincipalRemainingLessThanOrEqualToPMICutoffAmtCondition,$I37&lt;=$B$2*(1-$B$13),
_xlpm.PMIMonthlyPayment,$B$17,
_xlpm.IsPrincipalZeroCondition,ROUND($I37,2) = 0,
_xlpm.IsPrincipalRemainingBlankCondition,$I37="",
_xlpm.IsPeriodBlankCondition,ISBLANK($A38),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38" s="84">
        <f t="shared" si="2"/>
        <v>3151.6415335332385</v>
      </c>
      <c r="M38" s="84"/>
      <c r="N38" s="144"/>
      <c r="O38" s="144"/>
    </row>
    <row r="39" spans="1:16" x14ac:dyDescent="0.3">
      <c r="A39" s="74">
        <v>14</v>
      </c>
      <c r="B39" s="132">
        <f t="shared" si="3"/>
        <v>44228</v>
      </c>
      <c r="C39" s="130">
        <v>0.15</v>
      </c>
      <c r="D39" s="131">
        <f>_xlfn.LET(
_xlpm.Payment,IF(OR($C39&lt;&gt;$C38,$C38=""),-PMT($C39/12,COUNT($A39:$A$625),$I38),$D38),
_xlpm.IsPrincipalRemainingZeroCondition,ROUND($I38,2)=0,
_xlpm.IsPrincipalRemainingBlankCondition,$I38="",
_xlpm.IsPeriodBlankCondition,ISBLANK($A39),
_xlpm.Calculation,IF(_xlpm.IsPeriodBlankCondition,"",IF(_xlpm.IsPrincipalRemainingBlankCondition,"",IF(_xlpm.IsPrincipalRemainingZeroCondition,"",_xlpm.Payment))),
_xlpm.Calculation
)</f>
        <v>2251.6415335332385</v>
      </c>
      <c r="E39" s="84">
        <f t="shared" si="4"/>
        <v>177613.00599181553</v>
      </c>
      <c r="F39" s="84" cm="1">
        <f t="array" ref="F39">_xlfn.LET(
_xlpm.InterestCalculation,$I38*($C39/12),
_xlpm.IsPrincipalRemainingZeroCondition,ROUND($I38,2)=0,
_xlpm.IsPrincipalRemainingBlankCondition,$I38="",
_xlpm.IsPeriodBlankCondition,ISBLANK($A39),
_xlpm.Calculation,IF(_xlpm.IsPeriodBlankCondition,"",IF(_xlpm.IsPrincipalRemainingBlankCondition,"",IF(_xlpm.IsPrincipalRemainingZeroCondition,"",_xlpm.InterestCalculation))),
_xlpm.Calculation
)</f>
        <v>2220.162574897694</v>
      </c>
      <c r="G39" s="84">
        <f t="shared" si="0"/>
        <v>31.478958635544586</v>
      </c>
      <c r="H39" s="84">
        <v>100</v>
      </c>
      <c r="I39" s="84">
        <f t="shared" si="1"/>
        <v>177481.52703318</v>
      </c>
      <c r="J39" s="84">
        <f>_xlfn.LET(
_xlpm.PrincpalRemainingCalculation,$B$11,
_xlpm.IsPrincipalZeroCondition,ROUND($I38,2) = 0,
_xlpm.IsPrincipalRemainingBlankCondition,$I38="",
_xlpm.IsPeriodBlankCondition,ISBLANK($A39),
_xlpm.Calculation,IF(_xlpm.IsPeriodBlankCondition,"",IF(_xlpm.IsPrincipalRemainingBlankCondition,"",IF(_xlpm.IsPrincipalZeroCondition,"",_xlpm.PrincpalRemainingCalculation))),
_xlpm.Calculation
)</f>
        <v>500</v>
      </c>
      <c r="K39" s="84">
        <f>_xlfn.LET(
_xlpm.IsPrincipalRemainingLessThanOrEqualToPMICutoffAmtCondition,$I38&lt;=$B$2*(1-$B$13),
_xlpm.PMIMonthlyPayment,$B$17,
_xlpm.IsPrincipalZeroCondition,ROUND($I38,2) = 0,
_xlpm.IsPrincipalRemainingBlankCondition,$I38="",
_xlpm.IsPeriodBlankCondition,ISBLANK($A39),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39" s="84">
        <f t="shared" si="2"/>
        <v>3151.6415335332385</v>
      </c>
      <c r="M39" s="84"/>
      <c r="N39" s="144"/>
      <c r="O39" s="144"/>
    </row>
    <row r="40" spans="1:16" x14ac:dyDescent="0.3">
      <c r="A40" s="74">
        <v>15</v>
      </c>
      <c r="B40" s="132">
        <f t="shared" si="3"/>
        <v>44256</v>
      </c>
      <c r="C40" s="130">
        <v>0.15</v>
      </c>
      <c r="D40" s="131">
        <f>_xlfn.LET(
_xlpm.Payment,IF(OR($C40&lt;&gt;$C39,$C39=""),-PMT($C40/12,COUNT($A40:$A$625),$I39),$D39),
_xlpm.IsPrincipalRemainingZeroCondition,ROUND($I39,2)=0,
_xlpm.IsPrincipalRemainingBlankCondition,$I39="",
_xlpm.IsPeriodBlankCondition,ISBLANK($A40),
_xlpm.Calculation,IF(_xlpm.IsPeriodBlankCondition,"",IF(_xlpm.IsPrincipalRemainingBlankCondition,"",IF(_xlpm.IsPrincipalRemainingZeroCondition,"",_xlpm.Payment))),
_xlpm.Calculation
)</f>
        <v>2251.6415335332385</v>
      </c>
      <c r="E40" s="84">
        <f t="shared" si="4"/>
        <v>177481.52703318</v>
      </c>
      <c r="F40" s="84" cm="1">
        <f t="array" ref="F40">_xlfn.LET(
_xlpm.InterestCalculation,$I39*($C40/12),
_xlpm.IsPrincipalRemainingZeroCondition,ROUND($I39,2)=0,
_xlpm.IsPrincipalRemainingBlankCondition,$I39="",
_xlpm.IsPeriodBlankCondition,ISBLANK($A40),
_xlpm.Calculation,IF(_xlpm.IsPeriodBlankCondition,"",IF(_xlpm.IsPrincipalRemainingBlankCondition,"",IF(_xlpm.IsPrincipalRemainingZeroCondition,"",_xlpm.InterestCalculation))),
_xlpm.Calculation
)</f>
        <v>2218.5190879147499</v>
      </c>
      <c r="G40" s="84">
        <f t="shared" si="0"/>
        <v>33.122445618488655</v>
      </c>
      <c r="H40" s="84">
        <v>100</v>
      </c>
      <c r="I40" s="84">
        <f t="shared" si="1"/>
        <v>177348.4045875615</v>
      </c>
      <c r="J40" s="84">
        <f>_xlfn.LET(
_xlpm.PrincpalRemainingCalculation,$B$11,
_xlpm.IsPrincipalZeroCondition,ROUND($I39,2) = 0,
_xlpm.IsPrincipalRemainingBlankCondition,$I39="",
_xlpm.IsPeriodBlankCondition,ISBLANK($A40),
_xlpm.Calculation,IF(_xlpm.IsPeriodBlankCondition,"",IF(_xlpm.IsPrincipalRemainingBlankCondition,"",IF(_xlpm.IsPrincipalZeroCondition,"",_xlpm.PrincpalRemainingCalculation))),
_xlpm.Calculation
)</f>
        <v>500</v>
      </c>
      <c r="K40" s="84">
        <f>_xlfn.LET(
_xlpm.IsPrincipalRemainingLessThanOrEqualToPMICutoffAmtCondition,$I39&lt;=$B$2*(1-$B$13),
_xlpm.PMIMonthlyPayment,$B$17,
_xlpm.IsPrincipalZeroCondition,ROUND($I39,2) = 0,
_xlpm.IsPrincipalRemainingBlankCondition,$I39="",
_xlpm.IsPeriodBlankCondition,ISBLANK($A40),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40" s="84">
        <f t="shared" si="2"/>
        <v>3151.6415335332385</v>
      </c>
      <c r="M40" s="84"/>
      <c r="N40" s="144"/>
      <c r="O40" s="144"/>
    </row>
    <row r="41" spans="1:16" x14ac:dyDescent="0.3">
      <c r="A41" s="74">
        <v>16</v>
      </c>
      <c r="B41" s="132">
        <f t="shared" si="3"/>
        <v>44287</v>
      </c>
      <c r="C41" s="130">
        <v>0.15</v>
      </c>
      <c r="D41" s="131">
        <f>_xlfn.LET(
_xlpm.Payment,IF(OR($C41&lt;&gt;$C40,$C40=""),-PMT($C41/12,COUNT($A41:$A$625),$I40),$D40),
_xlpm.IsPrincipalRemainingZeroCondition,ROUND($I40,2)=0,
_xlpm.IsPrincipalRemainingBlankCondition,$I40="",
_xlpm.IsPeriodBlankCondition,ISBLANK($A41),
_xlpm.Calculation,IF(_xlpm.IsPeriodBlankCondition,"",IF(_xlpm.IsPrincipalRemainingBlankCondition,"",IF(_xlpm.IsPrincipalRemainingZeroCondition,"",_xlpm.Payment))),
_xlpm.Calculation
)</f>
        <v>2251.6415335332385</v>
      </c>
      <c r="E41" s="84">
        <f t="shared" si="4"/>
        <v>177348.4045875615</v>
      </c>
      <c r="F41" s="84" cm="1">
        <f t="array" ref="F41">_xlfn.LET(
_xlpm.InterestCalculation,$I40*($C41/12),
_xlpm.IsPrincipalRemainingZeroCondition,ROUND($I40,2)=0,
_xlpm.IsPrincipalRemainingBlankCondition,$I40="",
_xlpm.IsPeriodBlankCondition,ISBLANK($A41),
_xlpm.Calculation,IF(_xlpm.IsPeriodBlankCondition,"",IF(_xlpm.IsPrincipalRemainingBlankCondition,"",IF(_xlpm.IsPrincipalRemainingZeroCondition,"",_xlpm.InterestCalculation))),
_xlpm.Calculation
)</f>
        <v>2216.8550573445186</v>
      </c>
      <c r="G41" s="84">
        <f t="shared" si="0"/>
        <v>34.786476188719917</v>
      </c>
      <c r="H41" s="84">
        <v>100</v>
      </c>
      <c r="I41" s="84">
        <f t="shared" si="1"/>
        <v>177213.61811137278</v>
      </c>
      <c r="J41" s="84">
        <f>_xlfn.LET(
_xlpm.PrincpalRemainingCalculation,$B$11,
_xlpm.IsPrincipalZeroCondition,ROUND($I40,2) = 0,
_xlpm.IsPrincipalRemainingBlankCondition,$I40="",
_xlpm.IsPeriodBlankCondition,ISBLANK($A41),
_xlpm.Calculation,IF(_xlpm.IsPeriodBlankCondition,"",IF(_xlpm.IsPrincipalRemainingBlankCondition,"",IF(_xlpm.IsPrincipalZeroCondition,"",_xlpm.PrincpalRemainingCalculation))),
_xlpm.Calculation
)</f>
        <v>500</v>
      </c>
      <c r="K41" s="84">
        <f>_xlfn.LET(
_xlpm.IsPrincipalRemainingLessThanOrEqualToPMICutoffAmtCondition,$I40&lt;=$B$2*(1-$B$13),
_xlpm.PMIMonthlyPayment,$B$17,
_xlpm.IsPrincipalZeroCondition,ROUND($I40,2) = 0,
_xlpm.IsPrincipalRemainingBlankCondition,$I40="",
_xlpm.IsPeriodBlankCondition,ISBLANK($A41),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41" s="84">
        <f t="shared" si="2"/>
        <v>3151.6415335332385</v>
      </c>
      <c r="M41" s="84"/>
      <c r="N41" s="144"/>
      <c r="O41" s="144"/>
    </row>
    <row r="42" spans="1:16" x14ac:dyDescent="0.3">
      <c r="A42" s="74">
        <v>17</v>
      </c>
      <c r="B42" s="132">
        <f t="shared" si="3"/>
        <v>44317</v>
      </c>
      <c r="C42" s="130">
        <v>0.15</v>
      </c>
      <c r="D42" s="131">
        <f>_xlfn.LET(
_xlpm.Payment,IF(OR($C42&lt;&gt;$C41,$C41=""),-PMT($C42/12,COUNT($A42:$A$625),$I41),$D41),
_xlpm.IsPrincipalRemainingZeroCondition,ROUND($I41,2)=0,
_xlpm.IsPrincipalRemainingBlankCondition,$I41="",
_xlpm.IsPeriodBlankCondition,ISBLANK($A42),
_xlpm.Calculation,IF(_xlpm.IsPeriodBlankCondition,"",IF(_xlpm.IsPrincipalRemainingBlankCondition,"",IF(_xlpm.IsPrincipalRemainingZeroCondition,"",_xlpm.Payment))),
_xlpm.Calculation
)</f>
        <v>2251.6415335332385</v>
      </c>
      <c r="E42" s="84">
        <f t="shared" si="4"/>
        <v>177213.61811137278</v>
      </c>
      <c r="F42" s="84" cm="1">
        <f t="array" ref="F42">_xlfn.LET(
_xlpm.InterestCalculation,$I41*($C42/12),
_xlpm.IsPrincipalRemainingZeroCondition,ROUND($I41,2)=0,
_xlpm.IsPrincipalRemainingBlankCondition,$I41="",
_xlpm.IsPeriodBlankCondition,ISBLANK($A42),
_xlpm.Calculation,IF(_xlpm.IsPeriodBlankCondition,"",IF(_xlpm.IsPrincipalRemainingBlankCondition,"",IF(_xlpm.IsPrincipalRemainingZeroCondition,"",_xlpm.InterestCalculation))),
_xlpm.Calculation
)</f>
        <v>2215.1702263921597</v>
      </c>
      <c r="G42" s="84">
        <f t="shared" si="0"/>
        <v>36.471307141078796</v>
      </c>
      <c r="H42" s="84">
        <v>100</v>
      </c>
      <c r="I42" s="84">
        <f t="shared" si="1"/>
        <v>177077.14680423171</v>
      </c>
      <c r="J42" s="84">
        <f>_xlfn.LET(
_xlpm.PrincpalRemainingCalculation,$B$11,
_xlpm.IsPrincipalZeroCondition,ROUND($I41,2) = 0,
_xlpm.IsPrincipalRemainingBlankCondition,$I41="",
_xlpm.IsPeriodBlankCondition,ISBLANK($A42),
_xlpm.Calculation,IF(_xlpm.IsPeriodBlankCondition,"",IF(_xlpm.IsPrincipalRemainingBlankCondition,"",IF(_xlpm.IsPrincipalZeroCondition,"",_xlpm.PrincpalRemainingCalculation))),
_xlpm.Calculation
)</f>
        <v>500</v>
      </c>
      <c r="K42" s="84">
        <f>_xlfn.LET(
_xlpm.IsPrincipalRemainingLessThanOrEqualToPMICutoffAmtCondition,$I41&lt;=$B$2*(1-$B$13),
_xlpm.PMIMonthlyPayment,$B$17,
_xlpm.IsPrincipalZeroCondition,ROUND($I41,2) = 0,
_xlpm.IsPrincipalRemainingBlankCondition,$I41="",
_xlpm.IsPeriodBlankCondition,ISBLANK($A42),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42" s="84">
        <f t="shared" si="2"/>
        <v>3151.6415335332385</v>
      </c>
      <c r="M42" s="84"/>
      <c r="N42" s="144"/>
      <c r="O42" s="144"/>
    </row>
    <row r="43" spans="1:16" x14ac:dyDescent="0.3">
      <c r="A43" s="74">
        <v>18</v>
      </c>
      <c r="B43" s="132">
        <f t="shared" si="3"/>
        <v>44348</v>
      </c>
      <c r="C43" s="130">
        <v>0.15</v>
      </c>
      <c r="D43" s="131">
        <f>_xlfn.LET(
_xlpm.Payment,IF(OR($C43&lt;&gt;$C42,$C42=""),-PMT($C43/12,COUNT($A43:$A$625),$I42),$D42),
_xlpm.IsPrincipalRemainingZeroCondition,ROUND($I42,2)=0,
_xlpm.IsPrincipalRemainingBlankCondition,$I42="",
_xlpm.IsPeriodBlankCondition,ISBLANK($A43),
_xlpm.Calculation,IF(_xlpm.IsPeriodBlankCondition,"",IF(_xlpm.IsPrincipalRemainingBlankCondition,"",IF(_xlpm.IsPrincipalRemainingZeroCondition,"",_xlpm.Payment))),
_xlpm.Calculation
)</f>
        <v>2251.6415335332385</v>
      </c>
      <c r="E43" s="84">
        <f t="shared" si="4"/>
        <v>177077.14680423171</v>
      </c>
      <c r="F43" s="84" cm="1">
        <f t="array" ref="F43">_xlfn.LET(
_xlpm.InterestCalculation,$I42*($C43/12),
_xlpm.IsPrincipalRemainingZeroCondition,ROUND($I42,2)=0,
_xlpm.IsPrincipalRemainingBlankCondition,$I42="",
_xlpm.IsPeriodBlankCondition,ISBLANK($A43),
_xlpm.Calculation,IF(_xlpm.IsPeriodBlankCondition,"",IF(_xlpm.IsPrincipalRemainingBlankCondition,"",IF(_xlpm.IsPrincipalRemainingZeroCondition,"",_xlpm.InterestCalculation))),
_xlpm.Calculation
)</f>
        <v>2213.4643350528963</v>
      </c>
      <c r="G43" s="84">
        <f t="shared" si="0"/>
        <v>38.177198480342213</v>
      </c>
      <c r="H43" s="84">
        <v>100</v>
      </c>
      <c r="I43" s="84">
        <f t="shared" si="1"/>
        <v>176938.96960575136</v>
      </c>
      <c r="J43" s="84">
        <f>_xlfn.LET(
_xlpm.PrincpalRemainingCalculation,$B$11,
_xlpm.IsPrincipalZeroCondition,ROUND($I42,2) = 0,
_xlpm.IsPrincipalRemainingBlankCondition,$I42="",
_xlpm.IsPeriodBlankCondition,ISBLANK($A43),
_xlpm.Calculation,IF(_xlpm.IsPeriodBlankCondition,"",IF(_xlpm.IsPrincipalRemainingBlankCondition,"",IF(_xlpm.IsPrincipalZeroCondition,"",_xlpm.PrincpalRemainingCalculation))),
_xlpm.Calculation
)</f>
        <v>500</v>
      </c>
      <c r="K43" s="84">
        <f>_xlfn.LET(
_xlpm.IsPrincipalRemainingLessThanOrEqualToPMICutoffAmtCondition,$I42&lt;=$B$2*(1-$B$13),
_xlpm.PMIMonthlyPayment,$B$17,
_xlpm.IsPrincipalZeroCondition,ROUND($I42,2) = 0,
_xlpm.IsPrincipalRemainingBlankCondition,$I42="",
_xlpm.IsPeriodBlankCondition,ISBLANK($A43),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43" s="84">
        <f t="shared" si="2"/>
        <v>3151.6415335332385</v>
      </c>
      <c r="M43" s="84"/>
      <c r="N43" s="144"/>
      <c r="O43" s="144"/>
    </row>
    <row r="44" spans="1:16" x14ac:dyDescent="0.3">
      <c r="A44" s="74">
        <v>19</v>
      </c>
      <c r="B44" s="132">
        <f t="shared" si="3"/>
        <v>44378</v>
      </c>
      <c r="C44" s="130">
        <v>0.15</v>
      </c>
      <c r="D44" s="131">
        <f>_xlfn.LET(
_xlpm.Payment,IF(OR($C44&lt;&gt;$C43,$C43=""),-PMT($C44/12,COUNT($A44:$A$625),$I43),$D43),
_xlpm.IsPrincipalRemainingZeroCondition,ROUND($I43,2)=0,
_xlpm.IsPrincipalRemainingBlankCondition,$I43="",
_xlpm.IsPeriodBlankCondition,ISBLANK($A44),
_xlpm.Calculation,IF(_xlpm.IsPeriodBlankCondition,"",IF(_xlpm.IsPrincipalRemainingBlankCondition,"",IF(_xlpm.IsPrincipalRemainingZeroCondition,"",_xlpm.Payment))),
_xlpm.Calculation
)</f>
        <v>2251.6415335332385</v>
      </c>
      <c r="E44" s="84">
        <f t="shared" si="4"/>
        <v>176938.96960575136</v>
      </c>
      <c r="F44" s="84" cm="1">
        <f t="array" ref="F44">_xlfn.LET(
_xlpm.InterestCalculation,$I43*($C44/12),
_xlpm.IsPrincipalRemainingZeroCondition,ROUND($I43,2)=0,
_xlpm.IsPrincipalRemainingBlankCondition,$I43="",
_xlpm.IsPeriodBlankCondition,ISBLANK($A44),
_xlpm.Calculation,IF(_xlpm.IsPeriodBlankCondition,"",IF(_xlpm.IsPrincipalRemainingBlankCondition,"",IF(_xlpm.IsPrincipalRemainingZeroCondition,"",_xlpm.InterestCalculation))),
_xlpm.Calculation
)</f>
        <v>2211.7371200718917</v>
      </c>
      <c r="G44" s="84">
        <f t="shared" si="0"/>
        <v>39.904413461346849</v>
      </c>
      <c r="H44" s="84">
        <v>100</v>
      </c>
      <c r="I44" s="84">
        <f t="shared" si="1"/>
        <v>176799.06519229003</v>
      </c>
      <c r="J44" s="84">
        <f>_xlfn.LET(
_xlpm.PrincpalRemainingCalculation,$B$11,
_xlpm.IsPrincipalZeroCondition,ROUND($I43,2) = 0,
_xlpm.IsPrincipalRemainingBlankCondition,$I43="",
_xlpm.IsPeriodBlankCondition,ISBLANK($A44),
_xlpm.Calculation,IF(_xlpm.IsPeriodBlankCondition,"",IF(_xlpm.IsPrincipalRemainingBlankCondition,"",IF(_xlpm.IsPrincipalZeroCondition,"",_xlpm.PrincpalRemainingCalculation))),
_xlpm.Calculation
)</f>
        <v>500</v>
      </c>
      <c r="K44" s="84">
        <f>_xlfn.LET(
_xlpm.IsPrincipalRemainingLessThanOrEqualToPMICutoffAmtCondition,$I43&lt;=$B$2*(1-$B$13),
_xlpm.PMIMonthlyPayment,$B$17,
_xlpm.IsPrincipalZeroCondition,ROUND($I43,2) = 0,
_xlpm.IsPrincipalRemainingBlankCondition,$I43="",
_xlpm.IsPeriodBlankCondition,ISBLANK($A44),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44" s="84">
        <f t="shared" si="2"/>
        <v>3151.6415335332385</v>
      </c>
      <c r="M44" s="84"/>
      <c r="N44" s="144"/>
      <c r="O44" s="144"/>
    </row>
    <row r="45" spans="1:16" x14ac:dyDescent="0.3">
      <c r="A45" s="74">
        <v>20</v>
      </c>
      <c r="B45" s="132">
        <f t="shared" si="3"/>
        <v>44409</v>
      </c>
      <c r="C45" s="130">
        <v>0.15</v>
      </c>
      <c r="D45" s="131">
        <f>_xlfn.LET(
_xlpm.Payment,IF(OR($C45&lt;&gt;$C44,$C44=""),-PMT($C45/12,COUNT($A45:$A$625),$I44),$D44),
_xlpm.IsPrincipalRemainingZeroCondition,ROUND($I44,2)=0,
_xlpm.IsPrincipalRemainingBlankCondition,$I44="",
_xlpm.IsPeriodBlankCondition,ISBLANK($A45),
_xlpm.Calculation,IF(_xlpm.IsPeriodBlankCondition,"",IF(_xlpm.IsPrincipalRemainingBlankCondition,"",IF(_xlpm.IsPrincipalRemainingZeroCondition,"",_xlpm.Payment))),
_xlpm.Calculation
)</f>
        <v>2251.6415335332385</v>
      </c>
      <c r="E45" s="84">
        <f t="shared" si="4"/>
        <v>176799.06519229003</v>
      </c>
      <c r="F45" s="84" cm="1">
        <f t="array" ref="F45">_xlfn.LET(
_xlpm.InterestCalculation,$I44*($C45/12),
_xlpm.IsPrincipalRemainingZeroCondition,ROUND($I44,2)=0,
_xlpm.IsPrincipalRemainingBlankCondition,$I44="",
_xlpm.IsPeriodBlankCondition,ISBLANK($A45),
_xlpm.Calculation,IF(_xlpm.IsPeriodBlankCondition,"",IF(_xlpm.IsPrincipalRemainingBlankCondition,"",IF(_xlpm.IsPrincipalRemainingZeroCondition,"",_xlpm.InterestCalculation))),
_xlpm.Calculation
)</f>
        <v>2209.988314903625</v>
      </c>
      <c r="G45" s="84">
        <f t="shared" si="0"/>
        <v>41.653218629613548</v>
      </c>
      <c r="H45" s="84">
        <v>100</v>
      </c>
      <c r="I45" s="84">
        <f t="shared" si="1"/>
        <v>176657.4119736604</v>
      </c>
      <c r="J45" s="84">
        <f>_xlfn.LET(
_xlpm.PrincpalRemainingCalculation,$B$11,
_xlpm.IsPrincipalZeroCondition,ROUND($I44,2) = 0,
_xlpm.IsPrincipalRemainingBlankCondition,$I44="",
_xlpm.IsPeriodBlankCondition,ISBLANK($A45),
_xlpm.Calculation,IF(_xlpm.IsPeriodBlankCondition,"",IF(_xlpm.IsPrincipalRemainingBlankCondition,"",IF(_xlpm.IsPrincipalZeroCondition,"",_xlpm.PrincpalRemainingCalculation))),
_xlpm.Calculation
)</f>
        <v>500</v>
      </c>
      <c r="K45" s="84">
        <f>_xlfn.LET(
_xlpm.IsPrincipalRemainingLessThanOrEqualToPMICutoffAmtCondition,$I44&lt;=$B$2*(1-$B$13),
_xlpm.PMIMonthlyPayment,$B$17,
_xlpm.IsPrincipalZeroCondition,ROUND($I44,2) = 0,
_xlpm.IsPrincipalRemainingBlankCondition,$I44="",
_xlpm.IsPeriodBlankCondition,ISBLANK($A45),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45" s="84">
        <f t="shared" si="2"/>
        <v>3151.6415335332385</v>
      </c>
      <c r="M45" s="84"/>
      <c r="N45" s="144"/>
      <c r="O45" s="144"/>
    </row>
    <row r="46" spans="1:16" x14ac:dyDescent="0.3">
      <c r="A46" s="74">
        <v>21</v>
      </c>
      <c r="B46" s="132">
        <f t="shared" si="3"/>
        <v>44440</v>
      </c>
      <c r="C46" s="130">
        <v>0.15</v>
      </c>
      <c r="D46" s="131">
        <f>_xlfn.LET(
_xlpm.Payment,IF(OR($C46&lt;&gt;$C45,$C45=""),-PMT($C46/12,COUNT($A46:$A$625),$I45),$D45),
_xlpm.IsPrincipalRemainingZeroCondition,ROUND($I45,2)=0,
_xlpm.IsPrincipalRemainingBlankCondition,$I45="",
_xlpm.IsPeriodBlankCondition,ISBLANK($A46),
_xlpm.Calculation,IF(_xlpm.IsPeriodBlankCondition,"",IF(_xlpm.IsPrincipalRemainingBlankCondition,"",IF(_xlpm.IsPrincipalRemainingZeroCondition,"",_xlpm.Payment))),
_xlpm.Calculation
)</f>
        <v>2251.6415335332385</v>
      </c>
      <c r="E46" s="84">
        <f t="shared" si="4"/>
        <v>176657.4119736604</v>
      </c>
      <c r="F46" s="84" cm="1">
        <f t="array" ref="F46">_xlfn.LET(
_xlpm.InterestCalculation,$I45*($C46/12),
_xlpm.IsPrincipalRemainingZeroCondition,ROUND($I45,2)=0,
_xlpm.IsPrincipalRemainingBlankCondition,$I45="",
_xlpm.IsPeriodBlankCondition,ISBLANK($A46),
_xlpm.Calculation,IF(_xlpm.IsPeriodBlankCondition,"",IF(_xlpm.IsPrincipalRemainingBlankCondition,"",IF(_xlpm.IsPrincipalRemainingZeroCondition,"",_xlpm.InterestCalculation))),
_xlpm.Calculation
)</f>
        <v>2208.2176496707548</v>
      </c>
      <c r="G46" s="84">
        <f t="shared" si="0"/>
        <v>43.423883862483763</v>
      </c>
      <c r="H46" s="84">
        <v>100</v>
      </c>
      <c r="I46" s="84">
        <f t="shared" si="1"/>
        <v>176513.98808979793</v>
      </c>
      <c r="J46" s="84">
        <f>_xlfn.LET(
_xlpm.PrincpalRemainingCalculation,$B$11,
_xlpm.IsPrincipalZeroCondition,ROUND($I45,2) = 0,
_xlpm.IsPrincipalRemainingBlankCondition,$I45="",
_xlpm.IsPeriodBlankCondition,ISBLANK($A46),
_xlpm.Calculation,IF(_xlpm.IsPeriodBlankCondition,"",IF(_xlpm.IsPrincipalRemainingBlankCondition,"",IF(_xlpm.IsPrincipalZeroCondition,"",_xlpm.PrincpalRemainingCalculation))),
_xlpm.Calculation
)</f>
        <v>500</v>
      </c>
      <c r="K46" s="84">
        <f>_xlfn.LET(
_xlpm.IsPrincipalRemainingLessThanOrEqualToPMICutoffAmtCondition,$I45&lt;=$B$2*(1-$B$13),
_xlpm.PMIMonthlyPayment,$B$17,
_xlpm.IsPrincipalZeroCondition,ROUND($I45,2) = 0,
_xlpm.IsPrincipalRemainingBlankCondition,$I45="",
_xlpm.IsPeriodBlankCondition,ISBLANK($A46),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46" s="84">
        <f t="shared" si="2"/>
        <v>3151.6415335332385</v>
      </c>
      <c r="M46" s="84"/>
      <c r="N46" s="144"/>
      <c r="O46" s="144"/>
    </row>
    <row r="47" spans="1:16" x14ac:dyDescent="0.3">
      <c r="A47" s="74">
        <v>22</v>
      </c>
      <c r="B47" s="132">
        <f t="shared" si="3"/>
        <v>44470</v>
      </c>
      <c r="C47" s="130">
        <v>0.15</v>
      </c>
      <c r="D47" s="131">
        <f>_xlfn.LET(
_xlpm.Payment,IF(OR($C47&lt;&gt;$C46,$C46=""),-PMT($C47/12,COUNT($A47:$A$625),$I46),$D46),
_xlpm.IsPrincipalRemainingZeroCondition,ROUND($I46,2)=0,
_xlpm.IsPrincipalRemainingBlankCondition,$I46="",
_xlpm.IsPeriodBlankCondition,ISBLANK($A47),
_xlpm.Calculation,IF(_xlpm.IsPeriodBlankCondition,"",IF(_xlpm.IsPrincipalRemainingBlankCondition,"",IF(_xlpm.IsPrincipalRemainingZeroCondition,"",_xlpm.Payment))),
_xlpm.Calculation
)</f>
        <v>2251.6415335332385</v>
      </c>
      <c r="E47" s="84">
        <f t="shared" si="4"/>
        <v>176513.98808979793</v>
      </c>
      <c r="F47" s="84" cm="1">
        <f t="array" ref="F47">_xlfn.LET(
_xlpm.InterestCalculation,$I46*($C47/12),
_xlpm.IsPrincipalRemainingZeroCondition,ROUND($I46,2)=0,
_xlpm.IsPrincipalRemainingBlankCondition,$I46="",
_xlpm.IsPeriodBlankCondition,ISBLANK($A47),
_xlpm.Calculation,IF(_xlpm.IsPeriodBlankCondition,"",IF(_xlpm.IsPrincipalRemainingBlankCondition,"",IF(_xlpm.IsPrincipalRemainingZeroCondition,"",_xlpm.InterestCalculation))),
_xlpm.Calculation
)</f>
        <v>2206.4248511224741</v>
      </c>
      <c r="G47" s="84">
        <f t="shared" si="0"/>
        <v>45.216682410764406</v>
      </c>
      <c r="H47" s="84">
        <v>100</v>
      </c>
      <c r="I47" s="84">
        <f t="shared" si="1"/>
        <v>176368.77140738716</v>
      </c>
      <c r="J47" s="84">
        <f>_xlfn.LET(
_xlpm.PrincpalRemainingCalculation,$B$11,
_xlpm.IsPrincipalZeroCondition,ROUND($I46,2) = 0,
_xlpm.IsPrincipalRemainingBlankCondition,$I46="",
_xlpm.IsPeriodBlankCondition,ISBLANK($A47),
_xlpm.Calculation,IF(_xlpm.IsPeriodBlankCondition,"",IF(_xlpm.IsPrincipalRemainingBlankCondition,"",IF(_xlpm.IsPrincipalZeroCondition,"",_xlpm.PrincpalRemainingCalculation))),
_xlpm.Calculation
)</f>
        <v>500</v>
      </c>
      <c r="K47" s="84">
        <f>_xlfn.LET(
_xlpm.IsPrincipalRemainingLessThanOrEqualToPMICutoffAmtCondition,$I46&lt;=$B$2*(1-$B$13),
_xlpm.PMIMonthlyPayment,$B$17,
_xlpm.IsPrincipalZeroCondition,ROUND($I46,2) = 0,
_xlpm.IsPrincipalRemainingBlankCondition,$I46="",
_xlpm.IsPeriodBlankCondition,ISBLANK($A47),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47" s="84">
        <f t="shared" si="2"/>
        <v>3151.6415335332385</v>
      </c>
      <c r="M47" s="84"/>
      <c r="N47" s="144"/>
      <c r="O47" s="144"/>
    </row>
    <row r="48" spans="1:16" x14ac:dyDescent="0.3">
      <c r="A48" s="74">
        <v>23</v>
      </c>
      <c r="B48" s="132">
        <f t="shared" si="3"/>
        <v>44501</v>
      </c>
      <c r="C48" s="130">
        <v>0.15</v>
      </c>
      <c r="D48" s="131">
        <f>_xlfn.LET(
_xlpm.Payment,IF(OR($C48&lt;&gt;$C47,$C47=""),-PMT($C48/12,COUNT($A48:$A$625),$I47),$D47),
_xlpm.IsPrincipalRemainingZeroCondition,ROUND($I47,2)=0,
_xlpm.IsPrincipalRemainingBlankCondition,$I47="",
_xlpm.IsPeriodBlankCondition,ISBLANK($A48),
_xlpm.Calculation,IF(_xlpm.IsPeriodBlankCondition,"",IF(_xlpm.IsPrincipalRemainingBlankCondition,"",IF(_xlpm.IsPrincipalRemainingZeroCondition,"",_xlpm.Payment))),
_xlpm.Calculation
)</f>
        <v>2251.6415335332385</v>
      </c>
      <c r="E48" s="84">
        <f t="shared" si="4"/>
        <v>176368.77140738716</v>
      </c>
      <c r="F48" s="84" cm="1">
        <f t="array" ref="F48">_xlfn.LET(
_xlpm.InterestCalculation,$I47*($C48/12),
_xlpm.IsPrincipalRemainingZeroCondition,ROUND($I47,2)=0,
_xlpm.IsPrincipalRemainingBlankCondition,$I47="",
_xlpm.IsPeriodBlankCondition,ISBLANK($A48),
_xlpm.Calculation,IF(_xlpm.IsPeriodBlankCondition,"",IF(_xlpm.IsPrincipalRemainingBlankCondition,"",IF(_xlpm.IsPrincipalRemainingZeroCondition,"",_xlpm.InterestCalculation))),
_xlpm.Calculation
)</f>
        <v>2204.6096425923392</v>
      </c>
      <c r="G48" s="84">
        <f t="shared" si="0"/>
        <v>47.031890940899302</v>
      </c>
      <c r="H48" s="84">
        <v>100</v>
      </c>
      <c r="I48" s="84">
        <f t="shared" si="1"/>
        <v>176221.73951644625</v>
      </c>
      <c r="J48" s="84">
        <f>_xlfn.LET(
_xlpm.PrincpalRemainingCalculation,$B$11,
_xlpm.IsPrincipalZeroCondition,ROUND($I47,2) = 0,
_xlpm.IsPrincipalRemainingBlankCondition,$I47="",
_xlpm.IsPeriodBlankCondition,ISBLANK($A48),
_xlpm.Calculation,IF(_xlpm.IsPeriodBlankCondition,"",IF(_xlpm.IsPrincipalRemainingBlankCondition,"",IF(_xlpm.IsPrincipalZeroCondition,"",_xlpm.PrincpalRemainingCalculation))),
_xlpm.Calculation
)</f>
        <v>500</v>
      </c>
      <c r="K48" s="84">
        <f>_xlfn.LET(
_xlpm.IsPrincipalRemainingLessThanOrEqualToPMICutoffAmtCondition,$I47&lt;=$B$2*(1-$B$13),
_xlpm.PMIMonthlyPayment,$B$17,
_xlpm.IsPrincipalZeroCondition,ROUND($I47,2) = 0,
_xlpm.IsPrincipalRemainingBlankCondition,$I47="",
_xlpm.IsPeriodBlankCondition,ISBLANK($A48),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48" s="84">
        <f t="shared" si="2"/>
        <v>3151.6415335332385</v>
      </c>
      <c r="M48" s="84"/>
      <c r="N48" s="144"/>
      <c r="O48" s="144"/>
    </row>
    <row r="49" spans="1:15" x14ac:dyDescent="0.3">
      <c r="A49" s="74">
        <v>24</v>
      </c>
      <c r="B49" s="132">
        <f t="shared" si="3"/>
        <v>44531</v>
      </c>
      <c r="C49" s="130">
        <v>0.15</v>
      </c>
      <c r="D49" s="131">
        <f>_xlfn.LET(
_xlpm.Payment,IF(OR($C49&lt;&gt;$C48,$C48=""),-PMT($C49/12,COUNT($A49:$A$625),$I48),$D48),
_xlpm.IsPrincipalRemainingZeroCondition,ROUND($I48,2)=0,
_xlpm.IsPrincipalRemainingBlankCondition,$I48="",
_xlpm.IsPeriodBlankCondition,ISBLANK($A49),
_xlpm.Calculation,IF(_xlpm.IsPeriodBlankCondition,"",IF(_xlpm.IsPrincipalRemainingBlankCondition,"",IF(_xlpm.IsPrincipalRemainingZeroCondition,"",_xlpm.Payment))),
_xlpm.Calculation
)</f>
        <v>2251.6415335332385</v>
      </c>
      <c r="E49" s="84">
        <f t="shared" si="4"/>
        <v>176221.73951644625</v>
      </c>
      <c r="F49" s="84" cm="1">
        <f t="array" ref="F49">_xlfn.LET(
_xlpm.InterestCalculation,$I48*($C49/12),
_xlpm.IsPrincipalRemainingZeroCondition,ROUND($I48,2)=0,
_xlpm.IsPrincipalRemainingBlankCondition,$I48="",
_xlpm.IsPeriodBlankCondition,ISBLANK($A49),
_xlpm.Calculation,IF(_xlpm.IsPeriodBlankCondition,"",IF(_xlpm.IsPrincipalRemainingBlankCondition,"",IF(_xlpm.IsPrincipalRemainingZeroCondition,"",_xlpm.InterestCalculation))),
_xlpm.Calculation
)</f>
        <v>2202.7717439555781</v>
      </c>
      <c r="G49" s="84">
        <f t="shared" si="0"/>
        <v>48.869789577660413</v>
      </c>
      <c r="H49" s="84">
        <v>100</v>
      </c>
      <c r="I49" s="84">
        <f t="shared" si="1"/>
        <v>176072.86972686858</v>
      </c>
      <c r="J49" s="84">
        <f>_xlfn.LET(
_xlpm.PrincpalRemainingCalculation,$B$11,
_xlpm.IsPrincipalZeroCondition,ROUND($I48,2) = 0,
_xlpm.IsPrincipalRemainingBlankCondition,$I48="",
_xlpm.IsPeriodBlankCondition,ISBLANK($A49),
_xlpm.Calculation,IF(_xlpm.IsPeriodBlankCondition,"",IF(_xlpm.IsPrincipalRemainingBlankCondition,"",IF(_xlpm.IsPrincipalZeroCondition,"",_xlpm.PrincpalRemainingCalculation))),
_xlpm.Calculation
)</f>
        <v>500</v>
      </c>
      <c r="K49" s="84">
        <f>_xlfn.LET(
_xlpm.IsPrincipalRemainingLessThanOrEqualToPMICutoffAmtCondition,$I48&lt;=$B$2*(1-$B$13),
_xlpm.PMIMonthlyPayment,$B$17,
_xlpm.IsPrincipalZeroCondition,ROUND($I48,2) = 0,
_xlpm.IsPrincipalRemainingBlankCondition,$I48="",
_xlpm.IsPeriodBlankCondition,ISBLANK($A49),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49" s="84">
        <f t="shared" si="2"/>
        <v>3151.6415335332385</v>
      </c>
      <c r="M49" s="84"/>
      <c r="N49" s="144"/>
      <c r="O49" s="144"/>
    </row>
    <row r="50" spans="1:15" x14ac:dyDescent="0.3">
      <c r="A50" s="74">
        <v>25</v>
      </c>
      <c r="B50" s="132">
        <f t="shared" si="3"/>
        <v>44562</v>
      </c>
      <c r="C50" s="130">
        <v>0.1</v>
      </c>
      <c r="D50" s="131">
        <f>_xlfn.LET(
_xlpm.Payment,IF(OR($C50&lt;&gt;$C49,$C49=""),-PMT($C50/12,COUNT($A50:$A$625),$I49),$D49),
_xlpm.IsPrincipalRemainingZeroCondition,ROUND($I49,2)=0,
_xlpm.IsPrincipalRemainingBlankCondition,$I49="",
_xlpm.IsPeriodBlankCondition,ISBLANK($A50),
_xlpm.Calculation,IF(_xlpm.IsPeriodBlankCondition,"",IF(_xlpm.IsPrincipalRemainingBlankCondition,"",IF(_xlpm.IsPrincipalRemainingZeroCondition,"",_xlpm.Payment))),
_xlpm.Calculation
)</f>
        <v>1563.4573496323683</v>
      </c>
      <c r="E50" s="84">
        <f t="shared" si="4"/>
        <v>176072.86972686858</v>
      </c>
      <c r="F50" s="84" cm="1">
        <f t="array" ref="F50">_xlfn.LET(
_xlpm.InterestCalculation,$I49*($C50/12),
_xlpm.IsPrincipalRemainingZeroCondition,ROUND($I49,2)=0,
_xlpm.IsPrincipalRemainingBlankCondition,$I49="",
_xlpm.IsPeriodBlankCondition,ISBLANK($A50),
_xlpm.Calculation,IF(_xlpm.IsPeriodBlankCondition,"",IF(_xlpm.IsPrincipalRemainingBlankCondition,"",IF(_xlpm.IsPrincipalRemainingZeroCondition,"",_xlpm.InterestCalculation))),
_xlpm.Calculation
)</f>
        <v>1467.2739143905715</v>
      </c>
      <c r="G50" s="84">
        <f t="shared" si="0"/>
        <v>96.183435241796815</v>
      </c>
      <c r="H50" s="84">
        <v>100</v>
      </c>
      <c r="I50" s="84">
        <f t="shared" si="1"/>
        <v>175876.68629162677</v>
      </c>
      <c r="J50" s="84">
        <f>_xlfn.LET(
_xlpm.PrincpalRemainingCalculation,$B$11,
_xlpm.IsPrincipalZeroCondition,ROUND($I49,2) = 0,
_xlpm.IsPrincipalRemainingBlankCondition,$I49="",
_xlpm.IsPeriodBlankCondition,ISBLANK($A50),
_xlpm.Calculation,IF(_xlpm.IsPeriodBlankCondition,"",IF(_xlpm.IsPrincipalRemainingBlankCondition,"",IF(_xlpm.IsPrincipalZeroCondition,"",_xlpm.PrincpalRemainingCalculation))),
_xlpm.Calculation
)</f>
        <v>500</v>
      </c>
      <c r="K50" s="84">
        <f>_xlfn.LET(
_xlpm.IsPrincipalRemainingLessThanOrEqualToPMICutoffAmtCondition,$I49&lt;=$B$2*(1-$B$13),
_xlpm.PMIMonthlyPayment,$B$17,
_xlpm.IsPrincipalZeroCondition,ROUND($I49,2) = 0,
_xlpm.IsPrincipalRemainingBlankCondition,$I49="",
_xlpm.IsPeriodBlankCondition,ISBLANK($A50),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50" s="84">
        <f t="shared" si="2"/>
        <v>2463.4573496323683</v>
      </c>
      <c r="M50" s="84"/>
      <c r="N50" s="144"/>
      <c r="O50" s="144"/>
    </row>
    <row r="51" spans="1:15" x14ac:dyDescent="0.3">
      <c r="A51" s="74">
        <v>26</v>
      </c>
      <c r="B51" s="132">
        <f t="shared" si="3"/>
        <v>44593</v>
      </c>
      <c r="C51" s="130">
        <v>0.1</v>
      </c>
      <c r="D51" s="131">
        <f>_xlfn.LET(
_xlpm.Payment,IF(OR($C51&lt;&gt;$C50,$C50=""),-PMT($C51/12,COUNT($A51:$A$625),$I50),$D50),
_xlpm.IsPrincipalRemainingZeroCondition,ROUND($I50,2)=0,
_xlpm.IsPrincipalRemainingBlankCondition,$I50="",
_xlpm.IsPeriodBlankCondition,ISBLANK($A51),
_xlpm.Calculation,IF(_xlpm.IsPeriodBlankCondition,"",IF(_xlpm.IsPrincipalRemainingBlankCondition,"",IF(_xlpm.IsPrincipalRemainingZeroCondition,"",_xlpm.Payment))),
_xlpm.Calculation
)</f>
        <v>1563.4573496323683</v>
      </c>
      <c r="E51" s="84">
        <f t="shared" si="4"/>
        <v>175876.68629162677</v>
      </c>
      <c r="F51" s="84" cm="1">
        <f t="array" ref="F51">_xlfn.LET(
_xlpm.InterestCalculation,$I50*($C51/12),
_xlpm.IsPrincipalRemainingZeroCondition,ROUND($I50,2)=0,
_xlpm.IsPrincipalRemainingBlankCondition,$I50="",
_xlpm.IsPeriodBlankCondition,ISBLANK($A51),
_xlpm.Calculation,IF(_xlpm.IsPeriodBlankCondition,"",IF(_xlpm.IsPrincipalRemainingBlankCondition,"",IF(_xlpm.IsPrincipalRemainingZeroCondition,"",_xlpm.InterestCalculation))),
_xlpm.Calculation
)</f>
        <v>1465.639052430223</v>
      </c>
      <c r="G51" s="84">
        <f t="shared" si="0"/>
        <v>97.818297202145231</v>
      </c>
      <c r="H51" s="84">
        <v>100</v>
      </c>
      <c r="I51" s="84">
        <f t="shared" si="1"/>
        <v>175678.86799442463</v>
      </c>
      <c r="J51" s="84">
        <f>_xlfn.LET(
_xlpm.PrincpalRemainingCalculation,$B$11,
_xlpm.IsPrincipalZeroCondition,ROUND($I50,2) = 0,
_xlpm.IsPrincipalRemainingBlankCondition,$I50="",
_xlpm.IsPeriodBlankCondition,ISBLANK($A51),
_xlpm.Calculation,IF(_xlpm.IsPeriodBlankCondition,"",IF(_xlpm.IsPrincipalRemainingBlankCondition,"",IF(_xlpm.IsPrincipalZeroCondition,"",_xlpm.PrincpalRemainingCalculation))),
_xlpm.Calculation
)</f>
        <v>500</v>
      </c>
      <c r="K51" s="84">
        <f>_xlfn.LET(
_xlpm.IsPrincipalRemainingLessThanOrEqualToPMICutoffAmtCondition,$I50&lt;=$B$2*(1-$B$13),
_xlpm.PMIMonthlyPayment,$B$17,
_xlpm.IsPrincipalZeroCondition,ROUND($I50,2) = 0,
_xlpm.IsPrincipalRemainingBlankCondition,$I50="",
_xlpm.IsPeriodBlankCondition,ISBLANK($A51),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51" s="84">
        <f t="shared" si="2"/>
        <v>2463.4573496323683</v>
      </c>
      <c r="M51" s="84"/>
      <c r="N51" s="144"/>
      <c r="O51" s="144"/>
    </row>
    <row r="52" spans="1:15" x14ac:dyDescent="0.3">
      <c r="A52" s="74">
        <v>27</v>
      </c>
      <c r="B52" s="132">
        <f t="shared" si="3"/>
        <v>44621</v>
      </c>
      <c r="C52" s="130">
        <v>0.1</v>
      </c>
      <c r="D52" s="131">
        <f>_xlfn.LET(
_xlpm.Payment,IF(OR($C52&lt;&gt;$C51,$C51=""),-PMT($C52/12,COUNT($A52:$A$625),$I51),$D51),
_xlpm.IsPrincipalRemainingZeroCondition,ROUND($I51,2)=0,
_xlpm.IsPrincipalRemainingBlankCondition,$I51="",
_xlpm.IsPeriodBlankCondition,ISBLANK($A52),
_xlpm.Calculation,IF(_xlpm.IsPeriodBlankCondition,"",IF(_xlpm.IsPrincipalRemainingBlankCondition,"",IF(_xlpm.IsPrincipalRemainingZeroCondition,"",_xlpm.Payment))),
_xlpm.Calculation
)</f>
        <v>1563.4573496323683</v>
      </c>
      <c r="E52" s="84">
        <f t="shared" si="4"/>
        <v>175678.86799442463</v>
      </c>
      <c r="F52" s="84" cm="1">
        <f t="array" ref="F52">_xlfn.LET(
_xlpm.InterestCalculation,$I51*($C52/12),
_xlpm.IsPrincipalRemainingZeroCondition,ROUND($I51,2)=0,
_xlpm.IsPrincipalRemainingBlankCondition,$I51="",
_xlpm.IsPeriodBlankCondition,ISBLANK($A52),
_xlpm.Calculation,IF(_xlpm.IsPeriodBlankCondition,"",IF(_xlpm.IsPrincipalRemainingBlankCondition,"",IF(_xlpm.IsPrincipalRemainingZeroCondition,"",_xlpm.InterestCalculation))),
_xlpm.Calculation
)</f>
        <v>1463.9905666202053</v>
      </c>
      <c r="G52" s="84">
        <f t="shared" si="0"/>
        <v>99.466783012162978</v>
      </c>
      <c r="H52" s="84">
        <v>100</v>
      </c>
      <c r="I52" s="84">
        <f t="shared" si="1"/>
        <v>175479.40121141245</v>
      </c>
      <c r="J52" s="84">
        <f>_xlfn.LET(
_xlpm.PrincpalRemainingCalculation,$B$11,
_xlpm.IsPrincipalZeroCondition,ROUND($I51,2) = 0,
_xlpm.IsPrincipalRemainingBlankCondition,$I51="",
_xlpm.IsPeriodBlankCondition,ISBLANK($A52),
_xlpm.Calculation,IF(_xlpm.IsPeriodBlankCondition,"",IF(_xlpm.IsPrincipalRemainingBlankCondition,"",IF(_xlpm.IsPrincipalZeroCondition,"",_xlpm.PrincpalRemainingCalculation))),
_xlpm.Calculation
)</f>
        <v>500</v>
      </c>
      <c r="K52" s="84">
        <f>_xlfn.LET(
_xlpm.IsPrincipalRemainingLessThanOrEqualToPMICutoffAmtCondition,$I51&lt;=$B$2*(1-$B$13),
_xlpm.PMIMonthlyPayment,$B$17,
_xlpm.IsPrincipalZeroCondition,ROUND($I51,2) = 0,
_xlpm.IsPrincipalRemainingBlankCondition,$I51="",
_xlpm.IsPeriodBlankCondition,ISBLANK($A52),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52" s="84">
        <f t="shared" si="2"/>
        <v>2463.4573496323683</v>
      </c>
      <c r="M52" s="84"/>
      <c r="O52" s="84"/>
    </row>
    <row r="53" spans="1:15" x14ac:dyDescent="0.3">
      <c r="A53" s="74">
        <v>28</v>
      </c>
      <c r="B53" s="132">
        <f t="shared" si="3"/>
        <v>44652</v>
      </c>
      <c r="C53" s="130">
        <v>0.1</v>
      </c>
      <c r="D53" s="131">
        <f>_xlfn.LET(
_xlpm.Payment,IF(OR($C53&lt;&gt;$C52,$C52=""),-PMT($C53/12,COUNT($A53:$A$625),$I52),$D52),
_xlpm.IsPrincipalRemainingZeroCondition,ROUND($I52,2)=0,
_xlpm.IsPrincipalRemainingBlankCondition,$I52="",
_xlpm.IsPeriodBlankCondition,ISBLANK($A53),
_xlpm.Calculation,IF(_xlpm.IsPeriodBlankCondition,"",IF(_xlpm.IsPrincipalRemainingBlankCondition,"",IF(_xlpm.IsPrincipalRemainingZeroCondition,"",_xlpm.Payment))),
_xlpm.Calculation
)</f>
        <v>1563.4573496323683</v>
      </c>
      <c r="E53" s="84">
        <f t="shared" si="4"/>
        <v>175479.40121141245</v>
      </c>
      <c r="F53" s="84" cm="1">
        <f t="array" ref="F53">_xlfn.LET(
_xlpm.InterestCalculation,$I52*($C53/12),
_xlpm.IsPrincipalRemainingZeroCondition,ROUND($I52,2)=0,
_xlpm.IsPrincipalRemainingBlankCondition,$I52="",
_xlpm.IsPeriodBlankCondition,ISBLANK($A53),
_xlpm.Calculation,IF(_xlpm.IsPeriodBlankCondition,"",IF(_xlpm.IsPrincipalRemainingBlankCondition,"",IF(_xlpm.IsPrincipalRemainingZeroCondition,"",_xlpm.InterestCalculation))),
_xlpm.Calculation
)</f>
        <v>1462.3283434284372</v>
      </c>
      <c r="G53" s="84">
        <f t="shared" si="0"/>
        <v>101.12900620393111</v>
      </c>
      <c r="H53" s="84">
        <v>100</v>
      </c>
      <c r="I53" s="84">
        <f t="shared" si="1"/>
        <v>175278.27220520852</v>
      </c>
      <c r="J53" s="84">
        <f>_xlfn.LET(
_xlpm.PrincpalRemainingCalculation,$B$11,
_xlpm.IsPrincipalZeroCondition,ROUND($I52,2) = 0,
_xlpm.IsPrincipalRemainingBlankCondition,$I52="",
_xlpm.IsPeriodBlankCondition,ISBLANK($A53),
_xlpm.Calculation,IF(_xlpm.IsPeriodBlankCondition,"",IF(_xlpm.IsPrincipalRemainingBlankCondition,"",IF(_xlpm.IsPrincipalZeroCondition,"",_xlpm.PrincpalRemainingCalculation))),
_xlpm.Calculation
)</f>
        <v>500</v>
      </c>
      <c r="K53" s="84">
        <f>_xlfn.LET(
_xlpm.IsPrincipalRemainingLessThanOrEqualToPMICutoffAmtCondition,$I52&lt;=$B$2*(1-$B$13),
_xlpm.PMIMonthlyPayment,$B$17,
_xlpm.IsPrincipalZeroCondition,ROUND($I52,2) = 0,
_xlpm.IsPrincipalRemainingBlankCondition,$I52="",
_xlpm.IsPeriodBlankCondition,ISBLANK($A53),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53" s="84">
        <f t="shared" si="2"/>
        <v>2463.4573496323683</v>
      </c>
      <c r="M53" s="84"/>
      <c r="O53" s="84"/>
    </row>
    <row r="54" spans="1:15" x14ac:dyDescent="0.3">
      <c r="A54" s="74">
        <v>29</v>
      </c>
      <c r="B54" s="132">
        <f t="shared" si="3"/>
        <v>44682</v>
      </c>
      <c r="C54" s="130">
        <v>0.1</v>
      </c>
      <c r="D54" s="131">
        <f>_xlfn.LET(
_xlpm.Payment,IF(OR($C54&lt;&gt;$C53,$C53=""),-PMT($C54/12,COUNT($A54:$A$625),$I53),$D53),
_xlpm.IsPrincipalRemainingZeroCondition,ROUND($I53,2)=0,
_xlpm.IsPrincipalRemainingBlankCondition,$I53="",
_xlpm.IsPeriodBlankCondition,ISBLANK($A54),
_xlpm.Calculation,IF(_xlpm.IsPeriodBlankCondition,"",IF(_xlpm.IsPrincipalRemainingBlankCondition,"",IF(_xlpm.IsPrincipalRemainingZeroCondition,"",_xlpm.Payment))),
_xlpm.Calculation
)</f>
        <v>1563.4573496323683</v>
      </c>
      <c r="E54" s="84">
        <f t="shared" si="4"/>
        <v>175278.27220520852</v>
      </c>
      <c r="F54" s="84" cm="1">
        <f t="array" ref="F54">_xlfn.LET(
_xlpm.InterestCalculation,$I53*($C54/12),
_xlpm.IsPrincipalRemainingZeroCondition,ROUND($I53,2)=0,
_xlpm.IsPrincipalRemainingBlankCondition,$I53="",
_xlpm.IsPeriodBlankCondition,ISBLANK($A54),
_xlpm.Calculation,IF(_xlpm.IsPeriodBlankCondition,"",IF(_xlpm.IsPrincipalRemainingBlankCondition,"",IF(_xlpm.IsPrincipalRemainingZeroCondition,"",_xlpm.InterestCalculation))),
_xlpm.Calculation
)</f>
        <v>1460.6522683767375</v>
      </c>
      <c r="G54" s="84">
        <f t="shared" si="0"/>
        <v>102.80508125563074</v>
      </c>
      <c r="H54" s="84">
        <v>100</v>
      </c>
      <c r="I54" s="84">
        <f t="shared" si="1"/>
        <v>175075.4671239529</v>
      </c>
      <c r="J54" s="84">
        <f>_xlfn.LET(
_xlpm.PrincpalRemainingCalculation,$B$11,
_xlpm.IsPrincipalZeroCondition,ROUND($I53,2) = 0,
_xlpm.IsPrincipalRemainingBlankCondition,$I53="",
_xlpm.IsPeriodBlankCondition,ISBLANK($A54),
_xlpm.Calculation,IF(_xlpm.IsPeriodBlankCondition,"",IF(_xlpm.IsPrincipalRemainingBlankCondition,"",IF(_xlpm.IsPrincipalZeroCondition,"",_xlpm.PrincpalRemainingCalculation))),
_xlpm.Calculation
)</f>
        <v>500</v>
      </c>
      <c r="K54" s="84">
        <f>_xlfn.LET(
_xlpm.IsPrincipalRemainingLessThanOrEqualToPMICutoffAmtCondition,$I53&lt;=$B$2*(1-$B$13),
_xlpm.PMIMonthlyPayment,$B$17,
_xlpm.IsPrincipalZeroCondition,ROUND($I53,2) = 0,
_xlpm.IsPrincipalRemainingBlankCondition,$I53="",
_xlpm.IsPeriodBlankCondition,ISBLANK($A54),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54" s="84">
        <f t="shared" si="2"/>
        <v>2463.4573496323683</v>
      </c>
      <c r="M54" s="84"/>
      <c r="O54" s="84"/>
    </row>
    <row r="55" spans="1:15" x14ac:dyDescent="0.3">
      <c r="A55" s="74">
        <v>30</v>
      </c>
      <c r="B55" s="132">
        <f t="shared" si="3"/>
        <v>44713</v>
      </c>
      <c r="C55" s="130">
        <v>0.1</v>
      </c>
      <c r="D55" s="131">
        <f>_xlfn.LET(
_xlpm.Payment,IF(OR($C55&lt;&gt;$C54,$C54=""),-PMT($C55/12,COUNT($A55:$A$625),$I54),$D54),
_xlpm.IsPrincipalRemainingZeroCondition,ROUND($I54,2)=0,
_xlpm.IsPrincipalRemainingBlankCondition,$I54="",
_xlpm.IsPeriodBlankCondition,ISBLANK($A55),
_xlpm.Calculation,IF(_xlpm.IsPeriodBlankCondition,"",IF(_xlpm.IsPrincipalRemainingBlankCondition,"",IF(_xlpm.IsPrincipalRemainingZeroCondition,"",_xlpm.Payment))),
_xlpm.Calculation
)</f>
        <v>1563.4573496323683</v>
      </c>
      <c r="E55" s="84">
        <f t="shared" si="4"/>
        <v>175075.4671239529</v>
      </c>
      <c r="F55" s="84" cm="1">
        <f t="array" ref="F55">_xlfn.LET(
_xlpm.InterestCalculation,$I54*($C55/12),
_xlpm.IsPrincipalRemainingZeroCondition,ROUND($I54,2)=0,
_xlpm.IsPrincipalRemainingBlankCondition,$I54="",
_xlpm.IsPeriodBlankCondition,ISBLANK($A55),
_xlpm.Calculation,IF(_xlpm.IsPeriodBlankCondition,"",IF(_xlpm.IsPrincipalRemainingBlankCondition,"",IF(_xlpm.IsPrincipalRemainingZeroCondition,"",_xlpm.InterestCalculation))),
_xlpm.Calculation
)</f>
        <v>1458.9622260329409</v>
      </c>
      <c r="G55" s="84">
        <f t="shared" si="0"/>
        <v>104.49512359942742</v>
      </c>
      <c r="H55" s="84">
        <v>100</v>
      </c>
      <c r="I55" s="84">
        <f t="shared" si="1"/>
        <v>174870.97200035347</v>
      </c>
      <c r="J55" s="84">
        <f>_xlfn.LET(
_xlpm.PrincpalRemainingCalculation,$B$11,
_xlpm.IsPrincipalZeroCondition,ROUND($I54,2) = 0,
_xlpm.IsPrincipalRemainingBlankCondition,$I54="",
_xlpm.IsPeriodBlankCondition,ISBLANK($A55),
_xlpm.Calculation,IF(_xlpm.IsPeriodBlankCondition,"",IF(_xlpm.IsPrincipalRemainingBlankCondition,"",IF(_xlpm.IsPrincipalZeroCondition,"",_xlpm.PrincpalRemainingCalculation))),
_xlpm.Calculation
)</f>
        <v>500</v>
      </c>
      <c r="K55" s="84">
        <f>_xlfn.LET(
_xlpm.IsPrincipalRemainingLessThanOrEqualToPMICutoffAmtCondition,$I54&lt;=$B$2*(1-$B$13),
_xlpm.PMIMonthlyPayment,$B$17,
_xlpm.IsPrincipalZeroCondition,ROUND($I54,2) = 0,
_xlpm.IsPrincipalRemainingBlankCondition,$I54="",
_xlpm.IsPeriodBlankCondition,ISBLANK($A55),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55" s="84">
        <f t="shared" si="2"/>
        <v>2463.4573496323683</v>
      </c>
      <c r="M55" s="84"/>
      <c r="O55" s="84"/>
    </row>
    <row r="56" spans="1:15" x14ac:dyDescent="0.3">
      <c r="A56" s="74">
        <v>31</v>
      </c>
      <c r="B56" s="132">
        <f t="shared" si="3"/>
        <v>44743</v>
      </c>
      <c r="C56" s="130">
        <v>0.1</v>
      </c>
      <c r="D56" s="131">
        <f>_xlfn.LET(
_xlpm.Payment,IF(OR($C56&lt;&gt;$C55,$C55=""),-PMT($C56/12,COUNT($A56:$A$625),$I55),$D55),
_xlpm.IsPrincipalRemainingZeroCondition,ROUND($I55,2)=0,
_xlpm.IsPrincipalRemainingBlankCondition,$I55="",
_xlpm.IsPeriodBlankCondition,ISBLANK($A56),
_xlpm.Calculation,IF(_xlpm.IsPeriodBlankCondition,"",IF(_xlpm.IsPrincipalRemainingBlankCondition,"",IF(_xlpm.IsPrincipalRemainingZeroCondition,"",_xlpm.Payment))),
_xlpm.Calculation
)</f>
        <v>1563.4573496323683</v>
      </c>
      <c r="E56" s="84">
        <f t="shared" si="4"/>
        <v>174870.97200035347</v>
      </c>
      <c r="F56" s="84" cm="1">
        <f t="array" ref="F56">_xlfn.LET(
_xlpm.InterestCalculation,$I55*($C56/12),
_xlpm.IsPrincipalRemainingZeroCondition,ROUND($I55,2)=0,
_xlpm.IsPrincipalRemainingBlankCondition,$I55="",
_xlpm.IsPeriodBlankCondition,ISBLANK($A56),
_xlpm.Calculation,IF(_xlpm.IsPeriodBlankCondition,"",IF(_xlpm.IsPrincipalRemainingBlankCondition,"",IF(_xlpm.IsPrincipalRemainingZeroCondition,"",_xlpm.InterestCalculation))),
_xlpm.Calculation
)</f>
        <v>1457.2581000029456</v>
      </c>
      <c r="G56" s="84">
        <f t="shared" si="0"/>
        <v>106.19924962942264</v>
      </c>
      <c r="H56" s="84">
        <v>100</v>
      </c>
      <c r="I56" s="84">
        <f t="shared" si="1"/>
        <v>174664.77275072405</v>
      </c>
      <c r="J56" s="84">
        <f>_xlfn.LET(
_xlpm.PrincpalRemainingCalculation,$B$11,
_xlpm.IsPrincipalZeroCondition,ROUND($I55,2) = 0,
_xlpm.IsPrincipalRemainingBlankCondition,$I55="",
_xlpm.IsPeriodBlankCondition,ISBLANK($A56),
_xlpm.Calculation,IF(_xlpm.IsPeriodBlankCondition,"",IF(_xlpm.IsPrincipalRemainingBlankCondition,"",IF(_xlpm.IsPrincipalZeroCondition,"",_xlpm.PrincpalRemainingCalculation))),
_xlpm.Calculation
)</f>
        <v>500</v>
      </c>
      <c r="K56" s="84">
        <f>_xlfn.LET(
_xlpm.IsPrincipalRemainingLessThanOrEqualToPMICutoffAmtCondition,$I55&lt;=$B$2*(1-$B$13),
_xlpm.PMIMonthlyPayment,$B$17,
_xlpm.IsPrincipalZeroCondition,ROUND($I55,2) = 0,
_xlpm.IsPrincipalRemainingBlankCondition,$I55="",
_xlpm.IsPeriodBlankCondition,ISBLANK($A56),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56" s="84">
        <f t="shared" si="2"/>
        <v>2463.4573496323683</v>
      </c>
      <c r="M56" s="84"/>
      <c r="O56" s="84"/>
    </row>
    <row r="57" spans="1:15" x14ac:dyDescent="0.3">
      <c r="A57" s="74">
        <v>32</v>
      </c>
      <c r="B57" s="132">
        <f t="shared" si="3"/>
        <v>44774</v>
      </c>
      <c r="C57" s="130">
        <v>0.1</v>
      </c>
      <c r="D57" s="131">
        <f>_xlfn.LET(
_xlpm.Payment,IF(OR($C57&lt;&gt;$C56,$C56=""),-PMT($C57/12,COUNT($A57:$A$625),$I56),$D56),
_xlpm.IsPrincipalRemainingZeroCondition,ROUND($I56,2)=0,
_xlpm.IsPrincipalRemainingBlankCondition,$I56="",
_xlpm.IsPeriodBlankCondition,ISBLANK($A57),
_xlpm.Calculation,IF(_xlpm.IsPeriodBlankCondition,"",IF(_xlpm.IsPrincipalRemainingBlankCondition,"",IF(_xlpm.IsPrincipalRemainingZeroCondition,"",_xlpm.Payment))),
_xlpm.Calculation
)</f>
        <v>1563.4573496323683</v>
      </c>
      <c r="E57" s="84">
        <f t="shared" si="4"/>
        <v>174664.77275072405</v>
      </c>
      <c r="F57" s="84" cm="1">
        <f t="array" ref="F57">_xlfn.LET(
_xlpm.InterestCalculation,$I56*($C57/12),
_xlpm.IsPrincipalRemainingZeroCondition,ROUND($I56,2)=0,
_xlpm.IsPrincipalRemainingBlankCondition,$I56="",
_xlpm.IsPeriodBlankCondition,ISBLANK($A57),
_xlpm.Calculation,IF(_xlpm.IsPeriodBlankCondition,"",IF(_xlpm.IsPrincipalRemainingBlankCondition,"",IF(_xlpm.IsPrincipalRemainingZeroCondition,"",_xlpm.InterestCalculation))),
_xlpm.Calculation
)</f>
        <v>1455.5397729227004</v>
      </c>
      <c r="G57" s="84">
        <f t="shared" si="0"/>
        <v>107.91757670966786</v>
      </c>
      <c r="H57" s="84">
        <v>100</v>
      </c>
      <c r="I57" s="84">
        <f t="shared" si="1"/>
        <v>174456.85517401437</v>
      </c>
      <c r="J57" s="84">
        <f>_xlfn.LET(
_xlpm.PrincpalRemainingCalculation,$B$11,
_xlpm.IsPrincipalZeroCondition,ROUND($I56,2) = 0,
_xlpm.IsPrincipalRemainingBlankCondition,$I56="",
_xlpm.IsPeriodBlankCondition,ISBLANK($A57),
_xlpm.Calculation,IF(_xlpm.IsPeriodBlankCondition,"",IF(_xlpm.IsPrincipalRemainingBlankCondition,"",IF(_xlpm.IsPrincipalZeroCondition,"",_xlpm.PrincpalRemainingCalculation))),
_xlpm.Calculation
)</f>
        <v>500</v>
      </c>
      <c r="K57" s="84">
        <f>_xlfn.LET(
_xlpm.IsPrincipalRemainingLessThanOrEqualToPMICutoffAmtCondition,$I56&lt;=$B$2*(1-$B$13),
_xlpm.PMIMonthlyPayment,$B$17,
_xlpm.IsPrincipalZeroCondition,ROUND($I56,2) = 0,
_xlpm.IsPrincipalRemainingBlankCondition,$I56="",
_xlpm.IsPeriodBlankCondition,ISBLANK($A57),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57" s="84">
        <f t="shared" si="2"/>
        <v>2463.4573496323683</v>
      </c>
      <c r="M57" s="84"/>
      <c r="O57" s="84"/>
    </row>
    <row r="58" spans="1:15" x14ac:dyDescent="0.3">
      <c r="A58" s="74">
        <v>33</v>
      </c>
      <c r="B58" s="132">
        <f t="shared" si="3"/>
        <v>44805</v>
      </c>
      <c r="C58" s="130">
        <v>0.1</v>
      </c>
      <c r="D58" s="131">
        <f>_xlfn.LET(
_xlpm.Payment,IF(OR($C58&lt;&gt;$C57,$C57=""),-PMT($C58/12,COUNT($A58:$A$625),$I57),$D57),
_xlpm.IsPrincipalRemainingZeroCondition,ROUND($I57,2)=0,
_xlpm.IsPrincipalRemainingBlankCondition,$I57="",
_xlpm.IsPeriodBlankCondition,ISBLANK($A58),
_xlpm.Calculation,IF(_xlpm.IsPeriodBlankCondition,"",IF(_xlpm.IsPrincipalRemainingBlankCondition,"",IF(_xlpm.IsPrincipalRemainingZeroCondition,"",_xlpm.Payment))),
_xlpm.Calculation
)</f>
        <v>1563.4573496323683</v>
      </c>
      <c r="E58" s="84">
        <f t="shared" si="4"/>
        <v>174456.85517401437</v>
      </c>
      <c r="F58" s="84" cm="1">
        <f t="array" ref="F58">_xlfn.LET(
_xlpm.InterestCalculation,$I57*($C58/12),
_xlpm.IsPrincipalRemainingZeroCondition,ROUND($I57,2)=0,
_xlpm.IsPrincipalRemainingBlankCondition,$I57="",
_xlpm.IsPeriodBlankCondition,ISBLANK($A58),
_xlpm.Calculation,IF(_xlpm.IsPeriodBlankCondition,"",IF(_xlpm.IsPrincipalRemainingBlankCondition,"",IF(_xlpm.IsPrincipalRemainingZeroCondition,"",_xlpm.InterestCalculation))),
_xlpm.Calculation
)</f>
        <v>1453.8071264501198</v>
      </c>
      <c r="G58" s="84">
        <f t="shared" si="0"/>
        <v>109.65022318224851</v>
      </c>
      <c r="H58" s="84">
        <v>100</v>
      </c>
      <c r="I58" s="84">
        <f t="shared" si="1"/>
        <v>174247.20495083212</v>
      </c>
      <c r="J58" s="84">
        <f>_xlfn.LET(
_xlpm.PrincpalRemainingCalculation,$B$11,
_xlpm.IsPrincipalZeroCondition,ROUND($I57,2) = 0,
_xlpm.IsPrincipalRemainingBlankCondition,$I57="",
_xlpm.IsPeriodBlankCondition,ISBLANK($A58),
_xlpm.Calculation,IF(_xlpm.IsPeriodBlankCondition,"",IF(_xlpm.IsPrincipalRemainingBlankCondition,"",IF(_xlpm.IsPrincipalZeroCondition,"",_xlpm.PrincpalRemainingCalculation))),
_xlpm.Calculation
)</f>
        <v>500</v>
      </c>
      <c r="K58" s="84">
        <f>_xlfn.LET(
_xlpm.IsPrincipalRemainingLessThanOrEqualToPMICutoffAmtCondition,$I57&lt;=$B$2*(1-$B$13),
_xlpm.PMIMonthlyPayment,$B$17,
_xlpm.IsPrincipalZeroCondition,ROUND($I57,2) = 0,
_xlpm.IsPrincipalRemainingBlankCondition,$I57="",
_xlpm.IsPeriodBlankCondition,ISBLANK($A58),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58" s="84">
        <f t="shared" si="2"/>
        <v>2463.4573496323683</v>
      </c>
      <c r="M58" s="84"/>
      <c r="O58" s="84"/>
    </row>
    <row r="59" spans="1:15" x14ac:dyDescent="0.3">
      <c r="A59" s="74">
        <v>34</v>
      </c>
      <c r="B59" s="132">
        <f t="shared" si="3"/>
        <v>44835</v>
      </c>
      <c r="C59" s="130">
        <v>0.1</v>
      </c>
      <c r="D59" s="131">
        <f>_xlfn.LET(
_xlpm.Payment,IF(OR($C59&lt;&gt;$C58,$C58=""),-PMT($C59/12,COUNT($A59:$A$625),$I58),$D58),
_xlpm.IsPrincipalRemainingZeroCondition,ROUND($I58,2)=0,
_xlpm.IsPrincipalRemainingBlankCondition,$I58="",
_xlpm.IsPeriodBlankCondition,ISBLANK($A59),
_xlpm.Calculation,IF(_xlpm.IsPeriodBlankCondition,"",IF(_xlpm.IsPrincipalRemainingBlankCondition,"",IF(_xlpm.IsPrincipalRemainingZeroCondition,"",_xlpm.Payment))),
_xlpm.Calculation
)</f>
        <v>1563.4573496323683</v>
      </c>
      <c r="E59" s="84">
        <f t="shared" si="4"/>
        <v>174247.20495083212</v>
      </c>
      <c r="F59" s="84" cm="1">
        <f t="array" ref="F59">_xlfn.LET(
_xlpm.InterestCalculation,$I58*($C59/12),
_xlpm.IsPrincipalRemainingZeroCondition,ROUND($I58,2)=0,
_xlpm.IsPrincipalRemainingBlankCondition,$I58="",
_xlpm.IsPeriodBlankCondition,ISBLANK($A59),
_xlpm.Calculation,IF(_xlpm.IsPeriodBlankCondition,"",IF(_xlpm.IsPrincipalRemainingBlankCondition,"",IF(_xlpm.IsPrincipalRemainingZeroCondition,"",_xlpm.InterestCalculation))),
_xlpm.Calculation
)</f>
        <v>1452.0600412569343</v>
      </c>
      <c r="G59" s="84">
        <f t="shared" si="0"/>
        <v>111.39730837543402</v>
      </c>
      <c r="H59" s="84">
        <v>100</v>
      </c>
      <c r="I59" s="84">
        <f t="shared" si="1"/>
        <v>174035.8076424567</v>
      </c>
      <c r="J59" s="84">
        <f>_xlfn.LET(
_xlpm.PrincpalRemainingCalculation,$B$11,
_xlpm.IsPrincipalZeroCondition,ROUND($I58,2) = 0,
_xlpm.IsPrincipalRemainingBlankCondition,$I58="",
_xlpm.IsPeriodBlankCondition,ISBLANK($A59),
_xlpm.Calculation,IF(_xlpm.IsPeriodBlankCondition,"",IF(_xlpm.IsPrincipalRemainingBlankCondition,"",IF(_xlpm.IsPrincipalZeroCondition,"",_xlpm.PrincpalRemainingCalculation))),
_xlpm.Calculation
)</f>
        <v>500</v>
      </c>
      <c r="K59" s="84">
        <f>_xlfn.LET(
_xlpm.IsPrincipalRemainingLessThanOrEqualToPMICutoffAmtCondition,$I58&lt;=$B$2*(1-$B$13),
_xlpm.PMIMonthlyPayment,$B$17,
_xlpm.IsPrincipalZeroCondition,ROUND($I58,2) = 0,
_xlpm.IsPrincipalRemainingBlankCondition,$I58="",
_xlpm.IsPeriodBlankCondition,ISBLANK($A59),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59" s="84">
        <f t="shared" si="2"/>
        <v>2463.4573496323683</v>
      </c>
      <c r="M59" s="84"/>
      <c r="O59" s="84"/>
    </row>
    <row r="60" spans="1:15" x14ac:dyDescent="0.3">
      <c r="A60" s="74">
        <v>35</v>
      </c>
      <c r="B60" s="132">
        <f t="shared" si="3"/>
        <v>44866</v>
      </c>
      <c r="C60" s="130">
        <v>0.1</v>
      </c>
      <c r="D60" s="131">
        <f>_xlfn.LET(
_xlpm.Payment,IF(OR($C60&lt;&gt;$C59,$C59=""),-PMT($C60/12,COUNT($A60:$A$625),$I59),$D59),
_xlpm.IsPrincipalRemainingZeroCondition,ROUND($I59,2)=0,
_xlpm.IsPrincipalRemainingBlankCondition,$I59="",
_xlpm.IsPeriodBlankCondition,ISBLANK($A60),
_xlpm.Calculation,IF(_xlpm.IsPeriodBlankCondition,"",IF(_xlpm.IsPrincipalRemainingBlankCondition,"",IF(_xlpm.IsPrincipalRemainingZeroCondition,"",_xlpm.Payment))),
_xlpm.Calculation
)</f>
        <v>1563.4573496323683</v>
      </c>
      <c r="E60" s="84">
        <f t="shared" si="4"/>
        <v>174035.8076424567</v>
      </c>
      <c r="F60" s="84" cm="1">
        <f t="array" ref="F60">_xlfn.LET(
_xlpm.InterestCalculation,$I59*($C60/12),
_xlpm.IsPrincipalRemainingZeroCondition,ROUND($I59,2)=0,
_xlpm.IsPrincipalRemainingBlankCondition,$I59="",
_xlpm.IsPeriodBlankCondition,ISBLANK($A60),
_xlpm.Calculation,IF(_xlpm.IsPeriodBlankCondition,"",IF(_xlpm.IsPrincipalRemainingBlankCondition,"",IF(_xlpm.IsPrincipalRemainingZeroCondition,"",_xlpm.InterestCalculation))),
_xlpm.Calculation
)</f>
        <v>1450.2983970204725</v>
      </c>
      <c r="G60" s="84">
        <f t="shared" si="0"/>
        <v>113.15895261189576</v>
      </c>
      <c r="H60" s="84">
        <v>100</v>
      </c>
      <c r="I60" s="84">
        <f t="shared" si="1"/>
        <v>173822.64868984479</v>
      </c>
      <c r="J60" s="84">
        <f>_xlfn.LET(
_xlpm.PrincpalRemainingCalculation,$B$11,
_xlpm.IsPrincipalZeroCondition,ROUND($I59,2) = 0,
_xlpm.IsPrincipalRemainingBlankCondition,$I59="",
_xlpm.IsPeriodBlankCondition,ISBLANK($A60),
_xlpm.Calculation,IF(_xlpm.IsPeriodBlankCondition,"",IF(_xlpm.IsPrincipalRemainingBlankCondition,"",IF(_xlpm.IsPrincipalZeroCondition,"",_xlpm.PrincpalRemainingCalculation))),
_xlpm.Calculation
)</f>
        <v>500</v>
      </c>
      <c r="K60" s="84">
        <f>_xlfn.LET(
_xlpm.IsPrincipalRemainingLessThanOrEqualToPMICutoffAmtCondition,$I59&lt;=$B$2*(1-$B$13),
_xlpm.PMIMonthlyPayment,$B$17,
_xlpm.IsPrincipalZeroCondition,ROUND($I59,2) = 0,
_xlpm.IsPrincipalRemainingBlankCondition,$I59="",
_xlpm.IsPeriodBlankCondition,ISBLANK($A60),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60" s="84">
        <f t="shared" si="2"/>
        <v>2463.4573496323683</v>
      </c>
      <c r="M60" s="84"/>
      <c r="O60" s="84"/>
    </row>
    <row r="61" spans="1:15" x14ac:dyDescent="0.3">
      <c r="A61" s="74">
        <v>36</v>
      </c>
      <c r="B61" s="132">
        <f t="shared" si="3"/>
        <v>44896</v>
      </c>
      <c r="C61" s="130">
        <v>0.1</v>
      </c>
      <c r="D61" s="131">
        <f>_xlfn.LET(
_xlpm.Payment,IF(OR($C61&lt;&gt;$C60,$C60=""),-PMT($C61/12,COUNT($A61:$A$625),$I60),$D60),
_xlpm.IsPrincipalRemainingZeroCondition,ROUND($I60,2)=0,
_xlpm.IsPrincipalRemainingBlankCondition,$I60="",
_xlpm.IsPeriodBlankCondition,ISBLANK($A61),
_xlpm.Calculation,IF(_xlpm.IsPeriodBlankCondition,"",IF(_xlpm.IsPrincipalRemainingBlankCondition,"",IF(_xlpm.IsPrincipalRemainingZeroCondition,"",_xlpm.Payment))),
_xlpm.Calculation
)</f>
        <v>1563.4573496323683</v>
      </c>
      <c r="E61" s="84">
        <f t="shared" si="4"/>
        <v>173822.64868984479</v>
      </c>
      <c r="F61" s="84" cm="1">
        <f t="array" ref="F61">_xlfn.LET(
_xlpm.InterestCalculation,$I60*($C61/12),
_xlpm.IsPrincipalRemainingZeroCondition,ROUND($I60,2)=0,
_xlpm.IsPrincipalRemainingBlankCondition,$I60="",
_xlpm.IsPeriodBlankCondition,ISBLANK($A61),
_xlpm.Calculation,IF(_xlpm.IsPeriodBlankCondition,"",IF(_xlpm.IsPrincipalRemainingBlankCondition,"",IF(_xlpm.IsPrincipalRemainingZeroCondition,"",_xlpm.InterestCalculation))),
_xlpm.Calculation
)</f>
        <v>1448.5220724153733</v>
      </c>
      <c r="G61" s="84">
        <f t="shared" si="0"/>
        <v>114.93527721699502</v>
      </c>
      <c r="H61" s="84">
        <v>100</v>
      </c>
      <c r="I61" s="84">
        <f t="shared" si="1"/>
        <v>173607.71341262781</v>
      </c>
      <c r="J61" s="84">
        <f>_xlfn.LET(
_xlpm.PrincpalRemainingCalculation,$B$11,
_xlpm.IsPrincipalZeroCondition,ROUND($I60,2) = 0,
_xlpm.IsPrincipalRemainingBlankCondition,$I60="",
_xlpm.IsPeriodBlankCondition,ISBLANK($A61),
_xlpm.Calculation,IF(_xlpm.IsPeriodBlankCondition,"",IF(_xlpm.IsPrincipalRemainingBlankCondition,"",IF(_xlpm.IsPrincipalZeroCondition,"",_xlpm.PrincpalRemainingCalculation))),
_xlpm.Calculation
)</f>
        <v>500</v>
      </c>
      <c r="K61" s="84">
        <f>_xlfn.LET(
_xlpm.IsPrincipalRemainingLessThanOrEqualToPMICutoffAmtCondition,$I60&lt;=$B$2*(1-$B$13),
_xlpm.PMIMonthlyPayment,$B$17,
_xlpm.IsPrincipalZeroCondition,ROUND($I60,2) = 0,
_xlpm.IsPrincipalRemainingBlankCondition,$I60="",
_xlpm.IsPeriodBlankCondition,ISBLANK($A61),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61" s="84">
        <f t="shared" si="2"/>
        <v>2463.4573496323683</v>
      </c>
      <c r="M61" s="84"/>
      <c r="O61" s="84"/>
    </row>
    <row r="62" spans="1:15" x14ac:dyDescent="0.3">
      <c r="A62" s="74">
        <v>37</v>
      </c>
      <c r="B62" s="132">
        <f t="shared" si="3"/>
        <v>44927</v>
      </c>
      <c r="C62" s="130">
        <v>0.1</v>
      </c>
      <c r="D62" s="131">
        <f>_xlfn.LET(
_xlpm.Payment,IF(OR($C62&lt;&gt;$C61,$C61=""),-PMT($C62/12,COUNT($A62:$A$625),$I61),$D61),
_xlpm.IsPrincipalRemainingZeroCondition,ROUND($I61,2)=0,
_xlpm.IsPrincipalRemainingBlankCondition,$I61="",
_xlpm.IsPeriodBlankCondition,ISBLANK($A62),
_xlpm.Calculation,IF(_xlpm.IsPeriodBlankCondition,"",IF(_xlpm.IsPrincipalRemainingBlankCondition,"",IF(_xlpm.IsPrincipalRemainingZeroCondition,"",_xlpm.Payment))),
_xlpm.Calculation
)</f>
        <v>1563.4573496323683</v>
      </c>
      <c r="E62" s="84">
        <f t="shared" si="4"/>
        <v>173607.71341262781</v>
      </c>
      <c r="F62" s="84" cm="1">
        <f t="array" ref="F62">_xlfn.LET(
_xlpm.InterestCalculation,$I61*($C62/12),
_xlpm.IsPrincipalRemainingZeroCondition,ROUND($I61,2)=0,
_xlpm.IsPrincipalRemainingBlankCondition,$I61="",
_xlpm.IsPeriodBlankCondition,ISBLANK($A62),
_xlpm.Calculation,IF(_xlpm.IsPeriodBlankCondition,"",IF(_xlpm.IsPrincipalRemainingBlankCondition,"",IF(_xlpm.IsPrincipalRemainingZeroCondition,"",_xlpm.InterestCalculation))),
_xlpm.Calculation
)</f>
        <v>1446.7309451052317</v>
      </c>
      <c r="G62" s="84">
        <f t="shared" si="0"/>
        <v>116.72640452713654</v>
      </c>
      <c r="H62" s="84">
        <v>100</v>
      </c>
      <c r="I62" s="84">
        <f t="shared" si="1"/>
        <v>173390.98700810067</v>
      </c>
      <c r="J62" s="84">
        <f>_xlfn.LET(
_xlpm.PrincpalRemainingCalculation,$B$11,
_xlpm.IsPrincipalZeroCondition,ROUND($I61,2) = 0,
_xlpm.IsPrincipalRemainingBlankCondition,$I61="",
_xlpm.IsPeriodBlankCondition,ISBLANK($A62),
_xlpm.Calculation,IF(_xlpm.IsPeriodBlankCondition,"",IF(_xlpm.IsPrincipalRemainingBlankCondition,"",IF(_xlpm.IsPrincipalZeroCondition,"",_xlpm.PrincpalRemainingCalculation))),
_xlpm.Calculation
)</f>
        <v>500</v>
      </c>
      <c r="K62" s="84">
        <f>_xlfn.LET(
_xlpm.IsPrincipalRemainingLessThanOrEqualToPMICutoffAmtCondition,$I61&lt;=$B$2*(1-$B$13),
_xlpm.PMIMonthlyPayment,$B$17,
_xlpm.IsPrincipalZeroCondition,ROUND($I61,2) = 0,
_xlpm.IsPrincipalRemainingBlankCondition,$I61="",
_xlpm.IsPeriodBlankCondition,ISBLANK($A62),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62" s="84">
        <f t="shared" si="2"/>
        <v>2463.4573496323683</v>
      </c>
      <c r="M62" s="84"/>
      <c r="O62" s="84"/>
    </row>
    <row r="63" spans="1:15" x14ac:dyDescent="0.3">
      <c r="A63" s="74">
        <v>38</v>
      </c>
      <c r="B63" s="132">
        <f t="shared" si="3"/>
        <v>44958</v>
      </c>
      <c r="C63" s="130">
        <v>0.1</v>
      </c>
      <c r="D63" s="131">
        <f>_xlfn.LET(
_xlpm.Payment,IF(OR($C63&lt;&gt;$C62,$C62=""),-PMT($C63/12,COUNT($A63:$A$625),$I62),$D62),
_xlpm.IsPrincipalRemainingZeroCondition,ROUND($I62,2)=0,
_xlpm.IsPrincipalRemainingBlankCondition,$I62="",
_xlpm.IsPeriodBlankCondition,ISBLANK($A63),
_xlpm.Calculation,IF(_xlpm.IsPeriodBlankCondition,"",IF(_xlpm.IsPrincipalRemainingBlankCondition,"",IF(_xlpm.IsPrincipalRemainingZeroCondition,"",_xlpm.Payment))),
_xlpm.Calculation
)</f>
        <v>1563.4573496323683</v>
      </c>
      <c r="E63" s="84">
        <f t="shared" si="4"/>
        <v>173390.98700810067</v>
      </c>
      <c r="F63" s="84" cm="1">
        <f t="array" ref="F63">_xlfn.LET(
_xlpm.InterestCalculation,$I62*($C63/12),
_xlpm.IsPrincipalRemainingZeroCondition,ROUND($I62,2)=0,
_xlpm.IsPrincipalRemainingBlankCondition,$I62="",
_xlpm.IsPeriodBlankCondition,ISBLANK($A63),
_xlpm.Calculation,IF(_xlpm.IsPeriodBlankCondition,"",IF(_xlpm.IsPrincipalRemainingBlankCondition,"",IF(_xlpm.IsPrincipalRemainingZeroCondition,"",_xlpm.InterestCalculation))),
_xlpm.Calculation
)</f>
        <v>1444.9248917341722</v>
      </c>
      <c r="G63" s="84">
        <f t="shared" si="0"/>
        <v>118.53245789819607</v>
      </c>
      <c r="H63" s="84">
        <v>100</v>
      </c>
      <c r="I63" s="84">
        <f t="shared" si="1"/>
        <v>173172.45455020247</v>
      </c>
      <c r="J63" s="84">
        <f>_xlfn.LET(
_xlpm.PrincpalRemainingCalculation,$B$11,
_xlpm.IsPrincipalZeroCondition,ROUND($I62,2) = 0,
_xlpm.IsPrincipalRemainingBlankCondition,$I62="",
_xlpm.IsPeriodBlankCondition,ISBLANK($A63),
_xlpm.Calculation,IF(_xlpm.IsPeriodBlankCondition,"",IF(_xlpm.IsPrincipalRemainingBlankCondition,"",IF(_xlpm.IsPrincipalZeroCondition,"",_xlpm.PrincpalRemainingCalculation))),
_xlpm.Calculation
)</f>
        <v>500</v>
      </c>
      <c r="K63" s="84">
        <f>_xlfn.LET(
_xlpm.IsPrincipalRemainingLessThanOrEqualToPMICutoffAmtCondition,$I62&lt;=$B$2*(1-$B$13),
_xlpm.PMIMonthlyPayment,$B$17,
_xlpm.IsPrincipalZeroCondition,ROUND($I62,2) = 0,
_xlpm.IsPrincipalRemainingBlankCondition,$I62="",
_xlpm.IsPeriodBlankCondition,ISBLANK($A63),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63" s="84">
        <f t="shared" si="2"/>
        <v>2463.4573496323683</v>
      </c>
      <c r="M63" s="84"/>
      <c r="O63" s="84"/>
    </row>
    <row r="64" spans="1:15" x14ac:dyDescent="0.3">
      <c r="A64" s="74">
        <v>39</v>
      </c>
      <c r="B64" s="132">
        <f t="shared" si="3"/>
        <v>44986</v>
      </c>
      <c r="C64" s="130">
        <v>0.1</v>
      </c>
      <c r="D64" s="131">
        <f>_xlfn.LET(
_xlpm.Payment,IF(OR($C64&lt;&gt;$C63,$C63=""),-PMT($C64/12,COUNT($A64:$A$625),$I63),$D63),
_xlpm.IsPrincipalRemainingZeroCondition,ROUND($I63,2)=0,
_xlpm.IsPrincipalRemainingBlankCondition,$I63="",
_xlpm.IsPeriodBlankCondition,ISBLANK($A64),
_xlpm.Calculation,IF(_xlpm.IsPeriodBlankCondition,"",IF(_xlpm.IsPrincipalRemainingBlankCondition,"",IF(_xlpm.IsPrincipalRemainingZeroCondition,"",_xlpm.Payment))),
_xlpm.Calculation
)</f>
        <v>1563.4573496323683</v>
      </c>
      <c r="E64" s="84">
        <f t="shared" si="4"/>
        <v>173172.45455020247</v>
      </c>
      <c r="F64" s="84" cm="1">
        <f t="array" ref="F64">_xlfn.LET(
_xlpm.InterestCalculation,$I63*($C64/12),
_xlpm.IsPrincipalRemainingZeroCondition,ROUND($I63,2)=0,
_xlpm.IsPrincipalRemainingBlankCondition,$I63="",
_xlpm.IsPeriodBlankCondition,ISBLANK($A64),
_xlpm.Calculation,IF(_xlpm.IsPeriodBlankCondition,"",IF(_xlpm.IsPrincipalRemainingBlankCondition,"",IF(_xlpm.IsPrincipalRemainingZeroCondition,"",_xlpm.InterestCalculation))),
_xlpm.Calculation
)</f>
        <v>1443.1037879183539</v>
      </c>
      <c r="G64" s="84">
        <f t="shared" si="0"/>
        <v>120.3535617140144</v>
      </c>
      <c r="H64" s="84">
        <v>100</v>
      </c>
      <c r="I64" s="84">
        <f t="shared" si="1"/>
        <v>172952.10098848847</v>
      </c>
      <c r="J64" s="84">
        <f>_xlfn.LET(
_xlpm.PrincpalRemainingCalculation,$B$11,
_xlpm.IsPrincipalZeroCondition,ROUND($I63,2) = 0,
_xlpm.IsPrincipalRemainingBlankCondition,$I63="",
_xlpm.IsPeriodBlankCondition,ISBLANK($A64),
_xlpm.Calculation,IF(_xlpm.IsPeriodBlankCondition,"",IF(_xlpm.IsPrincipalRemainingBlankCondition,"",IF(_xlpm.IsPrincipalZeroCondition,"",_xlpm.PrincpalRemainingCalculation))),
_xlpm.Calculation
)</f>
        <v>500</v>
      </c>
      <c r="K64" s="84">
        <f>_xlfn.LET(
_xlpm.IsPrincipalRemainingLessThanOrEqualToPMICutoffAmtCondition,$I63&lt;=$B$2*(1-$B$13),
_xlpm.PMIMonthlyPayment,$B$17,
_xlpm.IsPrincipalZeroCondition,ROUND($I63,2) = 0,
_xlpm.IsPrincipalRemainingBlankCondition,$I63="",
_xlpm.IsPeriodBlankCondition,ISBLANK($A64),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64" s="84">
        <f t="shared" si="2"/>
        <v>2463.4573496323683</v>
      </c>
      <c r="M64" s="84"/>
      <c r="O64" s="84"/>
    </row>
    <row r="65" spans="1:15" x14ac:dyDescent="0.3">
      <c r="A65" s="74">
        <v>40</v>
      </c>
      <c r="B65" s="132">
        <f t="shared" si="3"/>
        <v>45017</v>
      </c>
      <c r="C65" s="130">
        <v>0.1</v>
      </c>
      <c r="D65" s="131">
        <f>_xlfn.LET(
_xlpm.Payment,IF(OR($C65&lt;&gt;$C64,$C64=""),-PMT($C65/12,COUNT($A65:$A$625),$I64),$D64),
_xlpm.IsPrincipalRemainingZeroCondition,ROUND($I64,2)=0,
_xlpm.IsPrincipalRemainingBlankCondition,$I64="",
_xlpm.IsPeriodBlankCondition,ISBLANK($A65),
_xlpm.Calculation,IF(_xlpm.IsPeriodBlankCondition,"",IF(_xlpm.IsPrincipalRemainingBlankCondition,"",IF(_xlpm.IsPrincipalRemainingZeroCondition,"",_xlpm.Payment))),
_xlpm.Calculation
)</f>
        <v>1563.4573496323683</v>
      </c>
      <c r="E65" s="84">
        <f t="shared" si="4"/>
        <v>172952.10098848847</v>
      </c>
      <c r="F65" s="84" cm="1">
        <f t="array" ref="F65">_xlfn.LET(
_xlpm.InterestCalculation,$I64*($C65/12),
_xlpm.IsPrincipalRemainingZeroCondition,ROUND($I64,2)=0,
_xlpm.IsPrincipalRemainingBlankCondition,$I64="",
_xlpm.IsPeriodBlankCondition,ISBLANK($A65),
_xlpm.Calculation,IF(_xlpm.IsPeriodBlankCondition,"",IF(_xlpm.IsPrincipalRemainingBlankCondition,"",IF(_xlpm.IsPrincipalRemainingZeroCondition,"",_xlpm.InterestCalculation))),
_xlpm.Calculation
)</f>
        <v>1441.2675082374039</v>
      </c>
      <c r="G65" s="84">
        <f t="shared" si="0"/>
        <v>122.18984139496433</v>
      </c>
      <c r="H65" s="84">
        <v>100</v>
      </c>
      <c r="I65" s="84">
        <f t="shared" si="1"/>
        <v>172729.91114709352</v>
      </c>
      <c r="J65" s="84">
        <f>_xlfn.LET(
_xlpm.PrincpalRemainingCalculation,$B$11,
_xlpm.IsPrincipalZeroCondition,ROUND($I64,2) = 0,
_xlpm.IsPrincipalRemainingBlankCondition,$I64="",
_xlpm.IsPeriodBlankCondition,ISBLANK($A65),
_xlpm.Calculation,IF(_xlpm.IsPeriodBlankCondition,"",IF(_xlpm.IsPrincipalRemainingBlankCondition,"",IF(_xlpm.IsPrincipalZeroCondition,"",_xlpm.PrincpalRemainingCalculation))),
_xlpm.Calculation
)</f>
        <v>500</v>
      </c>
      <c r="K65" s="84">
        <f>_xlfn.LET(
_xlpm.IsPrincipalRemainingLessThanOrEqualToPMICutoffAmtCondition,$I64&lt;=$B$2*(1-$B$13),
_xlpm.PMIMonthlyPayment,$B$17,
_xlpm.IsPrincipalZeroCondition,ROUND($I64,2) = 0,
_xlpm.IsPrincipalRemainingBlankCondition,$I64="",
_xlpm.IsPeriodBlankCondition,ISBLANK($A65),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65" s="84">
        <f t="shared" si="2"/>
        <v>2463.4573496323683</v>
      </c>
      <c r="M65" s="84"/>
      <c r="O65" s="84"/>
    </row>
    <row r="66" spans="1:15" x14ac:dyDescent="0.3">
      <c r="A66" s="74">
        <v>41</v>
      </c>
      <c r="B66" s="132">
        <f t="shared" si="3"/>
        <v>45047</v>
      </c>
      <c r="C66" s="130">
        <v>0.1</v>
      </c>
      <c r="D66" s="131">
        <f>_xlfn.LET(
_xlpm.Payment,IF(OR($C66&lt;&gt;$C65,$C65=""),-PMT($C66/12,COUNT($A66:$A$625),$I65),$D65),
_xlpm.IsPrincipalRemainingZeroCondition,ROUND($I65,2)=0,
_xlpm.IsPrincipalRemainingBlankCondition,$I65="",
_xlpm.IsPeriodBlankCondition,ISBLANK($A66),
_xlpm.Calculation,IF(_xlpm.IsPeriodBlankCondition,"",IF(_xlpm.IsPrincipalRemainingBlankCondition,"",IF(_xlpm.IsPrincipalRemainingZeroCondition,"",_xlpm.Payment))),
_xlpm.Calculation
)</f>
        <v>1563.4573496323683</v>
      </c>
      <c r="E66" s="84">
        <f t="shared" si="4"/>
        <v>172729.91114709352</v>
      </c>
      <c r="F66" s="84" cm="1">
        <f t="array" ref="F66">_xlfn.LET(
_xlpm.InterestCalculation,$I65*($C66/12),
_xlpm.IsPrincipalRemainingZeroCondition,ROUND($I65,2)=0,
_xlpm.IsPrincipalRemainingBlankCondition,$I65="",
_xlpm.IsPeriodBlankCondition,ISBLANK($A66),
_xlpm.Calculation,IF(_xlpm.IsPeriodBlankCondition,"",IF(_xlpm.IsPrincipalRemainingBlankCondition,"",IF(_xlpm.IsPrincipalRemainingZeroCondition,"",_xlpm.InterestCalculation))),
_xlpm.Calculation
)</f>
        <v>1439.4159262257792</v>
      </c>
      <c r="G66" s="84">
        <f t="shared" si="0"/>
        <v>124.04142340658905</v>
      </c>
      <c r="H66" s="84">
        <v>100</v>
      </c>
      <c r="I66" s="84">
        <f t="shared" si="1"/>
        <v>172505.86972368692</v>
      </c>
      <c r="J66" s="84">
        <f>_xlfn.LET(
_xlpm.PrincpalRemainingCalculation,$B$11,
_xlpm.IsPrincipalZeroCondition,ROUND($I65,2) = 0,
_xlpm.IsPrincipalRemainingBlankCondition,$I65="",
_xlpm.IsPeriodBlankCondition,ISBLANK($A66),
_xlpm.Calculation,IF(_xlpm.IsPeriodBlankCondition,"",IF(_xlpm.IsPrincipalRemainingBlankCondition,"",IF(_xlpm.IsPrincipalZeroCondition,"",_xlpm.PrincpalRemainingCalculation))),
_xlpm.Calculation
)</f>
        <v>500</v>
      </c>
      <c r="K66" s="84">
        <f>_xlfn.LET(
_xlpm.IsPrincipalRemainingLessThanOrEqualToPMICutoffAmtCondition,$I65&lt;=$B$2*(1-$B$13),
_xlpm.PMIMonthlyPayment,$B$17,
_xlpm.IsPrincipalZeroCondition,ROUND($I65,2) = 0,
_xlpm.IsPrincipalRemainingBlankCondition,$I65="",
_xlpm.IsPeriodBlankCondition,ISBLANK($A66),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66" s="84">
        <f t="shared" si="2"/>
        <v>2463.4573496323683</v>
      </c>
      <c r="M66" s="84"/>
      <c r="O66" s="84"/>
    </row>
    <row r="67" spans="1:15" x14ac:dyDescent="0.3">
      <c r="A67" s="74">
        <v>42</v>
      </c>
      <c r="B67" s="132">
        <f t="shared" si="3"/>
        <v>45078</v>
      </c>
      <c r="C67" s="130">
        <v>0.1</v>
      </c>
      <c r="D67" s="131">
        <f>_xlfn.LET(
_xlpm.Payment,IF(OR($C67&lt;&gt;$C66,$C66=""),-PMT($C67/12,COUNT($A67:$A$625),$I66),$D66),
_xlpm.IsPrincipalRemainingZeroCondition,ROUND($I66,2)=0,
_xlpm.IsPrincipalRemainingBlankCondition,$I66="",
_xlpm.IsPeriodBlankCondition,ISBLANK($A67),
_xlpm.Calculation,IF(_xlpm.IsPeriodBlankCondition,"",IF(_xlpm.IsPrincipalRemainingBlankCondition,"",IF(_xlpm.IsPrincipalRemainingZeroCondition,"",_xlpm.Payment))),
_xlpm.Calculation
)</f>
        <v>1563.4573496323683</v>
      </c>
      <c r="E67" s="84">
        <f t="shared" si="4"/>
        <v>172505.86972368692</v>
      </c>
      <c r="F67" s="84" cm="1">
        <f t="array" ref="F67">_xlfn.LET(
_xlpm.InterestCalculation,$I66*($C67/12),
_xlpm.IsPrincipalRemainingZeroCondition,ROUND($I66,2)=0,
_xlpm.IsPrincipalRemainingBlankCondition,$I66="",
_xlpm.IsPeriodBlankCondition,ISBLANK($A67),
_xlpm.Calculation,IF(_xlpm.IsPeriodBlankCondition,"",IF(_xlpm.IsPrincipalRemainingBlankCondition,"",IF(_xlpm.IsPrincipalRemainingZeroCondition,"",_xlpm.InterestCalculation))),
_xlpm.Calculation
)</f>
        <v>1437.5489143640577</v>
      </c>
      <c r="G67" s="84">
        <f t="shared" si="0"/>
        <v>125.90843526831054</v>
      </c>
      <c r="H67" s="84">
        <v>100</v>
      </c>
      <c r="I67" s="84">
        <f t="shared" si="1"/>
        <v>172279.96128841862</v>
      </c>
      <c r="J67" s="84">
        <f>_xlfn.LET(
_xlpm.PrincpalRemainingCalculation,$B$11,
_xlpm.IsPrincipalZeroCondition,ROUND($I66,2) = 0,
_xlpm.IsPrincipalRemainingBlankCondition,$I66="",
_xlpm.IsPeriodBlankCondition,ISBLANK($A67),
_xlpm.Calculation,IF(_xlpm.IsPeriodBlankCondition,"",IF(_xlpm.IsPrincipalRemainingBlankCondition,"",IF(_xlpm.IsPrincipalZeroCondition,"",_xlpm.PrincpalRemainingCalculation))),
_xlpm.Calculation
)</f>
        <v>500</v>
      </c>
      <c r="K67" s="84">
        <f>_xlfn.LET(
_xlpm.IsPrincipalRemainingLessThanOrEqualToPMICutoffAmtCondition,$I66&lt;=$B$2*(1-$B$13),
_xlpm.PMIMonthlyPayment,$B$17,
_xlpm.IsPrincipalZeroCondition,ROUND($I66,2) = 0,
_xlpm.IsPrincipalRemainingBlankCondition,$I66="",
_xlpm.IsPeriodBlankCondition,ISBLANK($A67),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67" s="84">
        <f t="shared" si="2"/>
        <v>2463.4573496323683</v>
      </c>
      <c r="M67" s="84"/>
      <c r="O67" s="84"/>
    </row>
    <row r="68" spans="1:15" x14ac:dyDescent="0.3">
      <c r="A68" s="74">
        <v>43</v>
      </c>
      <c r="B68" s="132">
        <f t="shared" si="3"/>
        <v>45108</v>
      </c>
      <c r="C68" s="130">
        <v>0.1</v>
      </c>
      <c r="D68" s="131">
        <f>_xlfn.LET(
_xlpm.Payment,IF(OR($C68&lt;&gt;$C67,$C67=""),-PMT($C68/12,COUNT($A68:$A$625),$I67),$D67),
_xlpm.IsPrincipalRemainingZeroCondition,ROUND($I67,2)=0,
_xlpm.IsPrincipalRemainingBlankCondition,$I67="",
_xlpm.IsPeriodBlankCondition,ISBLANK($A68),
_xlpm.Calculation,IF(_xlpm.IsPeriodBlankCondition,"",IF(_xlpm.IsPrincipalRemainingBlankCondition,"",IF(_xlpm.IsPrincipalRemainingZeroCondition,"",_xlpm.Payment))),
_xlpm.Calculation
)</f>
        <v>1563.4573496323683</v>
      </c>
      <c r="E68" s="84">
        <f t="shared" si="4"/>
        <v>172279.96128841862</v>
      </c>
      <c r="F68" s="84" cm="1">
        <f t="array" ref="F68">_xlfn.LET(
_xlpm.InterestCalculation,$I67*($C68/12),
_xlpm.IsPrincipalRemainingZeroCondition,ROUND($I67,2)=0,
_xlpm.IsPrincipalRemainingBlankCondition,$I67="",
_xlpm.IsPeriodBlankCondition,ISBLANK($A68),
_xlpm.Calculation,IF(_xlpm.IsPeriodBlankCondition,"",IF(_xlpm.IsPrincipalRemainingBlankCondition,"",IF(_xlpm.IsPrincipalRemainingZeroCondition,"",_xlpm.InterestCalculation))),
_xlpm.Calculation
)</f>
        <v>1435.6663440701552</v>
      </c>
      <c r="G68" s="84">
        <f t="shared" si="0"/>
        <v>127.79100556221306</v>
      </c>
      <c r="H68" s="84">
        <v>100</v>
      </c>
      <c r="I68" s="84">
        <f t="shared" si="1"/>
        <v>172052.17028285642</v>
      </c>
      <c r="J68" s="84">
        <f>_xlfn.LET(
_xlpm.PrincpalRemainingCalculation,$B$11,
_xlpm.IsPrincipalZeroCondition,ROUND($I67,2) = 0,
_xlpm.IsPrincipalRemainingBlankCondition,$I67="",
_xlpm.IsPeriodBlankCondition,ISBLANK($A68),
_xlpm.Calculation,IF(_xlpm.IsPeriodBlankCondition,"",IF(_xlpm.IsPrincipalRemainingBlankCondition,"",IF(_xlpm.IsPrincipalZeroCondition,"",_xlpm.PrincpalRemainingCalculation))),
_xlpm.Calculation
)</f>
        <v>500</v>
      </c>
      <c r="K68" s="84">
        <f>_xlfn.LET(
_xlpm.IsPrincipalRemainingLessThanOrEqualToPMICutoffAmtCondition,$I67&lt;=$B$2*(1-$B$13),
_xlpm.PMIMonthlyPayment,$B$17,
_xlpm.IsPrincipalZeroCondition,ROUND($I67,2) = 0,
_xlpm.IsPrincipalRemainingBlankCondition,$I67="",
_xlpm.IsPeriodBlankCondition,ISBLANK($A68),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68" s="84">
        <f t="shared" si="2"/>
        <v>2463.4573496323683</v>
      </c>
      <c r="M68" s="84"/>
      <c r="O68" s="84"/>
    </row>
    <row r="69" spans="1:15" x14ac:dyDescent="0.3">
      <c r="A69" s="74">
        <v>44</v>
      </c>
      <c r="B69" s="132">
        <f t="shared" si="3"/>
        <v>45139</v>
      </c>
      <c r="C69" s="130">
        <v>0.1</v>
      </c>
      <c r="D69" s="131">
        <f>_xlfn.LET(
_xlpm.Payment,IF(OR($C69&lt;&gt;$C68,$C68=""),-PMT($C69/12,COUNT($A69:$A$625),$I68),$D68),
_xlpm.IsPrincipalRemainingZeroCondition,ROUND($I68,2)=0,
_xlpm.IsPrincipalRemainingBlankCondition,$I68="",
_xlpm.IsPeriodBlankCondition,ISBLANK($A69),
_xlpm.Calculation,IF(_xlpm.IsPeriodBlankCondition,"",IF(_xlpm.IsPrincipalRemainingBlankCondition,"",IF(_xlpm.IsPrincipalRemainingZeroCondition,"",_xlpm.Payment))),
_xlpm.Calculation
)</f>
        <v>1563.4573496323683</v>
      </c>
      <c r="E69" s="84">
        <f t="shared" si="4"/>
        <v>172052.17028285642</v>
      </c>
      <c r="F69" s="84" cm="1">
        <f t="array" ref="F69">_xlfn.LET(
_xlpm.InterestCalculation,$I68*($C69/12),
_xlpm.IsPrincipalRemainingZeroCondition,ROUND($I68,2)=0,
_xlpm.IsPrincipalRemainingBlankCondition,$I68="",
_xlpm.IsPeriodBlankCondition,ISBLANK($A69),
_xlpm.Calculation,IF(_xlpm.IsPeriodBlankCondition,"",IF(_xlpm.IsPrincipalRemainingBlankCondition,"",IF(_xlpm.IsPrincipalRemainingZeroCondition,"",_xlpm.InterestCalculation))),
_xlpm.Calculation
)</f>
        <v>1433.7680856904701</v>
      </c>
      <c r="G69" s="84">
        <f t="shared" si="0"/>
        <v>129.68926394189816</v>
      </c>
      <c r="H69" s="84">
        <v>100</v>
      </c>
      <c r="I69" s="84">
        <f t="shared" si="1"/>
        <v>171822.48101891452</v>
      </c>
      <c r="J69" s="84">
        <f>_xlfn.LET(
_xlpm.PrincpalRemainingCalculation,$B$11,
_xlpm.IsPrincipalZeroCondition,ROUND($I68,2) = 0,
_xlpm.IsPrincipalRemainingBlankCondition,$I68="",
_xlpm.IsPeriodBlankCondition,ISBLANK($A69),
_xlpm.Calculation,IF(_xlpm.IsPeriodBlankCondition,"",IF(_xlpm.IsPrincipalRemainingBlankCondition,"",IF(_xlpm.IsPrincipalZeroCondition,"",_xlpm.PrincpalRemainingCalculation))),
_xlpm.Calculation
)</f>
        <v>500</v>
      </c>
      <c r="K69" s="84">
        <f>_xlfn.LET(
_xlpm.IsPrincipalRemainingLessThanOrEqualToPMICutoffAmtCondition,$I68&lt;=$B$2*(1-$B$13),
_xlpm.PMIMonthlyPayment,$B$17,
_xlpm.IsPrincipalZeroCondition,ROUND($I68,2) = 0,
_xlpm.IsPrincipalRemainingBlankCondition,$I68="",
_xlpm.IsPeriodBlankCondition,ISBLANK($A69),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69" s="84">
        <f t="shared" si="2"/>
        <v>2463.4573496323683</v>
      </c>
      <c r="M69" s="84"/>
      <c r="O69" s="84"/>
    </row>
    <row r="70" spans="1:15" x14ac:dyDescent="0.3">
      <c r="A70" s="74">
        <v>45</v>
      </c>
      <c r="B70" s="132">
        <f t="shared" si="3"/>
        <v>45170</v>
      </c>
      <c r="C70" s="130">
        <v>0.1</v>
      </c>
      <c r="D70" s="131">
        <f>_xlfn.LET(
_xlpm.Payment,IF(OR($C70&lt;&gt;$C69,$C69=""),-PMT($C70/12,COUNT($A70:$A$625),$I69),$D69),
_xlpm.IsPrincipalRemainingZeroCondition,ROUND($I69,2)=0,
_xlpm.IsPrincipalRemainingBlankCondition,$I69="",
_xlpm.IsPeriodBlankCondition,ISBLANK($A70),
_xlpm.Calculation,IF(_xlpm.IsPeriodBlankCondition,"",IF(_xlpm.IsPrincipalRemainingBlankCondition,"",IF(_xlpm.IsPrincipalRemainingZeroCondition,"",_xlpm.Payment))),
_xlpm.Calculation
)</f>
        <v>1563.4573496323683</v>
      </c>
      <c r="E70" s="84">
        <f t="shared" si="4"/>
        <v>171822.48101891452</v>
      </c>
      <c r="F70" s="84" cm="1">
        <f t="array" ref="F70">_xlfn.LET(
_xlpm.InterestCalculation,$I69*($C70/12),
_xlpm.IsPrincipalRemainingZeroCondition,ROUND($I69,2)=0,
_xlpm.IsPrincipalRemainingBlankCondition,$I69="",
_xlpm.IsPeriodBlankCondition,ISBLANK($A70),
_xlpm.Calculation,IF(_xlpm.IsPeriodBlankCondition,"",IF(_xlpm.IsPrincipalRemainingBlankCondition,"",IF(_xlpm.IsPrincipalRemainingZeroCondition,"",_xlpm.InterestCalculation))),
_xlpm.Calculation
)</f>
        <v>1431.8540084909544</v>
      </c>
      <c r="G70" s="84">
        <f t="shared" si="0"/>
        <v>131.60334114141392</v>
      </c>
      <c r="H70" s="84">
        <v>100</v>
      </c>
      <c r="I70" s="84">
        <f t="shared" si="1"/>
        <v>171590.8776777731</v>
      </c>
      <c r="J70" s="84">
        <f>_xlfn.LET(
_xlpm.PrincpalRemainingCalculation,$B$11,
_xlpm.IsPrincipalZeroCondition,ROUND($I69,2) = 0,
_xlpm.IsPrincipalRemainingBlankCondition,$I69="",
_xlpm.IsPeriodBlankCondition,ISBLANK($A70),
_xlpm.Calculation,IF(_xlpm.IsPeriodBlankCondition,"",IF(_xlpm.IsPrincipalRemainingBlankCondition,"",IF(_xlpm.IsPrincipalZeroCondition,"",_xlpm.PrincpalRemainingCalculation))),
_xlpm.Calculation
)</f>
        <v>500</v>
      </c>
      <c r="K70" s="84">
        <f>_xlfn.LET(
_xlpm.IsPrincipalRemainingLessThanOrEqualToPMICutoffAmtCondition,$I69&lt;=$B$2*(1-$B$13),
_xlpm.PMIMonthlyPayment,$B$17,
_xlpm.IsPrincipalZeroCondition,ROUND($I69,2) = 0,
_xlpm.IsPrincipalRemainingBlankCondition,$I69="",
_xlpm.IsPeriodBlankCondition,ISBLANK($A70),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70" s="84">
        <f t="shared" si="2"/>
        <v>2463.4573496323683</v>
      </c>
      <c r="M70" s="84"/>
      <c r="O70" s="84"/>
    </row>
    <row r="71" spans="1:15" x14ac:dyDescent="0.3">
      <c r="A71" s="74">
        <v>46</v>
      </c>
      <c r="B71" s="132">
        <f t="shared" si="3"/>
        <v>45200</v>
      </c>
      <c r="C71" s="130">
        <v>0.1</v>
      </c>
      <c r="D71" s="131">
        <f>_xlfn.LET(
_xlpm.Payment,IF(OR($C71&lt;&gt;$C70,$C70=""),-PMT($C71/12,COUNT($A71:$A$625),$I70),$D70),
_xlpm.IsPrincipalRemainingZeroCondition,ROUND($I70,2)=0,
_xlpm.IsPrincipalRemainingBlankCondition,$I70="",
_xlpm.IsPeriodBlankCondition,ISBLANK($A71),
_xlpm.Calculation,IF(_xlpm.IsPeriodBlankCondition,"",IF(_xlpm.IsPrincipalRemainingBlankCondition,"",IF(_xlpm.IsPrincipalRemainingZeroCondition,"",_xlpm.Payment))),
_xlpm.Calculation
)</f>
        <v>1563.4573496323683</v>
      </c>
      <c r="E71" s="84">
        <f t="shared" si="4"/>
        <v>171590.8776777731</v>
      </c>
      <c r="F71" s="84" cm="1">
        <f t="array" ref="F71">_xlfn.LET(
_xlpm.InterestCalculation,$I70*($C71/12),
_xlpm.IsPrincipalRemainingZeroCondition,ROUND($I70,2)=0,
_xlpm.IsPrincipalRemainingBlankCondition,$I70="",
_xlpm.IsPeriodBlankCondition,ISBLANK($A71),
_xlpm.Calculation,IF(_xlpm.IsPeriodBlankCondition,"",IF(_xlpm.IsPrincipalRemainingBlankCondition,"",IF(_xlpm.IsPrincipalRemainingZeroCondition,"",_xlpm.InterestCalculation))),
_xlpm.Calculation
)</f>
        <v>1429.9239806481091</v>
      </c>
      <c r="G71" s="84">
        <f t="shared" si="0"/>
        <v>133.53336898425914</v>
      </c>
      <c r="H71" s="84">
        <v>100</v>
      </c>
      <c r="I71" s="84">
        <f t="shared" si="1"/>
        <v>171357.34430878883</v>
      </c>
      <c r="J71" s="84">
        <f>_xlfn.LET(
_xlpm.PrincpalRemainingCalculation,$B$11,
_xlpm.IsPrincipalZeroCondition,ROUND($I70,2) = 0,
_xlpm.IsPrincipalRemainingBlankCondition,$I70="",
_xlpm.IsPeriodBlankCondition,ISBLANK($A71),
_xlpm.Calculation,IF(_xlpm.IsPeriodBlankCondition,"",IF(_xlpm.IsPrincipalRemainingBlankCondition,"",IF(_xlpm.IsPrincipalZeroCondition,"",_xlpm.PrincpalRemainingCalculation))),
_xlpm.Calculation
)</f>
        <v>500</v>
      </c>
      <c r="K71" s="84">
        <f>_xlfn.LET(
_xlpm.IsPrincipalRemainingLessThanOrEqualToPMICutoffAmtCondition,$I70&lt;=$B$2*(1-$B$13),
_xlpm.PMIMonthlyPayment,$B$17,
_xlpm.IsPrincipalZeroCondition,ROUND($I70,2) = 0,
_xlpm.IsPrincipalRemainingBlankCondition,$I70="",
_xlpm.IsPeriodBlankCondition,ISBLANK($A71),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71" s="84">
        <f t="shared" si="2"/>
        <v>2463.4573496323683</v>
      </c>
      <c r="M71" s="84"/>
      <c r="O71" s="84"/>
    </row>
    <row r="72" spans="1:15" x14ac:dyDescent="0.3">
      <c r="A72" s="74">
        <v>47</v>
      </c>
      <c r="B72" s="132">
        <f t="shared" si="3"/>
        <v>45231</v>
      </c>
      <c r="C72" s="130">
        <v>0.1</v>
      </c>
      <c r="D72" s="131">
        <f>_xlfn.LET(
_xlpm.Payment,IF(OR($C72&lt;&gt;$C71,$C71=""),-PMT($C72/12,COUNT($A72:$A$625),$I71),$D71),
_xlpm.IsPrincipalRemainingZeroCondition,ROUND($I71,2)=0,
_xlpm.IsPrincipalRemainingBlankCondition,$I71="",
_xlpm.IsPeriodBlankCondition,ISBLANK($A72),
_xlpm.Calculation,IF(_xlpm.IsPeriodBlankCondition,"",IF(_xlpm.IsPrincipalRemainingBlankCondition,"",IF(_xlpm.IsPrincipalRemainingZeroCondition,"",_xlpm.Payment))),
_xlpm.Calculation
)</f>
        <v>1563.4573496323683</v>
      </c>
      <c r="E72" s="84">
        <f t="shared" si="4"/>
        <v>171357.34430878883</v>
      </c>
      <c r="F72" s="84" cm="1">
        <f t="array" ref="F72">_xlfn.LET(
_xlpm.InterestCalculation,$I71*($C72/12),
_xlpm.IsPrincipalRemainingZeroCondition,ROUND($I71,2)=0,
_xlpm.IsPrincipalRemainingBlankCondition,$I71="",
_xlpm.IsPeriodBlankCondition,ISBLANK($A72),
_xlpm.Calculation,IF(_xlpm.IsPeriodBlankCondition,"",IF(_xlpm.IsPrincipalRemainingBlankCondition,"",IF(_xlpm.IsPrincipalRemainingZeroCondition,"",_xlpm.InterestCalculation))),
_xlpm.Calculation
)</f>
        <v>1427.9778692399068</v>
      </c>
      <c r="G72" s="84">
        <f t="shared" si="0"/>
        <v>135.47948039246148</v>
      </c>
      <c r="H72" s="84">
        <v>100</v>
      </c>
      <c r="I72" s="84">
        <f t="shared" si="1"/>
        <v>171121.86482839636</v>
      </c>
      <c r="J72" s="84">
        <f>_xlfn.LET(
_xlpm.PrincpalRemainingCalculation,$B$11,
_xlpm.IsPrincipalZeroCondition,ROUND($I71,2) = 0,
_xlpm.IsPrincipalRemainingBlankCondition,$I71="",
_xlpm.IsPeriodBlankCondition,ISBLANK($A72),
_xlpm.Calculation,IF(_xlpm.IsPeriodBlankCondition,"",IF(_xlpm.IsPrincipalRemainingBlankCondition,"",IF(_xlpm.IsPrincipalZeroCondition,"",_xlpm.PrincpalRemainingCalculation))),
_xlpm.Calculation
)</f>
        <v>500</v>
      </c>
      <c r="K72" s="84">
        <f>_xlfn.LET(
_xlpm.IsPrincipalRemainingLessThanOrEqualToPMICutoffAmtCondition,$I71&lt;=$B$2*(1-$B$13),
_xlpm.PMIMonthlyPayment,$B$17,
_xlpm.IsPrincipalZeroCondition,ROUND($I71,2) = 0,
_xlpm.IsPrincipalRemainingBlankCondition,$I71="",
_xlpm.IsPeriodBlankCondition,ISBLANK($A72),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72" s="84">
        <f t="shared" si="2"/>
        <v>2463.4573496323683</v>
      </c>
      <c r="M72" s="84"/>
      <c r="O72" s="84"/>
    </row>
    <row r="73" spans="1:15" x14ac:dyDescent="0.3">
      <c r="A73" s="74">
        <v>48</v>
      </c>
      <c r="B73" s="132">
        <f t="shared" si="3"/>
        <v>45261</v>
      </c>
      <c r="C73" s="130">
        <v>0.1</v>
      </c>
      <c r="D73" s="131">
        <f>_xlfn.LET(
_xlpm.Payment,IF(OR($C73&lt;&gt;$C72,$C72=""),-PMT($C73/12,COUNT($A73:$A$625),$I72),$D72),
_xlpm.IsPrincipalRemainingZeroCondition,ROUND($I72,2)=0,
_xlpm.IsPrincipalRemainingBlankCondition,$I72="",
_xlpm.IsPeriodBlankCondition,ISBLANK($A73),
_xlpm.Calculation,IF(_xlpm.IsPeriodBlankCondition,"",IF(_xlpm.IsPrincipalRemainingBlankCondition,"",IF(_xlpm.IsPrincipalRemainingZeroCondition,"",_xlpm.Payment))),
_xlpm.Calculation
)</f>
        <v>1563.4573496323683</v>
      </c>
      <c r="E73" s="84">
        <f t="shared" si="4"/>
        <v>171121.86482839636</v>
      </c>
      <c r="F73" s="84" cm="1">
        <f t="array" ref="F73">_xlfn.LET(
_xlpm.InterestCalculation,$I72*($C73/12),
_xlpm.IsPrincipalRemainingZeroCondition,ROUND($I72,2)=0,
_xlpm.IsPrincipalRemainingBlankCondition,$I72="",
_xlpm.IsPeriodBlankCondition,ISBLANK($A73),
_xlpm.Calculation,IF(_xlpm.IsPeriodBlankCondition,"",IF(_xlpm.IsPrincipalRemainingBlankCondition,"",IF(_xlpm.IsPrincipalRemainingZeroCondition,"",_xlpm.InterestCalculation))),
_xlpm.Calculation
)</f>
        <v>1426.0155402366363</v>
      </c>
      <c r="G73" s="84">
        <f t="shared" si="0"/>
        <v>137.44180939573198</v>
      </c>
      <c r="H73" s="84">
        <v>100</v>
      </c>
      <c r="I73" s="84">
        <f t="shared" si="1"/>
        <v>170884.42301900062</v>
      </c>
      <c r="J73" s="84">
        <f>_xlfn.LET(
_xlpm.PrincpalRemainingCalculation,$B$11,
_xlpm.IsPrincipalZeroCondition,ROUND($I72,2) = 0,
_xlpm.IsPrincipalRemainingBlankCondition,$I72="",
_xlpm.IsPeriodBlankCondition,ISBLANK($A73),
_xlpm.Calculation,IF(_xlpm.IsPeriodBlankCondition,"",IF(_xlpm.IsPrincipalRemainingBlankCondition,"",IF(_xlpm.IsPrincipalZeroCondition,"",_xlpm.PrincpalRemainingCalculation))),
_xlpm.Calculation
)</f>
        <v>500</v>
      </c>
      <c r="K73" s="84">
        <f>_xlfn.LET(
_xlpm.IsPrincipalRemainingLessThanOrEqualToPMICutoffAmtCondition,$I72&lt;=$B$2*(1-$B$13),
_xlpm.PMIMonthlyPayment,$B$17,
_xlpm.IsPrincipalZeroCondition,ROUND($I72,2) = 0,
_xlpm.IsPrincipalRemainingBlankCondition,$I72="",
_xlpm.IsPeriodBlankCondition,ISBLANK($A73),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73" s="84">
        <f t="shared" si="2"/>
        <v>2463.4573496323683</v>
      </c>
      <c r="M73" s="84"/>
      <c r="O73" s="84"/>
    </row>
    <row r="74" spans="1:15" x14ac:dyDescent="0.3">
      <c r="A74" s="74">
        <v>49</v>
      </c>
      <c r="B74" s="132">
        <f t="shared" si="3"/>
        <v>45292</v>
      </c>
      <c r="C74" s="130">
        <v>0.1</v>
      </c>
      <c r="D74" s="131">
        <f>_xlfn.LET(
_xlpm.Payment,IF(OR($C74&lt;&gt;$C73,$C73=""),-PMT($C74/12,COUNT($A74:$A$625),$I73),$D73),
_xlpm.IsPrincipalRemainingZeroCondition,ROUND($I73,2)=0,
_xlpm.IsPrincipalRemainingBlankCondition,$I73="",
_xlpm.IsPeriodBlankCondition,ISBLANK($A74),
_xlpm.Calculation,IF(_xlpm.IsPeriodBlankCondition,"",IF(_xlpm.IsPrincipalRemainingBlankCondition,"",IF(_xlpm.IsPrincipalRemainingZeroCondition,"",_xlpm.Payment))),
_xlpm.Calculation
)</f>
        <v>1563.4573496323683</v>
      </c>
      <c r="E74" s="84">
        <f t="shared" si="4"/>
        <v>170884.42301900062</v>
      </c>
      <c r="F74" s="84" cm="1">
        <f t="array" ref="F74">_xlfn.LET(
_xlpm.InterestCalculation,$I73*($C74/12),
_xlpm.IsPrincipalRemainingZeroCondition,ROUND($I73,2)=0,
_xlpm.IsPrincipalRemainingBlankCondition,$I73="",
_xlpm.IsPeriodBlankCondition,ISBLANK($A74),
_xlpm.Calculation,IF(_xlpm.IsPeriodBlankCondition,"",IF(_xlpm.IsPrincipalRemainingBlankCondition,"",IF(_xlpm.IsPrincipalRemainingZeroCondition,"",_xlpm.InterestCalculation))),
_xlpm.Calculation
)</f>
        <v>1424.0368584916719</v>
      </c>
      <c r="G74" s="84">
        <f t="shared" si="0"/>
        <v>139.42049114069641</v>
      </c>
      <c r="H74" s="84">
        <v>100</v>
      </c>
      <c r="I74" s="84">
        <f t="shared" si="1"/>
        <v>170645.00252785994</v>
      </c>
      <c r="J74" s="84">
        <f>_xlfn.LET(
_xlpm.PrincpalRemainingCalculation,$B$11,
_xlpm.IsPrincipalZeroCondition,ROUND($I73,2) = 0,
_xlpm.IsPrincipalRemainingBlankCondition,$I73="",
_xlpm.IsPeriodBlankCondition,ISBLANK($A74),
_xlpm.Calculation,IF(_xlpm.IsPeriodBlankCondition,"",IF(_xlpm.IsPrincipalRemainingBlankCondition,"",IF(_xlpm.IsPrincipalZeroCondition,"",_xlpm.PrincpalRemainingCalculation))),
_xlpm.Calculation
)</f>
        <v>500</v>
      </c>
      <c r="K74" s="84">
        <f>_xlfn.LET(
_xlpm.IsPrincipalRemainingLessThanOrEqualToPMICutoffAmtCondition,$I73&lt;=$B$2*(1-$B$13),
_xlpm.PMIMonthlyPayment,$B$17,
_xlpm.IsPrincipalZeroCondition,ROUND($I73,2) = 0,
_xlpm.IsPrincipalRemainingBlankCondition,$I73="",
_xlpm.IsPeriodBlankCondition,ISBLANK($A74),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74" s="84">
        <f t="shared" si="2"/>
        <v>2463.4573496323683</v>
      </c>
      <c r="M74" s="84"/>
      <c r="O74" s="84"/>
    </row>
    <row r="75" spans="1:15" x14ac:dyDescent="0.3">
      <c r="A75" s="74">
        <v>50</v>
      </c>
      <c r="B75" s="132">
        <f t="shared" si="3"/>
        <v>45323</v>
      </c>
      <c r="C75" s="130">
        <v>0.1</v>
      </c>
      <c r="D75" s="131">
        <f>_xlfn.LET(
_xlpm.Payment,IF(OR($C75&lt;&gt;$C74,$C74=""),-PMT($C75/12,COUNT($A75:$A$625),$I74),$D74),
_xlpm.IsPrincipalRemainingZeroCondition,ROUND($I74,2)=0,
_xlpm.IsPrincipalRemainingBlankCondition,$I74="",
_xlpm.IsPeriodBlankCondition,ISBLANK($A75),
_xlpm.Calculation,IF(_xlpm.IsPeriodBlankCondition,"",IF(_xlpm.IsPrincipalRemainingBlankCondition,"",IF(_xlpm.IsPrincipalRemainingZeroCondition,"",_xlpm.Payment))),
_xlpm.Calculation
)</f>
        <v>1563.4573496323683</v>
      </c>
      <c r="E75" s="84">
        <f t="shared" si="4"/>
        <v>170645.00252785994</v>
      </c>
      <c r="F75" s="84" cm="1">
        <f t="array" ref="F75">_xlfn.LET(
_xlpm.InterestCalculation,$I74*($C75/12),
_xlpm.IsPrincipalRemainingZeroCondition,ROUND($I74,2)=0,
_xlpm.IsPrincipalRemainingBlankCondition,$I74="",
_xlpm.IsPeriodBlankCondition,ISBLANK($A75),
_xlpm.Calculation,IF(_xlpm.IsPeriodBlankCondition,"",IF(_xlpm.IsPrincipalRemainingBlankCondition,"",IF(_xlpm.IsPrincipalRemainingZeroCondition,"",_xlpm.InterestCalculation))),
_xlpm.Calculation
)</f>
        <v>1422.0416877321661</v>
      </c>
      <c r="G75" s="84">
        <f t="shared" si="0"/>
        <v>141.41566190020217</v>
      </c>
      <c r="H75" s="84">
        <v>100</v>
      </c>
      <c r="I75" s="84">
        <f t="shared" si="1"/>
        <v>170403.58686595975</v>
      </c>
      <c r="J75" s="84">
        <f>_xlfn.LET(
_xlpm.PrincpalRemainingCalculation,$B$11,
_xlpm.IsPrincipalZeroCondition,ROUND($I74,2) = 0,
_xlpm.IsPrincipalRemainingBlankCondition,$I74="",
_xlpm.IsPeriodBlankCondition,ISBLANK($A75),
_xlpm.Calculation,IF(_xlpm.IsPeriodBlankCondition,"",IF(_xlpm.IsPrincipalRemainingBlankCondition,"",IF(_xlpm.IsPrincipalZeroCondition,"",_xlpm.PrincpalRemainingCalculation))),
_xlpm.Calculation
)</f>
        <v>500</v>
      </c>
      <c r="K75" s="84">
        <f>_xlfn.LET(
_xlpm.IsPrincipalRemainingLessThanOrEqualToPMICutoffAmtCondition,$I74&lt;=$B$2*(1-$B$13),
_xlpm.PMIMonthlyPayment,$B$17,
_xlpm.IsPrincipalZeroCondition,ROUND($I74,2) = 0,
_xlpm.IsPrincipalRemainingBlankCondition,$I74="",
_xlpm.IsPeriodBlankCondition,ISBLANK($A75),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75" s="84">
        <f t="shared" si="2"/>
        <v>2463.4573496323683</v>
      </c>
      <c r="M75" s="84"/>
      <c r="O75" s="84"/>
    </row>
    <row r="76" spans="1:15" x14ac:dyDescent="0.3">
      <c r="A76" s="74">
        <v>51</v>
      </c>
      <c r="B76" s="132">
        <f t="shared" si="3"/>
        <v>45352</v>
      </c>
      <c r="C76" s="130">
        <v>0.1</v>
      </c>
      <c r="D76" s="131">
        <f>_xlfn.LET(
_xlpm.Payment,IF(OR($C76&lt;&gt;$C75,$C75=""),-PMT($C76/12,COUNT($A76:$A$625),$I75),$D75),
_xlpm.IsPrincipalRemainingZeroCondition,ROUND($I75,2)=0,
_xlpm.IsPrincipalRemainingBlankCondition,$I75="",
_xlpm.IsPeriodBlankCondition,ISBLANK($A76),
_xlpm.Calculation,IF(_xlpm.IsPeriodBlankCondition,"",IF(_xlpm.IsPrincipalRemainingBlankCondition,"",IF(_xlpm.IsPrincipalRemainingZeroCondition,"",_xlpm.Payment))),
_xlpm.Calculation
)</f>
        <v>1563.4573496323683</v>
      </c>
      <c r="E76" s="84">
        <f t="shared" si="4"/>
        <v>170403.58686595975</v>
      </c>
      <c r="F76" s="84" cm="1">
        <f t="array" ref="F76">_xlfn.LET(
_xlpm.InterestCalculation,$I75*($C76/12),
_xlpm.IsPrincipalRemainingZeroCondition,ROUND($I75,2)=0,
_xlpm.IsPrincipalRemainingBlankCondition,$I75="",
_xlpm.IsPeriodBlankCondition,ISBLANK($A76),
_xlpm.Calculation,IF(_xlpm.IsPeriodBlankCondition,"",IF(_xlpm.IsPrincipalRemainingBlankCondition,"",IF(_xlpm.IsPrincipalRemainingZeroCondition,"",_xlpm.InterestCalculation))),
_xlpm.Calculation
)</f>
        <v>1420.0298905496645</v>
      </c>
      <c r="G76" s="84">
        <f t="shared" si="0"/>
        <v>143.42745908270376</v>
      </c>
      <c r="H76" s="84">
        <v>100</v>
      </c>
      <c r="I76" s="84">
        <f t="shared" si="1"/>
        <v>170160.15940687704</v>
      </c>
      <c r="J76" s="84">
        <f>_xlfn.LET(
_xlpm.PrincpalRemainingCalculation,$B$11,
_xlpm.IsPrincipalZeroCondition,ROUND($I75,2) = 0,
_xlpm.IsPrincipalRemainingBlankCondition,$I75="",
_xlpm.IsPeriodBlankCondition,ISBLANK($A76),
_xlpm.Calculation,IF(_xlpm.IsPeriodBlankCondition,"",IF(_xlpm.IsPrincipalRemainingBlankCondition,"",IF(_xlpm.IsPrincipalZeroCondition,"",_xlpm.PrincpalRemainingCalculation))),
_xlpm.Calculation
)</f>
        <v>500</v>
      </c>
      <c r="K76" s="84">
        <f>_xlfn.LET(
_xlpm.IsPrincipalRemainingLessThanOrEqualToPMICutoffAmtCondition,$I75&lt;=$B$2*(1-$B$13),
_xlpm.PMIMonthlyPayment,$B$17,
_xlpm.IsPrincipalZeroCondition,ROUND($I75,2) = 0,
_xlpm.IsPrincipalRemainingBlankCondition,$I75="",
_xlpm.IsPeriodBlankCondition,ISBLANK($A76),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76" s="84">
        <f t="shared" si="2"/>
        <v>2463.4573496323683</v>
      </c>
      <c r="M76" s="84"/>
      <c r="O76" s="84"/>
    </row>
    <row r="77" spans="1:15" x14ac:dyDescent="0.3">
      <c r="A77" s="74">
        <v>52</v>
      </c>
      <c r="B77" s="132">
        <f t="shared" si="3"/>
        <v>45383</v>
      </c>
      <c r="C77" s="130">
        <v>0.1</v>
      </c>
      <c r="D77" s="131">
        <f>_xlfn.LET(
_xlpm.Payment,IF(OR($C77&lt;&gt;$C76,$C76=""),-PMT($C77/12,COUNT($A77:$A$625),$I76),$D76),
_xlpm.IsPrincipalRemainingZeroCondition,ROUND($I76,2)=0,
_xlpm.IsPrincipalRemainingBlankCondition,$I76="",
_xlpm.IsPeriodBlankCondition,ISBLANK($A77),
_xlpm.Calculation,IF(_xlpm.IsPeriodBlankCondition,"",IF(_xlpm.IsPrincipalRemainingBlankCondition,"",IF(_xlpm.IsPrincipalRemainingZeroCondition,"",_xlpm.Payment))),
_xlpm.Calculation
)</f>
        <v>1563.4573496323683</v>
      </c>
      <c r="E77" s="84">
        <f t="shared" si="4"/>
        <v>170160.15940687704</v>
      </c>
      <c r="F77" s="84" cm="1">
        <f t="array" ref="F77">_xlfn.LET(
_xlpm.InterestCalculation,$I76*($C77/12),
_xlpm.IsPrincipalRemainingZeroCondition,ROUND($I76,2)=0,
_xlpm.IsPrincipalRemainingBlankCondition,$I76="",
_xlpm.IsPeriodBlankCondition,ISBLANK($A77),
_xlpm.Calculation,IF(_xlpm.IsPeriodBlankCondition,"",IF(_xlpm.IsPrincipalRemainingBlankCondition,"",IF(_xlpm.IsPrincipalRemainingZeroCondition,"",_xlpm.InterestCalculation))),
_xlpm.Calculation
)</f>
        <v>1418.0013283906419</v>
      </c>
      <c r="G77" s="84">
        <f t="shared" si="0"/>
        <v>145.45602124172638</v>
      </c>
      <c r="H77" s="84">
        <v>100</v>
      </c>
      <c r="I77" s="84">
        <f t="shared" si="1"/>
        <v>169914.70338563531</v>
      </c>
      <c r="J77" s="84">
        <f>_xlfn.LET(
_xlpm.PrincpalRemainingCalculation,$B$11,
_xlpm.IsPrincipalZeroCondition,ROUND($I76,2) = 0,
_xlpm.IsPrincipalRemainingBlankCondition,$I76="",
_xlpm.IsPeriodBlankCondition,ISBLANK($A77),
_xlpm.Calculation,IF(_xlpm.IsPeriodBlankCondition,"",IF(_xlpm.IsPrincipalRemainingBlankCondition,"",IF(_xlpm.IsPrincipalZeroCondition,"",_xlpm.PrincpalRemainingCalculation))),
_xlpm.Calculation
)</f>
        <v>500</v>
      </c>
      <c r="K77" s="84">
        <f>_xlfn.LET(
_xlpm.IsPrincipalRemainingLessThanOrEqualToPMICutoffAmtCondition,$I76&lt;=$B$2*(1-$B$13),
_xlpm.PMIMonthlyPayment,$B$17,
_xlpm.IsPrincipalZeroCondition,ROUND($I76,2) = 0,
_xlpm.IsPrincipalRemainingBlankCondition,$I76="",
_xlpm.IsPeriodBlankCondition,ISBLANK($A77),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77" s="84">
        <f t="shared" si="2"/>
        <v>2463.4573496323683</v>
      </c>
      <c r="M77" s="84"/>
      <c r="O77" s="84"/>
    </row>
    <row r="78" spans="1:15" x14ac:dyDescent="0.3">
      <c r="A78" s="74">
        <v>53</v>
      </c>
      <c r="B78" s="132">
        <f t="shared" si="3"/>
        <v>45413</v>
      </c>
      <c r="C78" s="130">
        <v>0.1</v>
      </c>
      <c r="D78" s="131">
        <f>_xlfn.LET(
_xlpm.Payment,IF(OR($C78&lt;&gt;$C77,$C77=""),-PMT($C78/12,COUNT($A78:$A$625),$I77),$D77),
_xlpm.IsPrincipalRemainingZeroCondition,ROUND($I77,2)=0,
_xlpm.IsPrincipalRemainingBlankCondition,$I77="",
_xlpm.IsPeriodBlankCondition,ISBLANK($A78),
_xlpm.Calculation,IF(_xlpm.IsPeriodBlankCondition,"",IF(_xlpm.IsPrincipalRemainingBlankCondition,"",IF(_xlpm.IsPrincipalRemainingZeroCondition,"",_xlpm.Payment))),
_xlpm.Calculation
)</f>
        <v>1563.4573496323683</v>
      </c>
      <c r="E78" s="84">
        <f t="shared" si="4"/>
        <v>169914.70338563531</v>
      </c>
      <c r="F78" s="84" cm="1">
        <f t="array" ref="F78">_xlfn.LET(
_xlpm.InterestCalculation,$I77*($C78/12),
_xlpm.IsPrincipalRemainingZeroCondition,ROUND($I77,2)=0,
_xlpm.IsPrincipalRemainingBlankCondition,$I77="",
_xlpm.IsPeriodBlankCondition,ISBLANK($A78),
_xlpm.Calculation,IF(_xlpm.IsPeriodBlankCondition,"",IF(_xlpm.IsPrincipalRemainingBlankCondition,"",IF(_xlpm.IsPrincipalRemainingZeroCondition,"",_xlpm.InterestCalculation))),
_xlpm.Calculation
)</f>
        <v>1415.9558615469609</v>
      </c>
      <c r="G78" s="84">
        <f t="shared" si="0"/>
        <v>147.50148808540735</v>
      </c>
      <c r="H78" s="84">
        <v>100</v>
      </c>
      <c r="I78" s="84">
        <f t="shared" si="1"/>
        <v>169667.20189754991</v>
      </c>
      <c r="J78" s="84">
        <f>_xlfn.LET(
_xlpm.PrincpalRemainingCalculation,$B$11,
_xlpm.IsPrincipalZeroCondition,ROUND($I77,2) = 0,
_xlpm.IsPrincipalRemainingBlankCondition,$I77="",
_xlpm.IsPeriodBlankCondition,ISBLANK($A78),
_xlpm.Calculation,IF(_xlpm.IsPeriodBlankCondition,"",IF(_xlpm.IsPrincipalRemainingBlankCondition,"",IF(_xlpm.IsPrincipalZeroCondition,"",_xlpm.PrincpalRemainingCalculation))),
_xlpm.Calculation
)</f>
        <v>500</v>
      </c>
      <c r="K78" s="84">
        <f>_xlfn.LET(
_xlpm.IsPrincipalRemainingLessThanOrEqualToPMICutoffAmtCondition,$I77&lt;=$B$2*(1-$B$13),
_xlpm.PMIMonthlyPayment,$B$17,
_xlpm.IsPrincipalZeroCondition,ROUND($I77,2) = 0,
_xlpm.IsPrincipalRemainingBlankCondition,$I77="",
_xlpm.IsPeriodBlankCondition,ISBLANK($A78),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78" s="84">
        <f t="shared" si="2"/>
        <v>2463.4573496323683</v>
      </c>
      <c r="M78" s="84"/>
      <c r="O78" s="84"/>
    </row>
    <row r="79" spans="1:15" x14ac:dyDescent="0.3">
      <c r="A79" s="74">
        <v>54</v>
      </c>
      <c r="B79" s="132">
        <f t="shared" si="3"/>
        <v>45444</v>
      </c>
      <c r="C79" s="130">
        <v>0.1</v>
      </c>
      <c r="D79" s="131">
        <f>_xlfn.LET(
_xlpm.Payment,IF(OR($C79&lt;&gt;$C78,$C78=""),-PMT($C79/12,COUNT($A79:$A$625),$I78),$D78),
_xlpm.IsPrincipalRemainingZeroCondition,ROUND($I78,2)=0,
_xlpm.IsPrincipalRemainingBlankCondition,$I78="",
_xlpm.IsPeriodBlankCondition,ISBLANK($A79),
_xlpm.Calculation,IF(_xlpm.IsPeriodBlankCondition,"",IF(_xlpm.IsPrincipalRemainingBlankCondition,"",IF(_xlpm.IsPrincipalRemainingZeroCondition,"",_xlpm.Payment))),
_xlpm.Calculation
)</f>
        <v>1563.4573496323683</v>
      </c>
      <c r="E79" s="84">
        <f t="shared" si="4"/>
        <v>169667.20189754991</v>
      </c>
      <c r="F79" s="84" cm="1">
        <f t="array" ref="F79">_xlfn.LET(
_xlpm.InterestCalculation,$I78*($C79/12),
_xlpm.IsPrincipalRemainingZeroCondition,ROUND($I78,2)=0,
_xlpm.IsPrincipalRemainingBlankCondition,$I78="",
_xlpm.IsPeriodBlankCondition,ISBLANK($A79),
_xlpm.Calculation,IF(_xlpm.IsPeriodBlankCondition,"",IF(_xlpm.IsPrincipalRemainingBlankCondition,"",IF(_xlpm.IsPrincipalRemainingZeroCondition,"",_xlpm.InterestCalculation))),
_xlpm.Calculation
)</f>
        <v>1413.8933491462492</v>
      </c>
      <c r="G79" s="84">
        <f t="shared" si="0"/>
        <v>149.56400048611908</v>
      </c>
      <c r="H79" s="84">
        <v>100</v>
      </c>
      <c r="I79" s="84">
        <f t="shared" si="1"/>
        <v>169417.6378970638</v>
      </c>
      <c r="J79" s="84">
        <f>_xlfn.LET(
_xlpm.PrincpalRemainingCalculation,$B$11,
_xlpm.IsPrincipalZeroCondition,ROUND($I78,2) = 0,
_xlpm.IsPrincipalRemainingBlankCondition,$I78="",
_xlpm.IsPeriodBlankCondition,ISBLANK($A79),
_xlpm.Calculation,IF(_xlpm.IsPeriodBlankCondition,"",IF(_xlpm.IsPrincipalRemainingBlankCondition,"",IF(_xlpm.IsPrincipalZeroCondition,"",_xlpm.PrincpalRemainingCalculation))),
_xlpm.Calculation
)</f>
        <v>500</v>
      </c>
      <c r="K79" s="84">
        <f>_xlfn.LET(
_xlpm.IsPrincipalRemainingLessThanOrEqualToPMICutoffAmtCondition,$I78&lt;=$B$2*(1-$B$13),
_xlpm.PMIMonthlyPayment,$B$17,
_xlpm.IsPrincipalZeroCondition,ROUND($I78,2) = 0,
_xlpm.IsPrincipalRemainingBlankCondition,$I78="",
_xlpm.IsPeriodBlankCondition,ISBLANK($A79),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79" s="84">
        <f t="shared" si="2"/>
        <v>2463.4573496323683</v>
      </c>
      <c r="M79" s="84"/>
      <c r="O79" s="84"/>
    </row>
    <row r="80" spans="1:15" x14ac:dyDescent="0.3">
      <c r="A80" s="74">
        <v>55</v>
      </c>
      <c r="B80" s="132">
        <f t="shared" si="3"/>
        <v>45474</v>
      </c>
      <c r="C80" s="130">
        <v>0.1</v>
      </c>
      <c r="D80" s="131">
        <f>_xlfn.LET(
_xlpm.Payment,IF(OR($C80&lt;&gt;$C79,$C79=""),-PMT($C80/12,COUNT($A80:$A$625),$I79),$D79),
_xlpm.IsPrincipalRemainingZeroCondition,ROUND($I79,2)=0,
_xlpm.IsPrincipalRemainingBlankCondition,$I79="",
_xlpm.IsPeriodBlankCondition,ISBLANK($A80),
_xlpm.Calculation,IF(_xlpm.IsPeriodBlankCondition,"",IF(_xlpm.IsPrincipalRemainingBlankCondition,"",IF(_xlpm.IsPrincipalRemainingZeroCondition,"",_xlpm.Payment))),
_xlpm.Calculation
)</f>
        <v>1563.4573496323683</v>
      </c>
      <c r="E80" s="84">
        <f t="shared" si="4"/>
        <v>169417.6378970638</v>
      </c>
      <c r="F80" s="84" cm="1">
        <f t="array" ref="F80">_xlfn.LET(
_xlpm.InterestCalculation,$I79*($C80/12),
_xlpm.IsPrincipalRemainingZeroCondition,ROUND($I79,2)=0,
_xlpm.IsPrincipalRemainingBlankCondition,$I79="",
_xlpm.IsPeriodBlankCondition,ISBLANK($A80),
_xlpm.Calculation,IF(_xlpm.IsPeriodBlankCondition,"",IF(_xlpm.IsPrincipalRemainingBlankCondition,"",IF(_xlpm.IsPrincipalRemainingZeroCondition,"",_xlpm.InterestCalculation))),
_xlpm.Calculation
)</f>
        <v>1411.8136491421983</v>
      </c>
      <c r="G80" s="84">
        <f t="shared" si="0"/>
        <v>151.64370049016998</v>
      </c>
      <c r="H80" s="84">
        <v>100</v>
      </c>
      <c r="I80" s="84">
        <f t="shared" si="1"/>
        <v>169165.99419657362</v>
      </c>
      <c r="J80" s="84">
        <f>_xlfn.LET(
_xlpm.PrincpalRemainingCalculation,$B$11,
_xlpm.IsPrincipalZeroCondition,ROUND($I79,2) = 0,
_xlpm.IsPrincipalRemainingBlankCondition,$I79="",
_xlpm.IsPeriodBlankCondition,ISBLANK($A80),
_xlpm.Calculation,IF(_xlpm.IsPeriodBlankCondition,"",IF(_xlpm.IsPrincipalRemainingBlankCondition,"",IF(_xlpm.IsPrincipalZeroCondition,"",_xlpm.PrincpalRemainingCalculation))),
_xlpm.Calculation
)</f>
        <v>500</v>
      </c>
      <c r="K80" s="84">
        <f>_xlfn.LET(
_xlpm.IsPrincipalRemainingLessThanOrEqualToPMICutoffAmtCondition,$I79&lt;=$B$2*(1-$B$13),
_xlpm.PMIMonthlyPayment,$B$17,
_xlpm.IsPrincipalZeroCondition,ROUND($I79,2) = 0,
_xlpm.IsPrincipalRemainingBlankCondition,$I79="",
_xlpm.IsPeriodBlankCondition,ISBLANK($A80),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80" s="84">
        <f t="shared" si="2"/>
        <v>2463.4573496323683</v>
      </c>
      <c r="M80" s="84"/>
      <c r="O80" s="84"/>
    </row>
    <row r="81" spans="1:15" x14ac:dyDescent="0.3">
      <c r="A81" s="74">
        <v>56</v>
      </c>
      <c r="B81" s="132">
        <f t="shared" si="3"/>
        <v>45505</v>
      </c>
      <c r="C81" s="130">
        <v>0.1</v>
      </c>
      <c r="D81" s="131">
        <f>_xlfn.LET(
_xlpm.Payment,IF(OR($C81&lt;&gt;$C80,$C80=""),-PMT($C81/12,COUNT($A81:$A$625),$I80),$D80),
_xlpm.IsPrincipalRemainingZeroCondition,ROUND($I80,2)=0,
_xlpm.IsPrincipalRemainingBlankCondition,$I80="",
_xlpm.IsPeriodBlankCondition,ISBLANK($A81),
_xlpm.Calculation,IF(_xlpm.IsPeriodBlankCondition,"",IF(_xlpm.IsPrincipalRemainingBlankCondition,"",IF(_xlpm.IsPrincipalRemainingZeroCondition,"",_xlpm.Payment))),
_xlpm.Calculation
)</f>
        <v>1563.4573496323683</v>
      </c>
      <c r="E81" s="84">
        <f t="shared" si="4"/>
        <v>169165.99419657362</v>
      </c>
      <c r="F81" s="84" cm="1">
        <f t="array" ref="F81">_xlfn.LET(
_xlpm.InterestCalculation,$I80*($C81/12),
_xlpm.IsPrincipalRemainingZeroCondition,ROUND($I80,2)=0,
_xlpm.IsPrincipalRemainingBlankCondition,$I80="",
_xlpm.IsPeriodBlankCondition,ISBLANK($A81),
_xlpm.Calculation,IF(_xlpm.IsPeriodBlankCondition,"",IF(_xlpm.IsPrincipalRemainingBlankCondition,"",IF(_xlpm.IsPrincipalRemainingZeroCondition,"",_xlpm.InterestCalculation))),
_xlpm.Calculation
)</f>
        <v>1409.7166183047802</v>
      </c>
      <c r="G81" s="84">
        <f t="shared" si="0"/>
        <v>153.74073132758804</v>
      </c>
      <c r="H81" s="84">
        <v>100</v>
      </c>
      <c r="I81" s="84">
        <f t="shared" si="1"/>
        <v>168912.25346524603</v>
      </c>
      <c r="J81" s="84">
        <f>_xlfn.LET(
_xlpm.PrincpalRemainingCalculation,$B$11,
_xlpm.IsPrincipalZeroCondition,ROUND($I80,2) = 0,
_xlpm.IsPrincipalRemainingBlankCondition,$I80="",
_xlpm.IsPeriodBlankCondition,ISBLANK($A81),
_xlpm.Calculation,IF(_xlpm.IsPeriodBlankCondition,"",IF(_xlpm.IsPrincipalRemainingBlankCondition,"",IF(_xlpm.IsPrincipalZeroCondition,"",_xlpm.PrincpalRemainingCalculation))),
_xlpm.Calculation
)</f>
        <v>500</v>
      </c>
      <c r="K81" s="84">
        <f>_xlfn.LET(
_xlpm.IsPrincipalRemainingLessThanOrEqualToPMICutoffAmtCondition,$I80&lt;=$B$2*(1-$B$13),
_xlpm.PMIMonthlyPayment,$B$17,
_xlpm.IsPrincipalZeroCondition,ROUND($I80,2) = 0,
_xlpm.IsPrincipalRemainingBlankCondition,$I80="",
_xlpm.IsPeriodBlankCondition,ISBLANK($A81),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81" s="84">
        <f t="shared" si="2"/>
        <v>2463.4573496323683</v>
      </c>
      <c r="M81" s="84"/>
      <c r="O81" s="84"/>
    </row>
    <row r="82" spans="1:15" x14ac:dyDescent="0.3">
      <c r="A82" s="74">
        <v>57</v>
      </c>
      <c r="B82" s="132">
        <f t="shared" si="3"/>
        <v>45536</v>
      </c>
      <c r="C82" s="130">
        <v>0.1</v>
      </c>
      <c r="D82" s="131">
        <f>_xlfn.LET(
_xlpm.Payment,IF(OR($C82&lt;&gt;$C81,$C81=""),-PMT($C82/12,COUNT($A82:$A$625),$I81),$D81),
_xlpm.IsPrincipalRemainingZeroCondition,ROUND($I81,2)=0,
_xlpm.IsPrincipalRemainingBlankCondition,$I81="",
_xlpm.IsPeriodBlankCondition,ISBLANK($A82),
_xlpm.Calculation,IF(_xlpm.IsPeriodBlankCondition,"",IF(_xlpm.IsPrincipalRemainingBlankCondition,"",IF(_xlpm.IsPrincipalRemainingZeroCondition,"",_xlpm.Payment))),
_xlpm.Calculation
)</f>
        <v>1563.4573496323683</v>
      </c>
      <c r="E82" s="84">
        <f t="shared" si="4"/>
        <v>168912.25346524603</v>
      </c>
      <c r="F82" s="84" cm="1">
        <f t="array" ref="F82">_xlfn.LET(
_xlpm.InterestCalculation,$I81*($C82/12),
_xlpm.IsPrincipalRemainingZeroCondition,ROUND($I81,2)=0,
_xlpm.IsPrincipalRemainingBlankCondition,$I81="",
_xlpm.IsPeriodBlankCondition,ISBLANK($A82),
_xlpm.Calculation,IF(_xlpm.IsPeriodBlankCondition,"",IF(_xlpm.IsPrincipalRemainingBlankCondition,"",IF(_xlpm.IsPrincipalRemainingZeroCondition,"",_xlpm.InterestCalculation))),
_xlpm.Calculation
)</f>
        <v>1407.6021122103837</v>
      </c>
      <c r="G82" s="84">
        <f t="shared" si="0"/>
        <v>155.85523742198461</v>
      </c>
      <c r="H82" s="84">
        <v>100</v>
      </c>
      <c r="I82" s="84">
        <f t="shared" si="1"/>
        <v>168656.39822782404</v>
      </c>
      <c r="J82" s="84">
        <f>_xlfn.LET(
_xlpm.PrincpalRemainingCalculation,$B$11,
_xlpm.IsPrincipalZeroCondition,ROUND($I81,2) = 0,
_xlpm.IsPrincipalRemainingBlankCondition,$I81="",
_xlpm.IsPeriodBlankCondition,ISBLANK($A82),
_xlpm.Calculation,IF(_xlpm.IsPeriodBlankCondition,"",IF(_xlpm.IsPrincipalRemainingBlankCondition,"",IF(_xlpm.IsPrincipalZeroCondition,"",_xlpm.PrincpalRemainingCalculation))),
_xlpm.Calculation
)</f>
        <v>500</v>
      </c>
      <c r="K82" s="84">
        <f>_xlfn.LET(
_xlpm.IsPrincipalRemainingLessThanOrEqualToPMICutoffAmtCondition,$I81&lt;=$B$2*(1-$B$13),
_xlpm.PMIMonthlyPayment,$B$17,
_xlpm.IsPrincipalZeroCondition,ROUND($I81,2) = 0,
_xlpm.IsPrincipalRemainingBlankCondition,$I81="",
_xlpm.IsPeriodBlankCondition,ISBLANK($A82),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82" s="84">
        <f t="shared" si="2"/>
        <v>2463.4573496323683</v>
      </c>
      <c r="M82" s="84"/>
      <c r="O82" s="84"/>
    </row>
    <row r="83" spans="1:15" x14ac:dyDescent="0.3">
      <c r="A83" s="74">
        <v>58</v>
      </c>
      <c r="B83" s="132">
        <f t="shared" si="3"/>
        <v>45566</v>
      </c>
      <c r="C83" s="130">
        <v>0.1</v>
      </c>
      <c r="D83" s="131">
        <f>_xlfn.LET(
_xlpm.Payment,IF(OR($C83&lt;&gt;$C82,$C82=""),-PMT($C83/12,COUNT($A83:$A$625),$I82),$D82),
_xlpm.IsPrincipalRemainingZeroCondition,ROUND($I82,2)=0,
_xlpm.IsPrincipalRemainingBlankCondition,$I82="",
_xlpm.IsPeriodBlankCondition,ISBLANK($A83),
_xlpm.Calculation,IF(_xlpm.IsPeriodBlankCondition,"",IF(_xlpm.IsPrincipalRemainingBlankCondition,"",IF(_xlpm.IsPrincipalRemainingZeroCondition,"",_xlpm.Payment))),
_xlpm.Calculation
)</f>
        <v>1563.4573496323683</v>
      </c>
      <c r="E83" s="84">
        <f t="shared" si="4"/>
        <v>168656.39822782404</v>
      </c>
      <c r="F83" s="84" cm="1">
        <f t="array" ref="F83">_xlfn.LET(
_xlpm.InterestCalculation,$I82*($C83/12),
_xlpm.IsPrincipalRemainingZeroCondition,ROUND($I82,2)=0,
_xlpm.IsPrincipalRemainingBlankCondition,$I82="",
_xlpm.IsPeriodBlankCondition,ISBLANK($A83),
_xlpm.Calculation,IF(_xlpm.IsPeriodBlankCondition,"",IF(_xlpm.IsPrincipalRemainingBlankCondition,"",IF(_xlpm.IsPrincipalRemainingZeroCondition,"",_xlpm.InterestCalculation))),
_xlpm.Calculation
)</f>
        <v>1405.469985231867</v>
      </c>
      <c r="G83" s="84">
        <f t="shared" si="0"/>
        <v>157.98736440050129</v>
      </c>
      <c r="H83" s="84">
        <v>100</v>
      </c>
      <c r="I83" s="84">
        <f t="shared" si="1"/>
        <v>168398.41086342355</v>
      </c>
      <c r="J83" s="84">
        <f>_xlfn.LET(
_xlpm.PrincpalRemainingCalculation,$B$11,
_xlpm.IsPrincipalZeroCondition,ROUND($I82,2) = 0,
_xlpm.IsPrincipalRemainingBlankCondition,$I82="",
_xlpm.IsPeriodBlankCondition,ISBLANK($A83),
_xlpm.Calculation,IF(_xlpm.IsPeriodBlankCondition,"",IF(_xlpm.IsPrincipalRemainingBlankCondition,"",IF(_xlpm.IsPrincipalZeroCondition,"",_xlpm.PrincpalRemainingCalculation))),
_xlpm.Calculation
)</f>
        <v>500</v>
      </c>
      <c r="K83" s="84">
        <f>_xlfn.LET(
_xlpm.IsPrincipalRemainingLessThanOrEqualToPMICutoffAmtCondition,$I82&lt;=$B$2*(1-$B$13),
_xlpm.PMIMonthlyPayment,$B$17,
_xlpm.IsPrincipalZeroCondition,ROUND($I82,2) = 0,
_xlpm.IsPrincipalRemainingBlankCondition,$I82="",
_xlpm.IsPeriodBlankCondition,ISBLANK($A83),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83" s="84">
        <f t="shared" si="2"/>
        <v>2463.4573496323683</v>
      </c>
      <c r="M83" s="84"/>
      <c r="O83" s="84"/>
    </row>
    <row r="84" spans="1:15" x14ac:dyDescent="0.3">
      <c r="A84" s="74">
        <v>59</v>
      </c>
      <c r="B84" s="132">
        <f t="shared" si="3"/>
        <v>45597</v>
      </c>
      <c r="C84" s="130">
        <v>0.1</v>
      </c>
      <c r="D84" s="131">
        <f>_xlfn.LET(
_xlpm.Payment,IF(OR($C84&lt;&gt;$C83,$C83=""),-PMT($C84/12,COUNT($A84:$A$625),$I83),$D83),
_xlpm.IsPrincipalRemainingZeroCondition,ROUND($I83,2)=0,
_xlpm.IsPrincipalRemainingBlankCondition,$I83="",
_xlpm.IsPeriodBlankCondition,ISBLANK($A84),
_xlpm.Calculation,IF(_xlpm.IsPeriodBlankCondition,"",IF(_xlpm.IsPrincipalRemainingBlankCondition,"",IF(_xlpm.IsPrincipalRemainingZeroCondition,"",_xlpm.Payment))),
_xlpm.Calculation
)</f>
        <v>1563.4573496323683</v>
      </c>
      <c r="E84" s="84">
        <f t="shared" si="4"/>
        <v>168398.41086342355</v>
      </c>
      <c r="F84" s="84" cm="1">
        <f t="array" ref="F84">_xlfn.LET(
_xlpm.InterestCalculation,$I83*($C84/12),
_xlpm.IsPrincipalRemainingZeroCondition,ROUND($I83,2)=0,
_xlpm.IsPrincipalRemainingBlankCondition,$I83="",
_xlpm.IsPeriodBlankCondition,ISBLANK($A84),
_xlpm.Calculation,IF(_xlpm.IsPeriodBlankCondition,"",IF(_xlpm.IsPrincipalRemainingBlankCondition,"",IF(_xlpm.IsPrincipalRemainingZeroCondition,"",_xlpm.InterestCalculation))),
_xlpm.Calculation
)</f>
        <v>1403.3200905285296</v>
      </c>
      <c r="G84" s="84">
        <f t="shared" si="0"/>
        <v>160.13725910383869</v>
      </c>
      <c r="H84" s="84">
        <v>100</v>
      </c>
      <c r="I84" s="84">
        <f t="shared" si="1"/>
        <v>168138.27360431969</v>
      </c>
      <c r="J84" s="84">
        <f>_xlfn.LET(
_xlpm.PrincpalRemainingCalculation,$B$11,
_xlpm.IsPrincipalZeroCondition,ROUND($I83,2) = 0,
_xlpm.IsPrincipalRemainingBlankCondition,$I83="",
_xlpm.IsPeriodBlankCondition,ISBLANK($A84),
_xlpm.Calculation,IF(_xlpm.IsPeriodBlankCondition,"",IF(_xlpm.IsPrincipalRemainingBlankCondition,"",IF(_xlpm.IsPrincipalZeroCondition,"",_xlpm.PrincpalRemainingCalculation))),
_xlpm.Calculation
)</f>
        <v>500</v>
      </c>
      <c r="K84" s="84">
        <f>_xlfn.LET(
_xlpm.IsPrincipalRemainingLessThanOrEqualToPMICutoffAmtCondition,$I83&lt;=$B$2*(1-$B$13),
_xlpm.PMIMonthlyPayment,$B$17,
_xlpm.IsPrincipalZeroCondition,ROUND($I83,2) = 0,
_xlpm.IsPrincipalRemainingBlankCondition,$I83="",
_xlpm.IsPeriodBlankCondition,ISBLANK($A84),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84" s="84">
        <f t="shared" si="2"/>
        <v>2463.4573496323683</v>
      </c>
      <c r="M84" s="84"/>
      <c r="O84" s="84"/>
    </row>
    <row r="85" spans="1:15" x14ac:dyDescent="0.3">
      <c r="A85" s="74">
        <v>60</v>
      </c>
      <c r="B85" s="132">
        <f t="shared" si="3"/>
        <v>45627</v>
      </c>
      <c r="C85" s="130">
        <v>0.1</v>
      </c>
      <c r="D85" s="131">
        <f>_xlfn.LET(
_xlpm.Payment,IF(OR($C85&lt;&gt;$C84,$C84=""),-PMT($C85/12,COUNT($A85:$A$625),$I84),$D84),
_xlpm.IsPrincipalRemainingZeroCondition,ROUND($I84,2)=0,
_xlpm.IsPrincipalRemainingBlankCondition,$I84="",
_xlpm.IsPeriodBlankCondition,ISBLANK($A85),
_xlpm.Calculation,IF(_xlpm.IsPeriodBlankCondition,"",IF(_xlpm.IsPrincipalRemainingBlankCondition,"",IF(_xlpm.IsPrincipalRemainingZeroCondition,"",_xlpm.Payment))),
_xlpm.Calculation
)</f>
        <v>1563.4573496323683</v>
      </c>
      <c r="E85" s="84">
        <f t="shared" si="4"/>
        <v>168138.27360431969</v>
      </c>
      <c r="F85" s="84" cm="1">
        <f t="array" ref="F85">_xlfn.LET(
_xlpm.InterestCalculation,$I84*($C85/12),
_xlpm.IsPrincipalRemainingZeroCondition,ROUND($I84,2)=0,
_xlpm.IsPrincipalRemainingBlankCondition,$I84="",
_xlpm.IsPeriodBlankCondition,ISBLANK($A85),
_xlpm.Calculation,IF(_xlpm.IsPeriodBlankCondition,"",IF(_xlpm.IsPrincipalRemainingBlankCondition,"",IF(_xlpm.IsPrincipalRemainingZeroCondition,"",_xlpm.InterestCalculation))),
_xlpm.Calculation
)</f>
        <v>1401.1522800359974</v>
      </c>
      <c r="G85" s="84">
        <f t="shared" si="0"/>
        <v>162.30506959637091</v>
      </c>
      <c r="H85" s="84">
        <v>100</v>
      </c>
      <c r="I85" s="84">
        <f t="shared" si="1"/>
        <v>167875.96853472333</v>
      </c>
      <c r="J85" s="84">
        <f>_xlfn.LET(
_xlpm.PrincpalRemainingCalculation,$B$11,
_xlpm.IsPrincipalZeroCondition,ROUND($I84,2) = 0,
_xlpm.IsPrincipalRemainingBlankCondition,$I84="",
_xlpm.IsPeriodBlankCondition,ISBLANK($A85),
_xlpm.Calculation,IF(_xlpm.IsPeriodBlankCondition,"",IF(_xlpm.IsPrincipalRemainingBlankCondition,"",IF(_xlpm.IsPrincipalZeroCondition,"",_xlpm.PrincpalRemainingCalculation))),
_xlpm.Calculation
)</f>
        <v>500</v>
      </c>
      <c r="K85" s="84">
        <f>_xlfn.LET(
_xlpm.IsPrincipalRemainingLessThanOrEqualToPMICutoffAmtCondition,$I84&lt;=$B$2*(1-$B$13),
_xlpm.PMIMonthlyPayment,$B$17,
_xlpm.IsPrincipalZeroCondition,ROUND($I84,2) = 0,
_xlpm.IsPrincipalRemainingBlankCondition,$I84="",
_xlpm.IsPeriodBlankCondition,ISBLANK($A85),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85" s="84">
        <f t="shared" si="2"/>
        <v>2463.4573496323683</v>
      </c>
      <c r="M85" s="84"/>
      <c r="O85" s="84"/>
    </row>
    <row r="86" spans="1:15" x14ac:dyDescent="0.3">
      <c r="A86" s="74">
        <v>61</v>
      </c>
      <c r="B86" s="132">
        <f t="shared" si="3"/>
        <v>45658</v>
      </c>
      <c r="C86" s="130">
        <v>0.1</v>
      </c>
      <c r="D86" s="131">
        <f>_xlfn.LET(
_xlpm.Payment,IF(OR($C86&lt;&gt;$C85,$C85=""),-PMT($C86/12,COUNT($A86:$A$625),$I85),$D85),
_xlpm.IsPrincipalRemainingZeroCondition,ROUND($I85,2)=0,
_xlpm.IsPrincipalRemainingBlankCondition,$I85="",
_xlpm.IsPeriodBlankCondition,ISBLANK($A86),
_xlpm.Calculation,IF(_xlpm.IsPeriodBlankCondition,"",IF(_xlpm.IsPrincipalRemainingBlankCondition,"",IF(_xlpm.IsPrincipalRemainingZeroCondition,"",_xlpm.Payment))),
_xlpm.Calculation
)</f>
        <v>1563.4573496323683</v>
      </c>
      <c r="E86" s="84">
        <f t="shared" si="4"/>
        <v>167875.96853472333</v>
      </c>
      <c r="F86" s="84" cm="1">
        <f t="array" ref="F86">_xlfn.LET(
_xlpm.InterestCalculation,$I85*($C86/12),
_xlpm.IsPrincipalRemainingZeroCondition,ROUND($I85,2)=0,
_xlpm.IsPrincipalRemainingBlankCondition,$I85="",
_xlpm.IsPeriodBlankCondition,ISBLANK($A86),
_xlpm.Calculation,IF(_xlpm.IsPeriodBlankCondition,"",IF(_xlpm.IsPrincipalRemainingBlankCondition,"",IF(_xlpm.IsPrincipalRemainingZeroCondition,"",_xlpm.InterestCalculation))),
_xlpm.Calculation
)</f>
        <v>1398.9664044560277</v>
      </c>
      <c r="G86" s="84">
        <f t="shared" si="0"/>
        <v>164.49094517634057</v>
      </c>
      <c r="H86" s="84">
        <v>100</v>
      </c>
      <c r="I86" s="84">
        <f t="shared" si="1"/>
        <v>167611.47758954699</v>
      </c>
      <c r="J86" s="84">
        <f>_xlfn.LET(
_xlpm.PrincpalRemainingCalculation,$B$11,
_xlpm.IsPrincipalZeroCondition,ROUND($I85,2) = 0,
_xlpm.IsPrincipalRemainingBlankCondition,$I85="",
_xlpm.IsPeriodBlankCondition,ISBLANK($A86),
_xlpm.Calculation,IF(_xlpm.IsPeriodBlankCondition,"",IF(_xlpm.IsPrincipalRemainingBlankCondition,"",IF(_xlpm.IsPrincipalZeroCondition,"",_xlpm.PrincpalRemainingCalculation))),
_xlpm.Calculation
)</f>
        <v>500</v>
      </c>
      <c r="K86" s="84">
        <f>_xlfn.LET(
_xlpm.IsPrincipalRemainingLessThanOrEqualToPMICutoffAmtCondition,$I85&lt;=$B$2*(1-$B$13),
_xlpm.PMIMonthlyPayment,$B$17,
_xlpm.IsPrincipalZeroCondition,ROUND($I85,2) = 0,
_xlpm.IsPrincipalRemainingBlankCondition,$I85="",
_xlpm.IsPeriodBlankCondition,ISBLANK($A86),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86" s="84">
        <f t="shared" si="2"/>
        <v>2463.4573496323683</v>
      </c>
      <c r="M86" s="84"/>
      <c r="O86" s="84"/>
    </row>
    <row r="87" spans="1:15" x14ac:dyDescent="0.3">
      <c r="A87" s="74">
        <v>62</v>
      </c>
      <c r="B87" s="132">
        <f t="shared" si="3"/>
        <v>45689</v>
      </c>
      <c r="C87" s="130">
        <v>0.1</v>
      </c>
      <c r="D87" s="131">
        <f>_xlfn.LET(
_xlpm.Payment,IF(OR($C87&lt;&gt;$C86,$C86=""),-PMT($C87/12,COUNT($A87:$A$625),$I86),$D86),
_xlpm.IsPrincipalRemainingZeroCondition,ROUND($I86,2)=0,
_xlpm.IsPrincipalRemainingBlankCondition,$I86="",
_xlpm.IsPeriodBlankCondition,ISBLANK($A87),
_xlpm.Calculation,IF(_xlpm.IsPeriodBlankCondition,"",IF(_xlpm.IsPrincipalRemainingBlankCondition,"",IF(_xlpm.IsPrincipalRemainingZeroCondition,"",_xlpm.Payment))),
_xlpm.Calculation
)</f>
        <v>1563.4573496323683</v>
      </c>
      <c r="E87" s="84">
        <f t="shared" si="4"/>
        <v>167611.47758954699</v>
      </c>
      <c r="F87" s="84" cm="1">
        <f t="array" ref="F87">_xlfn.LET(
_xlpm.InterestCalculation,$I86*($C87/12),
_xlpm.IsPrincipalRemainingZeroCondition,ROUND($I86,2)=0,
_xlpm.IsPrincipalRemainingBlankCondition,$I86="",
_xlpm.IsPeriodBlankCondition,ISBLANK($A87),
_xlpm.Calculation,IF(_xlpm.IsPeriodBlankCondition,"",IF(_xlpm.IsPrincipalRemainingBlankCondition,"",IF(_xlpm.IsPrincipalRemainingZeroCondition,"",_xlpm.InterestCalculation))),
_xlpm.Calculation
)</f>
        <v>1396.7623132462249</v>
      </c>
      <c r="G87" s="84">
        <f t="shared" si="0"/>
        <v>166.69503638614333</v>
      </c>
      <c r="H87" s="84">
        <v>100</v>
      </c>
      <c r="I87" s="84">
        <f t="shared" si="1"/>
        <v>167344.78255316085</v>
      </c>
      <c r="J87" s="84">
        <f>_xlfn.LET(
_xlpm.PrincpalRemainingCalculation,$B$11,
_xlpm.IsPrincipalZeroCondition,ROUND($I86,2) = 0,
_xlpm.IsPrincipalRemainingBlankCondition,$I86="",
_xlpm.IsPeriodBlankCondition,ISBLANK($A87),
_xlpm.Calculation,IF(_xlpm.IsPeriodBlankCondition,"",IF(_xlpm.IsPrincipalRemainingBlankCondition,"",IF(_xlpm.IsPrincipalZeroCondition,"",_xlpm.PrincpalRemainingCalculation))),
_xlpm.Calculation
)</f>
        <v>500</v>
      </c>
      <c r="K87" s="84">
        <f>_xlfn.LET(
_xlpm.IsPrincipalRemainingLessThanOrEqualToPMICutoffAmtCondition,$I86&lt;=$B$2*(1-$B$13),
_xlpm.PMIMonthlyPayment,$B$17,
_xlpm.IsPrincipalZeroCondition,ROUND($I86,2) = 0,
_xlpm.IsPrincipalRemainingBlankCondition,$I86="",
_xlpm.IsPeriodBlankCondition,ISBLANK($A87),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87" s="84">
        <f t="shared" si="2"/>
        <v>2463.4573496323683</v>
      </c>
      <c r="M87" s="84"/>
      <c r="O87" s="84"/>
    </row>
    <row r="88" spans="1:15" x14ac:dyDescent="0.3">
      <c r="A88" s="74">
        <v>63</v>
      </c>
      <c r="B88" s="132">
        <f t="shared" si="3"/>
        <v>45717</v>
      </c>
      <c r="C88" s="130">
        <v>0.1</v>
      </c>
      <c r="D88" s="131">
        <f>_xlfn.LET(
_xlpm.Payment,IF(OR($C88&lt;&gt;$C87,$C87=""),-PMT($C88/12,COUNT($A88:$A$625),$I87),$D87),
_xlpm.IsPrincipalRemainingZeroCondition,ROUND($I87,2)=0,
_xlpm.IsPrincipalRemainingBlankCondition,$I87="",
_xlpm.IsPeriodBlankCondition,ISBLANK($A88),
_xlpm.Calculation,IF(_xlpm.IsPeriodBlankCondition,"",IF(_xlpm.IsPrincipalRemainingBlankCondition,"",IF(_xlpm.IsPrincipalRemainingZeroCondition,"",_xlpm.Payment))),
_xlpm.Calculation
)</f>
        <v>1563.4573496323683</v>
      </c>
      <c r="E88" s="84">
        <f t="shared" si="4"/>
        <v>167344.78255316085</v>
      </c>
      <c r="F88" s="84" cm="1">
        <f t="array" ref="F88">_xlfn.LET(
_xlpm.InterestCalculation,$I87*($C88/12),
_xlpm.IsPrincipalRemainingZeroCondition,ROUND($I87,2)=0,
_xlpm.IsPrincipalRemainingBlankCondition,$I87="",
_xlpm.IsPeriodBlankCondition,ISBLANK($A88),
_xlpm.Calculation,IF(_xlpm.IsPeriodBlankCondition,"",IF(_xlpm.IsPrincipalRemainingBlankCondition,"",IF(_xlpm.IsPrincipalRemainingZeroCondition,"",_xlpm.InterestCalculation))),
_xlpm.Calculation
)</f>
        <v>1394.5398546096737</v>
      </c>
      <c r="G88" s="84">
        <f t="shared" si="0"/>
        <v>168.91749502269454</v>
      </c>
      <c r="H88" s="84">
        <v>100</v>
      </c>
      <c r="I88" s="84">
        <f t="shared" si="1"/>
        <v>167075.86505813815</v>
      </c>
      <c r="J88" s="84">
        <f>_xlfn.LET(
_xlpm.PrincpalRemainingCalculation,$B$11,
_xlpm.IsPrincipalZeroCondition,ROUND($I87,2) = 0,
_xlpm.IsPrincipalRemainingBlankCondition,$I87="",
_xlpm.IsPeriodBlankCondition,ISBLANK($A88),
_xlpm.Calculation,IF(_xlpm.IsPeriodBlankCondition,"",IF(_xlpm.IsPrincipalRemainingBlankCondition,"",IF(_xlpm.IsPrincipalZeroCondition,"",_xlpm.PrincpalRemainingCalculation))),
_xlpm.Calculation
)</f>
        <v>500</v>
      </c>
      <c r="K88" s="84">
        <f>_xlfn.LET(
_xlpm.IsPrincipalRemainingLessThanOrEqualToPMICutoffAmtCondition,$I87&lt;=$B$2*(1-$B$13),
_xlpm.PMIMonthlyPayment,$B$17,
_xlpm.IsPrincipalZeroCondition,ROUND($I87,2) = 0,
_xlpm.IsPrincipalRemainingBlankCondition,$I87="",
_xlpm.IsPeriodBlankCondition,ISBLANK($A88),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88" s="84">
        <f t="shared" si="2"/>
        <v>2463.4573496323683</v>
      </c>
      <c r="M88" s="84"/>
      <c r="O88" s="84"/>
    </row>
    <row r="89" spans="1:15" x14ac:dyDescent="0.3">
      <c r="A89" s="74">
        <v>64</v>
      </c>
      <c r="B89" s="132">
        <f t="shared" si="3"/>
        <v>45748</v>
      </c>
      <c r="C89" s="130">
        <v>0.1</v>
      </c>
      <c r="D89" s="131">
        <f>_xlfn.LET(
_xlpm.Payment,IF(OR($C89&lt;&gt;$C88,$C88=""),-PMT($C89/12,COUNT($A89:$A$625),$I88),$D88),
_xlpm.IsPrincipalRemainingZeroCondition,ROUND($I88,2)=0,
_xlpm.IsPrincipalRemainingBlankCondition,$I88="",
_xlpm.IsPeriodBlankCondition,ISBLANK($A89),
_xlpm.Calculation,IF(_xlpm.IsPeriodBlankCondition,"",IF(_xlpm.IsPrincipalRemainingBlankCondition,"",IF(_xlpm.IsPrincipalRemainingZeroCondition,"",_xlpm.Payment))),
_xlpm.Calculation
)</f>
        <v>1563.4573496323683</v>
      </c>
      <c r="E89" s="84">
        <f t="shared" si="4"/>
        <v>167075.86505813815</v>
      </c>
      <c r="F89" s="84" cm="1">
        <f t="array" ref="F89">_xlfn.LET(
_xlpm.InterestCalculation,$I88*($C89/12),
_xlpm.IsPrincipalRemainingZeroCondition,ROUND($I88,2)=0,
_xlpm.IsPrincipalRemainingBlankCondition,$I88="",
_xlpm.IsPeriodBlankCondition,ISBLANK($A89),
_xlpm.Calculation,IF(_xlpm.IsPeriodBlankCondition,"",IF(_xlpm.IsPrincipalRemainingBlankCondition,"",IF(_xlpm.IsPrincipalRemainingZeroCondition,"",_xlpm.InterestCalculation))),
_xlpm.Calculation
)</f>
        <v>1392.2988754844846</v>
      </c>
      <c r="G89" s="84">
        <f t="shared" si="0"/>
        <v>171.15847414788368</v>
      </c>
      <c r="H89" s="84">
        <v>100</v>
      </c>
      <c r="I89" s="84">
        <f t="shared" si="1"/>
        <v>166804.70658399028</v>
      </c>
      <c r="J89" s="84">
        <f>_xlfn.LET(
_xlpm.PrincpalRemainingCalculation,$B$11,
_xlpm.IsPrincipalZeroCondition,ROUND($I88,2) = 0,
_xlpm.IsPrincipalRemainingBlankCondition,$I88="",
_xlpm.IsPeriodBlankCondition,ISBLANK($A89),
_xlpm.Calculation,IF(_xlpm.IsPeriodBlankCondition,"",IF(_xlpm.IsPrincipalRemainingBlankCondition,"",IF(_xlpm.IsPrincipalZeroCondition,"",_xlpm.PrincpalRemainingCalculation))),
_xlpm.Calculation
)</f>
        <v>500</v>
      </c>
      <c r="K89" s="84">
        <f>_xlfn.LET(
_xlpm.IsPrincipalRemainingLessThanOrEqualToPMICutoffAmtCondition,$I88&lt;=$B$2*(1-$B$13),
_xlpm.PMIMonthlyPayment,$B$17,
_xlpm.IsPrincipalZeroCondition,ROUND($I88,2) = 0,
_xlpm.IsPrincipalRemainingBlankCondition,$I88="",
_xlpm.IsPeriodBlankCondition,ISBLANK($A89),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89" s="84">
        <f t="shared" si="2"/>
        <v>2463.4573496323683</v>
      </c>
      <c r="O89" s="84"/>
    </row>
    <row r="90" spans="1:15" x14ac:dyDescent="0.3">
      <c r="A90" s="74">
        <v>65</v>
      </c>
      <c r="B90" s="132">
        <f t="shared" si="3"/>
        <v>45778</v>
      </c>
      <c r="C90" s="130">
        <v>0.1</v>
      </c>
      <c r="D90" s="131">
        <f>_xlfn.LET(
_xlpm.Payment,IF(OR($C90&lt;&gt;$C89,$C89=""),-PMT($C90/12,COUNT($A90:$A$625),$I89),$D89),
_xlpm.IsPrincipalRemainingZeroCondition,ROUND($I89,2)=0,
_xlpm.IsPrincipalRemainingBlankCondition,$I89="",
_xlpm.IsPeriodBlankCondition,ISBLANK($A90),
_xlpm.Calculation,IF(_xlpm.IsPeriodBlankCondition,"",IF(_xlpm.IsPrincipalRemainingBlankCondition,"",IF(_xlpm.IsPrincipalRemainingZeroCondition,"",_xlpm.Payment))),
_xlpm.Calculation
)</f>
        <v>1563.4573496323683</v>
      </c>
      <c r="E90" s="84">
        <f t="shared" si="4"/>
        <v>166804.70658399028</v>
      </c>
      <c r="F90" s="84" cm="1">
        <f t="array" ref="F90">_xlfn.LET(
_xlpm.InterestCalculation,$I89*($C90/12),
_xlpm.IsPrincipalRemainingZeroCondition,ROUND($I89,2)=0,
_xlpm.IsPrincipalRemainingBlankCondition,$I89="",
_xlpm.IsPeriodBlankCondition,ISBLANK($A90),
_xlpm.Calculation,IF(_xlpm.IsPeriodBlankCondition,"",IF(_xlpm.IsPrincipalRemainingBlankCondition,"",IF(_xlpm.IsPrincipalRemainingZeroCondition,"",_xlpm.InterestCalculation))),
_xlpm.Calculation
)</f>
        <v>1390.0392215332522</v>
      </c>
      <c r="G90" s="84">
        <f t="shared" ref="G90:G153" si="5">_xlfn.LET(
_xlpm.PrincipalOwedCalculation,$D90-$F90,
_xlpm.IsPrincipalLessThenOrEqualToMonthlyPaymentCondition,$I89&lt;=$D90,
_xlpm.IsPrincipalZeroCondition,ROUND($I89,2) = 0,
_xlpm.IsPrincipalRemainingBlankCondition,$I89="",
_xlpm.IsPeriodBlankCondition,ISBLANK($A90),
_xlpm.Calculation,IF(_xlpm.IsPeriodBlankCondition,"",IF(_xlpm.IsPrincipalRemainingBlankCondition,"",IF(_xlpm.IsPrincipalZeroCondition,"",IF(_xlpm.IsPrincipalLessThenOrEqualToMonthlyPaymentCondition,$I89,_xlpm.PrincipalOwedCalculation)))),
_xlpm.Calculation
)</f>
        <v>173.41812809911607</v>
      </c>
      <c r="H90" s="84">
        <v>100</v>
      </c>
      <c r="I90" s="84">
        <f t="shared" ref="I90:I153" si="6">_xlfn.LET(
_xlpm.StartingBalanceGreaterThanPrincipalOwedPlusPrepaymentCondition,$E90&gt;=$G90+$H90,
_xlpm.IsPrincpalOwedPlusPrepaymentLessThanOrEqualToPrincipalRemainingCondition,ROUND($G90+$H90,2)&lt;=ROUND($I89,2),
_xlpm.IsCurrentPrincapalOwedAmtGreaterThanPrevPrincipalOwedCondition,$G89&gt;$I89,
_xlpm.IsPrincipalZeroCondition,ROUND($I89,2) = 0,
_xlpm.IsPrincipalRemainingBlankCondition,$I89="",
_xlpm.IsPeriodBlankCondition,ISBLANK($A90),
_xlpm.Calculation,IF(_xlpm.IsPeriodBlankCondition,"",IF(_xlpm.IsPrincipalRemainingBlankCondition,"",IF(_xlpm.IsPrincipalZeroCondition,"",IF(_xlpm.StartingBalanceGreaterThanPrincipalOwedPlusPrepaymentCondition,$E90-$G90-$H90,0)))),
_xlpm.Calculation
)</f>
        <v>166531.28845589116</v>
      </c>
      <c r="J90" s="84">
        <f>_xlfn.LET(
_xlpm.PrincpalRemainingCalculation,$B$11,
_xlpm.IsPrincipalZeroCondition,ROUND($I89,2) = 0,
_xlpm.IsPrincipalRemainingBlankCondition,$I89="",
_xlpm.IsPeriodBlankCondition,ISBLANK($A90),
_xlpm.Calculation,IF(_xlpm.IsPeriodBlankCondition,"",IF(_xlpm.IsPrincipalRemainingBlankCondition,"",IF(_xlpm.IsPrincipalZeroCondition,"",_xlpm.PrincpalRemainingCalculation))),
_xlpm.Calculation
)</f>
        <v>500</v>
      </c>
      <c r="K90" s="84">
        <f>_xlfn.LET(
_xlpm.IsPrincipalRemainingLessThanOrEqualToPMICutoffAmtCondition,$I89&lt;=$B$2*(1-$B$13),
_xlpm.PMIMonthlyPayment,$B$17,
_xlpm.IsPrincipalZeroCondition,ROUND($I89,2) = 0,
_xlpm.IsPrincipalRemainingBlankCondition,$I89="",
_xlpm.IsPeriodBlankCondition,ISBLANK($A90),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90" s="84">
        <f t="shared" ref="L90:L153" si="7">_xlfn.LET(
_xlpm.PrePaymentActuallyPaid,IF($E90&gt;=$G90+$H90,$H90,$E90-$G90),
_xlpm.IfPMIOwedIsBlank,IF($K90 = "",0,$K90),
_xlpm.TotalMonthlyPaymentCalculation,$F90+$G90+$J90+_xlpm.IfPMIOwedIsBlank+_xlpm.PrePaymentActuallyPaid,
_xlpm.IsPrincipalZeroCondition,ROUND($I89,2) = 0,
_xlpm.IsPrincipalRemainingBlankCondition,$I89="",
_xlpm.IsPeriodBlankCondition,ISBLANK($A90),
_xlpm.Calculation,IF(_xlpm.IsPeriodBlankCondition,"",IF(_xlpm.IsPrincipalRemainingBlankCondition,"",IF(_xlpm.IsPrincipalZeroCondition,"",_xlpm.TotalMonthlyPaymentCalculation))),
_xlpm.Calculation
)</f>
        <v>2463.4573496323683</v>
      </c>
      <c r="O90" s="84"/>
    </row>
    <row r="91" spans="1:15" x14ac:dyDescent="0.3">
      <c r="A91" s="74">
        <v>66</v>
      </c>
      <c r="B91" s="132">
        <f t="shared" ref="B91:B154" si="8">IF(ISBLANK($A91),"",EDATE($B90,1))</f>
        <v>45809</v>
      </c>
      <c r="C91" s="130">
        <v>0.1</v>
      </c>
      <c r="D91" s="131">
        <f>_xlfn.LET(
_xlpm.Payment,IF(OR($C91&lt;&gt;$C90,$C90=""),-PMT($C91/12,COUNT($A91:$A$625),$I90),$D90),
_xlpm.IsPrincipalRemainingZeroCondition,ROUND($I90,2)=0,
_xlpm.IsPrincipalRemainingBlankCondition,$I90="",
_xlpm.IsPeriodBlankCondition,ISBLANK($A91),
_xlpm.Calculation,IF(_xlpm.IsPeriodBlankCondition,"",IF(_xlpm.IsPrincipalRemainingBlankCondition,"",IF(_xlpm.IsPrincipalRemainingZeroCondition,"",_xlpm.Payment))),
_xlpm.Calculation
)</f>
        <v>1563.4573496323683</v>
      </c>
      <c r="E91" s="84">
        <f t="shared" ref="E91:E154" si="9">_xlfn.LET(
_xlpm.StartingPrincipalBalance,$I90,
_xlpm.IsPrincipalRemainingZeroCondition,ROUND($I90,2)=0,
_xlpm.IsPrincipalRemainingBlankCondition,$I90="",
_xlpm.IsPeriodBlankCondition,ISBLANK($A91),
_xlpm.Calculation,IF(_xlpm.IsPeriodBlankCondition,"",IF(_xlpm.IsPrincipalRemainingBlankCondition,"",IF(_xlpm.IsPrincipalRemainingZeroCondition,"",_xlpm.StartingPrincipalBalance))),
_xlpm.Calculation
)</f>
        <v>166531.28845589116</v>
      </c>
      <c r="F91" s="84" cm="1">
        <f t="array" ref="F91">_xlfn.LET(
_xlpm.InterestCalculation,$I90*($C91/12),
_xlpm.IsPrincipalRemainingZeroCondition,ROUND($I90,2)=0,
_xlpm.IsPrincipalRemainingBlankCondition,$I90="",
_xlpm.IsPeriodBlankCondition,ISBLANK($A91),
_xlpm.Calculation,IF(_xlpm.IsPeriodBlankCondition,"",IF(_xlpm.IsPrincipalRemainingBlankCondition,"",IF(_xlpm.IsPrincipalRemainingZeroCondition,"",_xlpm.InterestCalculation))),
_xlpm.Calculation
)</f>
        <v>1387.7607371324264</v>
      </c>
      <c r="G91" s="84">
        <f t="shared" si="5"/>
        <v>175.69661249994192</v>
      </c>
      <c r="H91" s="84">
        <v>100</v>
      </c>
      <c r="I91" s="84">
        <f t="shared" si="6"/>
        <v>166255.59184339122</v>
      </c>
      <c r="J91" s="84">
        <f>_xlfn.LET(
_xlpm.PrincpalRemainingCalculation,$B$11,
_xlpm.IsPrincipalZeroCondition,ROUND($I90,2) = 0,
_xlpm.IsPrincipalRemainingBlankCondition,$I90="",
_xlpm.IsPeriodBlankCondition,ISBLANK($A91),
_xlpm.Calculation,IF(_xlpm.IsPeriodBlankCondition,"",IF(_xlpm.IsPrincipalRemainingBlankCondition,"",IF(_xlpm.IsPrincipalZeroCondition,"",_xlpm.PrincpalRemainingCalculation))),
_xlpm.Calculation
)</f>
        <v>500</v>
      </c>
      <c r="K91" s="84">
        <f>_xlfn.LET(
_xlpm.IsPrincipalRemainingLessThanOrEqualToPMICutoffAmtCondition,$I90&lt;=$B$2*(1-$B$13),
_xlpm.PMIMonthlyPayment,$B$17,
_xlpm.IsPrincipalZeroCondition,ROUND($I90,2) = 0,
_xlpm.IsPrincipalRemainingBlankCondition,$I90="",
_xlpm.IsPeriodBlankCondition,ISBLANK($A91),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91" s="84">
        <f t="shared" si="7"/>
        <v>2463.4573496323683</v>
      </c>
      <c r="O91" s="84"/>
    </row>
    <row r="92" spans="1:15" x14ac:dyDescent="0.3">
      <c r="A92" s="74">
        <v>67</v>
      </c>
      <c r="B92" s="132">
        <f t="shared" si="8"/>
        <v>45839</v>
      </c>
      <c r="C92" s="130">
        <v>0.1</v>
      </c>
      <c r="D92" s="131">
        <f>_xlfn.LET(
_xlpm.Payment,IF(OR($C92&lt;&gt;$C91,$C91=""),-PMT($C92/12,COUNT($A92:$A$625),$I91),$D91),
_xlpm.IsPrincipalRemainingZeroCondition,ROUND($I91,2)=0,
_xlpm.IsPrincipalRemainingBlankCondition,$I91="",
_xlpm.IsPeriodBlankCondition,ISBLANK($A92),
_xlpm.Calculation,IF(_xlpm.IsPeriodBlankCondition,"",IF(_xlpm.IsPrincipalRemainingBlankCondition,"",IF(_xlpm.IsPrincipalRemainingZeroCondition,"",_xlpm.Payment))),
_xlpm.Calculation
)</f>
        <v>1563.4573496323683</v>
      </c>
      <c r="E92" s="84">
        <f t="shared" si="9"/>
        <v>166255.59184339122</v>
      </c>
      <c r="F92" s="84" cm="1">
        <f t="array" ref="F92">_xlfn.LET(
_xlpm.InterestCalculation,$I91*($C92/12),
_xlpm.IsPrincipalRemainingZeroCondition,ROUND($I91,2)=0,
_xlpm.IsPrincipalRemainingBlankCondition,$I91="",
_xlpm.IsPeriodBlankCondition,ISBLANK($A92),
_xlpm.Calculation,IF(_xlpm.IsPeriodBlankCondition,"",IF(_xlpm.IsPrincipalRemainingBlankCondition,"",IF(_xlpm.IsPrincipalRemainingZeroCondition,"",_xlpm.InterestCalculation))),
_xlpm.Calculation
)</f>
        <v>1385.4632653615934</v>
      </c>
      <c r="G92" s="84">
        <f t="shared" si="5"/>
        <v>177.99408427077492</v>
      </c>
      <c r="H92" s="84">
        <v>100</v>
      </c>
      <c r="I92" s="84">
        <f t="shared" si="6"/>
        <v>165977.59775912043</v>
      </c>
      <c r="J92" s="84">
        <f>_xlfn.LET(
_xlpm.PrincpalRemainingCalculation,$B$11,
_xlpm.IsPrincipalZeroCondition,ROUND($I91,2) = 0,
_xlpm.IsPrincipalRemainingBlankCondition,$I91="",
_xlpm.IsPeriodBlankCondition,ISBLANK($A92),
_xlpm.Calculation,IF(_xlpm.IsPeriodBlankCondition,"",IF(_xlpm.IsPrincipalRemainingBlankCondition,"",IF(_xlpm.IsPrincipalZeroCondition,"",_xlpm.PrincpalRemainingCalculation))),
_xlpm.Calculation
)</f>
        <v>500</v>
      </c>
      <c r="K92" s="84">
        <f>_xlfn.LET(
_xlpm.IsPrincipalRemainingLessThanOrEqualToPMICutoffAmtCondition,$I91&lt;=$B$2*(1-$B$13),
_xlpm.PMIMonthlyPayment,$B$17,
_xlpm.IsPrincipalZeroCondition,ROUND($I91,2) = 0,
_xlpm.IsPrincipalRemainingBlankCondition,$I91="",
_xlpm.IsPeriodBlankCondition,ISBLANK($A92),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92" s="84">
        <f t="shared" si="7"/>
        <v>2463.4573496323683</v>
      </c>
      <c r="O92" s="84"/>
    </row>
    <row r="93" spans="1:15" x14ac:dyDescent="0.3">
      <c r="A93" s="74">
        <v>68</v>
      </c>
      <c r="B93" s="132">
        <f t="shared" si="8"/>
        <v>45870</v>
      </c>
      <c r="C93" s="130">
        <v>0.1</v>
      </c>
      <c r="D93" s="131">
        <f>_xlfn.LET(
_xlpm.Payment,IF(OR($C93&lt;&gt;$C92,$C92=""),-PMT($C93/12,COUNT($A93:$A$625),$I92),$D92),
_xlpm.IsPrincipalRemainingZeroCondition,ROUND($I92,2)=0,
_xlpm.IsPrincipalRemainingBlankCondition,$I92="",
_xlpm.IsPeriodBlankCondition,ISBLANK($A93),
_xlpm.Calculation,IF(_xlpm.IsPeriodBlankCondition,"",IF(_xlpm.IsPrincipalRemainingBlankCondition,"",IF(_xlpm.IsPrincipalRemainingZeroCondition,"",_xlpm.Payment))),
_xlpm.Calculation
)</f>
        <v>1563.4573496323683</v>
      </c>
      <c r="E93" s="84">
        <f t="shared" si="9"/>
        <v>165977.59775912043</v>
      </c>
      <c r="F93" s="84" cm="1">
        <f t="array" ref="F93">_xlfn.LET(
_xlpm.InterestCalculation,$I92*($C93/12),
_xlpm.IsPrincipalRemainingZeroCondition,ROUND($I92,2)=0,
_xlpm.IsPrincipalRemainingBlankCondition,$I92="",
_xlpm.IsPeriodBlankCondition,ISBLANK($A93),
_xlpm.Calculation,IF(_xlpm.IsPeriodBlankCondition,"",IF(_xlpm.IsPrincipalRemainingBlankCondition,"",IF(_xlpm.IsPrincipalRemainingZeroCondition,"",_xlpm.InterestCalculation))),
_xlpm.Calculation
)</f>
        <v>1383.1466479926703</v>
      </c>
      <c r="G93" s="84">
        <f t="shared" si="5"/>
        <v>180.31070163969798</v>
      </c>
      <c r="H93" s="84">
        <v>100</v>
      </c>
      <c r="I93" s="84">
        <f t="shared" si="6"/>
        <v>165697.28705748072</v>
      </c>
      <c r="J93" s="84">
        <f>_xlfn.LET(
_xlpm.PrincpalRemainingCalculation,$B$11,
_xlpm.IsPrincipalZeroCondition,ROUND($I92,2) = 0,
_xlpm.IsPrincipalRemainingBlankCondition,$I92="",
_xlpm.IsPeriodBlankCondition,ISBLANK($A93),
_xlpm.Calculation,IF(_xlpm.IsPeriodBlankCondition,"",IF(_xlpm.IsPrincipalRemainingBlankCondition,"",IF(_xlpm.IsPrincipalZeroCondition,"",_xlpm.PrincpalRemainingCalculation))),
_xlpm.Calculation
)</f>
        <v>500</v>
      </c>
      <c r="K93" s="84">
        <f>_xlfn.LET(
_xlpm.IsPrincipalRemainingLessThanOrEqualToPMICutoffAmtCondition,$I92&lt;=$B$2*(1-$B$13),
_xlpm.PMIMonthlyPayment,$B$17,
_xlpm.IsPrincipalZeroCondition,ROUND($I92,2) = 0,
_xlpm.IsPrincipalRemainingBlankCondition,$I92="",
_xlpm.IsPeriodBlankCondition,ISBLANK($A93),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93" s="84">
        <f t="shared" si="7"/>
        <v>2463.4573496323683</v>
      </c>
      <c r="O93" s="84"/>
    </row>
    <row r="94" spans="1:15" x14ac:dyDescent="0.3">
      <c r="A94" s="74">
        <v>69</v>
      </c>
      <c r="B94" s="132">
        <f t="shared" si="8"/>
        <v>45901</v>
      </c>
      <c r="C94" s="130">
        <v>0.1</v>
      </c>
      <c r="D94" s="131">
        <f>_xlfn.LET(
_xlpm.Payment,IF(OR($C94&lt;&gt;$C93,$C93=""),-PMT($C94/12,COUNT($A94:$A$625),$I93),$D93),
_xlpm.IsPrincipalRemainingZeroCondition,ROUND($I93,2)=0,
_xlpm.IsPrincipalRemainingBlankCondition,$I93="",
_xlpm.IsPeriodBlankCondition,ISBLANK($A94),
_xlpm.Calculation,IF(_xlpm.IsPeriodBlankCondition,"",IF(_xlpm.IsPrincipalRemainingBlankCondition,"",IF(_xlpm.IsPrincipalRemainingZeroCondition,"",_xlpm.Payment))),
_xlpm.Calculation
)</f>
        <v>1563.4573496323683</v>
      </c>
      <c r="E94" s="84">
        <f t="shared" si="9"/>
        <v>165697.28705748072</v>
      </c>
      <c r="F94" s="84" cm="1">
        <f t="array" ref="F94">_xlfn.LET(
_xlpm.InterestCalculation,$I93*($C94/12),
_xlpm.IsPrincipalRemainingZeroCondition,ROUND($I93,2)=0,
_xlpm.IsPrincipalRemainingBlankCondition,$I93="",
_xlpm.IsPeriodBlankCondition,ISBLANK($A94),
_xlpm.Calculation,IF(_xlpm.IsPeriodBlankCondition,"",IF(_xlpm.IsPrincipalRemainingBlankCondition,"",IF(_xlpm.IsPrincipalRemainingZeroCondition,"",_xlpm.InterestCalculation))),
_xlpm.Calculation
)</f>
        <v>1380.8107254790059</v>
      </c>
      <c r="G94" s="84">
        <f t="shared" si="5"/>
        <v>182.64662415336238</v>
      </c>
      <c r="H94" s="84">
        <v>100</v>
      </c>
      <c r="I94" s="84">
        <f t="shared" si="6"/>
        <v>165414.64043332735</v>
      </c>
      <c r="J94" s="84">
        <f>_xlfn.LET(
_xlpm.PrincpalRemainingCalculation,$B$11,
_xlpm.IsPrincipalZeroCondition,ROUND($I93,2) = 0,
_xlpm.IsPrincipalRemainingBlankCondition,$I93="",
_xlpm.IsPeriodBlankCondition,ISBLANK($A94),
_xlpm.Calculation,IF(_xlpm.IsPeriodBlankCondition,"",IF(_xlpm.IsPrincipalRemainingBlankCondition,"",IF(_xlpm.IsPrincipalZeroCondition,"",_xlpm.PrincpalRemainingCalculation))),
_xlpm.Calculation
)</f>
        <v>500</v>
      </c>
      <c r="K94" s="84">
        <f>_xlfn.LET(
_xlpm.IsPrincipalRemainingLessThanOrEqualToPMICutoffAmtCondition,$I93&lt;=$B$2*(1-$B$13),
_xlpm.PMIMonthlyPayment,$B$17,
_xlpm.IsPrincipalZeroCondition,ROUND($I93,2) = 0,
_xlpm.IsPrincipalRemainingBlankCondition,$I93="",
_xlpm.IsPeriodBlankCondition,ISBLANK($A94),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94" s="84">
        <f t="shared" si="7"/>
        <v>2463.4573496323683</v>
      </c>
      <c r="O94" s="84"/>
    </row>
    <row r="95" spans="1:15" x14ac:dyDescent="0.3">
      <c r="A95" s="74">
        <v>70</v>
      </c>
      <c r="B95" s="132">
        <f t="shared" si="8"/>
        <v>45931</v>
      </c>
      <c r="C95" s="130">
        <v>0.1</v>
      </c>
      <c r="D95" s="131">
        <f>_xlfn.LET(
_xlpm.Payment,IF(OR($C95&lt;&gt;$C94,$C94=""),-PMT($C95/12,COUNT($A95:$A$625),$I94),$D94),
_xlpm.IsPrincipalRemainingZeroCondition,ROUND($I94,2)=0,
_xlpm.IsPrincipalRemainingBlankCondition,$I94="",
_xlpm.IsPeriodBlankCondition,ISBLANK($A95),
_xlpm.Calculation,IF(_xlpm.IsPeriodBlankCondition,"",IF(_xlpm.IsPrincipalRemainingBlankCondition,"",IF(_xlpm.IsPrincipalRemainingZeroCondition,"",_xlpm.Payment))),
_xlpm.Calculation
)</f>
        <v>1563.4573496323683</v>
      </c>
      <c r="E95" s="84">
        <f t="shared" si="9"/>
        <v>165414.64043332735</v>
      </c>
      <c r="F95" s="84" cm="1">
        <f t="array" ref="F95">_xlfn.LET(
_xlpm.InterestCalculation,$I94*($C95/12),
_xlpm.IsPrincipalRemainingZeroCondition,ROUND($I94,2)=0,
_xlpm.IsPrincipalRemainingBlankCondition,$I94="",
_xlpm.IsPeriodBlankCondition,ISBLANK($A95),
_xlpm.Calculation,IF(_xlpm.IsPeriodBlankCondition,"",IF(_xlpm.IsPrincipalRemainingBlankCondition,"",IF(_xlpm.IsPrincipalRemainingZeroCondition,"",_xlpm.InterestCalculation))),
_xlpm.Calculation
)</f>
        <v>1378.4553369443945</v>
      </c>
      <c r="G95" s="84">
        <f t="shared" si="5"/>
        <v>185.00201268797377</v>
      </c>
      <c r="H95" s="84">
        <v>100</v>
      </c>
      <c r="I95" s="84">
        <f t="shared" si="6"/>
        <v>165129.63842063939</v>
      </c>
      <c r="J95" s="84">
        <f>_xlfn.LET(
_xlpm.PrincpalRemainingCalculation,$B$11,
_xlpm.IsPrincipalZeroCondition,ROUND($I94,2) = 0,
_xlpm.IsPrincipalRemainingBlankCondition,$I94="",
_xlpm.IsPeriodBlankCondition,ISBLANK($A95),
_xlpm.Calculation,IF(_xlpm.IsPeriodBlankCondition,"",IF(_xlpm.IsPrincipalRemainingBlankCondition,"",IF(_xlpm.IsPrincipalZeroCondition,"",_xlpm.PrincpalRemainingCalculation))),
_xlpm.Calculation
)</f>
        <v>500</v>
      </c>
      <c r="K95" s="84">
        <f>_xlfn.LET(
_xlpm.IsPrincipalRemainingLessThanOrEqualToPMICutoffAmtCondition,$I94&lt;=$B$2*(1-$B$13),
_xlpm.PMIMonthlyPayment,$B$17,
_xlpm.IsPrincipalZeroCondition,ROUND($I94,2) = 0,
_xlpm.IsPrincipalRemainingBlankCondition,$I94="",
_xlpm.IsPeriodBlankCondition,ISBLANK($A95),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95" s="84">
        <f t="shared" si="7"/>
        <v>2463.4573496323683</v>
      </c>
      <c r="O95" s="84"/>
    </row>
    <row r="96" spans="1:15" x14ac:dyDescent="0.3">
      <c r="A96" s="74">
        <v>71</v>
      </c>
      <c r="B96" s="132">
        <f t="shared" si="8"/>
        <v>45962</v>
      </c>
      <c r="C96" s="130">
        <v>0.1</v>
      </c>
      <c r="D96" s="131">
        <f>_xlfn.LET(
_xlpm.Payment,IF(OR($C96&lt;&gt;$C95,$C95=""),-PMT($C96/12,COUNT($A96:$A$625),$I95),$D95),
_xlpm.IsPrincipalRemainingZeroCondition,ROUND($I95,2)=0,
_xlpm.IsPrincipalRemainingBlankCondition,$I95="",
_xlpm.IsPeriodBlankCondition,ISBLANK($A96),
_xlpm.Calculation,IF(_xlpm.IsPeriodBlankCondition,"",IF(_xlpm.IsPrincipalRemainingBlankCondition,"",IF(_xlpm.IsPrincipalRemainingZeroCondition,"",_xlpm.Payment))),
_xlpm.Calculation
)</f>
        <v>1563.4573496323683</v>
      </c>
      <c r="E96" s="84">
        <f t="shared" si="9"/>
        <v>165129.63842063939</v>
      </c>
      <c r="F96" s="84" cm="1">
        <f t="array" ref="F96">_xlfn.LET(
_xlpm.InterestCalculation,$I95*($C96/12),
_xlpm.IsPrincipalRemainingZeroCondition,ROUND($I95,2)=0,
_xlpm.IsPrincipalRemainingBlankCondition,$I95="",
_xlpm.IsPeriodBlankCondition,ISBLANK($A96),
_xlpm.Calculation,IF(_xlpm.IsPeriodBlankCondition,"",IF(_xlpm.IsPrincipalRemainingBlankCondition,"",IF(_xlpm.IsPrincipalRemainingZeroCondition,"",_xlpm.InterestCalculation))),
_xlpm.Calculation
)</f>
        <v>1376.0803201719948</v>
      </c>
      <c r="G96" s="84">
        <f t="shared" si="5"/>
        <v>187.37702946037348</v>
      </c>
      <c r="H96" s="84">
        <v>100</v>
      </c>
      <c r="I96" s="84">
        <f t="shared" si="6"/>
        <v>164842.26139117902</v>
      </c>
      <c r="J96" s="84">
        <f>_xlfn.LET(
_xlpm.PrincpalRemainingCalculation,$B$11,
_xlpm.IsPrincipalZeroCondition,ROUND($I95,2) = 0,
_xlpm.IsPrincipalRemainingBlankCondition,$I95="",
_xlpm.IsPeriodBlankCondition,ISBLANK($A96),
_xlpm.Calculation,IF(_xlpm.IsPeriodBlankCondition,"",IF(_xlpm.IsPrincipalRemainingBlankCondition,"",IF(_xlpm.IsPrincipalZeroCondition,"",_xlpm.PrincpalRemainingCalculation))),
_xlpm.Calculation
)</f>
        <v>500</v>
      </c>
      <c r="K96" s="84">
        <f>_xlfn.LET(
_xlpm.IsPrincipalRemainingLessThanOrEqualToPMICutoffAmtCondition,$I95&lt;=$B$2*(1-$B$13),
_xlpm.PMIMonthlyPayment,$B$17,
_xlpm.IsPrincipalZeroCondition,ROUND($I95,2) = 0,
_xlpm.IsPrincipalRemainingBlankCondition,$I95="",
_xlpm.IsPeriodBlankCondition,ISBLANK($A96),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96" s="84">
        <f t="shared" si="7"/>
        <v>2463.4573496323683</v>
      </c>
      <c r="O96" s="84"/>
    </row>
    <row r="97" spans="1:15" x14ac:dyDescent="0.3">
      <c r="A97" s="74">
        <v>72</v>
      </c>
      <c r="B97" s="132">
        <f t="shared" si="8"/>
        <v>45992</v>
      </c>
      <c r="C97" s="130">
        <v>0.1</v>
      </c>
      <c r="D97" s="131">
        <f>_xlfn.LET(
_xlpm.Payment,IF(OR($C97&lt;&gt;$C96,$C96=""),-PMT($C97/12,COUNT($A97:$A$625),$I96),$D96),
_xlpm.IsPrincipalRemainingZeroCondition,ROUND($I96,2)=0,
_xlpm.IsPrincipalRemainingBlankCondition,$I96="",
_xlpm.IsPeriodBlankCondition,ISBLANK($A97),
_xlpm.Calculation,IF(_xlpm.IsPeriodBlankCondition,"",IF(_xlpm.IsPrincipalRemainingBlankCondition,"",IF(_xlpm.IsPrincipalRemainingZeroCondition,"",_xlpm.Payment))),
_xlpm.Calculation
)</f>
        <v>1563.4573496323683</v>
      </c>
      <c r="E97" s="84">
        <f t="shared" si="9"/>
        <v>164842.26139117902</v>
      </c>
      <c r="F97" s="84" cm="1">
        <f t="array" ref="F97">_xlfn.LET(
_xlpm.InterestCalculation,$I96*($C97/12),
_xlpm.IsPrincipalRemainingZeroCondition,ROUND($I96,2)=0,
_xlpm.IsPrincipalRemainingBlankCondition,$I96="",
_xlpm.IsPeriodBlankCondition,ISBLANK($A97),
_xlpm.Calculation,IF(_xlpm.IsPeriodBlankCondition,"",IF(_xlpm.IsPrincipalRemainingBlankCondition,"",IF(_xlpm.IsPrincipalRemainingZeroCondition,"",_xlpm.InterestCalculation))),
_xlpm.Calculation
)</f>
        <v>1373.6855115931585</v>
      </c>
      <c r="G97" s="84">
        <f t="shared" si="5"/>
        <v>189.7718380392098</v>
      </c>
      <c r="H97" s="84">
        <v>100</v>
      </c>
      <c r="I97" s="84">
        <f t="shared" si="6"/>
        <v>164552.48955313981</v>
      </c>
      <c r="J97" s="84">
        <f>_xlfn.LET(
_xlpm.PrincpalRemainingCalculation,$B$11,
_xlpm.IsPrincipalZeroCondition,ROUND($I96,2) = 0,
_xlpm.IsPrincipalRemainingBlankCondition,$I96="",
_xlpm.IsPeriodBlankCondition,ISBLANK($A97),
_xlpm.Calculation,IF(_xlpm.IsPeriodBlankCondition,"",IF(_xlpm.IsPrincipalRemainingBlankCondition,"",IF(_xlpm.IsPrincipalZeroCondition,"",_xlpm.PrincpalRemainingCalculation))),
_xlpm.Calculation
)</f>
        <v>500</v>
      </c>
      <c r="K97" s="84">
        <f>_xlfn.LET(
_xlpm.IsPrincipalRemainingLessThanOrEqualToPMICutoffAmtCondition,$I96&lt;=$B$2*(1-$B$13),
_xlpm.PMIMonthlyPayment,$B$17,
_xlpm.IsPrincipalZeroCondition,ROUND($I96,2) = 0,
_xlpm.IsPrincipalRemainingBlankCondition,$I96="",
_xlpm.IsPeriodBlankCondition,ISBLANK($A97),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97" s="84">
        <f t="shared" si="7"/>
        <v>2463.4573496323683</v>
      </c>
      <c r="O97" s="84"/>
    </row>
    <row r="98" spans="1:15" x14ac:dyDescent="0.3">
      <c r="A98" s="74">
        <v>73</v>
      </c>
      <c r="B98" s="132">
        <f t="shared" si="8"/>
        <v>46023</v>
      </c>
      <c r="C98" s="130">
        <v>0.1</v>
      </c>
      <c r="D98" s="131">
        <f>_xlfn.LET(
_xlpm.Payment,IF(OR($C98&lt;&gt;$C97,$C97=""),-PMT($C98/12,COUNT($A98:$A$625),$I97),$D97),
_xlpm.IsPrincipalRemainingZeroCondition,ROUND($I97,2)=0,
_xlpm.IsPrincipalRemainingBlankCondition,$I97="",
_xlpm.IsPeriodBlankCondition,ISBLANK($A98),
_xlpm.Calculation,IF(_xlpm.IsPeriodBlankCondition,"",IF(_xlpm.IsPrincipalRemainingBlankCondition,"",IF(_xlpm.IsPrincipalRemainingZeroCondition,"",_xlpm.Payment))),
_xlpm.Calculation
)</f>
        <v>1563.4573496323683</v>
      </c>
      <c r="E98" s="84">
        <f t="shared" si="9"/>
        <v>164552.48955313981</v>
      </c>
      <c r="F98" s="84" cm="1">
        <f t="array" ref="F98">_xlfn.LET(
_xlpm.InterestCalculation,$I97*($C98/12),
_xlpm.IsPrincipalRemainingZeroCondition,ROUND($I97,2)=0,
_xlpm.IsPrincipalRemainingBlankCondition,$I97="",
_xlpm.IsPeriodBlankCondition,ISBLANK($A98),
_xlpm.Calculation,IF(_xlpm.IsPeriodBlankCondition,"",IF(_xlpm.IsPrincipalRemainingBlankCondition,"",IF(_xlpm.IsPrincipalRemainingZeroCondition,"",_xlpm.InterestCalculation))),
_xlpm.Calculation
)</f>
        <v>1371.270746276165</v>
      </c>
      <c r="G98" s="84">
        <f t="shared" si="5"/>
        <v>192.18660335620325</v>
      </c>
      <c r="H98" s="84">
        <v>100</v>
      </c>
      <c r="I98" s="84">
        <f t="shared" si="6"/>
        <v>164260.3029497836</v>
      </c>
      <c r="J98" s="84">
        <f>_xlfn.LET(
_xlpm.PrincpalRemainingCalculation,$B$11,
_xlpm.IsPrincipalZeroCondition,ROUND($I97,2) = 0,
_xlpm.IsPrincipalRemainingBlankCondition,$I97="",
_xlpm.IsPeriodBlankCondition,ISBLANK($A98),
_xlpm.Calculation,IF(_xlpm.IsPeriodBlankCondition,"",IF(_xlpm.IsPrincipalRemainingBlankCondition,"",IF(_xlpm.IsPrincipalZeroCondition,"",_xlpm.PrincpalRemainingCalculation))),
_xlpm.Calculation
)</f>
        <v>500</v>
      </c>
      <c r="K98" s="84">
        <f>_xlfn.LET(
_xlpm.IsPrincipalRemainingLessThanOrEqualToPMICutoffAmtCondition,$I97&lt;=$B$2*(1-$B$13),
_xlpm.PMIMonthlyPayment,$B$17,
_xlpm.IsPrincipalZeroCondition,ROUND($I97,2) = 0,
_xlpm.IsPrincipalRemainingBlankCondition,$I97="",
_xlpm.IsPeriodBlankCondition,ISBLANK($A98),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98" s="84">
        <f t="shared" si="7"/>
        <v>2463.4573496323683</v>
      </c>
      <c r="O98" s="84"/>
    </row>
    <row r="99" spans="1:15" x14ac:dyDescent="0.3">
      <c r="A99" s="74">
        <v>74</v>
      </c>
      <c r="B99" s="132">
        <f t="shared" si="8"/>
        <v>46054</v>
      </c>
      <c r="C99" s="130">
        <v>0.1</v>
      </c>
      <c r="D99" s="131">
        <f>_xlfn.LET(
_xlpm.Payment,IF(OR($C99&lt;&gt;$C98,$C98=""),-PMT($C99/12,COUNT($A99:$A$625),$I98),$D98),
_xlpm.IsPrincipalRemainingZeroCondition,ROUND($I98,2)=0,
_xlpm.IsPrincipalRemainingBlankCondition,$I98="",
_xlpm.IsPeriodBlankCondition,ISBLANK($A99),
_xlpm.Calculation,IF(_xlpm.IsPeriodBlankCondition,"",IF(_xlpm.IsPrincipalRemainingBlankCondition,"",IF(_xlpm.IsPrincipalRemainingZeroCondition,"",_xlpm.Payment))),
_xlpm.Calculation
)</f>
        <v>1563.4573496323683</v>
      </c>
      <c r="E99" s="84">
        <f t="shared" si="9"/>
        <v>164260.3029497836</v>
      </c>
      <c r="F99" s="84" cm="1">
        <f t="array" ref="F99">_xlfn.LET(
_xlpm.InterestCalculation,$I98*($C99/12),
_xlpm.IsPrincipalRemainingZeroCondition,ROUND($I98,2)=0,
_xlpm.IsPrincipalRemainingBlankCondition,$I98="",
_xlpm.IsPeriodBlankCondition,ISBLANK($A99),
_xlpm.Calculation,IF(_xlpm.IsPeriodBlankCondition,"",IF(_xlpm.IsPrincipalRemainingBlankCondition,"",IF(_xlpm.IsPrincipalRemainingZeroCondition,"",_xlpm.InterestCalculation))),
_xlpm.Calculation
)</f>
        <v>1368.8358579148633</v>
      </c>
      <c r="G99" s="84">
        <f t="shared" si="5"/>
        <v>194.62149171750502</v>
      </c>
      <c r="H99" s="84">
        <v>100</v>
      </c>
      <c r="I99" s="84">
        <f t="shared" si="6"/>
        <v>163965.6814580661</v>
      </c>
      <c r="J99" s="84">
        <f>_xlfn.LET(
_xlpm.PrincpalRemainingCalculation,$B$11,
_xlpm.IsPrincipalZeroCondition,ROUND($I98,2) = 0,
_xlpm.IsPrincipalRemainingBlankCondition,$I98="",
_xlpm.IsPeriodBlankCondition,ISBLANK($A99),
_xlpm.Calculation,IF(_xlpm.IsPeriodBlankCondition,"",IF(_xlpm.IsPrincipalRemainingBlankCondition,"",IF(_xlpm.IsPrincipalZeroCondition,"",_xlpm.PrincpalRemainingCalculation))),
_xlpm.Calculation
)</f>
        <v>500</v>
      </c>
      <c r="K99" s="84">
        <f>_xlfn.LET(
_xlpm.IsPrincipalRemainingLessThanOrEqualToPMICutoffAmtCondition,$I98&lt;=$B$2*(1-$B$13),
_xlpm.PMIMonthlyPayment,$B$17,
_xlpm.IsPrincipalZeroCondition,ROUND($I98,2) = 0,
_xlpm.IsPrincipalRemainingBlankCondition,$I98="",
_xlpm.IsPeriodBlankCondition,ISBLANK($A99),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99" s="84">
        <f t="shared" si="7"/>
        <v>2463.4573496323683</v>
      </c>
      <c r="O99" s="84"/>
    </row>
    <row r="100" spans="1:15" x14ac:dyDescent="0.3">
      <c r="A100" s="74">
        <v>75</v>
      </c>
      <c r="B100" s="132">
        <f t="shared" si="8"/>
        <v>46082</v>
      </c>
      <c r="C100" s="130">
        <v>0.1</v>
      </c>
      <c r="D100" s="131">
        <f>_xlfn.LET(
_xlpm.Payment,IF(OR($C100&lt;&gt;$C99,$C99=""),-PMT($C100/12,COUNT($A100:$A$625),$I99),$D99),
_xlpm.IsPrincipalRemainingZeroCondition,ROUND($I99,2)=0,
_xlpm.IsPrincipalRemainingBlankCondition,$I99="",
_xlpm.IsPeriodBlankCondition,ISBLANK($A100),
_xlpm.Calculation,IF(_xlpm.IsPeriodBlankCondition,"",IF(_xlpm.IsPrincipalRemainingBlankCondition,"",IF(_xlpm.IsPrincipalRemainingZeroCondition,"",_xlpm.Payment))),
_xlpm.Calculation
)</f>
        <v>1563.4573496323683</v>
      </c>
      <c r="E100" s="84">
        <f t="shared" si="9"/>
        <v>163965.6814580661</v>
      </c>
      <c r="F100" s="84" cm="1">
        <f t="array" ref="F100">_xlfn.LET(
_xlpm.InterestCalculation,$I99*($C100/12),
_xlpm.IsPrincipalRemainingZeroCondition,ROUND($I99,2)=0,
_xlpm.IsPrincipalRemainingBlankCondition,$I99="",
_xlpm.IsPeriodBlankCondition,ISBLANK($A100),
_xlpm.Calculation,IF(_xlpm.IsPeriodBlankCondition,"",IF(_xlpm.IsPrincipalRemainingBlankCondition,"",IF(_xlpm.IsPrincipalRemainingZeroCondition,"",_xlpm.InterestCalculation))),
_xlpm.Calculation
)</f>
        <v>1366.3806788172176</v>
      </c>
      <c r="G100" s="84">
        <f t="shared" si="5"/>
        <v>197.07667081515069</v>
      </c>
      <c r="H100" s="84">
        <v>100</v>
      </c>
      <c r="I100" s="84">
        <f t="shared" si="6"/>
        <v>163668.60478725095</v>
      </c>
      <c r="J100" s="84">
        <f>_xlfn.LET(
_xlpm.PrincpalRemainingCalculation,$B$11,
_xlpm.IsPrincipalZeroCondition,ROUND($I99,2) = 0,
_xlpm.IsPrincipalRemainingBlankCondition,$I99="",
_xlpm.IsPeriodBlankCondition,ISBLANK($A100),
_xlpm.Calculation,IF(_xlpm.IsPeriodBlankCondition,"",IF(_xlpm.IsPrincipalRemainingBlankCondition,"",IF(_xlpm.IsPrincipalZeroCondition,"",_xlpm.PrincpalRemainingCalculation))),
_xlpm.Calculation
)</f>
        <v>500</v>
      </c>
      <c r="K100" s="84">
        <f>_xlfn.LET(
_xlpm.IsPrincipalRemainingLessThanOrEqualToPMICutoffAmtCondition,$I99&lt;=$B$2*(1-$B$13),
_xlpm.PMIMonthlyPayment,$B$17,
_xlpm.IsPrincipalZeroCondition,ROUND($I99,2) = 0,
_xlpm.IsPrincipalRemainingBlankCondition,$I99="",
_xlpm.IsPeriodBlankCondition,ISBLANK($A100),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00" s="84">
        <f t="shared" si="7"/>
        <v>2463.4573496323683</v>
      </c>
      <c r="O100" s="84"/>
    </row>
    <row r="101" spans="1:15" x14ac:dyDescent="0.3">
      <c r="A101" s="74">
        <v>76</v>
      </c>
      <c r="B101" s="132">
        <f t="shared" si="8"/>
        <v>46113</v>
      </c>
      <c r="C101" s="130">
        <v>0.1</v>
      </c>
      <c r="D101" s="131">
        <f>_xlfn.LET(
_xlpm.Payment,IF(OR($C101&lt;&gt;$C100,$C100=""),-PMT($C101/12,COUNT($A101:$A$625),$I100),$D100),
_xlpm.IsPrincipalRemainingZeroCondition,ROUND($I100,2)=0,
_xlpm.IsPrincipalRemainingBlankCondition,$I100="",
_xlpm.IsPeriodBlankCondition,ISBLANK($A101),
_xlpm.Calculation,IF(_xlpm.IsPeriodBlankCondition,"",IF(_xlpm.IsPrincipalRemainingBlankCondition,"",IF(_xlpm.IsPrincipalRemainingZeroCondition,"",_xlpm.Payment))),
_xlpm.Calculation
)</f>
        <v>1563.4573496323683</v>
      </c>
      <c r="E101" s="84">
        <f t="shared" si="9"/>
        <v>163668.60478725095</v>
      </c>
      <c r="F101" s="84" cm="1">
        <f t="array" ref="F101">_xlfn.LET(
_xlpm.InterestCalculation,$I100*($C101/12),
_xlpm.IsPrincipalRemainingZeroCondition,ROUND($I100,2)=0,
_xlpm.IsPrincipalRemainingBlankCondition,$I100="",
_xlpm.IsPeriodBlankCondition,ISBLANK($A101),
_xlpm.Calculation,IF(_xlpm.IsPeriodBlankCondition,"",IF(_xlpm.IsPrincipalRemainingBlankCondition,"",IF(_xlpm.IsPrincipalRemainingZeroCondition,"",_xlpm.InterestCalculation))),
_xlpm.Calculation
)</f>
        <v>1363.9050398937579</v>
      </c>
      <c r="G101" s="84">
        <f t="shared" si="5"/>
        <v>199.55230973861035</v>
      </c>
      <c r="H101" s="84">
        <v>100</v>
      </c>
      <c r="I101" s="84">
        <f t="shared" si="6"/>
        <v>163369.05247751233</v>
      </c>
      <c r="J101" s="84">
        <f>_xlfn.LET(
_xlpm.PrincpalRemainingCalculation,$B$11,
_xlpm.IsPrincipalZeroCondition,ROUND($I100,2) = 0,
_xlpm.IsPrincipalRemainingBlankCondition,$I100="",
_xlpm.IsPeriodBlankCondition,ISBLANK($A101),
_xlpm.Calculation,IF(_xlpm.IsPeriodBlankCondition,"",IF(_xlpm.IsPrincipalRemainingBlankCondition,"",IF(_xlpm.IsPrincipalZeroCondition,"",_xlpm.PrincpalRemainingCalculation))),
_xlpm.Calculation
)</f>
        <v>500</v>
      </c>
      <c r="K101" s="84">
        <f>_xlfn.LET(
_xlpm.IsPrincipalRemainingLessThanOrEqualToPMICutoffAmtCondition,$I100&lt;=$B$2*(1-$B$13),
_xlpm.PMIMonthlyPayment,$B$17,
_xlpm.IsPrincipalZeroCondition,ROUND($I100,2) = 0,
_xlpm.IsPrincipalRemainingBlankCondition,$I100="",
_xlpm.IsPeriodBlankCondition,ISBLANK($A101),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01" s="84">
        <f t="shared" si="7"/>
        <v>2463.4573496323683</v>
      </c>
      <c r="O101" s="84"/>
    </row>
    <row r="102" spans="1:15" x14ac:dyDescent="0.3">
      <c r="A102" s="74">
        <v>77</v>
      </c>
      <c r="B102" s="132">
        <f t="shared" si="8"/>
        <v>46143</v>
      </c>
      <c r="C102" s="130">
        <v>0.1</v>
      </c>
      <c r="D102" s="131">
        <f>_xlfn.LET(
_xlpm.Payment,IF(OR($C102&lt;&gt;$C101,$C101=""),-PMT($C102/12,COUNT($A102:$A$625),$I101),$D101),
_xlpm.IsPrincipalRemainingZeroCondition,ROUND($I101,2)=0,
_xlpm.IsPrincipalRemainingBlankCondition,$I101="",
_xlpm.IsPeriodBlankCondition,ISBLANK($A102),
_xlpm.Calculation,IF(_xlpm.IsPeriodBlankCondition,"",IF(_xlpm.IsPrincipalRemainingBlankCondition,"",IF(_xlpm.IsPrincipalRemainingZeroCondition,"",_xlpm.Payment))),
_xlpm.Calculation
)</f>
        <v>1563.4573496323683</v>
      </c>
      <c r="E102" s="84">
        <f t="shared" si="9"/>
        <v>163369.05247751233</v>
      </c>
      <c r="F102" s="84" cm="1">
        <f t="array" ref="F102">_xlfn.LET(
_xlpm.InterestCalculation,$I101*($C102/12),
_xlpm.IsPrincipalRemainingZeroCondition,ROUND($I101,2)=0,
_xlpm.IsPrincipalRemainingBlankCondition,$I101="",
_xlpm.IsPeriodBlankCondition,ISBLANK($A102),
_xlpm.Calculation,IF(_xlpm.IsPeriodBlankCondition,"",IF(_xlpm.IsPrincipalRemainingBlankCondition,"",IF(_xlpm.IsPrincipalRemainingZeroCondition,"",_xlpm.InterestCalculation))),
_xlpm.Calculation
)</f>
        <v>1361.4087706459361</v>
      </c>
      <c r="G102" s="84">
        <f t="shared" si="5"/>
        <v>202.04857898643218</v>
      </c>
      <c r="H102" s="84">
        <v>100</v>
      </c>
      <c r="I102" s="84">
        <f t="shared" si="6"/>
        <v>163067.0038985259</v>
      </c>
      <c r="J102" s="84">
        <f>_xlfn.LET(
_xlpm.PrincpalRemainingCalculation,$B$11,
_xlpm.IsPrincipalZeroCondition,ROUND($I101,2) = 0,
_xlpm.IsPrincipalRemainingBlankCondition,$I101="",
_xlpm.IsPeriodBlankCondition,ISBLANK($A102),
_xlpm.Calculation,IF(_xlpm.IsPeriodBlankCondition,"",IF(_xlpm.IsPrincipalRemainingBlankCondition,"",IF(_xlpm.IsPrincipalZeroCondition,"",_xlpm.PrincpalRemainingCalculation))),
_xlpm.Calculation
)</f>
        <v>500</v>
      </c>
      <c r="K102" s="84">
        <f>_xlfn.LET(
_xlpm.IsPrincipalRemainingLessThanOrEqualToPMICutoffAmtCondition,$I101&lt;=$B$2*(1-$B$13),
_xlpm.PMIMonthlyPayment,$B$17,
_xlpm.IsPrincipalZeroCondition,ROUND($I101,2) = 0,
_xlpm.IsPrincipalRemainingBlankCondition,$I101="",
_xlpm.IsPeriodBlankCondition,ISBLANK($A102),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02" s="84">
        <f t="shared" si="7"/>
        <v>2463.4573496323683</v>
      </c>
      <c r="O102" s="84"/>
    </row>
    <row r="103" spans="1:15" x14ac:dyDescent="0.3">
      <c r="A103" s="74">
        <v>78</v>
      </c>
      <c r="B103" s="132">
        <f t="shared" si="8"/>
        <v>46174</v>
      </c>
      <c r="C103" s="130">
        <v>0.1</v>
      </c>
      <c r="D103" s="131">
        <f>_xlfn.LET(
_xlpm.Payment,IF(OR($C103&lt;&gt;$C102,$C102=""),-PMT($C103/12,COUNT($A103:$A$625),$I102),$D102),
_xlpm.IsPrincipalRemainingZeroCondition,ROUND($I102,2)=0,
_xlpm.IsPrincipalRemainingBlankCondition,$I102="",
_xlpm.IsPeriodBlankCondition,ISBLANK($A103),
_xlpm.Calculation,IF(_xlpm.IsPeriodBlankCondition,"",IF(_xlpm.IsPrincipalRemainingBlankCondition,"",IF(_xlpm.IsPrincipalRemainingZeroCondition,"",_xlpm.Payment))),
_xlpm.Calculation
)</f>
        <v>1563.4573496323683</v>
      </c>
      <c r="E103" s="84">
        <f t="shared" si="9"/>
        <v>163067.0038985259</v>
      </c>
      <c r="F103" s="84" cm="1">
        <f t="array" ref="F103">_xlfn.LET(
_xlpm.InterestCalculation,$I102*($C103/12),
_xlpm.IsPrincipalRemainingZeroCondition,ROUND($I102,2)=0,
_xlpm.IsPrincipalRemainingBlankCondition,$I102="",
_xlpm.IsPeriodBlankCondition,ISBLANK($A103),
_xlpm.Calculation,IF(_xlpm.IsPeriodBlankCondition,"",IF(_xlpm.IsPrincipalRemainingBlankCondition,"",IF(_xlpm.IsPrincipalRemainingZeroCondition,"",_xlpm.InterestCalculation))),
_xlpm.Calculation
)</f>
        <v>1358.8916991543824</v>
      </c>
      <c r="G103" s="84">
        <f t="shared" si="5"/>
        <v>204.56565047798586</v>
      </c>
      <c r="H103" s="84">
        <v>100</v>
      </c>
      <c r="I103" s="84">
        <f t="shared" si="6"/>
        <v>162762.43824804793</v>
      </c>
      <c r="J103" s="84">
        <f>_xlfn.LET(
_xlpm.PrincpalRemainingCalculation,$B$11,
_xlpm.IsPrincipalZeroCondition,ROUND($I102,2) = 0,
_xlpm.IsPrincipalRemainingBlankCondition,$I102="",
_xlpm.IsPeriodBlankCondition,ISBLANK($A103),
_xlpm.Calculation,IF(_xlpm.IsPeriodBlankCondition,"",IF(_xlpm.IsPrincipalRemainingBlankCondition,"",IF(_xlpm.IsPrincipalZeroCondition,"",_xlpm.PrincpalRemainingCalculation))),
_xlpm.Calculation
)</f>
        <v>500</v>
      </c>
      <c r="K103" s="84">
        <f>_xlfn.LET(
_xlpm.IsPrincipalRemainingLessThanOrEqualToPMICutoffAmtCondition,$I102&lt;=$B$2*(1-$B$13),
_xlpm.PMIMonthlyPayment,$B$17,
_xlpm.IsPrincipalZeroCondition,ROUND($I102,2) = 0,
_xlpm.IsPrincipalRemainingBlankCondition,$I102="",
_xlpm.IsPeriodBlankCondition,ISBLANK($A103),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03" s="84">
        <f t="shared" si="7"/>
        <v>2463.4573496323683</v>
      </c>
      <c r="O103" s="84"/>
    </row>
    <row r="104" spans="1:15" x14ac:dyDescent="0.3">
      <c r="A104" s="74">
        <v>79</v>
      </c>
      <c r="B104" s="132">
        <f t="shared" si="8"/>
        <v>46204</v>
      </c>
      <c r="C104" s="130">
        <v>0.1</v>
      </c>
      <c r="D104" s="131">
        <f>_xlfn.LET(
_xlpm.Payment,IF(OR($C104&lt;&gt;$C103,$C103=""),-PMT($C104/12,COUNT($A104:$A$625),$I103),$D103),
_xlpm.IsPrincipalRemainingZeroCondition,ROUND($I103,2)=0,
_xlpm.IsPrincipalRemainingBlankCondition,$I103="",
_xlpm.IsPeriodBlankCondition,ISBLANK($A104),
_xlpm.Calculation,IF(_xlpm.IsPeriodBlankCondition,"",IF(_xlpm.IsPrincipalRemainingBlankCondition,"",IF(_xlpm.IsPrincipalRemainingZeroCondition,"",_xlpm.Payment))),
_xlpm.Calculation
)</f>
        <v>1563.4573496323683</v>
      </c>
      <c r="E104" s="84">
        <f t="shared" si="9"/>
        <v>162762.43824804793</v>
      </c>
      <c r="F104" s="84" cm="1">
        <f t="array" ref="F104">_xlfn.LET(
_xlpm.InterestCalculation,$I103*($C104/12),
_xlpm.IsPrincipalRemainingZeroCondition,ROUND($I103,2)=0,
_xlpm.IsPrincipalRemainingBlankCondition,$I103="",
_xlpm.IsPeriodBlankCondition,ISBLANK($A104),
_xlpm.Calculation,IF(_xlpm.IsPeriodBlankCondition,"",IF(_xlpm.IsPrincipalRemainingBlankCondition,"",IF(_xlpm.IsPrincipalRemainingZeroCondition,"",_xlpm.InterestCalculation))),
_xlpm.Calculation
)</f>
        <v>1356.3536520670659</v>
      </c>
      <c r="G104" s="84">
        <f t="shared" si="5"/>
        <v>207.10369756530235</v>
      </c>
      <c r="H104" s="84">
        <v>100</v>
      </c>
      <c r="I104" s="84">
        <f t="shared" si="6"/>
        <v>162455.33455048263</v>
      </c>
      <c r="J104" s="84">
        <f>_xlfn.LET(
_xlpm.PrincpalRemainingCalculation,$B$11,
_xlpm.IsPrincipalZeroCondition,ROUND($I103,2) = 0,
_xlpm.IsPrincipalRemainingBlankCondition,$I103="",
_xlpm.IsPeriodBlankCondition,ISBLANK($A104),
_xlpm.Calculation,IF(_xlpm.IsPeriodBlankCondition,"",IF(_xlpm.IsPrincipalRemainingBlankCondition,"",IF(_xlpm.IsPrincipalZeroCondition,"",_xlpm.PrincpalRemainingCalculation))),
_xlpm.Calculation
)</f>
        <v>500</v>
      </c>
      <c r="K104" s="84">
        <f>_xlfn.LET(
_xlpm.IsPrincipalRemainingLessThanOrEqualToPMICutoffAmtCondition,$I103&lt;=$B$2*(1-$B$13),
_xlpm.PMIMonthlyPayment,$B$17,
_xlpm.IsPrincipalZeroCondition,ROUND($I103,2) = 0,
_xlpm.IsPrincipalRemainingBlankCondition,$I103="",
_xlpm.IsPeriodBlankCondition,ISBLANK($A104),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04" s="84">
        <f t="shared" si="7"/>
        <v>2463.4573496323683</v>
      </c>
      <c r="O104" s="84"/>
    </row>
    <row r="105" spans="1:15" x14ac:dyDescent="0.3">
      <c r="A105" s="74">
        <v>80</v>
      </c>
      <c r="B105" s="132">
        <f t="shared" si="8"/>
        <v>46235</v>
      </c>
      <c r="C105" s="130">
        <v>0.1</v>
      </c>
      <c r="D105" s="131">
        <f>_xlfn.LET(
_xlpm.Payment,IF(OR($C105&lt;&gt;$C104,$C104=""),-PMT($C105/12,COUNT($A105:$A$625),$I104),$D104),
_xlpm.IsPrincipalRemainingZeroCondition,ROUND($I104,2)=0,
_xlpm.IsPrincipalRemainingBlankCondition,$I104="",
_xlpm.IsPeriodBlankCondition,ISBLANK($A105),
_xlpm.Calculation,IF(_xlpm.IsPeriodBlankCondition,"",IF(_xlpm.IsPrincipalRemainingBlankCondition,"",IF(_xlpm.IsPrincipalRemainingZeroCondition,"",_xlpm.Payment))),
_xlpm.Calculation
)</f>
        <v>1563.4573496323683</v>
      </c>
      <c r="E105" s="84">
        <f t="shared" si="9"/>
        <v>162455.33455048263</v>
      </c>
      <c r="F105" s="84" cm="1">
        <f t="array" ref="F105">_xlfn.LET(
_xlpm.InterestCalculation,$I104*($C105/12),
_xlpm.IsPrincipalRemainingZeroCondition,ROUND($I104,2)=0,
_xlpm.IsPrincipalRemainingBlankCondition,$I104="",
_xlpm.IsPeriodBlankCondition,ISBLANK($A105),
_xlpm.Calculation,IF(_xlpm.IsPeriodBlankCondition,"",IF(_xlpm.IsPrincipalRemainingBlankCondition,"",IF(_xlpm.IsPrincipalRemainingZeroCondition,"",_xlpm.InterestCalculation))),
_xlpm.Calculation
)</f>
        <v>1353.7944545873552</v>
      </c>
      <c r="G105" s="84">
        <f t="shared" si="5"/>
        <v>209.6628950450131</v>
      </c>
      <c r="H105" s="84">
        <v>100</v>
      </c>
      <c r="I105" s="84">
        <f t="shared" si="6"/>
        <v>162145.67165543762</v>
      </c>
      <c r="J105" s="84">
        <f>_xlfn.LET(
_xlpm.PrincpalRemainingCalculation,$B$11,
_xlpm.IsPrincipalZeroCondition,ROUND($I104,2) = 0,
_xlpm.IsPrincipalRemainingBlankCondition,$I104="",
_xlpm.IsPeriodBlankCondition,ISBLANK($A105),
_xlpm.Calculation,IF(_xlpm.IsPeriodBlankCondition,"",IF(_xlpm.IsPrincipalRemainingBlankCondition,"",IF(_xlpm.IsPrincipalZeroCondition,"",_xlpm.PrincpalRemainingCalculation))),
_xlpm.Calculation
)</f>
        <v>500</v>
      </c>
      <c r="K105" s="84">
        <f>_xlfn.LET(
_xlpm.IsPrincipalRemainingLessThanOrEqualToPMICutoffAmtCondition,$I104&lt;=$B$2*(1-$B$13),
_xlpm.PMIMonthlyPayment,$B$17,
_xlpm.IsPrincipalZeroCondition,ROUND($I104,2) = 0,
_xlpm.IsPrincipalRemainingBlankCondition,$I104="",
_xlpm.IsPeriodBlankCondition,ISBLANK($A105),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05" s="84">
        <f t="shared" si="7"/>
        <v>2463.4573496323683</v>
      </c>
      <c r="O105" s="84"/>
    </row>
    <row r="106" spans="1:15" x14ac:dyDescent="0.3">
      <c r="A106" s="74">
        <v>81</v>
      </c>
      <c r="B106" s="132">
        <f t="shared" si="8"/>
        <v>46266</v>
      </c>
      <c r="C106" s="130">
        <v>0.1</v>
      </c>
      <c r="D106" s="131">
        <f>_xlfn.LET(
_xlpm.Payment,IF(OR($C106&lt;&gt;$C105,$C105=""),-PMT($C106/12,COUNT($A106:$A$625),$I105),$D105),
_xlpm.IsPrincipalRemainingZeroCondition,ROUND($I105,2)=0,
_xlpm.IsPrincipalRemainingBlankCondition,$I105="",
_xlpm.IsPeriodBlankCondition,ISBLANK($A106),
_xlpm.Calculation,IF(_xlpm.IsPeriodBlankCondition,"",IF(_xlpm.IsPrincipalRemainingBlankCondition,"",IF(_xlpm.IsPrincipalRemainingZeroCondition,"",_xlpm.Payment))),
_xlpm.Calculation
)</f>
        <v>1563.4573496323683</v>
      </c>
      <c r="E106" s="84">
        <f t="shared" si="9"/>
        <v>162145.67165543762</v>
      </c>
      <c r="F106" s="84" cm="1">
        <f t="array" ref="F106">_xlfn.LET(
_xlpm.InterestCalculation,$I105*($C106/12),
_xlpm.IsPrincipalRemainingZeroCondition,ROUND($I105,2)=0,
_xlpm.IsPrincipalRemainingBlankCondition,$I105="",
_xlpm.IsPeriodBlankCondition,ISBLANK($A106),
_xlpm.Calculation,IF(_xlpm.IsPeriodBlankCondition,"",IF(_xlpm.IsPrincipalRemainingBlankCondition,"",IF(_xlpm.IsPrincipalRemainingZeroCondition,"",_xlpm.InterestCalculation))),
_xlpm.Calculation
)</f>
        <v>1351.2139304619802</v>
      </c>
      <c r="G106" s="84">
        <f t="shared" si="5"/>
        <v>212.24341917038805</v>
      </c>
      <c r="H106" s="84">
        <v>100</v>
      </c>
      <c r="I106" s="84">
        <f t="shared" si="6"/>
        <v>161833.42823626724</v>
      </c>
      <c r="J106" s="84">
        <f>_xlfn.LET(
_xlpm.PrincpalRemainingCalculation,$B$11,
_xlpm.IsPrincipalZeroCondition,ROUND($I105,2) = 0,
_xlpm.IsPrincipalRemainingBlankCondition,$I105="",
_xlpm.IsPeriodBlankCondition,ISBLANK($A106),
_xlpm.Calculation,IF(_xlpm.IsPeriodBlankCondition,"",IF(_xlpm.IsPrincipalRemainingBlankCondition,"",IF(_xlpm.IsPrincipalZeroCondition,"",_xlpm.PrincpalRemainingCalculation))),
_xlpm.Calculation
)</f>
        <v>500</v>
      </c>
      <c r="K106" s="84">
        <f>_xlfn.LET(
_xlpm.IsPrincipalRemainingLessThanOrEqualToPMICutoffAmtCondition,$I105&lt;=$B$2*(1-$B$13),
_xlpm.PMIMonthlyPayment,$B$17,
_xlpm.IsPrincipalZeroCondition,ROUND($I105,2) = 0,
_xlpm.IsPrincipalRemainingBlankCondition,$I105="",
_xlpm.IsPeriodBlankCondition,ISBLANK($A106),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06" s="84">
        <f t="shared" si="7"/>
        <v>2463.4573496323683</v>
      </c>
      <c r="O106" s="84"/>
    </row>
    <row r="107" spans="1:15" x14ac:dyDescent="0.3">
      <c r="A107" s="74">
        <v>82</v>
      </c>
      <c r="B107" s="132">
        <f t="shared" si="8"/>
        <v>46296</v>
      </c>
      <c r="C107" s="130">
        <v>0.1</v>
      </c>
      <c r="D107" s="131">
        <f>_xlfn.LET(
_xlpm.Payment,IF(OR($C107&lt;&gt;$C106,$C106=""),-PMT($C107/12,COUNT($A107:$A$625),$I106),$D106),
_xlpm.IsPrincipalRemainingZeroCondition,ROUND($I106,2)=0,
_xlpm.IsPrincipalRemainingBlankCondition,$I106="",
_xlpm.IsPeriodBlankCondition,ISBLANK($A107),
_xlpm.Calculation,IF(_xlpm.IsPeriodBlankCondition,"",IF(_xlpm.IsPrincipalRemainingBlankCondition,"",IF(_xlpm.IsPrincipalRemainingZeroCondition,"",_xlpm.Payment))),
_xlpm.Calculation
)</f>
        <v>1563.4573496323683</v>
      </c>
      <c r="E107" s="84">
        <f t="shared" si="9"/>
        <v>161833.42823626724</v>
      </c>
      <c r="F107" s="84" cm="1">
        <f t="array" ref="F107">_xlfn.LET(
_xlpm.InterestCalculation,$I106*($C107/12),
_xlpm.IsPrincipalRemainingZeroCondition,ROUND($I106,2)=0,
_xlpm.IsPrincipalRemainingBlankCondition,$I106="",
_xlpm.IsPeriodBlankCondition,ISBLANK($A107),
_xlpm.Calculation,IF(_xlpm.IsPeriodBlankCondition,"",IF(_xlpm.IsPrincipalRemainingBlankCondition,"",IF(_xlpm.IsPrincipalRemainingZeroCondition,"",_xlpm.InterestCalculation))),
_xlpm.Calculation
)</f>
        <v>1348.6119019688936</v>
      </c>
      <c r="G107" s="84">
        <f t="shared" si="5"/>
        <v>214.84544766347472</v>
      </c>
      <c r="H107" s="84">
        <v>100</v>
      </c>
      <c r="I107" s="84">
        <f t="shared" si="6"/>
        <v>161518.58278860376</v>
      </c>
      <c r="J107" s="84">
        <f>_xlfn.LET(
_xlpm.PrincpalRemainingCalculation,$B$11,
_xlpm.IsPrincipalZeroCondition,ROUND($I106,2) = 0,
_xlpm.IsPrincipalRemainingBlankCondition,$I106="",
_xlpm.IsPeriodBlankCondition,ISBLANK($A107),
_xlpm.Calculation,IF(_xlpm.IsPeriodBlankCondition,"",IF(_xlpm.IsPrincipalRemainingBlankCondition,"",IF(_xlpm.IsPrincipalZeroCondition,"",_xlpm.PrincpalRemainingCalculation))),
_xlpm.Calculation
)</f>
        <v>500</v>
      </c>
      <c r="K107" s="84">
        <f>_xlfn.LET(
_xlpm.IsPrincipalRemainingLessThanOrEqualToPMICutoffAmtCondition,$I106&lt;=$B$2*(1-$B$13),
_xlpm.PMIMonthlyPayment,$B$17,
_xlpm.IsPrincipalZeroCondition,ROUND($I106,2) = 0,
_xlpm.IsPrincipalRemainingBlankCondition,$I106="",
_xlpm.IsPeriodBlankCondition,ISBLANK($A107),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07" s="84">
        <f t="shared" si="7"/>
        <v>2463.4573496323683</v>
      </c>
      <c r="O107" s="84"/>
    </row>
    <row r="108" spans="1:15" x14ac:dyDescent="0.3">
      <c r="A108" s="74">
        <v>83</v>
      </c>
      <c r="B108" s="132">
        <f t="shared" si="8"/>
        <v>46327</v>
      </c>
      <c r="C108" s="130">
        <v>0.1</v>
      </c>
      <c r="D108" s="131">
        <f>_xlfn.LET(
_xlpm.Payment,IF(OR($C108&lt;&gt;$C107,$C107=""),-PMT($C108/12,COUNT($A108:$A$625),$I107),$D107),
_xlpm.IsPrincipalRemainingZeroCondition,ROUND($I107,2)=0,
_xlpm.IsPrincipalRemainingBlankCondition,$I107="",
_xlpm.IsPeriodBlankCondition,ISBLANK($A108),
_xlpm.Calculation,IF(_xlpm.IsPeriodBlankCondition,"",IF(_xlpm.IsPrincipalRemainingBlankCondition,"",IF(_xlpm.IsPrincipalRemainingZeroCondition,"",_xlpm.Payment))),
_xlpm.Calculation
)</f>
        <v>1563.4573496323683</v>
      </c>
      <c r="E108" s="84">
        <f t="shared" si="9"/>
        <v>161518.58278860376</v>
      </c>
      <c r="F108" s="84" cm="1">
        <f t="array" ref="F108">_xlfn.LET(
_xlpm.InterestCalculation,$I107*($C108/12),
_xlpm.IsPrincipalRemainingZeroCondition,ROUND($I107,2)=0,
_xlpm.IsPrincipalRemainingBlankCondition,$I107="",
_xlpm.IsPeriodBlankCondition,ISBLANK($A108),
_xlpm.Calculation,IF(_xlpm.IsPeriodBlankCondition,"",IF(_xlpm.IsPrincipalRemainingBlankCondition,"",IF(_xlpm.IsPrincipalRemainingZeroCondition,"",_xlpm.InterestCalculation))),
_xlpm.Calculation
)</f>
        <v>1345.9881899050313</v>
      </c>
      <c r="G108" s="84">
        <f t="shared" si="5"/>
        <v>217.469159727337</v>
      </c>
      <c r="H108" s="84">
        <v>100</v>
      </c>
      <c r="I108" s="84">
        <f t="shared" si="6"/>
        <v>161201.11362887642</v>
      </c>
      <c r="J108" s="84">
        <f>_xlfn.LET(
_xlpm.PrincpalRemainingCalculation,$B$11,
_xlpm.IsPrincipalZeroCondition,ROUND($I107,2) = 0,
_xlpm.IsPrincipalRemainingBlankCondition,$I107="",
_xlpm.IsPeriodBlankCondition,ISBLANK($A108),
_xlpm.Calculation,IF(_xlpm.IsPeriodBlankCondition,"",IF(_xlpm.IsPrincipalRemainingBlankCondition,"",IF(_xlpm.IsPrincipalZeroCondition,"",_xlpm.PrincpalRemainingCalculation))),
_xlpm.Calculation
)</f>
        <v>500</v>
      </c>
      <c r="K108" s="84">
        <f>_xlfn.LET(
_xlpm.IsPrincipalRemainingLessThanOrEqualToPMICutoffAmtCondition,$I107&lt;=$B$2*(1-$B$13),
_xlpm.PMIMonthlyPayment,$B$17,
_xlpm.IsPrincipalZeroCondition,ROUND($I107,2) = 0,
_xlpm.IsPrincipalRemainingBlankCondition,$I107="",
_xlpm.IsPeriodBlankCondition,ISBLANK($A108),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08" s="84">
        <f t="shared" si="7"/>
        <v>2463.4573496323683</v>
      </c>
      <c r="O108" s="84"/>
    </row>
    <row r="109" spans="1:15" x14ac:dyDescent="0.3">
      <c r="A109" s="74">
        <v>84</v>
      </c>
      <c r="B109" s="132">
        <f t="shared" si="8"/>
        <v>46357</v>
      </c>
      <c r="C109" s="130">
        <v>0.1</v>
      </c>
      <c r="D109" s="131">
        <f>_xlfn.LET(
_xlpm.Payment,IF(OR($C109&lt;&gt;$C108,$C108=""),-PMT($C109/12,COUNT($A109:$A$625),$I108),$D108),
_xlpm.IsPrincipalRemainingZeroCondition,ROUND($I108,2)=0,
_xlpm.IsPrincipalRemainingBlankCondition,$I108="",
_xlpm.IsPeriodBlankCondition,ISBLANK($A109),
_xlpm.Calculation,IF(_xlpm.IsPeriodBlankCondition,"",IF(_xlpm.IsPrincipalRemainingBlankCondition,"",IF(_xlpm.IsPrincipalRemainingZeroCondition,"",_xlpm.Payment))),
_xlpm.Calculation
)</f>
        <v>1563.4573496323683</v>
      </c>
      <c r="E109" s="84">
        <f t="shared" si="9"/>
        <v>161201.11362887642</v>
      </c>
      <c r="F109" s="84" cm="1">
        <f t="array" ref="F109">_xlfn.LET(
_xlpm.InterestCalculation,$I108*($C109/12),
_xlpm.IsPrincipalRemainingZeroCondition,ROUND($I108,2)=0,
_xlpm.IsPrincipalRemainingBlankCondition,$I108="",
_xlpm.IsPeriodBlankCondition,ISBLANK($A109),
_xlpm.Calculation,IF(_xlpm.IsPeriodBlankCondition,"",IF(_xlpm.IsPrincipalRemainingBlankCondition,"",IF(_xlpm.IsPrincipalRemainingZeroCondition,"",_xlpm.InterestCalculation))),
_xlpm.Calculation
)</f>
        <v>1343.3426135739701</v>
      </c>
      <c r="G109" s="84">
        <f t="shared" si="5"/>
        <v>220.11473605839819</v>
      </c>
      <c r="H109" s="84">
        <v>100</v>
      </c>
      <c r="I109" s="84">
        <f t="shared" si="6"/>
        <v>160880.99889281802</v>
      </c>
      <c r="J109" s="84">
        <f>_xlfn.LET(
_xlpm.PrincpalRemainingCalculation,$B$11,
_xlpm.IsPrincipalZeroCondition,ROUND($I108,2) = 0,
_xlpm.IsPrincipalRemainingBlankCondition,$I108="",
_xlpm.IsPeriodBlankCondition,ISBLANK($A109),
_xlpm.Calculation,IF(_xlpm.IsPeriodBlankCondition,"",IF(_xlpm.IsPrincipalRemainingBlankCondition,"",IF(_xlpm.IsPrincipalZeroCondition,"",_xlpm.PrincpalRemainingCalculation))),
_xlpm.Calculation
)</f>
        <v>500</v>
      </c>
      <c r="K109" s="84">
        <f>_xlfn.LET(
_xlpm.IsPrincipalRemainingLessThanOrEqualToPMICutoffAmtCondition,$I108&lt;=$B$2*(1-$B$13),
_xlpm.PMIMonthlyPayment,$B$17,
_xlpm.IsPrincipalZeroCondition,ROUND($I108,2) = 0,
_xlpm.IsPrincipalRemainingBlankCondition,$I108="",
_xlpm.IsPeriodBlankCondition,ISBLANK($A109),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09" s="84">
        <f t="shared" si="7"/>
        <v>2463.4573496323683</v>
      </c>
      <c r="O109" s="84"/>
    </row>
    <row r="110" spans="1:15" x14ac:dyDescent="0.3">
      <c r="A110" s="74">
        <v>85</v>
      </c>
      <c r="B110" s="132">
        <f t="shared" si="8"/>
        <v>46388</v>
      </c>
      <c r="C110" s="130">
        <v>0.1</v>
      </c>
      <c r="D110" s="131">
        <f>_xlfn.LET(
_xlpm.Payment,IF(OR($C110&lt;&gt;$C109,$C109=""),-PMT($C110/12,COUNT($A110:$A$625),$I109),$D109),
_xlpm.IsPrincipalRemainingZeroCondition,ROUND($I109,2)=0,
_xlpm.IsPrincipalRemainingBlankCondition,$I109="",
_xlpm.IsPeriodBlankCondition,ISBLANK($A110),
_xlpm.Calculation,IF(_xlpm.IsPeriodBlankCondition,"",IF(_xlpm.IsPrincipalRemainingBlankCondition,"",IF(_xlpm.IsPrincipalRemainingZeroCondition,"",_xlpm.Payment))),
_xlpm.Calculation
)</f>
        <v>1563.4573496323683</v>
      </c>
      <c r="E110" s="84">
        <f t="shared" si="9"/>
        <v>160880.99889281802</v>
      </c>
      <c r="F110" s="84" cm="1">
        <f t="array" ref="F110">_xlfn.LET(
_xlpm.InterestCalculation,$I109*($C110/12),
_xlpm.IsPrincipalRemainingZeroCondition,ROUND($I109,2)=0,
_xlpm.IsPrincipalRemainingBlankCondition,$I109="",
_xlpm.IsPeriodBlankCondition,ISBLANK($A110),
_xlpm.Calculation,IF(_xlpm.IsPeriodBlankCondition,"",IF(_xlpm.IsPrincipalRemainingBlankCondition,"",IF(_xlpm.IsPrincipalRemainingZeroCondition,"",_xlpm.InterestCalculation))),
_xlpm.Calculation
)</f>
        <v>1340.6749907734836</v>
      </c>
      <c r="G110" s="84">
        <f t="shared" si="5"/>
        <v>222.78235885888466</v>
      </c>
      <c r="H110" s="84">
        <v>100</v>
      </c>
      <c r="I110" s="84">
        <f t="shared" si="6"/>
        <v>160558.21653395914</v>
      </c>
      <c r="J110" s="84">
        <f>_xlfn.LET(
_xlpm.PrincpalRemainingCalculation,$B$11,
_xlpm.IsPrincipalZeroCondition,ROUND($I109,2) = 0,
_xlpm.IsPrincipalRemainingBlankCondition,$I109="",
_xlpm.IsPeriodBlankCondition,ISBLANK($A110),
_xlpm.Calculation,IF(_xlpm.IsPeriodBlankCondition,"",IF(_xlpm.IsPrincipalRemainingBlankCondition,"",IF(_xlpm.IsPrincipalZeroCondition,"",_xlpm.PrincpalRemainingCalculation))),
_xlpm.Calculation
)</f>
        <v>500</v>
      </c>
      <c r="K110" s="84">
        <f>_xlfn.LET(
_xlpm.IsPrincipalRemainingLessThanOrEqualToPMICutoffAmtCondition,$I109&lt;=$B$2*(1-$B$13),
_xlpm.PMIMonthlyPayment,$B$17,
_xlpm.IsPrincipalZeroCondition,ROUND($I109,2) = 0,
_xlpm.IsPrincipalRemainingBlankCondition,$I109="",
_xlpm.IsPeriodBlankCondition,ISBLANK($A110),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10" s="84">
        <f t="shared" si="7"/>
        <v>2463.4573496323683</v>
      </c>
      <c r="O110" s="84"/>
    </row>
    <row r="111" spans="1:15" x14ac:dyDescent="0.3">
      <c r="A111" s="74">
        <v>86</v>
      </c>
      <c r="B111" s="132">
        <f t="shared" si="8"/>
        <v>46419</v>
      </c>
      <c r="C111" s="130">
        <v>0.1</v>
      </c>
      <c r="D111" s="131">
        <f>_xlfn.LET(
_xlpm.Payment,IF(OR($C111&lt;&gt;$C110,$C110=""),-PMT($C111/12,COUNT($A111:$A$625),$I110),$D110),
_xlpm.IsPrincipalRemainingZeroCondition,ROUND($I110,2)=0,
_xlpm.IsPrincipalRemainingBlankCondition,$I110="",
_xlpm.IsPeriodBlankCondition,ISBLANK($A111),
_xlpm.Calculation,IF(_xlpm.IsPeriodBlankCondition,"",IF(_xlpm.IsPrincipalRemainingBlankCondition,"",IF(_xlpm.IsPrincipalRemainingZeroCondition,"",_xlpm.Payment))),
_xlpm.Calculation
)</f>
        <v>1563.4573496323683</v>
      </c>
      <c r="E111" s="84">
        <f t="shared" si="9"/>
        <v>160558.21653395914</v>
      </c>
      <c r="F111" s="84" cm="1">
        <f t="array" ref="F111">_xlfn.LET(
_xlpm.InterestCalculation,$I110*($C111/12),
_xlpm.IsPrincipalRemainingZeroCondition,ROUND($I110,2)=0,
_xlpm.IsPrincipalRemainingBlankCondition,$I110="",
_xlpm.IsPeriodBlankCondition,ISBLANK($A111),
_xlpm.Calculation,IF(_xlpm.IsPeriodBlankCondition,"",IF(_xlpm.IsPrincipalRemainingBlankCondition,"",IF(_xlpm.IsPrincipalRemainingZeroCondition,"",_xlpm.InterestCalculation))),
_xlpm.Calculation
)</f>
        <v>1337.9851377829928</v>
      </c>
      <c r="G111" s="84">
        <f t="shared" si="5"/>
        <v>225.47221184937553</v>
      </c>
      <c r="H111" s="84">
        <v>100</v>
      </c>
      <c r="I111" s="84">
        <f t="shared" si="6"/>
        <v>160232.74432210976</v>
      </c>
      <c r="J111" s="84">
        <f>_xlfn.LET(
_xlpm.PrincpalRemainingCalculation,$B$11,
_xlpm.IsPrincipalZeroCondition,ROUND($I110,2) = 0,
_xlpm.IsPrincipalRemainingBlankCondition,$I110="",
_xlpm.IsPeriodBlankCondition,ISBLANK($A111),
_xlpm.Calculation,IF(_xlpm.IsPeriodBlankCondition,"",IF(_xlpm.IsPrincipalRemainingBlankCondition,"",IF(_xlpm.IsPrincipalZeroCondition,"",_xlpm.PrincpalRemainingCalculation))),
_xlpm.Calculation
)</f>
        <v>500</v>
      </c>
      <c r="K111" s="84">
        <f>_xlfn.LET(
_xlpm.IsPrincipalRemainingLessThanOrEqualToPMICutoffAmtCondition,$I110&lt;=$B$2*(1-$B$13),
_xlpm.PMIMonthlyPayment,$B$17,
_xlpm.IsPrincipalZeroCondition,ROUND($I110,2) = 0,
_xlpm.IsPrincipalRemainingBlankCondition,$I110="",
_xlpm.IsPeriodBlankCondition,ISBLANK($A111),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11" s="84">
        <f t="shared" si="7"/>
        <v>2463.4573496323683</v>
      </c>
      <c r="O111" s="84"/>
    </row>
    <row r="112" spans="1:15" x14ac:dyDescent="0.3">
      <c r="A112" s="74">
        <v>87</v>
      </c>
      <c r="B112" s="132">
        <f t="shared" si="8"/>
        <v>46447</v>
      </c>
      <c r="C112" s="130">
        <v>0.1</v>
      </c>
      <c r="D112" s="131">
        <f>_xlfn.LET(
_xlpm.Payment,IF(OR($C112&lt;&gt;$C111,$C111=""),-PMT($C112/12,COUNT($A112:$A$625),$I111),$D111),
_xlpm.IsPrincipalRemainingZeroCondition,ROUND($I111,2)=0,
_xlpm.IsPrincipalRemainingBlankCondition,$I111="",
_xlpm.IsPeriodBlankCondition,ISBLANK($A112),
_xlpm.Calculation,IF(_xlpm.IsPeriodBlankCondition,"",IF(_xlpm.IsPrincipalRemainingBlankCondition,"",IF(_xlpm.IsPrincipalRemainingZeroCondition,"",_xlpm.Payment))),
_xlpm.Calculation
)</f>
        <v>1563.4573496323683</v>
      </c>
      <c r="E112" s="84">
        <f t="shared" si="9"/>
        <v>160232.74432210976</v>
      </c>
      <c r="F112" s="84" cm="1">
        <f t="array" ref="F112">_xlfn.LET(
_xlpm.InterestCalculation,$I111*($C112/12),
_xlpm.IsPrincipalRemainingZeroCondition,ROUND($I111,2)=0,
_xlpm.IsPrincipalRemainingBlankCondition,$I111="",
_xlpm.IsPeriodBlankCondition,ISBLANK($A112),
_xlpm.Calculation,IF(_xlpm.IsPeriodBlankCondition,"",IF(_xlpm.IsPrincipalRemainingBlankCondition,"",IF(_xlpm.IsPrincipalRemainingZeroCondition,"",_xlpm.InterestCalculation))),
_xlpm.Calculation
)</f>
        <v>1335.2728693509148</v>
      </c>
      <c r="G112" s="84">
        <f t="shared" si="5"/>
        <v>228.18448028145349</v>
      </c>
      <c r="H112" s="84">
        <v>100</v>
      </c>
      <c r="I112" s="84">
        <f t="shared" si="6"/>
        <v>159904.5598418283</v>
      </c>
      <c r="J112" s="84">
        <f>_xlfn.LET(
_xlpm.PrincpalRemainingCalculation,$B$11,
_xlpm.IsPrincipalZeroCondition,ROUND($I111,2) = 0,
_xlpm.IsPrincipalRemainingBlankCondition,$I111="",
_xlpm.IsPeriodBlankCondition,ISBLANK($A112),
_xlpm.Calculation,IF(_xlpm.IsPeriodBlankCondition,"",IF(_xlpm.IsPrincipalRemainingBlankCondition,"",IF(_xlpm.IsPrincipalZeroCondition,"",_xlpm.PrincpalRemainingCalculation))),
_xlpm.Calculation
)</f>
        <v>500</v>
      </c>
      <c r="K112" s="84">
        <f>_xlfn.LET(
_xlpm.IsPrincipalRemainingLessThanOrEqualToPMICutoffAmtCondition,$I111&lt;=$B$2*(1-$B$13),
_xlpm.PMIMonthlyPayment,$B$17,
_xlpm.IsPrincipalZeroCondition,ROUND($I111,2) = 0,
_xlpm.IsPrincipalRemainingBlankCondition,$I111="",
_xlpm.IsPeriodBlankCondition,ISBLANK($A112),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112" s="84">
        <f t="shared" si="7"/>
        <v>2463.4573496323683</v>
      </c>
      <c r="O112" s="84"/>
    </row>
    <row r="113" spans="1:15" x14ac:dyDescent="0.3">
      <c r="A113" s="74">
        <v>88</v>
      </c>
      <c r="B113" s="132">
        <f t="shared" si="8"/>
        <v>46478</v>
      </c>
      <c r="C113" s="130">
        <v>0.1</v>
      </c>
      <c r="D113" s="131">
        <f>_xlfn.LET(
_xlpm.Payment,IF(OR($C113&lt;&gt;$C112,$C112=""),-PMT($C113/12,COUNT($A113:$A$625),$I112),$D112),
_xlpm.IsPrincipalRemainingZeroCondition,ROUND($I112,2)=0,
_xlpm.IsPrincipalRemainingBlankCondition,$I112="",
_xlpm.IsPeriodBlankCondition,ISBLANK($A113),
_xlpm.Calculation,IF(_xlpm.IsPeriodBlankCondition,"",IF(_xlpm.IsPrincipalRemainingBlankCondition,"",IF(_xlpm.IsPrincipalRemainingZeroCondition,"",_xlpm.Payment))),
_xlpm.Calculation
)</f>
        <v>1563.4573496323683</v>
      </c>
      <c r="E113" s="84">
        <f t="shared" si="9"/>
        <v>159904.5598418283</v>
      </c>
      <c r="F113" s="84" cm="1">
        <f t="array" ref="F113">_xlfn.LET(
_xlpm.InterestCalculation,$I112*($C113/12),
_xlpm.IsPrincipalRemainingZeroCondition,ROUND($I112,2)=0,
_xlpm.IsPrincipalRemainingBlankCondition,$I112="",
_xlpm.IsPeriodBlankCondition,ISBLANK($A113),
_xlpm.Calculation,IF(_xlpm.IsPeriodBlankCondition,"",IF(_xlpm.IsPrincipalRemainingBlankCondition,"",IF(_xlpm.IsPrincipalRemainingZeroCondition,"",_xlpm.InterestCalculation))),
_xlpm.Calculation
)</f>
        <v>1332.5379986819025</v>
      </c>
      <c r="G113" s="84">
        <f t="shared" si="5"/>
        <v>230.91935095046574</v>
      </c>
      <c r="H113" s="84">
        <v>100</v>
      </c>
      <c r="I113" s="84">
        <f t="shared" si="6"/>
        <v>159573.64049087785</v>
      </c>
      <c r="J113" s="84">
        <f>_xlfn.LET(
_xlpm.PrincpalRemainingCalculation,$B$11,
_xlpm.IsPrincipalZeroCondition,ROUND($I112,2) = 0,
_xlpm.IsPrincipalRemainingBlankCondition,$I112="",
_xlpm.IsPeriodBlankCondition,ISBLANK($A113),
_xlpm.Calculation,IF(_xlpm.IsPeriodBlankCondition,"",IF(_xlpm.IsPrincipalRemainingBlankCondition,"",IF(_xlpm.IsPrincipalZeroCondition,"",_xlpm.PrincpalRemainingCalculation))),
_xlpm.Calculation
)</f>
        <v>500</v>
      </c>
      <c r="K113" s="84" t="str">
        <f>_xlfn.LET(
_xlpm.IsPrincipalRemainingLessThanOrEqualToPMICutoffAmtCondition,$I112&lt;=$B$2*(1-$B$13),
_xlpm.PMIMonthlyPayment,$B$17,
_xlpm.IsPrincipalZeroCondition,ROUND($I112,2) = 0,
_xlpm.IsPrincipalRemainingBlankCondition,$I112="",
_xlpm.IsPeriodBlankCondition,ISBLANK($A113),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13" s="84">
        <f t="shared" si="7"/>
        <v>2163.4573496323683</v>
      </c>
      <c r="O113" s="84"/>
    </row>
    <row r="114" spans="1:15" x14ac:dyDescent="0.3">
      <c r="A114" s="74">
        <v>89</v>
      </c>
      <c r="B114" s="132">
        <f t="shared" si="8"/>
        <v>46508</v>
      </c>
      <c r="C114" s="130">
        <v>0.1</v>
      </c>
      <c r="D114" s="131">
        <f>_xlfn.LET(
_xlpm.Payment,IF(OR($C114&lt;&gt;$C113,$C113=""),-PMT($C114/12,COUNT($A114:$A$625),$I113),$D113),
_xlpm.IsPrincipalRemainingZeroCondition,ROUND($I113,2)=0,
_xlpm.IsPrincipalRemainingBlankCondition,$I113="",
_xlpm.IsPeriodBlankCondition,ISBLANK($A114),
_xlpm.Calculation,IF(_xlpm.IsPeriodBlankCondition,"",IF(_xlpm.IsPrincipalRemainingBlankCondition,"",IF(_xlpm.IsPrincipalRemainingZeroCondition,"",_xlpm.Payment))),
_xlpm.Calculation
)</f>
        <v>1563.4573496323683</v>
      </c>
      <c r="E114" s="84">
        <f t="shared" si="9"/>
        <v>159573.64049087785</v>
      </c>
      <c r="F114" s="84" cm="1">
        <f t="array" ref="F114">_xlfn.LET(
_xlpm.InterestCalculation,$I113*($C114/12),
_xlpm.IsPrincipalRemainingZeroCondition,ROUND($I113,2)=0,
_xlpm.IsPrincipalRemainingBlankCondition,$I113="",
_xlpm.IsPeriodBlankCondition,ISBLANK($A114),
_xlpm.Calculation,IF(_xlpm.IsPeriodBlankCondition,"",IF(_xlpm.IsPrincipalRemainingBlankCondition,"",IF(_xlpm.IsPrincipalRemainingZeroCondition,"",_xlpm.InterestCalculation))),
_xlpm.Calculation
)</f>
        <v>1329.780337423982</v>
      </c>
      <c r="G114" s="84">
        <f t="shared" si="5"/>
        <v>233.67701220838626</v>
      </c>
      <c r="H114" s="84">
        <v>100</v>
      </c>
      <c r="I114" s="84">
        <f t="shared" si="6"/>
        <v>159239.96347866947</v>
      </c>
      <c r="J114" s="84">
        <f>_xlfn.LET(
_xlpm.PrincpalRemainingCalculation,$B$11,
_xlpm.IsPrincipalZeroCondition,ROUND($I113,2) = 0,
_xlpm.IsPrincipalRemainingBlankCondition,$I113="",
_xlpm.IsPeriodBlankCondition,ISBLANK($A114),
_xlpm.Calculation,IF(_xlpm.IsPeriodBlankCondition,"",IF(_xlpm.IsPrincipalRemainingBlankCondition,"",IF(_xlpm.IsPrincipalZeroCondition,"",_xlpm.PrincpalRemainingCalculation))),
_xlpm.Calculation
)</f>
        <v>500</v>
      </c>
      <c r="K114" s="84" t="str">
        <f>_xlfn.LET(
_xlpm.IsPrincipalRemainingLessThanOrEqualToPMICutoffAmtCondition,$I113&lt;=$B$2*(1-$B$13),
_xlpm.PMIMonthlyPayment,$B$17,
_xlpm.IsPrincipalZeroCondition,ROUND($I113,2) = 0,
_xlpm.IsPrincipalRemainingBlankCondition,$I113="",
_xlpm.IsPeriodBlankCondition,ISBLANK($A114),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14" s="84">
        <f t="shared" si="7"/>
        <v>2163.4573496323683</v>
      </c>
      <c r="O114" s="84"/>
    </row>
    <row r="115" spans="1:15" x14ac:dyDescent="0.3">
      <c r="A115" s="74">
        <v>90</v>
      </c>
      <c r="B115" s="132">
        <f t="shared" si="8"/>
        <v>46539</v>
      </c>
      <c r="C115" s="130">
        <v>0.1</v>
      </c>
      <c r="D115" s="131">
        <f>_xlfn.LET(
_xlpm.Payment,IF(OR($C115&lt;&gt;$C114,$C114=""),-PMT($C115/12,COUNT($A115:$A$625),$I114),$D114),
_xlpm.IsPrincipalRemainingZeroCondition,ROUND($I114,2)=0,
_xlpm.IsPrincipalRemainingBlankCondition,$I114="",
_xlpm.IsPeriodBlankCondition,ISBLANK($A115),
_xlpm.Calculation,IF(_xlpm.IsPeriodBlankCondition,"",IF(_xlpm.IsPrincipalRemainingBlankCondition,"",IF(_xlpm.IsPrincipalRemainingZeroCondition,"",_xlpm.Payment))),
_xlpm.Calculation
)</f>
        <v>1563.4573496323683</v>
      </c>
      <c r="E115" s="84">
        <f t="shared" si="9"/>
        <v>159239.96347866947</v>
      </c>
      <c r="F115" s="84" cm="1">
        <f t="array" ref="F115">_xlfn.LET(
_xlpm.InterestCalculation,$I114*($C115/12),
_xlpm.IsPrincipalRemainingZeroCondition,ROUND($I114,2)=0,
_xlpm.IsPrincipalRemainingBlankCondition,$I114="",
_xlpm.IsPeriodBlankCondition,ISBLANK($A115),
_xlpm.Calculation,IF(_xlpm.IsPeriodBlankCondition,"",IF(_xlpm.IsPrincipalRemainingBlankCondition,"",IF(_xlpm.IsPrincipalRemainingZeroCondition,"",_xlpm.InterestCalculation))),
_xlpm.Calculation
)</f>
        <v>1326.9996956555788</v>
      </c>
      <c r="G115" s="84">
        <f t="shared" si="5"/>
        <v>236.45765397678952</v>
      </c>
      <c r="H115" s="84">
        <v>100</v>
      </c>
      <c r="I115" s="84">
        <f t="shared" si="6"/>
        <v>158903.50582469266</v>
      </c>
      <c r="J115" s="84">
        <f>_xlfn.LET(
_xlpm.PrincpalRemainingCalculation,$B$11,
_xlpm.IsPrincipalZeroCondition,ROUND($I114,2) = 0,
_xlpm.IsPrincipalRemainingBlankCondition,$I114="",
_xlpm.IsPeriodBlankCondition,ISBLANK($A115),
_xlpm.Calculation,IF(_xlpm.IsPeriodBlankCondition,"",IF(_xlpm.IsPrincipalRemainingBlankCondition,"",IF(_xlpm.IsPrincipalZeroCondition,"",_xlpm.PrincpalRemainingCalculation))),
_xlpm.Calculation
)</f>
        <v>500</v>
      </c>
      <c r="K115" s="84" t="str">
        <f>_xlfn.LET(
_xlpm.IsPrincipalRemainingLessThanOrEqualToPMICutoffAmtCondition,$I114&lt;=$B$2*(1-$B$13),
_xlpm.PMIMonthlyPayment,$B$17,
_xlpm.IsPrincipalZeroCondition,ROUND($I114,2) = 0,
_xlpm.IsPrincipalRemainingBlankCondition,$I114="",
_xlpm.IsPeriodBlankCondition,ISBLANK($A115),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15" s="84">
        <f t="shared" si="7"/>
        <v>2163.4573496323683</v>
      </c>
      <c r="O115" s="84"/>
    </row>
    <row r="116" spans="1:15" x14ac:dyDescent="0.3">
      <c r="A116" s="74">
        <v>91</v>
      </c>
      <c r="B116" s="132">
        <f t="shared" si="8"/>
        <v>46569</v>
      </c>
      <c r="C116" s="130">
        <v>0.1</v>
      </c>
      <c r="D116" s="131">
        <f>_xlfn.LET(
_xlpm.Payment,IF(OR($C116&lt;&gt;$C115,$C115=""),-PMT($C116/12,COUNT($A116:$A$625),$I115),$D115),
_xlpm.IsPrincipalRemainingZeroCondition,ROUND($I115,2)=0,
_xlpm.IsPrincipalRemainingBlankCondition,$I115="",
_xlpm.IsPeriodBlankCondition,ISBLANK($A116),
_xlpm.Calculation,IF(_xlpm.IsPeriodBlankCondition,"",IF(_xlpm.IsPrincipalRemainingBlankCondition,"",IF(_xlpm.IsPrincipalRemainingZeroCondition,"",_xlpm.Payment))),
_xlpm.Calculation
)</f>
        <v>1563.4573496323683</v>
      </c>
      <c r="E116" s="84">
        <f t="shared" si="9"/>
        <v>158903.50582469266</v>
      </c>
      <c r="F116" s="84" cm="1">
        <f t="array" ref="F116">_xlfn.LET(
_xlpm.InterestCalculation,$I115*($C116/12),
_xlpm.IsPrincipalRemainingZeroCondition,ROUND($I115,2)=0,
_xlpm.IsPrincipalRemainingBlankCondition,$I115="",
_xlpm.IsPeriodBlankCondition,ISBLANK($A116),
_xlpm.Calculation,IF(_xlpm.IsPeriodBlankCondition,"",IF(_xlpm.IsPrincipalRemainingBlankCondition,"",IF(_xlpm.IsPrincipalRemainingZeroCondition,"",_xlpm.InterestCalculation))),
_xlpm.Calculation
)</f>
        <v>1324.1958818724388</v>
      </c>
      <c r="G116" s="84">
        <f t="shared" si="5"/>
        <v>239.26146775992947</v>
      </c>
      <c r="H116" s="84">
        <v>100</v>
      </c>
      <c r="I116" s="84">
        <f t="shared" si="6"/>
        <v>158564.24435693273</v>
      </c>
      <c r="J116" s="84">
        <f>_xlfn.LET(
_xlpm.PrincpalRemainingCalculation,$B$11,
_xlpm.IsPrincipalZeroCondition,ROUND($I115,2) = 0,
_xlpm.IsPrincipalRemainingBlankCondition,$I115="",
_xlpm.IsPeriodBlankCondition,ISBLANK($A116),
_xlpm.Calculation,IF(_xlpm.IsPeriodBlankCondition,"",IF(_xlpm.IsPrincipalRemainingBlankCondition,"",IF(_xlpm.IsPrincipalZeroCondition,"",_xlpm.PrincpalRemainingCalculation))),
_xlpm.Calculation
)</f>
        <v>500</v>
      </c>
      <c r="K116" s="84" t="str">
        <f>_xlfn.LET(
_xlpm.IsPrincipalRemainingLessThanOrEqualToPMICutoffAmtCondition,$I115&lt;=$B$2*(1-$B$13),
_xlpm.PMIMonthlyPayment,$B$17,
_xlpm.IsPrincipalZeroCondition,ROUND($I115,2) = 0,
_xlpm.IsPrincipalRemainingBlankCondition,$I115="",
_xlpm.IsPeriodBlankCondition,ISBLANK($A116),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16" s="84">
        <f t="shared" si="7"/>
        <v>2163.4573496323683</v>
      </c>
      <c r="O116" s="84"/>
    </row>
    <row r="117" spans="1:15" x14ac:dyDescent="0.3">
      <c r="A117" s="74">
        <v>92</v>
      </c>
      <c r="B117" s="132">
        <f t="shared" si="8"/>
        <v>46600</v>
      </c>
      <c r="C117" s="130">
        <v>0.1</v>
      </c>
      <c r="D117" s="131">
        <f>_xlfn.LET(
_xlpm.Payment,IF(OR($C117&lt;&gt;$C116,$C116=""),-PMT($C117/12,COUNT($A117:$A$625),$I116),$D116),
_xlpm.IsPrincipalRemainingZeroCondition,ROUND($I116,2)=0,
_xlpm.IsPrincipalRemainingBlankCondition,$I116="",
_xlpm.IsPeriodBlankCondition,ISBLANK($A117),
_xlpm.Calculation,IF(_xlpm.IsPeriodBlankCondition,"",IF(_xlpm.IsPrincipalRemainingBlankCondition,"",IF(_xlpm.IsPrincipalRemainingZeroCondition,"",_xlpm.Payment))),
_xlpm.Calculation
)</f>
        <v>1563.4573496323683</v>
      </c>
      <c r="E117" s="84">
        <f t="shared" si="9"/>
        <v>158564.24435693273</v>
      </c>
      <c r="F117" s="84" cm="1">
        <f t="array" ref="F117">_xlfn.LET(
_xlpm.InterestCalculation,$I116*($C117/12),
_xlpm.IsPrincipalRemainingZeroCondition,ROUND($I116,2)=0,
_xlpm.IsPrincipalRemainingBlankCondition,$I116="",
_xlpm.IsPeriodBlankCondition,ISBLANK($A117),
_xlpm.Calculation,IF(_xlpm.IsPeriodBlankCondition,"",IF(_xlpm.IsPrincipalRemainingBlankCondition,"",IF(_xlpm.IsPrincipalRemainingZeroCondition,"",_xlpm.InterestCalculation))),
_xlpm.Calculation
)</f>
        <v>1321.3687029744394</v>
      </c>
      <c r="G117" s="84">
        <f t="shared" si="5"/>
        <v>242.08864665792885</v>
      </c>
      <c r="H117" s="84">
        <v>100</v>
      </c>
      <c r="I117" s="84">
        <f t="shared" si="6"/>
        <v>158222.15571027479</v>
      </c>
      <c r="J117" s="84">
        <f>_xlfn.LET(
_xlpm.PrincpalRemainingCalculation,$B$11,
_xlpm.IsPrincipalZeroCondition,ROUND($I116,2) = 0,
_xlpm.IsPrincipalRemainingBlankCondition,$I116="",
_xlpm.IsPeriodBlankCondition,ISBLANK($A117),
_xlpm.Calculation,IF(_xlpm.IsPeriodBlankCondition,"",IF(_xlpm.IsPrincipalRemainingBlankCondition,"",IF(_xlpm.IsPrincipalZeroCondition,"",_xlpm.PrincpalRemainingCalculation))),
_xlpm.Calculation
)</f>
        <v>500</v>
      </c>
      <c r="K117" s="84" t="str">
        <f>_xlfn.LET(
_xlpm.IsPrincipalRemainingLessThanOrEqualToPMICutoffAmtCondition,$I116&lt;=$B$2*(1-$B$13),
_xlpm.PMIMonthlyPayment,$B$17,
_xlpm.IsPrincipalZeroCondition,ROUND($I116,2) = 0,
_xlpm.IsPrincipalRemainingBlankCondition,$I116="",
_xlpm.IsPeriodBlankCondition,ISBLANK($A117),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17" s="84">
        <f t="shared" si="7"/>
        <v>2163.4573496323683</v>
      </c>
      <c r="O117" s="84"/>
    </row>
    <row r="118" spans="1:15" x14ac:dyDescent="0.3">
      <c r="A118" s="74">
        <v>93</v>
      </c>
      <c r="B118" s="132">
        <f t="shared" si="8"/>
        <v>46631</v>
      </c>
      <c r="C118" s="130">
        <v>0.1</v>
      </c>
      <c r="D118" s="131">
        <f>_xlfn.LET(
_xlpm.Payment,IF(OR($C118&lt;&gt;$C117,$C117=""),-PMT($C118/12,COUNT($A118:$A$625),$I117),$D117),
_xlpm.IsPrincipalRemainingZeroCondition,ROUND($I117,2)=0,
_xlpm.IsPrincipalRemainingBlankCondition,$I117="",
_xlpm.IsPeriodBlankCondition,ISBLANK($A118),
_xlpm.Calculation,IF(_xlpm.IsPeriodBlankCondition,"",IF(_xlpm.IsPrincipalRemainingBlankCondition,"",IF(_xlpm.IsPrincipalRemainingZeroCondition,"",_xlpm.Payment))),
_xlpm.Calculation
)</f>
        <v>1563.4573496323683</v>
      </c>
      <c r="E118" s="84">
        <f t="shared" si="9"/>
        <v>158222.15571027479</v>
      </c>
      <c r="F118" s="84" cm="1">
        <f t="array" ref="F118">_xlfn.LET(
_xlpm.InterestCalculation,$I117*($C118/12),
_xlpm.IsPrincipalRemainingZeroCondition,ROUND($I117,2)=0,
_xlpm.IsPrincipalRemainingBlankCondition,$I117="",
_xlpm.IsPeriodBlankCondition,ISBLANK($A118),
_xlpm.Calculation,IF(_xlpm.IsPeriodBlankCondition,"",IF(_xlpm.IsPrincipalRemainingBlankCondition,"",IF(_xlpm.IsPrincipalRemainingZeroCondition,"",_xlpm.InterestCalculation))),
_xlpm.Calculation
)</f>
        <v>1318.5179642522899</v>
      </c>
      <c r="G118" s="84">
        <f t="shared" si="5"/>
        <v>244.93938538007842</v>
      </c>
      <c r="H118" s="84">
        <v>100</v>
      </c>
      <c r="I118" s="84">
        <f t="shared" si="6"/>
        <v>157877.21632489472</v>
      </c>
      <c r="J118" s="84">
        <f>_xlfn.LET(
_xlpm.PrincpalRemainingCalculation,$B$11,
_xlpm.IsPrincipalZeroCondition,ROUND($I117,2) = 0,
_xlpm.IsPrincipalRemainingBlankCondition,$I117="",
_xlpm.IsPeriodBlankCondition,ISBLANK($A118),
_xlpm.Calculation,IF(_xlpm.IsPeriodBlankCondition,"",IF(_xlpm.IsPrincipalRemainingBlankCondition,"",IF(_xlpm.IsPrincipalZeroCondition,"",_xlpm.PrincpalRemainingCalculation))),
_xlpm.Calculation
)</f>
        <v>500</v>
      </c>
      <c r="K118" s="84" t="str">
        <f>_xlfn.LET(
_xlpm.IsPrincipalRemainingLessThanOrEqualToPMICutoffAmtCondition,$I117&lt;=$B$2*(1-$B$13),
_xlpm.PMIMonthlyPayment,$B$17,
_xlpm.IsPrincipalZeroCondition,ROUND($I117,2) = 0,
_xlpm.IsPrincipalRemainingBlankCondition,$I117="",
_xlpm.IsPeriodBlankCondition,ISBLANK($A118),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18" s="84">
        <f t="shared" si="7"/>
        <v>2163.4573496323683</v>
      </c>
      <c r="O118" s="84"/>
    </row>
    <row r="119" spans="1:15" x14ac:dyDescent="0.3">
      <c r="A119" s="74">
        <v>94</v>
      </c>
      <c r="B119" s="132">
        <f t="shared" si="8"/>
        <v>46661</v>
      </c>
      <c r="C119" s="130">
        <v>0.1</v>
      </c>
      <c r="D119" s="131">
        <f>_xlfn.LET(
_xlpm.Payment,IF(OR($C119&lt;&gt;$C118,$C118=""),-PMT($C119/12,COUNT($A119:$A$625),$I118),$D118),
_xlpm.IsPrincipalRemainingZeroCondition,ROUND($I118,2)=0,
_xlpm.IsPrincipalRemainingBlankCondition,$I118="",
_xlpm.IsPeriodBlankCondition,ISBLANK($A119),
_xlpm.Calculation,IF(_xlpm.IsPeriodBlankCondition,"",IF(_xlpm.IsPrincipalRemainingBlankCondition,"",IF(_xlpm.IsPrincipalRemainingZeroCondition,"",_xlpm.Payment))),
_xlpm.Calculation
)</f>
        <v>1563.4573496323683</v>
      </c>
      <c r="E119" s="84">
        <f t="shared" si="9"/>
        <v>157877.21632489472</v>
      </c>
      <c r="F119" s="84" cm="1">
        <f t="array" ref="F119">_xlfn.LET(
_xlpm.InterestCalculation,$I118*($C119/12),
_xlpm.IsPrincipalRemainingZeroCondition,ROUND($I118,2)=0,
_xlpm.IsPrincipalRemainingBlankCondition,$I118="",
_xlpm.IsPeriodBlankCondition,ISBLANK($A119),
_xlpm.Calculation,IF(_xlpm.IsPeriodBlankCondition,"",IF(_xlpm.IsPrincipalRemainingBlankCondition,"",IF(_xlpm.IsPrincipalRemainingZeroCondition,"",_xlpm.InterestCalculation))),
_xlpm.Calculation
)</f>
        <v>1315.6434693741226</v>
      </c>
      <c r="G119" s="84">
        <f t="shared" si="5"/>
        <v>247.81388025824572</v>
      </c>
      <c r="H119" s="84">
        <v>100</v>
      </c>
      <c r="I119" s="84">
        <f t="shared" si="6"/>
        <v>157529.40244463648</v>
      </c>
      <c r="J119" s="84">
        <f>_xlfn.LET(
_xlpm.PrincpalRemainingCalculation,$B$11,
_xlpm.IsPrincipalZeroCondition,ROUND($I118,2) = 0,
_xlpm.IsPrincipalRemainingBlankCondition,$I118="",
_xlpm.IsPeriodBlankCondition,ISBLANK($A119),
_xlpm.Calculation,IF(_xlpm.IsPeriodBlankCondition,"",IF(_xlpm.IsPrincipalRemainingBlankCondition,"",IF(_xlpm.IsPrincipalZeroCondition,"",_xlpm.PrincpalRemainingCalculation))),
_xlpm.Calculation
)</f>
        <v>500</v>
      </c>
      <c r="K119" s="84" t="str">
        <f>_xlfn.LET(
_xlpm.IsPrincipalRemainingLessThanOrEqualToPMICutoffAmtCondition,$I118&lt;=$B$2*(1-$B$13),
_xlpm.PMIMonthlyPayment,$B$17,
_xlpm.IsPrincipalZeroCondition,ROUND($I118,2) = 0,
_xlpm.IsPrincipalRemainingBlankCondition,$I118="",
_xlpm.IsPeriodBlankCondition,ISBLANK($A119),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19" s="84">
        <f t="shared" si="7"/>
        <v>2163.4573496323683</v>
      </c>
      <c r="O119" s="84"/>
    </row>
    <row r="120" spans="1:15" x14ac:dyDescent="0.3">
      <c r="A120" s="74">
        <v>95</v>
      </c>
      <c r="B120" s="132">
        <f t="shared" si="8"/>
        <v>46692</v>
      </c>
      <c r="C120" s="130">
        <v>0.1</v>
      </c>
      <c r="D120" s="131">
        <f>_xlfn.LET(
_xlpm.Payment,IF(OR($C120&lt;&gt;$C119,$C119=""),-PMT($C120/12,COUNT($A120:$A$625),$I119),$D119),
_xlpm.IsPrincipalRemainingZeroCondition,ROUND($I119,2)=0,
_xlpm.IsPrincipalRemainingBlankCondition,$I119="",
_xlpm.IsPeriodBlankCondition,ISBLANK($A120),
_xlpm.Calculation,IF(_xlpm.IsPeriodBlankCondition,"",IF(_xlpm.IsPrincipalRemainingBlankCondition,"",IF(_xlpm.IsPrincipalRemainingZeroCondition,"",_xlpm.Payment))),
_xlpm.Calculation
)</f>
        <v>1563.4573496323683</v>
      </c>
      <c r="E120" s="84">
        <f t="shared" si="9"/>
        <v>157529.40244463648</v>
      </c>
      <c r="F120" s="84" cm="1">
        <f t="array" ref="F120">_xlfn.LET(
_xlpm.InterestCalculation,$I119*($C120/12),
_xlpm.IsPrincipalRemainingZeroCondition,ROUND($I119,2)=0,
_xlpm.IsPrincipalRemainingBlankCondition,$I119="",
_xlpm.IsPeriodBlankCondition,ISBLANK($A120),
_xlpm.Calculation,IF(_xlpm.IsPeriodBlankCondition,"",IF(_xlpm.IsPrincipalRemainingBlankCondition,"",IF(_xlpm.IsPrincipalRemainingZeroCondition,"",_xlpm.InterestCalculation))),
_xlpm.Calculation
)</f>
        <v>1312.7450203719707</v>
      </c>
      <c r="G120" s="84">
        <f t="shared" si="5"/>
        <v>250.71232926039761</v>
      </c>
      <c r="H120" s="84">
        <v>100</v>
      </c>
      <c r="I120" s="84">
        <f t="shared" si="6"/>
        <v>157178.69011537608</v>
      </c>
      <c r="J120" s="84">
        <f>_xlfn.LET(
_xlpm.PrincpalRemainingCalculation,$B$11,
_xlpm.IsPrincipalZeroCondition,ROUND($I119,2) = 0,
_xlpm.IsPrincipalRemainingBlankCondition,$I119="",
_xlpm.IsPeriodBlankCondition,ISBLANK($A120),
_xlpm.Calculation,IF(_xlpm.IsPeriodBlankCondition,"",IF(_xlpm.IsPrincipalRemainingBlankCondition,"",IF(_xlpm.IsPrincipalZeroCondition,"",_xlpm.PrincpalRemainingCalculation))),
_xlpm.Calculation
)</f>
        <v>500</v>
      </c>
      <c r="K120" s="84" t="str">
        <f>_xlfn.LET(
_xlpm.IsPrincipalRemainingLessThanOrEqualToPMICutoffAmtCondition,$I119&lt;=$B$2*(1-$B$13),
_xlpm.PMIMonthlyPayment,$B$17,
_xlpm.IsPrincipalZeroCondition,ROUND($I119,2) = 0,
_xlpm.IsPrincipalRemainingBlankCondition,$I119="",
_xlpm.IsPeriodBlankCondition,ISBLANK($A120),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20" s="84">
        <f t="shared" si="7"/>
        <v>2163.4573496323683</v>
      </c>
      <c r="O120" s="84"/>
    </row>
    <row r="121" spans="1:15" x14ac:dyDescent="0.3">
      <c r="A121" s="74">
        <v>96</v>
      </c>
      <c r="B121" s="132">
        <f t="shared" si="8"/>
        <v>46722</v>
      </c>
      <c r="C121" s="130">
        <v>0.1</v>
      </c>
      <c r="D121" s="131">
        <f>_xlfn.LET(
_xlpm.Payment,IF(OR($C121&lt;&gt;$C120,$C120=""),-PMT($C121/12,COUNT($A121:$A$625),$I120),$D120),
_xlpm.IsPrincipalRemainingZeroCondition,ROUND($I120,2)=0,
_xlpm.IsPrincipalRemainingBlankCondition,$I120="",
_xlpm.IsPeriodBlankCondition,ISBLANK($A121),
_xlpm.Calculation,IF(_xlpm.IsPeriodBlankCondition,"",IF(_xlpm.IsPrincipalRemainingBlankCondition,"",IF(_xlpm.IsPrincipalRemainingZeroCondition,"",_xlpm.Payment))),
_xlpm.Calculation
)</f>
        <v>1563.4573496323683</v>
      </c>
      <c r="E121" s="84">
        <f t="shared" si="9"/>
        <v>157178.69011537608</v>
      </c>
      <c r="F121" s="84" cm="1">
        <f t="array" ref="F121">_xlfn.LET(
_xlpm.InterestCalculation,$I120*($C121/12),
_xlpm.IsPrincipalRemainingZeroCondition,ROUND($I120,2)=0,
_xlpm.IsPrincipalRemainingBlankCondition,$I120="",
_xlpm.IsPeriodBlankCondition,ISBLANK($A121),
_xlpm.Calculation,IF(_xlpm.IsPeriodBlankCondition,"",IF(_xlpm.IsPrincipalRemainingBlankCondition,"",IF(_xlpm.IsPrincipalRemainingZeroCondition,"",_xlpm.InterestCalculation))),
_xlpm.Calculation
)</f>
        <v>1309.822417628134</v>
      </c>
      <c r="G121" s="84">
        <f t="shared" si="5"/>
        <v>253.63493200423432</v>
      </c>
      <c r="H121" s="84">
        <v>100</v>
      </c>
      <c r="I121" s="84">
        <f t="shared" si="6"/>
        <v>156825.05518337185</v>
      </c>
      <c r="J121" s="84">
        <f>_xlfn.LET(
_xlpm.PrincpalRemainingCalculation,$B$11,
_xlpm.IsPrincipalZeroCondition,ROUND($I120,2) = 0,
_xlpm.IsPrincipalRemainingBlankCondition,$I120="",
_xlpm.IsPeriodBlankCondition,ISBLANK($A121),
_xlpm.Calculation,IF(_xlpm.IsPeriodBlankCondition,"",IF(_xlpm.IsPrincipalRemainingBlankCondition,"",IF(_xlpm.IsPrincipalZeroCondition,"",_xlpm.PrincpalRemainingCalculation))),
_xlpm.Calculation
)</f>
        <v>500</v>
      </c>
      <c r="K121" s="84" t="str">
        <f>_xlfn.LET(
_xlpm.IsPrincipalRemainingLessThanOrEqualToPMICutoffAmtCondition,$I120&lt;=$B$2*(1-$B$13),
_xlpm.PMIMonthlyPayment,$B$17,
_xlpm.IsPrincipalZeroCondition,ROUND($I120,2) = 0,
_xlpm.IsPrincipalRemainingBlankCondition,$I120="",
_xlpm.IsPeriodBlankCondition,ISBLANK($A121),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21" s="84">
        <f t="shared" si="7"/>
        <v>2163.4573496323683</v>
      </c>
      <c r="O121" s="84"/>
    </row>
    <row r="122" spans="1:15" x14ac:dyDescent="0.3">
      <c r="A122" s="74">
        <v>97</v>
      </c>
      <c r="B122" s="132">
        <f t="shared" si="8"/>
        <v>46753</v>
      </c>
      <c r="C122" s="130">
        <v>0.1</v>
      </c>
      <c r="D122" s="131">
        <f>_xlfn.LET(
_xlpm.Payment,IF(OR($C122&lt;&gt;$C121,$C121=""),-PMT($C122/12,COUNT($A122:$A$625),$I121),$D121),
_xlpm.IsPrincipalRemainingZeroCondition,ROUND($I121,2)=0,
_xlpm.IsPrincipalRemainingBlankCondition,$I121="",
_xlpm.IsPeriodBlankCondition,ISBLANK($A122),
_xlpm.Calculation,IF(_xlpm.IsPeriodBlankCondition,"",IF(_xlpm.IsPrincipalRemainingBlankCondition,"",IF(_xlpm.IsPrincipalRemainingZeroCondition,"",_xlpm.Payment))),
_xlpm.Calculation
)</f>
        <v>1563.4573496323683</v>
      </c>
      <c r="E122" s="84">
        <f t="shared" si="9"/>
        <v>156825.05518337185</v>
      </c>
      <c r="F122" s="84" cm="1">
        <f t="array" ref="F122">_xlfn.LET(
_xlpm.InterestCalculation,$I121*($C122/12),
_xlpm.IsPrincipalRemainingZeroCondition,ROUND($I121,2)=0,
_xlpm.IsPrincipalRemainingBlankCondition,$I121="",
_xlpm.IsPeriodBlankCondition,ISBLANK($A122),
_xlpm.Calculation,IF(_xlpm.IsPeriodBlankCondition,"",IF(_xlpm.IsPrincipalRemainingBlankCondition,"",IF(_xlpm.IsPrincipalRemainingZeroCondition,"",_xlpm.InterestCalculation))),
_xlpm.Calculation
)</f>
        <v>1306.8754598614321</v>
      </c>
      <c r="G122" s="84">
        <f t="shared" si="5"/>
        <v>256.58188977093619</v>
      </c>
      <c r="H122" s="84">
        <v>100</v>
      </c>
      <c r="I122" s="84">
        <f t="shared" si="6"/>
        <v>156468.47329360092</v>
      </c>
      <c r="J122" s="84">
        <f>_xlfn.LET(
_xlpm.PrincpalRemainingCalculation,$B$11,
_xlpm.IsPrincipalZeroCondition,ROUND($I121,2) = 0,
_xlpm.IsPrincipalRemainingBlankCondition,$I121="",
_xlpm.IsPeriodBlankCondition,ISBLANK($A122),
_xlpm.Calculation,IF(_xlpm.IsPeriodBlankCondition,"",IF(_xlpm.IsPrincipalRemainingBlankCondition,"",IF(_xlpm.IsPrincipalZeroCondition,"",_xlpm.PrincpalRemainingCalculation))),
_xlpm.Calculation
)</f>
        <v>500</v>
      </c>
      <c r="K122" s="84" t="str">
        <f>_xlfn.LET(
_xlpm.IsPrincipalRemainingLessThanOrEqualToPMICutoffAmtCondition,$I121&lt;=$B$2*(1-$B$13),
_xlpm.PMIMonthlyPayment,$B$17,
_xlpm.IsPrincipalZeroCondition,ROUND($I121,2) = 0,
_xlpm.IsPrincipalRemainingBlankCondition,$I121="",
_xlpm.IsPeriodBlankCondition,ISBLANK($A122),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22" s="84">
        <f t="shared" si="7"/>
        <v>2163.4573496323683</v>
      </c>
      <c r="O122" s="84"/>
    </row>
    <row r="123" spans="1:15" x14ac:dyDescent="0.3">
      <c r="A123" s="74">
        <v>98</v>
      </c>
      <c r="B123" s="132">
        <f t="shared" si="8"/>
        <v>46784</v>
      </c>
      <c r="C123" s="130">
        <v>0.1</v>
      </c>
      <c r="D123" s="131">
        <f>_xlfn.LET(
_xlpm.Payment,IF(OR($C123&lt;&gt;$C122,$C122=""),-PMT($C123/12,COUNT($A123:$A$625),$I122),$D122),
_xlpm.IsPrincipalRemainingZeroCondition,ROUND($I122,2)=0,
_xlpm.IsPrincipalRemainingBlankCondition,$I122="",
_xlpm.IsPeriodBlankCondition,ISBLANK($A123),
_xlpm.Calculation,IF(_xlpm.IsPeriodBlankCondition,"",IF(_xlpm.IsPrincipalRemainingBlankCondition,"",IF(_xlpm.IsPrincipalRemainingZeroCondition,"",_xlpm.Payment))),
_xlpm.Calculation
)</f>
        <v>1563.4573496323683</v>
      </c>
      <c r="E123" s="84">
        <f t="shared" si="9"/>
        <v>156468.47329360092</v>
      </c>
      <c r="F123" s="84" cm="1">
        <f t="array" ref="F123">_xlfn.LET(
_xlpm.InterestCalculation,$I122*($C123/12),
_xlpm.IsPrincipalRemainingZeroCondition,ROUND($I122,2)=0,
_xlpm.IsPrincipalRemainingBlankCondition,$I122="",
_xlpm.IsPeriodBlankCondition,ISBLANK($A123),
_xlpm.Calculation,IF(_xlpm.IsPeriodBlankCondition,"",IF(_xlpm.IsPrincipalRemainingBlankCondition,"",IF(_xlpm.IsPrincipalRemainingZeroCondition,"",_xlpm.InterestCalculation))),
_xlpm.Calculation
)</f>
        <v>1303.9039441133409</v>
      </c>
      <c r="G123" s="84">
        <f t="shared" si="5"/>
        <v>259.55340551902736</v>
      </c>
      <c r="H123" s="84">
        <v>100</v>
      </c>
      <c r="I123" s="84">
        <f t="shared" si="6"/>
        <v>156108.9198880819</v>
      </c>
      <c r="J123" s="84">
        <f>_xlfn.LET(
_xlpm.PrincpalRemainingCalculation,$B$11,
_xlpm.IsPrincipalZeroCondition,ROUND($I122,2) = 0,
_xlpm.IsPrincipalRemainingBlankCondition,$I122="",
_xlpm.IsPeriodBlankCondition,ISBLANK($A123),
_xlpm.Calculation,IF(_xlpm.IsPeriodBlankCondition,"",IF(_xlpm.IsPrincipalRemainingBlankCondition,"",IF(_xlpm.IsPrincipalZeroCondition,"",_xlpm.PrincpalRemainingCalculation))),
_xlpm.Calculation
)</f>
        <v>500</v>
      </c>
      <c r="K123" s="84" t="str">
        <f>_xlfn.LET(
_xlpm.IsPrincipalRemainingLessThanOrEqualToPMICutoffAmtCondition,$I122&lt;=$B$2*(1-$B$13),
_xlpm.PMIMonthlyPayment,$B$17,
_xlpm.IsPrincipalZeroCondition,ROUND($I122,2) = 0,
_xlpm.IsPrincipalRemainingBlankCondition,$I122="",
_xlpm.IsPeriodBlankCondition,ISBLANK($A123),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23" s="84">
        <f t="shared" si="7"/>
        <v>2163.4573496323683</v>
      </c>
      <c r="O123" s="84"/>
    </row>
    <row r="124" spans="1:15" x14ac:dyDescent="0.3">
      <c r="A124" s="74">
        <v>99</v>
      </c>
      <c r="B124" s="132">
        <f t="shared" si="8"/>
        <v>46813</v>
      </c>
      <c r="C124" s="130">
        <v>0.1</v>
      </c>
      <c r="D124" s="131">
        <f>_xlfn.LET(
_xlpm.Payment,IF(OR($C124&lt;&gt;$C123,$C123=""),-PMT($C124/12,COUNT($A124:$A$625),$I123),$D123),
_xlpm.IsPrincipalRemainingZeroCondition,ROUND($I123,2)=0,
_xlpm.IsPrincipalRemainingBlankCondition,$I123="",
_xlpm.IsPeriodBlankCondition,ISBLANK($A124),
_xlpm.Calculation,IF(_xlpm.IsPeriodBlankCondition,"",IF(_xlpm.IsPrincipalRemainingBlankCondition,"",IF(_xlpm.IsPrincipalRemainingZeroCondition,"",_xlpm.Payment))),
_xlpm.Calculation
)</f>
        <v>1563.4573496323683</v>
      </c>
      <c r="E124" s="84">
        <f t="shared" si="9"/>
        <v>156108.9198880819</v>
      </c>
      <c r="F124" s="84" cm="1">
        <f t="array" ref="F124">_xlfn.LET(
_xlpm.InterestCalculation,$I123*($C124/12),
_xlpm.IsPrincipalRemainingZeroCondition,ROUND($I123,2)=0,
_xlpm.IsPrincipalRemainingBlankCondition,$I123="",
_xlpm.IsPeriodBlankCondition,ISBLANK($A124),
_xlpm.Calculation,IF(_xlpm.IsPeriodBlankCondition,"",IF(_xlpm.IsPrincipalRemainingBlankCondition,"",IF(_xlpm.IsPrincipalRemainingZeroCondition,"",_xlpm.InterestCalculation))),
_xlpm.Calculation
)</f>
        <v>1300.9076657340158</v>
      </c>
      <c r="G124" s="84">
        <f t="shared" si="5"/>
        <v>262.54968389835244</v>
      </c>
      <c r="H124" s="84">
        <v>100</v>
      </c>
      <c r="I124" s="84">
        <f t="shared" si="6"/>
        <v>155746.37020418356</v>
      </c>
      <c r="J124" s="84">
        <f>_xlfn.LET(
_xlpm.PrincpalRemainingCalculation,$B$11,
_xlpm.IsPrincipalZeroCondition,ROUND($I123,2) = 0,
_xlpm.IsPrincipalRemainingBlankCondition,$I123="",
_xlpm.IsPeriodBlankCondition,ISBLANK($A124),
_xlpm.Calculation,IF(_xlpm.IsPeriodBlankCondition,"",IF(_xlpm.IsPrincipalRemainingBlankCondition,"",IF(_xlpm.IsPrincipalZeroCondition,"",_xlpm.PrincpalRemainingCalculation))),
_xlpm.Calculation
)</f>
        <v>500</v>
      </c>
      <c r="K124" s="84" t="str">
        <f>_xlfn.LET(
_xlpm.IsPrincipalRemainingLessThanOrEqualToPMICutoffAmtCondition,$I123&lt;=$B$2*(1-$B$13),
_xlpm.PMIMonthlyPayment,$B$17,
_xlpm.IsPrincipalZeroCondition,ROUND($I123,2) = 0,
_xlpm.IsPrincipalRemainingBlankCondition,$I123="",
_xlpm.IsPeriodBlankCondition,ISBLANK($A124),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24" s="84">
        <f t="shared" si="7"/>
        <v>2163.4573496323683</v>
      </c>
      <c r="O124" s="84"/>
    </row>
    <row r="125" spans="1:15" x14ac:dyDescent="0.3">
      <c r="A125" s="74">
        <v>100</v>
      </c>
      <c r="B125" s="132">
        <f t="shared" si="8"/>
        <v>46844</v>
      </c>
      <c r="C125" s="130">
        <v>0.1</v>
      </c>
      <c r="D125" s="131">
        <f>_xlfn.LET(
_xlpm.Payment,IF(OR($C125&lt;&gt;$C124,$C124=""),-PMT($C125/12,COUNT($A125:$A$625),$I124),$D124),
_xlpm.IsPrincipalRemainingZeroCondition,ROUND($I124,2)=0,
_xlpm.IsPrincipalRemainingBlankCondition,$I124="",
_xlpm.IsPeriodBlankCondition,ISBLANK($A125),
_xlpm.Calculation,IF(_xlpm.IsPeriodBlankCondition,"",IF(_xlpm.IsPrincipalRemainingBlankCondition,"",IF(_xlpm.IsPrincipalRemainingZeroCondition,"",_xlpm.Payment))),
_xlpm.Calculation
)</f>
        <v>1563.4573496323683</v>
      </c>
      <c r="E125" s="84">
        <f t="shared" si="9"/>
        <v>155746.37020418356</v>
      </c>
      <c r="F125" s="84" cm="1">
        <f t="array" ref="F125">_xlfn.LET(
_xlpm.InterestCalculation,$I124*($C125/12),
_xlpm.IsPrincipalRemainingZeroCondition,ROUND($I124,2)=0,
_xlpm.IsPrincipalRemainingBlankCondition,$I124="",
_xlpm.IsPeriodBlankCondition,ISBLANK($A125),
_xlpm.Calculation,IF(_xlpm.IsPeriodBlankCondition,"",IF(_xlpm.IsPrincipalRemainingBlankCondition,"",IF(_xlpm.IsPrincipalRemainingZeroCondition,"",_xlpm.InterestCalculation))),
_xlpm.Calculation
)</f>
        <v>1297.8864183681962</v>
      </c>
      <c r="G125" s="84">
        <f t="shared" si="5"/>
        <v>265.57093126417203</v>
      </c>
      <c r="H125" s="84">
        <v>100</v>
      </c>
      <c r="I125" s="84">
        <f t="shared" si="6"/>
        <v>155380.79927291939</v>
      </c>
      <c r="J125" s="84">
        <f>_xlfn.LET(
_xlpm.PrincpalRemainingCalculation,$B$11,
_xlpm.IsPrincipalZeroCondition,ROUND($I124,2) = 0,
_xlpm.IsPrincipalRemainingBlankCondition,$I124="",
_xlpm.IsPeriodBlankCondition,ISBLANK($A125),
_xlpm.Calculation,IF(_xlpm.IsPeriodBlankCondition,"",IF(_xlpm.IsPrincipalRemainingBlankCondition,"",IF(_xlpm.IsPrincipalZeroCondition,"",_xlpm.PrincpalRemainingCalculation))),
_xlpm.Calculation
)</f>
        <v>500</v>
      </c>
      <c r="K125" s="84" t="str">
        <f>_xlfn.LET(
_xlpm.IsPrincipalRemainingLessThanOrEqualToPMICutoffAmtCondition,$I124&lt;=$B$2*(1-$B$13),
_xlpm.PMIMonthlyPayment,$B$17,
_xlpm.IsPrincipalZeroCondition,ROUND($I124,2) = 0,
_xlpm.IsPrincipalRemainingBlankCondition,$I124="",
_xlpm.IsPeriodBlankCondition,ISBLANK($A125),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25" s="84">
        <f t="shared" si="7"/>
        <v>2163.4573496323683</v>
      </c>
      <c r="O125" s="84"/>
    </row>
    <row r="126" spans="1:15" x14ac:dyDescent="0.3">
      <c r="A126" s="74">
        <v>101</v>
      </c>
      <c r="B126" s="132">
        <f t="shared" si="8"/>
        <v>46874</v>
      </c>
      <c r="C126" s="130">
        <v>0.1</v>
      </c>
      <c r="D126" s="131">
        <f>_xlfn.LET(
_xlpm.Payment,IF(OR($C126&lt;&gt;$C125,$C125=""),-PMT($C126/12,COUNT($A126:$A$625),$I125),$D125),
_xlpm.IsPrincipalRemainingZeroCondition,ROUND($I125,2)=0,
_xlpm.IsPrincipalRemainingBlankCondition,$I125="",
_xlpm.IsPeriodBlankCondition,ISBLANK($A126),
_xlpm.Calculation,IF(_xlpm.IsPeriodBlankCondition,"",IF(_xlpm.IsPrincipalRemainingBlankCondition,"",IF(_xlpm.IsPrincipalRemainingZeroCondition,"",_xlpm.Payment))),
_xlpm.Calculation
)</f>
        <v>1563.4573496323683</v>
      </c>
      <c r="E126" s="84">
        <f t="shared" si="9"/>
        <v>155380.79927291939</v>
      </c>
      <c r="F126" s="84" cm="1">
        <f t="array" ref="F126">_xlfn.LET(
_xlpm.InterestCalculation,$I125*($C126/12),
_xlpm.IsPrincipalRemainingZeroCondition,ROUND($I125,2)=0,
_xlpm.IsPrincipalRemainingBlankCondition,$I125="",
_xlpm.IsPeriodBlankCondition,ISBLANK($A126),
_xlpm.Calculation,IF(_xlpm.IsPeriodBlankCondition,"",IF(_xlpm.IsPrincipalRemainingBlankCondition,"",IF(_xlpm.IsPrincipalRemainingZeroCondition,"",_xlpm.InterestCalculation))),
_xlpm.Calculation
)</f>
        <v>1294.8399939409949</v>
      </c>
      <c r="G126" s="84">
        <f t="shared" si="5"/>
        <v>268.6173556913734</v>
      </c>
      <c r="H126" s="84">
        <v>100</v>
      </c>
      <c r="I126" s="84">
        <f t="shared" si="6"/>
        <v>155012.18191722801</v>
      </c>
      <c r="J126" s="84">
        <f>_xlfn.LET(
_xlpm.PrincpalRemainingCalculation,$B$11,
_xlpm.IsPrincipalZeroCondition,ROUND($I125,2) = 0,
_xlpm.IsPrincipalRemainingBlankCondition,$I125="",
_xlpm.IsPeriodBlankCondition,ISBLANK($A126),
_xlpm.Calculation,IF(_xlpm.IsPeriodBlankCondition,"",IF(_xlpm.IsPrincipalRemainingBlankCondition,"",IF(_xlpm.IsPrincipalZeroCondition,"",_xlpm.PrincpalRemainingCalculation))),
_xlpm.Calculation
)</f>
        <v>500</v>
      </c>
      <c r="K126" s="84" t="str">
        <f>_xlfn.LET(
_xlpm.IsPrincipalRemainingLessThanOrEqualToPMICutoffAmtCondition,$I125&lt;=$B$2*(1-$B$13),
_xlpm.PMIMonthlyPayment,$B$17,
_xlpm.IsPrincipalZeroCondition,ROUND($I125,2) = 0,
_xlpm.IsPrincipalRemainingBlankCondition,$I125="",
_xlpm.IsPeriodBlankCondition,ISBLANK($A126),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26" s="84">
        <f t="shared" si="7"/>
        <v>2163.4573496323683</v>
      </c>
      <c r="O126" s="84"/>
    </row>
    <row r="127" spans="1:15" x14ac:dyDescent="0.3">
      <c r="A127" s="74">
        <v>102</v>
      </c>
      <c r="B127" s="132">
        <f t="shared" si="8"/>
        <v>46905</v>
      </c>
      <c r="C127" s="130">
        <v>0.1</v>
      </c>
      <c r="D127" s="131">
        <f>_xlfn.LET(
_xlpm.Payment,IF(OR($C127&lt;&gt;$C126,$C126=""),-PMT($C127/12,COUNT($A127:$A$625),$I126),$D126),
_xlpm.IsPrincipalRemainingZeroCondition,ROUND($I126,2)=0,
_xlpm.IsPrincipalRemainingBlankCondition,$I126="",
_xlpm.IsPeriodBlankCondition,ISBLANK($A127),
_xlpm.Calculation,IF(_xlpm.IsPeriodBlankCondition,"",IF(_xlpm.IsPrincipalRemainingBlankCondition,"",IF(_xlpm.IsPrincipalRemainingZeroCondition,"",_xlpm.Payment))),
_xlpm.Calculation
)</f>
        <v>1563.4573496323683</v>
      </c>
      <c r="E127" s="84">
        <f t="shared" si="9"/>
        <v>155012.18191722801</v>
      </c>
      <c r="F127" s="84" cm="1">
        <f t="array" ref="F127">_xlfn.LET(
_xlpm.InterestCalculation,$I126*($C127/12),
_xlpm.IsPrincipalRemainingZeroCondition,ROUND($I126,2)=0,
_xlpm.IsPrincipalRemainingBlankCondition,$I126="",
_xlpm.IsPeriodBlankCondition,ISBLANK($A127),
_xlpm.Calculation,IF(_xlpm.IsPeriodBlankCondition,"",IF(_xlpm.IsPrincipalRemainingBlankCondition,"",IF(_xlpm.IsPrincipalRemainingZeroCondition,"",_xlpm.InterestCalculation))),
_xlpm.Calculation
)</f>
        <v>1291.7681826435667</v>
      </c>
      <c r="G127" s="84">
        <f t="shared" si="5"/>
        <v>271.68916698880162</v>
      </c>
      <c r="H127" s="84">
        <v>100</v>
      </c>
      <c r="I127" s="84">
        <f t="shared" si="6"/>
        <v>154640.49275023921</v>
      </c>
      <c r="J127" s="84">
        <f>_xlfn.LET(
_xlpm.PrincpalRemainingCalculation,$B$11,
_xlpm.IsPrincipalZeroCondition,ROUND($I126,2) = 0,
_xlpm.IsPrincipalRemainingBlankCondition,$I126="",
_xlpm.IsPeriodBlankCondition,ISBLANK($A127),
_xlpm.Calculation,IF(_xlpm.IsPeriodBlankCondition,"",IF(_xlpm.IsPrincipalRemainingBlankCondition,"",IF(_xlpm.IsPrincipalZeroCondition,"",_xlpm.PrincpalRemainingCalculation))),
_xlpm.Calculation
)</f>
        <v>500</v>
      </c>
      <c r="K127" s="84" t="str">
        <f>_xlfn.LET(
_xlpm.IsPrincipalRemainingLessThanOrEqualToPMICutoffAmtCondition,$I126&lt;=$B$2*(1-$B$13),
_xlpm.PMIMonthlyPayment,$B$17,
_xlpm.IsPrincipalZeroCondition,ROUND($I126,2) = 0,
_xlpm.IsPrincipalRemainingBlankCondition,$I126="",
_xlpm.IsPeriodBlankCondition,ISBLANK($A127),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27" s="84">
        <f t="shared" si="7"/>
        <v>2163.4573496323683</v>
      </c>
      <c r="O127" s="84"/>
    </row>
    <row r="128" spans="1:15" x14ac:dyDescent="0.3">
      <c r="A128" s="74">
        <v>103</v>
      </c>
      <c r="B128" s="132">
        <f t="shared" si="8"/>
        <v>46935</v>
      </c>
      <c r="C128" s="130">
        <v>0.1</v>
      </c>
      <c r="D128" s="131">
        <f>_xlfn.LET(
_xlpm.Payment,IF(OR($C128&lt;&gt;$C127,$C127=""),-PMT($C128/12,COUNT($A128:$A$625),$I127),$D127),
_xlpm.IsPrincipalRemainingZeroCondition,ROUND($I127,2)=0,
_xlpm.IsPrincipalRemainingBlankCondition,$I127="",
_xlpm.IsPeriodBlankCondition,ISBLANK($A128),
_xlpm.Calculation,IF(_xlpm.IsPeriodBlankCondition,"",IF(_xlpm.IsPrincipalRemainingBlankCondition,"",IF(_xlpm.IsPrincipalRemainingZeroCondition,"",_xlpm.Payment))),
_xlpm.Calculation
)</f>
        <v>1563.4573496323683</v>
      </c>
      <c r="E128" s="84">
        <f t="shared" si="9"/>
        <v>154640.49275023921</v>
      </c>
      <c r="F128" s="84" cm="1">
        <f t="array" ref="F128">_xlfn.LET(
_xlpm.InterestCalculation,$I127*($C128/12),
_xlpm.IsPrincipalRemainingZeroCondition,ROUND($I127,2)=0,
_xlpm.IsPrincipalRemainingBlankCondition,$I127="",
_xlpm.IsPeriodBlankCondition,ISBLANK($A128),
_xlpm.Calculation,IF(_xlpm.IsPeriodBlankCondition,"",IF(_xlpm.IsPrincipalRemainingBlankCondition,"",IF(_xlpm.IsPrincipalRemainingZeroCondition,"",_xlpm.InterestCalculation))),
_xlpm.Calculation
)</f>
        <v>1288.6707729186601</v>
      </c>
      <c r="G128" s="84">
        <f t="shared" si="5"/>
        <v>274.7865767137082</v>
      </c>
      <c r="H128" s="84">
        <v>100</v>
      </c>
      <c r="I128" s="84">
        <f t="shared" si="6"/>
        <v>154265.70617352551</v>
      </c>
      <c r="J128" s="84">
        <f>_xlfn.LET(
_xlpm.PrincpalRemainingCalculation,$B$11,
_xlpm.IsPrincipalZeroCondition,ROUND($I127,2) = 0,
_xlpm.IsPrincipalRemainingBlankCondition,$I127="",
_xlpm.IsPeriodBlankCondition,ISBLANK($A128),
_xlpm.Calculation,IF(_xlpm.IsPeriodBlankCondition,"",IF(_xlpm.IsPrincipalRemainingBlankCondition,"",IF(_xlpm.IsPrincipalZeroCondition,"",_xlpm.PrincpalRemainingCalculation))),
_xlpm.Calculation
)</f>
        <v>500</v>
      </c>
      <c r="K128" s="84" t="str">
        <f>_xlfn.LET(
_xlpm.IsPrincipalRemainingLessThanOrEqualToPMICutoffAmtCondition,$I127&lt;=$B$2*(1-$B$13),
_xlpm.PMIMonthlyPayment,$B$17,
_xlpm.IsPrincipalZeroCondition,ROUND($I127,2) = 0,
_xlpm.IsPrincipalRemainingBlankCondition,$I127="",
_xlpm.IsPeriodBlankCondition,ISBLANK($A128),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28" s="84">
        <f t="shared" si="7"/>
        <v>2163.4573496323683</v>
      </c>
      <c r="O128" s="84"/>
    </row>
    <row r="129" spans="1:15" x14ac:dyDescent="0.3">
      <c r="A129" s="74">
        <v>104</v>
      </c>
      <c r="B129" s="132">
        <f t="shared" si="8"/>
        <v>46966</v>
      </c>
      <c r="C129" s="130">
        <v>0.1</v>
      </c>
      <c r="D129" s="131">
        <f>_xlfn.LET(
_xlpm.Payment,IF(OR($C129&lt;&gt;$C128,$C128=""),-PMT($C129/12,COUNT($A129:$A$625),$I128),$D128),
_xlpm.IsPrincipalRemainingZeroCondition,ROUND($I128,2)=0,
_xlpm.IsPrincipalRemainingBlankCondition,$I128="",
_xlpm.IsPeriodBlankCondition,ISBLANK($A129),
_xlpm.Calculation,IF(_xlpm.IsPeriodBlankCondition,"",IF(_xlpm.IsPrincipalRemainingBlankCondition,"",IF(_xlpm.IsPrincipalRemainingZeroCondition,"",_xlpm.Payment))),
_xlpm.Calculation
)</f>
        <v>1563.4573496323683</v>
      </c>
      <c r="E129" s="84">
        <f t="shared" si="9"/>
        <v>154265.70617352551</v>
      </c>
      <c r="F129" s="84" cm="1">
        <f t="array" ref="F129">_xlfn.LET(
_xlpm.InterestCalculation,$I128*($C129/12),
_xlpm.IsPrincipalRemainingZeroCondition,ROUND($I128,2)=0,
_xlpm.IsPrincipalRemainingBlankCondition,$I128="",
_xlpm.IsPeriodBlankCondition,ISBLANK($A129),
_xlpm.Calculation,IF(_xlpm.IsPeriodBlankCondition,"",IF(_xlpm.IsPrincipalRemainingBlankCondition,"",IF(_xlpm.IsPrincipalRemainingZeroCondition,"",_xlpm.InterestCalculation))),
_xlpm.Calculation
)</f>
        <v>1285.5475514460459</v>
      </c>
      <c r="G129" s="84">
        <f t="shared" si="5"/>
        <v>277.9097981863224</v>
      </c>
      <c r="H129" s="84">
        <v>100</v>
      </c>
      <c r="I129" s="84">
        <f t="shared" si="6"/>
        <v>153887.79637533918</v>
      </c>
      <c r="J129" s="84">
        <f>_xlfn.LET(
_xlpm.PrincpalRemainingCalculation,$B$11,
_xlpm.IsPrincipalZeroCondition,ROUND($I128,2) = 0,
_xlpm.IsPrincipalRemainingBlankCondition,$I128="",
_xlpm.IsPeriodBlankCondition,ISBLANK($A129),
_xlpm.Calculation,IF(_xlpm.IsPeriodBlankCondition,"",IF(_xlpm.IsPrincipalRemainingBlankCondition,"",IF(_xlpm.IsPrincipalZeroCondition,"",_xlpm.PrincpalRemainingCalculation))),
_xlpm.Calculation
)</f>
        <v>500</v>
      </c>
      <c r="K129" s="84" t="str">
        <f>_xlfn.LET(
_xlpm.IsPrincipalRemainingLessThanOrEqualToPMICutoffAmtCondition,$I128&lt;=$B$2*(1-$B$13),
_xlpm.PMIMonthlyPayment,$B$17,
_xlpm.IsPrincipalZeroCondition,ROUND($I128,2) = 0,
_xlpm.IsPrincipalRemainingBlankCondition,$I128="",
_xlpm.IsPeriodBlankCondition,ISBLANK($A129),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29" s="84">
        <f t="shared" si="7"/>
        <v>2163.4573496323683</v>
      </c>
      <c r="O129" s="84"/>
    </row>
    <row r="130" spans="1:15" x14ac:dyDescent="0.3">
      <c r="A130" s="74">
        <v>105</v>
      </c>
      <c r="B130" s="132">
        <f t="shared" si="8"/>
        <v>46997</v>
      </c>
      <c r="C130" s="130">
        <v>0.1</v>
      </c>
      <c r="D130" s="131">
        <f>_xlfn.LET(
_xlpm.Payment,IF(OR($C130&lt;&gt;$C129,$C129=""),-PMT($C130/12,COUNT($A130:$A$625),$I129),$D129),
_xlpm.IsPrincipalRemainingZeroCondition,ROUND($I129,2)=0,
_xlpm.IsPrincipalRemainingBlankCondition,$I129="",
_xlpm.IsPeriodBlankCondition,ISBLANK($A130),
_xlpm.Calculation,IF(_xlpm.IsPeriodBlankCondition,"",IF(_xlpm.IsPrincipalRemainingBlankCondition,"",IF(_xlpm.IsPrincipalRemainingZeroCondition,"",_xlpm.Payment))),
_xlpm.Calculation
)</f>
        <v>1563.4573496323683</v>
      </c>
      <c r="E130" s="84">
        <f t="shared" si="9"/>
        <v>153887.79637533918</v>
      </c>
      <c r="F130" s="84" cm="1">
        <f t="array" ref="F130">_xlfn.LET(
_xlpm.InterestCalculation,$I129*($C130/12),
_xlpm.IsPrincipalRemainingZeroCondition,ROUND($I129,2)=0,
_xlpm.IsPrincipalRemainingBlankCondition,$I129="",
_xlpm.IsPeriodBlankCondition,ISBLANK($A130),
_xlpm.Calculation,IF(_xlpm.IsPeriodBlankCondition,"",IF(_xlpm.IsPrincipalRemainingBlankCondition,"",IF(_xlpm.IsPrincipalRemainingZeroCondition,"",_xlpm.InterestCalculation))),
_xlpm.Calculation
)</f>
        <v>1282.3983031278265</v>
      </c>
      <c r="G130" s="84">
        <f t="shared" si="5"/>
        <v>281.05904650454181</v>
      </c>
      <c r="H130" s="84">
        <v>100</v>
      </c>
      <c r="I130" s="84">
        <f t="shared" si="6"/>
        <v>153506.73732883463</v>
      </c>
      <c r="J130" s="84">
        <f>_xlfn.LET(
_xlpm.PrincpalRemainingCalculation,$B$11,
_xlpm.IsPrincipalZeroCondition,ROUND($I129,2) = 0,
_xlpm.IsPrincipalRemainingBlankCondition,$I129="",
_xlpm.IsPeriodBlankCondition,ISBLANK($A130),
_xlpm.Calculation,IF(_xlpm.IsPeriodBlankCondition,"",IF(_xlpm.IsPrincipalRemainingBlankCondition,"",IF(_xlpm.IsPrincipalZeroCondition,"",_xlpm.PrincpalRemainingCalculation))),
_xlpm.Calculation
)</f>
        <v>500</v>
      </c>
      <c r="K130" s="84" t="str">
        <f>_xlfn.LET(
_xlpm.IsPrincipalRemainingLessThanOrEqualToPMICutoffAmtCondition,$I129&lt;=$B$2*(1-$B$13),
_xlpm.PMIMonthlyPayment,$B$17,
_xlpm.IsPrincipalZeroCondition,ROUND($I129,2) = 0,
_xlpm.IsPrincipalRemainingBlankCondition,$I129="",
_xlpm.IsPeriodBlankCondition,ISBLANK($A130),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30" s="84">
        <f t="shared" si="7"/>
        <v>2163.4573496323683</v>
      </c>
      <c r="O130" s="84"/>
    </row>
    <row r="131" spans="1:15" x14ac:dyDescent="0.3">
      <c r="A131" s="74">
        <v>106</v>
      </c>
      <c r="B131" s="132">
        <f t="shared" si="8"/>
        <v>47027</v>
      </c>
      <c r="C131" s="130">
        <v>0.1</v>
      </c>
      <c r="D131" s="131">
        <f>_xlfn.LET(
_xlpm.Payment,IF(OR($C131&lt;&gt;$C130,$C130=""),-PMT($C131/12,COUNT($A131:$A$625),$I130),$D130),
_xlpm.IsPrincipalRemainingZeroCondition,ROUND($I130,2)=0,
_xlpm.IsPrincipalRemainingBlankCondition,$I130="",
_xlpm.IsPeriodBlankCondition,ISBLANK($A131),
_xlpm.Calculation,IF(_xlpm.IsPeriodBlankCondition,"",IF(_xlpm.IsPrincipalRemainingBlankCondition,"",IF(_xlpm.IsPrincipalRemainingZeroCondition,"",_xlpm.Payment))),
_xlpm.Calculation
)</f>
        <v>1563.4573496323683</v>
      </c>
      <c r="E131" s="84">
        <f t="shared" si="9"/>
        <v>153506.73732883463</v>
      </c>
      <c r="F131" s="84" cm="1">
        <f t="array" ref="F131">_xlfn.LET(
_xlpm.InterestCalculation,$I130*($C131/12),
_xlpm.IsPrincipalRemainingZeroCondition,ROUND($I130,2)=0,
_xlpm.IsPrincipalRemainingBlankCondition,$I130="",
_xlpm.IsPeriodBlankCondition,ISBLANK($A131),
_xlpm.Calculation,IF(_xlpm.IsPeriodBlankCondition,"",IF(_xlpm.IsPrincipalRemainingBlankCondition,"",IF(_xlpm.IsPrincipalRemainingZeroCondition,"",_xlpm.InterestCalculation))),
_xlpm.Calculation
)</f>
        <v>1279.2228110736219</v>
      </c>
      <c r="G131" s="84">
        <f t="shared" si="5"/>
        <v>284.23453855874641</v>
      </c>
      <c r="H131" s="84">
        <v>100</v>
      </c>
      <c r="I131" s="84">
        <f t="shared" si="6"/>
        <v>153122.50279027587</v>
      </c>
      <c r="J131" s="84">
        <f>_xlfn.LET(
_xlpm.PrincpalRemainingCalculation,$B$11,
_xlpm.IsPrincipalZeroCondition,ROUND($I130,2) = 0,
_xlpm.IsPrincipalRemainingBlankCondition,$I130="",
_xlpm.IsPeriodBlankCondition,ISBLANK($A131),
_xlpm.Calculation,IF(_xlpm.IsPeriodBlankCondition,"",IF(_xlpm.IsPrincipalRemainingBlankCondition,"",IF(_xlpm.IsPrincipalZeroCondition,"",_xlpm.PrincpalRemainingCalculation))),
_xlpm.Calculation
)</f>
        <v>500</v>
      </c>
      <c r="K131" s="84" t="str">
        <f>_xlfn.LET(
_xlpm.IsPrincipalRemainingLessThanOrEqualToPMICutoffAmtCondition,$I130&lt;=$B$2*(1-$B$13),
_xlpm.PMIMonthlyPayment,$B$17,
_xlpm.IsPrincipalZeroCondition,ROUND($I130,2) = 0,
_xlpm.IsPrincipalRemainingBlankCondition,$I130="",
_xlpm.IsPeriodBlankCondition,ISBLANK($A131),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31" s="84">
        <f t="shared" si="7"/>
        <v>2163.4573496323683</v>
      </c>
      <c r="O131" s="84"/>
    </row>
    <row r="132" spans="1:15" x14ac:dyDescent="0.3">
      <c r="A132" s="74">
        <v>107</v>
      </c>
      <c r="B132" s="132">
        <f t="shared" si="8"/>
        <v>47058</v>
      </c>
      <c r="C132" s="130">
        <v>0.1</v>
      </c>
      <c r="D132" s="131">
        <f>_xlfn.LET(
_xlpm.Payment,IF(OR($C132&lt;&gt;$C131,$C131=""),-PMT($C132/12,COUNT($A132:$A$625),$I131),$D131),
_xlpm.IsPrincipalRemainingZeroCondition,ROUND($I131,2)=0,
_xlpm.IsPrincipalRemainingBlankCondition,$I131="",
_xlpm.IsPeriodBlankCondition,ISBLANK($A132),
_xlpm.Calculation,IF(_xlpm.IsPeriodBlankCondition,"",IF(_xlpm.IsPrincipalRemainingBlankCondition,"",IF(_xlpm.IsPrincipalRemainingZeroCondition,"",_xlpm.Payment))),
_xlpm.Calculation
)</f>
        <v>1563.4573496323683</v>
      </c>
      <c r="E132" s="84">
        <f t="shared" si="9"/>
        <v>153122.50279027587</v>
      </c>
      <c r="F132" s="84" cm="1">
        <f t="array" ref="F132">_xlfn.LET(
_xlpm.InterestCalculation,$I131*($C132/12),
_xlpm.IsPrincipalRemainingZeroCondition,ROUND($I131,2)=0,
_xlpm.IsPrincipalRemainingBlankCondition,$I131="",
_xlpm.IsPeriodBlankCondition,ISBLANK($A132),
_xlpm.Calculation,IF(_xlpm.IsPeriodBlankCondition,"",IF(_xlpm.IsPrincipalRemainingBlankCondition,"",IF(_xlpm.IsPrincipalRemainingZeroCondition,"",_xlpm.InterestCalculation))),
_xlpm.Calculation
)</f>
        <v>1276.0208565856324</v>
      </c>
      <c r="G132" s="84">
        <f t="shared" si="5"/>
        <v>287.4364930467359</v>
      </c>
      <c r="H132" s="84">
        <v>100</v>
      </c>
      <c r="I132" s="84">
        <f t="shared" si="6"/>
        <v>152735.06629722915</v>
      </c>
      <c r="J132" s="84">
        <f>_xlfn.LET(
_xlpm.PrincpalRemainingCalculation,$B$11,
_xlpm.IsPrincipalZeroCondition,ROUND($I131,2) = 0,
_xlpm.IsPrincipalRemainingBlankCondition,$I131="",
_xlpm.IsPeriodBlankCondition,ISBLANK($A132),
_xlpm.Calculation,IF(_xlpm.IsPeriodBlankCondition,"",IF(_xlpm.IsPrincipalRemainingBlankCondition,"",IF(_xlpm.IsPrincipalZeroCondition,"",_xlpm.PrincpalRemainingCalculation))),
_xlpm.Calculation
)</f>
        <v>500</v>
      </c>
      <c r="K132" s="84" t="str">
        <f>_xlfn.LET(
_xlpm.IsPrincipalRemainingLessThanOrEqualToPMICutoffAmtCondition,$I131&lt;=$B$2*(1-$B$13),
_xlpm.PMIMonthlyPayment,$B$17,
_xlpm.IsPrincipalZeroCondition,ROUND($I131,2) = 0,
_xlpm.IsPrincipalRemainingBlankCondition,$I131="",
_xlpm.IsPeriodBlankCondition,ISBLANK($A132),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32" s="84">
        <f t="shared" si="7"/>
        <v>2163.4573496323683</v>
      </c>
      <c r="O132" s="84"/>
    </row>
    <row r="133" spans="1:15" x14ac:dyDescent="0.3">
      <c r="A133" s="74">
        <v>108</v>
      </c>
      <c r="B133" s="132">
        <f t="shared" si="8"/>
        <v>47088</v>
      </c>
      <c r="C133" s="130">
        <v>0.1</v>
      </c>
      <c r="D133" s="131">
        <f>_xlfn.LET(
_xlpm.Payment,IF(OR($C133&lt;&gt;$C132,$C132=""),-PMT($C133/12,COUNT($A133:$A$625),$I132),$D132),
_xlpm.IsPrincipalRemainingZeroCondition,ROUND($I132,2)=0,
_xlpm.IsPrincipalRemainingBlankCondition,$I132="",
_xlpm.IsPeriodBlankCondition,ISBLANK($A133),
_xlpm.Calculation,IF(_xlpm.IsPeriodBlankCondition,"",IF(_xlpm.IsPrincipalRemainingBlankCondition,"",IF(_xlpm.IsPrincipalRemainingZeroCondition,"",_xlpm.Payment))),
_xlpm.Calculation
)</f>
        <v>1563.4573496323683</v>
      </c>
      <c r="E133" s="84">
        <f t="shared" si="9"/>
        <v>152735.06629722915</v>
      </c>
      <c r="F133" s="84" cm="1">
        <f t="array" ref="F133">_xlfn.LET(
_xlpm.InterestCalculation,$I132*($C133/12),
_xlpm.IsPrincipalRemainingZeroCondition,ROUND($I132,2)=0,
_xlpm.IsPrincipalRemainingBlankCondition,$I132="",
_xlpm.IsPeriodBlankCondition,ISBLANK($A133),
_xlpm.Calculation,IF(_xlpm.IsPeriodBlankCondition,"",IF(_xlpm.IsPrincipalRemainingBlankCondition,"",IF(_xlpm.IsPrincipalRemainingZeroCondition,"",_xlpm.InterestCalculation))),
_xlpm.Calculation
)</f>
        <v>1272.7922191435762</v>
      </c>
      <c r="G133" s="84">
        <f t="shared" si="5"/>
        <v>290.6651304887921</v>
      </c>
      <c r="H133" s="84">
        <v>100</v>
      </c>
      <c r="I133" s="84">
        <f t="shared" si="6"/>
        <v>152344.40116674037</v>
      </c>
      <c r="J133" s="84">
        <f>_xlfn.LET(
_xlpm.PrincpalRemainingCalculation,$B$11,
_xlpm.IsPrincipalZeroCondition,ROUND($I132,2) = 0,
_xlpm.IsPrincipalRemainingBlankCondition,$I132="",
_xlpm.IsPeriodBlankCondition,ISBLANK($A133),
_xlpm.Calculation,IF(_xlpm.IsPeriodBlankCondition,"",IF(_xlpm.IsPrincipalRemainingBlankCondition,"",IF(_xlpm.IsPrincipalZeroCondition,"",_xlpm.PrincpalRemainingCalculation))),
_xlpm.Calculation
)</f>
        <v>500</v>
      </c>
      <c r="K133" s="84" t="str">
        <f>_xlfn.LET(
_xlpm.IsPrincipalRemainingLessThanOrEqualToPMICutoffAmtCondition,$I132&lt;=$B$2*(1-$B$13),
_xlpm.PMIMonthlyPayment,$B$17,
_xlpm.IsPrincipalZeroCondition,ROUND($I132,2) = 0,
_xlpm.IsPrincipalRemainingBlankCondition,$I132="",
_xlpm.IsPeriodBlankCondition,ISBLANK($A133),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33" s="84">
        <f t="shared" si="7"/>
        <v>2163.4573496323683</v>
      </c>
      <c r="O133" s="84"/>
    </row>
    <row r="134" spans="1:15" x14ac:dyDescent="0.3">
      <c r="A134" s="74">
        <v>109</v>
      </c>
      <c r="B134" s="132">
        <f t="shared" si="8"/>
        <v>47119</v>
      </c>
      <c r="C134" s="130">
        <v>0.1</v>
      </c>
      <c r="D134" s="131">
        <f>_xlfn.LET(
_xlpm.Payment,IF(OR($C134&lt;&gt;$C133,$C133=""),-PMT($C134/12,COUNT($A134:$A$625),$I133),$D133),
_xlpm.IsPrincipalRemainingZeroCondition,ROUND($I133,2)=0,
_xlpm.IsPrincipalRemainingBlankCondition,$I133="",
_xlpm.IsPeriodBlankCondition,ISBLANK($A134),
_xlpm.Calculation,IF(_xlpm.IsPeriodBlankCondition,"",IF(_xlpm.IsPrincipalRemainingBlankCondition,"",IF(_xlpm.IsPrincipalRemainingZeroCondition,"",_xlpm.Payment))),
_xlpm.Calculation
)</f>
        <v>1563.4573496323683</v>
      </c>
      <c r="E134" s="84">
        <f t="shared" si="9"/>
        <v>152344.40116674037</v>
      </c>
      <c r="F134" s="84" cm="1">
        <f t="array" ref="F134">_xlfn.LET(
_xlpm.InterestCalculation,$I133*($C134/12),
_xlpm.IsPrincipalRemainingZeroCondition,ROUND($I133,2)=0,
_xlpm.IsPrincipalRemainingBlankCondition,$I133="",
_xlpm.IsPeriodBlankCondition,ISBLANK($A134),
_xlpm.Calculation,IF(_xlpm.IsPeriodBlankCondition,"",IF(_xlpm.IsPrincipalRemainingBlankCondition,"",IF(_xlpm.IsPrincipalRemainingZeroCondition,"",_xlpm.InterestCalculation))),
_xlpm.Calculation
)</f>
        <v>1269.5366763895031</v>
      </c>
      <c r="G134" s="84">
        <f t="shared" si="5"/>
        <v>293.92067324286518</v>
      </c>
      <c r="H134" s="84">
        <v>100</v>
      </c>
      <c r="I134" s="84">
        <f t="shared" si="6"/>
        <v>151950.48049349751</v>
      </c>
      <c r="J134" s="84">
        <f>_xlfn.LET(
_xlpm.PrincpalRemainingCalculation,$B$11,
_xlpm.IsPrincipalZeroCondition,ROUND($I133,2) = 0,
_xlpm.IsPrincipalRemainingBlankCondition,$I133="",
_xlpm.IsPeriodBlankCondition,ISBLANK($A134),
_xlpm.Calculation,IF(_xlpm.IsPeriodBlankCondition,"",IF(_xlpm.IsPrincipalRemainingBlankCondition,"",IF(_xlpm.IsPrincipalZeroCondition,"",_xlpm.PrincpalRemainingCalculation))),
_xlpm.Calculation
)</f>
        <v>500</v>
      </c>
      <c r="K134" s="84" t="str">
        <f>_xlfn.LET(
_xlpm.IsPrincipalRemainingLessThanOrEqualToPMICutoffAmtCondition,$I133&lt;=$B$2*(1-$B$13),
_xlpm.PMIMonthlyPayment,$B$17,
_xlpm.IsPrincipalZeroCondition,ROUND($I133,2) = 0,
_xlpm.IsPrincipalRemainingBlankCondition,$I133="",
_xlpm.IsPeriodBlankCondition,ISBLANK($A134),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34" s="84">
        <f t="shared" si="7"/>
        <v>2163.4573496323683</v>
      </c>
      <c r="O134" s="84"/>
    </row>
    <row r="135" spans="1:15" x14ac:dyDescent="0.3">
      <c r="A135" s="74">
        <v>110</v>
      </c>
      <c r="B135" s="132">
        <f t="shared" si="8"/>
        <v>47150</v>
      </c>
      <c r="C135" s="130">
        <v>0.1</v>
      </c>
      <c r="D135" s="131">
        <f>_xlfn.LET(
_xlpm.Payment,IF(OR($C135&lt;&gt;$C134,$C134=""),-PMT($C135/12,COUNT($A135:$A$625),$I134),$D134),
_xlpm.IsPrincipalRemainingZeroCondition,ROUND($I134,2)=0,
_xlpm.IsPrincipalRemainingBlankCondition,$I134="",
_xlpm.IsPeriodBlankCondition,ISBLANK($A135),
_xlpm.Calculation,IF(_xlpm.IsPeriodBlankCondition,"",IF(_xlpm.IsPrincipalRemainingBlankCondition,"",IF(_xlpm.IsPrincipalRemainingZeroCondition,"",_xlpm.Payment))),
_xlpm.Calculation
)</f>
        <v>1563.4573496323683</v>
      </c>
      <c r="E135" s="84">
        <f t="shared" si="9"/>
        <v>151950.48049349751</v>
      </c>
      <c r="F135" s="84" cm="1">
        <f t="array" ref="F135">_xlfn.LET(
_xlpm.InterestCalculation,$I134*($C135/12),
_xlpm.IsPrincipalRemainingZeroCondition,ROUND($I134,2)=0,
_xlpm.IsPrincipalRemainingBlankCondition,$I134="",
_xlpm.IsPeriodBlankCondition,ISBLANK($A135),
_xlpm.Calculation,IF(_xlpm.IsPeriodBlankCondition,"",IF(_xlpm.IsPrincipalRemainingBlankCondition,"",IF(_xlpm.IsPrincipalRemainingZeroCondition,"",_xlpm.InterestCalculation))),
_xlpm.Calculation
)</f>
        <v>1266.2540041124792</v>
      </c>
      <c r="G135" s="84">
        <f t="shared" si="5"/>
        <v>297.20334551988913</v>
      </c>
      <c r="H135" s="84">
        <v>100</v>
      </c>
      <c r="I135" s="84">
        <f t="shared" si="6"/>
        <v>151553.27714797761</v>
      </c>
      <c r="J135" s="84">
        <f>_xlfn.LET(
_xlpm.PrincpalRemainingCalculation,$B$11,
_xlpm.IsPrincipalZeroCondition,ROUND($I134,2) = 0,
_xlpm.IsPrincipalRemainingBlankCondition,$I134="",
_xlpm.IsPeriodBlankCondition,ISBLANK($A135),
_xlpm.Calculation,IF(_xlpm.IsPeriodBlankCondition,"",IF(_xlpm.IsPrincipalRemainingBlankCondition,"",IF(_xlpm.IsPrincipalZeroCondition,"",_xlpm.PrincpalRemainingCalculation))),
_xlpm.Calculation
)</f>
        <v>500</v>
      </c>
      <c r="K135" s="84" t="str">
        <f>_xlfn.LET(
_xlpm.IsPrincipalRemainingLessThanOrEqualToPMICutoffAmtCondition,$I134&lt;=$B$2*(1-$B$13),
_xlpm.PMIMonthlyPayment,$B$17,
_xlpm.IsPrincipalZeroCondition,ROUND($I134,2) = 0,
_xlpm.IsPrincipalRemainingBlankCondition,$I134="",
_xlpm.IsPeriodBlankCondition,ISBLANK($A135),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35" s="84">
        <f t="shared" si="7"/>
        <v>2163.4573496323683</v>
      </c>
      <c r="O135" s="84"/>
    </row>
    <row r="136" spans="1:15" x14ac:dyDescent="0.3">
      <c r="A136" s="74">
        <v>111</v>
      </c>
      <c r="B136" s="132">
        <f t="shared" si="8"/>
        <v>47178</v>
      </c>
      <c r="C136" s="130">
        <v>0.1</v>
      </c>
      <c r="D136" s="131">
        <f>_xlfn.LET(
_xlpm.Payment,IF(OR($C136&lt;&gt;$C135,$C135=""),-PMT($C136/12,COUNT($A136:$A$625),$I135),$D135),
_xlpm.IsPrincipalRemainingZeroCondition,ROUND($I135,2)=0,
_xlpm.IsPrincipalRemainingBlankCondition,$I135="",
_xlpm.IsPeriodBlankCondition,ISBLANK($A136),
_xlpm.Calculation,IF(_xlpm.IsPeriodBlankCondition,"",IF(_xlpm.IsPrincipalRemainingBlankCondition,"",IF(_xlpm.IsPrincipalRemainingZeroCondition,"",_xlpm.Payment))),
_xlpm.Calculation
)</f>
        <v>1563.4573496323683</v>
      </c>
      <c r="E136" s="84">
        <f t="shared" si="9"/>
        <v>151553.27714797761</v>
      </c>
      <c r="F136" s="84" cm="1">
        <f t="array" ref="F136">_xlfn.LET(
_xlpm.InterestCalculation,$I135*($C136/12),
_xlpm.IsPrincipalRemainingZeroCondition,ROUND($I135,2)=0,
_xlpm.IsPrincipalRemainingBlankCondition,$I135="",
_xlpm.IsPeriodBlankCondition,ISBLANK($A136),
_xlpm.Calculation,IF(_xlpm.IsPeriodBlankCondition,"",IF(_xlpm.IsPrincipalRemainingBlankCondition,"",IF(_xlpm.IsPrincipalRemainingZeroCondition,"",_xlpm.InterestCalculation))),
_xlpm.Calculation
)</f>
        <v>1262.9439762331467</v>
      </c>
      <c r="G136" s="84">
        <f t="shared" si="5"/>
        <v>300.51337339922156</v>
      </c>
      <c r="H136" s="84">
        <v>100</v>
      </c>
      <c r="I136" s="84">
        <f t="shared" si="6"/>
        <v>151152.7637745784</v>
      </c>
      <c r="J136" s="84">
        <f>_xlfn.LET(
_xlpm.PrincpalRemainingCalculation,$B$11,
_xlpm.IsPrincipalZeroCondition,ROUND($I135,2) = 0,
_xlpm.IsPrincipalRemainingBlankCondition,$I135="",
_xlpm.IsPeriodBlankCondition,ISBLANK($A136),
_xlpm.Calculation,IF(_xlpm.IsPeriodBlankCondition,"",IF(_xlpm.IsPrincipalRemainingBlankCondition,"",IF(_xlpm.IsPrincipalZeroCondition,"",_xlpm.PrincpalRemainingCalculation))),
_xlpm.Calculation
)</f>
        <v>500</v>
      </c>
      <c r="K136" s="84" t="str">
        <f>_xlfn.LET(
_xlpm.IsPrincipalRemainingLessThanOrEqualToPMICutoffAmtCondition,$I135&lt;=$B$2*(1-$B$13),
_xlpm.PMIMonthlyPayment,$B$17,
_xlpm.IsPrincipalZeroCondition,ROUND($I135,2) = 0,
_xlpm.IsPrincipalRemainingBlankCondition,$I135="",
_xlpm.IsPeriodBlankCondition,ISBLANK($A136),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36" s="84">
        <f t="shared" si="7"/>
        <v>2163.4573496323683</v>
      </c>
      <c r="O136" s="84"/>
    </row>
    <row r="137" spans="1:15" x14ac:dyDescent="0.3">
      <c r="A137" s="74">
        <v>112</v>
      </c>
      <c r="B137" s="132">
        <f t="shared" si="8"/>
        <v>47209</v>
      </c>
      <c r="C137" s="130">
        <v>0.1</v>
      </c>
      <c r="D137" s="131">
        <f>_xlfn.LET(
_xlpm.Payment,IF(OR($C137&lt;&gt;$C136,$C136=""),-PMT($C137/12,COUNT($A137:$A$625),$I136),$D136),
_xlpm.IsPrincipalRemainingZeroCondition,ROUND($I136,2)=0,
_xlpm.IsPrincipalRemainingBlankCondition,$I136="",
_xlpm.IsPeriodBlankCondition,ISBLANK($A137),
_xlpm.Calculation,IF(_xlpm.IsPeriodBlankCondition,"",IF(_xlpm.IsPrincipalRemainingBlankCondition,"",IF(_xlpm.IsPrincipalRemainingZeroCondition,"",_xlpm.Payment))),
_xlpm.Calculation
)</f>
        <v>1563.4573496323683</v>
      </c>
      <c r="E137" s="84">
        <f t="shared" si="9"/>
        <v>151152.7637745784</v>
      </c>
      <c r="F137" s="84" cm="1">
        <f t="array" ref="F137">_xlfn.LET(
_xlpm.InterestCalculation,$I136*($C137/12),
_xlpm.IsPrincipalRemainingZeroCondition,ROUND($I136,2)=0,
_xlpm.IsPrincipalRemainingBlankCondition,$I136="",
_xlpm.IsPeriodBlankCondition,ISBLANK($A137),
_xlpm.Calculation,IF(_xlpm.IsPeriodBlankCondition,"",IF(_xlpm.IsPrincipalRemainingBlankCondition,"",IF(_xlpm.IsPrincipalRemainingZeroCondition,"",_xlpm.InterestCalculation))),
_xlpm.Calculation
)</f>
        <v>1259.6063647881533</v>
      </c>
      <c r="G137" s="84">
        <f t="shared" si="5"/>
        <v>303.85098484421496</v>
      </c>
      <c r="H137" s="84">
        <v>100</v>
      </c>
      <c r="I137" s="84">
        <f t="shared" si="6"/>
        <v>150748.9127897342</v>
      </c>
      <c r="J137" s="84">
        <f>_xlfn.LET(
_xlpm.PrincpalRemainingCalculation,$B$11,
_xlpm.IsPrincipalZeroCondition,ROUND($I136,2) = 0,
_xlpm.IsPrincipalRemainingBlankCondition,$I136="",
_xlpm.IsPeriodBlankCondition,ISBLANK($A137),
_xlpm.Calculation,IF(_xlpm.IsPeriodBlankCondition,"",IF(_xlpm.IsPrincipalRemainingBlankCondition,"",IF(_xlpm.IsPrincipalZeroCondition,"",_xlpm.PrincpalRemainingCalculation))),
_xlpm.Calculation
)</f>
        <v>500</v>
      </c>
      <c r="K137" s="84" t="str">
        <f>_xlfn.LET(
_xlpm.IsPrincipalRemainingLessThanOrEqualToPMICutoffAmtCondition,$I136&lt;=$B$2*(1-$B$13),
_xlpm.PMIMonthlyPayment,$B$17,
_xlpm.IsPrincipalZeroCondition,ROUND($I136,2) = 0,
_xlpm.IsPrincipalRemainingBlankCondition,$I136="",
_xlpm.IsPeriodBlankCondition,ISBLANK($A137),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37" s="84">
        <f t="shared" si="7"/>
        <v>2163.4573496323683</v>
      </c>
      <c r="O137" s="84"/>
    </row>
    <row r="138" spans="1:15" x14ac:dyDescent="0.3">
      <c r="A138" s="74">
        <v>113</v>
      </c>
      <c r="B138" s="132">
        <f t="shared" si="8"/>
        <v>47239</v>
      </c>
      <c r="C138" s="130">
        <v>0.1</v>
      </c>
      <c r="D138" s="131">
        <f>_xlfn.LET(
_xlpm.Payment,IF(OR($C138&lt;&gt;$C137,$C137=""),-PMT($C138/12,COUNT($A138:$A$625),$I137),$D137),
_xlpm.IsPrincipalRemainingZeroCondition,ROUND($I137,2)=0,
_xlpm.IsPrincipalRemainingBlankCondition,$I137="",
_xlpm.IsPeriodBlankCondition,ISBLANK($A138),
_xlpm.Calculation,IF(_xlpm.IsPeriodBlankCondition,"",IF(_xlpm.IsPrincipalRemainingBlankCondition,"",IF(_xlpm.IsPrincipalRemainingZeroCondition,"",_xlpm.Payment))),
_xlpm.Calculation
)</f>
        <v>1563.4573496323683</v>
      </c>
      <c r="E138" s="84">
        <f t="shared" si="9"/>
        <v>150748.9127897342</v>
      </c>
      <c r="F138" s="84" cm="1">
        <f t="array" ref="F138">_xlfn.LET(
_xlpm.InterestCalculation,$I137*($C138/12),
_xlpm.IsPrincipalRemainingZeroCondition,ROUND($I137,2)=0,
_xlpm.IsPrincipalRemainingBlankCondition,$I137="",
_xlpm.IsPeriodBlankCondition,ISBLANK($A138),
_xlpm.Calculation,IF(_xlpm.IsPeriodBlankCondition,"",IF(_xlpm.IsPrincipalRemainingBlankCondition,"",IF(_xlpm.IsPrincipalRemainingZeroCondition,"",_xlpm.InterestCalculation))),
_xlpm.Calculation
)</f>
        <v>1256.2409399144517</v>
      </c>
      <c r="G138" s="84">
        <f t="shared" si="5"/>
        <v>307.21640971791658</v>
      </c>
      <c r="H138" s="84">
        <v>100</v>
      </c>
      <c r="I138" s="84">
        <f t="shared" si="6"/>
        <v>150341.69638001628</v>
      </c>
      <c r="J138" s="84">
        <f>_xlfn.LET(
_xlpm.PrincpalRemainingCalculation,$B$11,
_xlpm.IsPrincipalZeroCondition,ROUND($I137,2) = 0,
_xlpm.IsPrincipalRemainingBlankCondition,$I137="",
_xlpm.IsPeriodBlankCondition,ISBLANK($A138),
_xlpm.Calculation,IF(_xlpm.IsPeriodBlankCondition,"",IF(_xlpm.IsPrincipalRemainingBlankCondition,"",IF(_xlpm.IsPrincipalZeroCondition,"",_xlpm.PrincpalRemainingCalculation))),
_xlpm.Calculation
)</f>
        <v>500</v>
      </c>
      <c r="K138" s="84" t="str">
        <f>_xlfn.LET(
_xlpm.IsPrincipalRemainingLessThanOrEqualToPMICutoffAmtCondition,$I137&lt;=$B$2*(1-$B$13),
_xlpm.PMIMonthlyPayment,$B$17,
_xlpm.IsPrincipalZeroCondition,ROUND($I137,2) = 0,
_xlpm.IsPrincipalRemainingBlankCondition,$I137="",
_xlpm.IsPeriodBlankCondition,ISBLANK($A138),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38" s="84">
        <f t="shared" si="7"/>
        <v>2163.4573496323683</v>
      </c>
      <c r="O138" s="84"/>
    </row>
    <row r="139" spans="1:15" x14ac:dyDescent="0.3">
      <c r="A139" s="74">
        <v>114</v>
      </c>
      <c r="B139" s="132">
        <f t="shared" si="8"/>
        <v>47270</v>
      </c>
      <c r="C139" s="130">
        <v>0.1</v>
      </c>
      <c r="D139" s="131">
        <f>_xlfn.LET(
_xlpm.Payment,IF(OR($C139&lt;&gt;$C138,$C138=""),-PMT($C139/12,COUNT($A139:$A$625),$I138),$D138),
_xlpm.IsPrincipalRemainingZeroCondition,ROUND($I138,2)=0,
_xlpm.IsPrincipalRemainingBlankCondition,$I138="",
_xlpm.IsPeriodBlankCondition,ISBLANK($A139),
_xlpm.Calculation,IF(_xlpm.IsPeriodBlankCondition,"",IF(_xlpm.IsPrincipalRemainingBlankCondition,"",IF(_xlpm.IsPrincipalRemainingZeroCondition,"",_xlpm.Payment))),
_xlpm.Calculation
)</f>
        <v>1563.4573496323683</v>
      </c>
      <c r="E139" s="84">
        <f t="shared" si="9"/>
        <v>150341.69638001628</v>
      </c>
      <c r="F139" s="84" cm="1">
        <f t="array" ref="F139">_xlfn.LET(
_xlpm.InterestCalculation,$I138*($C139/12),
_xlpm.IsPrincipalRemainingZeroCondition,ROUND($I138,2)=0,
_xlpm.IsPrincipalRemainingBlankCondition,$I138="",
_xlpm.IsPeriodBlankCondition,ISBLANK($A139),
_xlpm.Calculation,IF(_xlpm.IsPeriodBlankCondition,"",IF(_xlpm.IsPrincipalRemainingBlankCondition,"",IF(_xlpm.IsPrincipalRemainingZeroCondition,"",_xlpm.InterestCalculation))),
_xlpm.Calculation
)</f>
        <v>1252.8474698334689</v>
      </c>
      <c r="G139" s="84">
        <f t="shared" si="5"/>
        <v>310.60987979889933</v>
      </c>
      <c r="H139" s="84">
        <v>100</v>
      </c>
      <c r="I139" s="84">
        <f t="shared" si="6"/>
        <v>149931.08650021738</v>
      </c>
      <c r="J139" s="84">
        <f>_xlfn.LET(
_xlpm.PrincpalRemainingCalculation,$B$11,
_xlpm.IsPrincipalZeroCondition,ROUND($I138,2) = 0,
_xlpm.IsPrincipalRemainingBlankCondition,$I138="",
_xlpm.IsPeriodBlankCondition,ISBLANK($A139),
_xlpm.Calculation,IF(_xlpm.IsPeriodBlankCondition,"",IF(_xlpm.IsPrincipalRemainingBlankCondition,"",IF(_xlpm.IsPrincipalZeroCondition,"",_xlpm.PrincpalRemainingCalculation))),
_xlpm.Calculation
)</f>
        <v>500</v>
      </c>
      <c r="K139" s="84" t="str">
        <f>_xlfn.LET(
_xlpm.IsPrincipalRemainingLessThanOrEqualToPMICutoffAmtCondition,$I138&lt;=$B$2*(1-$B$13),
_xlpm.PMIMonthlyPayment,$B$17,
_xlpm.IsPrincipalZeroCondition,ROUND($I138,2) = 0,
_xlpm.IsPrincipalRemainingBlankCondition,$I138="",
_xlpm.IsPeriodBlankCondition,ISBLANK($A139),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39" s="84">
        <f t="shared" si="7"/>
        <v>2163.4573496323683</v>
      </c>
      <c r="O139" s="84"/>
    </row>
    <row r="140" spans="1:15" x14ac:dyDescent="0.3">
      <c r="A140" s="74">
        <v>115</v>
      </c>
      <c r="B140" s="132">
        <f t="shared" si="8"/>
        <v>47300</v>
      </c>
      <c r="C140" s="130">
        <v>0.1</v>
      </c>
      <c r="D140" s="131">
        <f>_xlfn.LET(
_xlpm.Payment,IF(OR($C140&lt;&gt;$C139,$C139=""),-PMT($C140/12,COUNT($A140:$A$625),$I139),$D139),
_xlpm.IsPrincipalRemainingZeroCondition,ROUND($I139,2)=0,
_xlpm.IsPrincipalRemainingBlankCondition,$I139="",
_xlpm.IsPeriodBlankCondition,ISBLANK($A140),
_xlpm.Calculation,IF(_xlpm.IsPeriodBlankCondition,"",IF(_xlpm.IsPrincipalRemainingBlankCondition,"",IF(_xlpm.IsPrincipalRemainingZeroCondition,"",_xlpm.Payment))),
_xlpm.Calculation
)</f>
        <v>1563.4573496323683</v>
      </c>
      <c r="E140" s="84">
        <f t="shared" si="9"/>
        <v>149931.08650021738</v>
      </c>
      <c r="F140" s="84" cm="1">
        <f t="array" ref="F140">_xlfn.LET(
_xlpm.InterestCalculation,$I139*($C140/12),
_xlpm.IsPrincipalRemainingZeroCondition,ROUND($I139,2)=0,
_xlpm.IsPrincipalRemainingBlankCondition,$I139="",
_xlpm.IsPeriodBlankCondition,ISBLANK($A140),
_xlpm.Calculation,IF(_xlpm.IsPeriodBlankCondition,"",IF(_xlpm.IsPrincipalRemainingBlankCondition,"",IF(_xlpm.IsPrincipalRemainingZeroCondition,"",_xlpm.InterestCalculation))),
_xlpm.Calculation
)</f>
        <v>1249.4257208351448</v>
      </c>
      <c r="G140" s="84">
        <f t="shared" si="5"/>
        <v>314.03162879722345</v>
      </c>
      <c r="H140" s="84">
        <v>100</v>
      </c>
      <c r="I140" s="84">
        <f t="shared" si="6"/>
        <v>149517.05487142017</v>
      </c>
      <c r="J140" s="84">
        <f>_xlfn.LET(
_xlpm.PrincpalRemainingCalculation,$B$11,
_xlpm.IsPrincipalZeroCondition,ROUND($I139,2) = 0,
_xlpm.IsPrincipalRemainingBlankCondition,$I139="",
_xlpm.IsPeriodBlankCondition,ISBLANK($A140),
_xlpm.Calculation,IF(_xlpm.IsPeriodBlankCondition,"",IF(_xlpm.IsPrincipalRemainingBlankCondition,"",IF(_xlpm.IsPrincipalZeroCondition,"",_xlpm.PrincpalRemainingCalculation))),
_xlpm.Calculation
)</f>
        <v>500</v>
      </c>
      <c r="K140" s="84" t="str">
        <f>_xlfn.LET(
_xlpm.IsPrincipalRemainingLessThanOrEqualToPMICutoffAmtCondition,$I139&lt;=$B$2*(1-$B$13),
_xlpm.PMIMonthlyPayment,$B$17,
_xlpm.IsPrincipalZeroCondition,ROUND($I139,2) = 0,
_xlpm.IsPrincipalRemainingBlankCondition,$I139="",
_xlpm.IsPeriodBlankCondition,ISBLANK($A140),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40" s="84">
        <f t="shared" si="7"/>
        <v>2163.4573496323683</v>
      </c>
      <c r="O140" s="84"/>
    </row>
    <row r="141" spans="1:15" x14ac:dyDescent="0.3">
      <c r="A141" s="74">
        <v>116</v>
      </c>
      <c r="B141" s="132">
        <f t="shared" si="8"/>
        <v>47331</v>
      </c>
      <c r="C141" s="130">
        <v>0.1</v>
      </c>
      <c r="D141" s="131">
        <f>_xlfn.LET(
_xlpm.Payment,IF(OR($C141&lt;&gt;$C140,$C140=""),-PMT($C141/12,COUNT($A141:$A$625),$I140),$D140),
_xlpm.IsPrincipalRemainingZeroCondition,ROUND($I140,2)=0,
_xlpm.IsPrincipalRemainingBlankCondition,$I140="",
_xlpm.IsPeriodBlankCondition,ISBLANK($A141),
_xlpm.Calculation,IF(_xlpm.IsPeriodBlankCondition,"",IF(_xlpm.IsPrincipalRemainingBlankCondition,"",IF(_xlpm.IsPrincipalRemainingZeroCondition,"",_xlpm.Payment))),
_xlpm.Calculation
)</f>
        <v>1563.4573496323683</v>
      </c>
      <c r="E141" s="84">
        <f t="shared" si="9"/>
        <v>149517.05487142017</v>
      </c>
      <c r="F141" s="84" cm="1">
        <f t="array" ref="F141">_xlfn.LET(
_xlpm.InterestCalculation,$I140*($C141/12),
_xlpm.IsPrincipalRemainingZeroCondition,ROUND($I140,2)=0,
_xlpm.IsPrincipalRemainingBlankCondition,$I140="",
_xlpm.IsPeriodBlankCondition,ISBLANK($A141),
_xlpm.Calculation,IF(_xlpm.IsPeriodBlankCondition,"",IF(_xlpm.IsPrincipalRemainingBlankCondition,"",IF(_xlpm.IsPrincipalRemainingZeroCondition,"",_xlpm.InterestCalculation))),
_xlpm.Calculation
)</f>
        <v>1245.9754572618347</v>
      </c>
      <c r="G141" s="84">
        <f t="shared" si="5"/>
        <v>317.48189237053361</v>
      </c>
      <c r="H141" s="84">
        <v>100</v>
      </c>
      <c r="I141" s="84">
        <f t="shared" si="6"/>
        <v>149099.57297904964</v>
      </c>
      <c r="J141" s="84">
        <f>_xlfn.LET(
_xlpm.PrincpalRemainingCalculation,$B$11,
_xlpm.IsPrincipalZeroCondition,ROUND($I140,2) = 0,
_xlpm.IsPrincipalRemainingBlankCondition,$I140="",
_xlpm.IsPeriodBlankCondition,ISBLANK($A141),
_xlpm.Calculation,IF(_xlpm.IsPeriodBlankCondition,"",IF(_xlpm.IsPrincipalRemainingBlankCondition,"",IF(_xlpm.IsPrincipalZeroCondition,"",_xlpm.PrincpalRemainingCalculation))),
_xlpm.Calculation
)</f>
        <v>500</v>
      </c>
      <c r="K141" s="84" t="str">
        <f>_xlfn.LET(
_xlpm.IsPrincipalRemainingLessThanOrEqualToPMICutoffAmtCondition,$I140&lt;=$B$2*(1-$B$13),
_xlpm.PMIMonthlyPayment,$B$17,
_xlpm.IsPrincipalZeroCondition,ROUND($I140,2) = 0,
_xlpm.IsPrincipalRemainingBlankCondition,$I140="",
_xlpm.IsPeriodBlankCondition,ISBLANK($A141),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41" s="84">
        <f t="shared" si="7"/>
        <v>2163.4573496323683</v>
      </c>
      <c r="O141" s="84"/>
    </row>
    <row r="142" spans="1:15" x14ac:dyDescent="0.3">
      <c r="A142" s="74">
        <v>117</v>
      </c>
      <c r="B142" s="132">
        <f t="shared" si="8"/>
        <v>47362</v>
      </c>
      <c r="C142" s="130">
        <v>0.1</v>
      </c>
      <c r="D142" s="131">
        <f>_xlfn.LET(
_xlpm.Payment,IF(OR($C142&lt;&gt;$C141,$C141=""),-PMT($C142/12,COUNT($A142:$A$625),$I141),$D141),
_xlpm.IsPrincipalRemainingZeroCondition,ROUND($I141,2)=0,
_xlpm.IsPrincipalRemainingBlankCondition,$I141="",
_xlpm.IsPeriodBlankCondition,ISBLANK($A142),
_xlpm.Calculation,IF(_xlpm.IsPeriodBlankCondition,"",IF(_xlpm.IsPrincipalRemainingBlankCondition,"",IF(_xlpm.IsPrincipalRemainingZeroCondition,"",_xlpm.Payment))),
_xlpm.Calculation
)</f>
        <v>1563.4573496323683</v>
      </c>
      <c r="E142" s="84">
        <f t="shared" si="9"/>
        <v>149099.57297904964</v>
      </c>
      <c r="F142" s="84" cm="1">
        <f t="array" ref="F142">_xlfn.LET(
_xlpm.InterestCalculation,$I141*($C142/12),
_xlpm.IsPrincipalRemainingZeroCondition,ROUND($I141,2)=0,
_xlpm.IsPrincipalRemainingBlankCondition,$I141="",
_xlpm.IsPeriodBlankCondition,ISBLANK($A142),
_xlpm.Calculation,IF(_xlpm.IsPeriodBlankCondition,"",IF(_xlpm.IsPrincipalRemainingBlankCondition,"",IF(_xlpm.IsPrincipalRemainingZeroCondition,"",_xlpm.InterestCalculation))),
_xlpm.Calculation
)</f>
        <v>1242.4964414920803</v>
      </c>
      <c r="G142" s="84">
        <f t="shared" si="5"/>
        <v>320.96090814028798</v>
      </c>
      <c r="H142" s="84">
        <v>100</v>
      </c>
      <c r="I142" s="84">
        <f t="shared" si="6"/>
        <v>148678.61207090935</v>
      </c>
      <c r="J142" s="84">
        <f>_xlfn.LET(
_xlpm.PrincpalRemainingCalculation,$B$11,
_xlpm.IsPrincipalZeroCondition,ROUND($I141,2) = 0,
_xlpm.IsPrincipalRemainingBlankCondition,$I141="",
_xlpm.IsPeriodBlankCondition,ISBLANK($A142),
_xlpm.Calculation,IF(_xlpm.IsPeriodBlankCondition,"",IF(_xlpm.IsPrincipalRemainingBlankCondition,"",IF(_xlpm.IsPrincipalZeroCondition,"",_xlpm.PrincpalRemainingCalculation))),
_xlpm.Calculation
)</f>
        <v>500</v>
      </c>
      <c r="K142" s="84" t="str">
        <f>_xlfn.LET(
_xlpm.IsPrincipalRemainingLessThanOrEqualToPMICutoffAmtCondition,$I141&lt;=$B$2*(1-$B$13),
_xlpm.PMIMonthlyPayment,$B$17,
_xlpm.IsPrincipalZeroCondition,ROUND($I141,2) = 0,
_xlpm.IsPrincipalRemainingBlankCondition,$I141="",
_xlpm.IsPeriodBlankCondition,ISBLANK($A142),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42" s="84">
        <f t="shared" si="7"/>
        <v>2163.4573496323683</v>
      </c>
      <c r="O142" s="84"/>
    </row>
    <row r="143" spans="1:15" x14ac:dyDescent="0.3">
      <c r="A143" s="74">
        <v>118</v>
      </c>
      <c r="B143" s="132">
        <f t="shared" si="8"/>
        <v>47392</v>
      </c>
      <c r="C143" s="130">
        <v>0.1</v>
      </c>
      <c r="D143" s="131">
        <f>_xlfn.LET(
_xlpm.Payment,IF(OR($C143&lt;&gt;$C142,$C142=""),-PMT($C143/12,COUNT($A143:$A$625),$I142),$D142),
_xlpm.IsPrincipalRemainingZeroCondition,ROUND($I142,2)=0,
_xlpm.IsPrincipalRemainingBlankCondition,$I142="",
_xlpm.IsPeriodBlankCondition,ISBLANK($A143),
_xlpm.Calculation,IF(_xlpm.IsPeriodBlankCondition,"",IF(_xlpm.IsPrincipalRemainingBlankCondition,"",IF(_xlpm.IsPrincipalRemainingZeroCondition,"",_xlpm.Payment))),
_xlpm.Calculation
)</f>
        <v>1563.4573496323683</v>
      </c>
      <c r="E143" s="84">
        <f t="shared" si="9"/>
        <v>148678.61207090935</v>
      </c>
      <c r="F143" s="84" cm="1">
        <f t="array" ref="F143">_xlfn.LET(
_xlpm.InterestCalculation,$I142*($C143/12),
_xlpm.IsPrincipalRemainingZeroCondition,ROUND($I142,2)=0,
_xlpm.IsPrincipalRemainingBlankCondition,$I142="",
_xlpm.IsPeriodBlankCondition,ISBLANK($A143),
_xlpm.Calculation,IF(_xlpm.IsPeriodBlankCondition,"",IF(_xlpm.IsPrincipalRemainingBlankCondition,"",IF(_xlpm.IsPrincipalRemainingZeroCondition,"",_xlpm.InterestCalculation))),
_xlpm.Calculation
)</f>
        <v>1238.9884339242446</v>
      </c>
      <c r="G143" s="84">
        <f t="shared" si="5"/>
        <v>324.46891570812363</v>
      </c>
      <c r="H143" s="84">
        <v>100</v>
      </c>
      <c r="I143" s="84">
        <f t="shared" si="6"/>
        <v>148254.14315520122</v>
      </c>
      <c r="J143" s="84">
        <f>_xlfn.LET(
_xlpm.PrincpalRemainingCalculation,$B$11,
_xlpm.IsPrincipalZeroCondition,ROUND($I142,2) = 0,
_xlpm.IsPrincipalRemainingBlankCondition,$I142="",
_xlpm.IsPeriodBlankCondition,ISBLANK($A143),
_xlpm.Calculation,IF(_xlpm.IsPeriodBlankCondition,"",IF(_xlpm.IsPrincipalRemainingBlankCondition,"",IF(_xlpm.IsPrincipalZeroCondition,"",_xlpm.PrincpalRemainingCalculation))),
_xlpm.Calculation
)</f>
        <v>500</v>
      </c>
      <c r="K143" s="84" t="str">
        <f>_xlfn.LET(
_xlpm.IsPrincipalRemainingLessThanOrEqualToPMICutoffAmtCondition,$I142&lt;=$B$2*(1-$B$13),
_xlpm.PMIMonthlyPayment,$B$17,
_xlpm.IsPrincipalZeroCondition,ROUND($I142,2) = 0,
_xlpm.IsPrincipalRemainingBlankCondition,$I142="",
_xlpm.IsPeriodBlankCondition,ISBLANK($A143),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43" s="84">
        <f t="shared" si="7"/>
        <v>2163.4573496323683</v>
      </c>
      <c r="O143" s="84"/>
    </row>
    <row r="144" spans="1:15" x14ac:dyDescent="0.3">
      <c r="A144" s="74">
        <v>119</v>
      </c>
      <c r="B144" s="132">
        <f t="shared" si="8"/>
        <v>47423</v>
      </c>
      <c r="C144" s="130">
        <v>0.1</v>
      </c>
      <c r="D144" s="131">
        <f>_xlfn.LET(
_xlpm.Payment,IF(OR($C144&lt;&gt;$C143,$C143=""),-PMT($C144/12,COUNT($A144:$A$625),$I143),$D143),
_xlpm.IsPrincipalRemainingZeroCondition,ROUND($I143,2)=0,
_xlpm.IsPrincipalRemainingBlankCondition,$I143="",
_xlpm.IsPeriodBlankCondition,ISBLANK($A144),
_xlpm.Calculation,IF(_xlpm.IsPeriodBlankCondition,"",IF(_xlpm.IsPrincipalRemainingBlankCondition,"",IF(_xlpm.IsPrincipalRemainingZeroCondition,"",_xlpm.Payment))),
_xlpm.Calculation
)</f>
        <v>1563.4573496323683</v>
      </c>
      <c r="E144" s="84">
        <f t="shared" si="9"/>
        <v>148254.14315520122</v>
      </c>
      <c r="F144" s="84" cm="1">
        <f t="array" ref="F144">_xlfn.LET(
_xlpm.InterestCalculation,$I143*($C144/12),
_xlpm.IsPrincipalRemainingZeroCondition,ROUND($I143,2)=0,
_xlpm.IsPrincipalRemainingBlankCondition,$I143="",
_xlpm.IsPeriodBlankCondition,ISBLANK($A144),
_xlpm.Calculation,IF(_xlpm.IsPeriodBlankCondition,"",IF(_xlpm.IsPrincipalRemainingBlankCondition,"",IF(_xlpm.IsPrincipalRemainingZeroCondition,"",_xlpm.InterestCalculation))),
_xlpm.Calculation
)</f>
        <v>1235.4511929600101</v>
      </c>
      <c r="G144" s="84">
        <f t="shared" si="5"/>
        <v>328.0061566723582</v>
      </c>
      <c r="H144" s="84">
        <v>100</v>
      </c>
      <c r="I144" s="84">
        <f t="shared" si="6"/>
        <v>147826.13699852888</v>
      </c>
      <c r="J144" s="84">
        <f>_xlfn.LET(
_xlpm.PrincpalRemainingCalculation,$B$11,
_xlpm.IsPrincipalZeroCondition,ROUND($I143,2) = 0,
_xlpm.IsPrincipalRemainingBlankCondition,$I143="",
_xlpm.IsPeriodBlankCondition,ISBLANK($A144),
_xlpm.Calculation,IF(_xlpm.IsPeriodBlankCondition,"",IF(_xlpm.IsPrincipalRemainingBlankCondition,"",IF(_xlpm.IsPrincipalZeroCondition,"",_xlpm.PrincpalRemainingCalculation))),
_xlpm.Calculation
)</f>
        <v>500</v>
      </c>
      <c r="K144" s="84" t="str">
        <f>_xlfn.LET(
_xlpm.IsPrincipalRemainingLessThanOrEqualToPMICutoffAmtCondition,$I143&lt;=$B$2*(1-$B$13),
_xlpm.PMIMonthlyPayment,$B$17,
_xlpm.IsPrincipalZeroCondition,ROUND($I143,2) = 0,
_xlpm.IsPrincipalRemainingBlankCondition,$I143="",
_xlpm.IsPeriodBlankCondition,ISBLANK($A144),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44" s="84">
        <f t="shared" si="7"/>
        <v>2163.4573496323683</v>
      </c>
      <c r="O144" s="84"/>
    </row>
    <row r="145" spans="1:15" x14ac:dyDescent="0.3">
      <c r="A145" s="74">
        <v>120</v>
      </c>
      <c r="B145" s="132">
        <f t="shared" si="8"/>
        <v>47453</v>
      </c>
      <c r="C145" s="130">
        <v>0.1</v>
      </c>
      <c r="D145" s="131">
        <f>_xlfn.LET(
_xlpm.Payment,IF(OR($C145&lt;&gt;$C144,$C144=""),-PMT($C145/12,COUNT($A145:$A$625),$I144),$D144),
_xlpm.IsPrincipalRemainingZeroCondition,ROUND($I144,2)=0,
_xlpm.IsPrincipalRemainingBlankCondition,$I144="",
_xlpm.IsPeriodBlankCondition,ISBLANK($A145),
_xlpm.Calculation,IF(_xlpm.IsPeriodBlankCondition,"",IF(_xlpm.IsPrincipalRemainingBlankCondition,"",IF(_xlpm.IsPrincipalRemainingZeroCondition,"",_xlpm.Payment))),
_xlpm.Calculation
)</f>
        <v>1563.4573496323683</v>
      </c>
      <c r="E145" s="84">
        <f t="shared" si="9"/>
        <v>147826.13699852888</v>
      </c>
      <c r="F145" s="84" cm="1">
        <f t="array" ref="F145">_xlfn.LET(
_xlpm.InterestCalculation,$I144*($C145/12),
_xlpm.IsPrincipalRemainingZeroCondition,ROUND($I144,2)=0,
_xlpm.IsPrincipalRemainingBlankCondition,$I144="",
_xlpm.IsPeriodBlankCondition,ISBLANK($A145),
_xlpm.Calculation,IF(_xlpm.IsPeriodBlankCondition,"",IF(_xlpm.IsPrincipalRemainingBlankCondition,"",IF(_xlpm.IsPrincipalRemainingZeroCondition,"",_xlpm.InterestCalculation))),
_xlpm.Calculation
)</f>
        <v>1231.8844749877405</v>
      </c>
      <c r="G145" s="84">
        <f t="shared" si="5"/>
        <v>331.57287464462775</v>
      </c>
      <c r="H145" s="84">
        <v>100</v>
      </c>
      <c r="I145" s="84">
        <f t="shared" si="6"/>
        <v>147394.56412388425</v>
      </c>
      <c r="J145" s="84">
        <f>_xlfn.LET(
_xlpm.PrincpalRemainingCalculation,$B$11,
_xlpm.IsPrincipalZeroCondition,ROUND($I144,2) = 0,
_xlpm.IsPrincipalRemainingBlankCondition,$I144="",
_xlpm.IsPeriodBlankCondition,ISBLANK($A145),
_xlpm.Calculation,IF(_xlpm.IsPeriodBlankCondition,"",IF(_xlpm.IsPrincipalRemainingBlankCondition,"",IF(_xlpm.IsPrincipalZeroCondition,"",_xlpm.PrincpalRemainingCalculation))),
_xlpm.Calculation
)</f>
        <v>500</v>
      </c>
      <c r="K145" s="84" t="str">
        <f>_xlfn.LET(
_xlpm.IsPrincipalRemainingLessThanOrEqualToPMICutoffAmtCondition,$I144&lt;=$B$2*(1-$B$13),
_xlpm.PMIMonthlyPayment,$B$17,
_xlpm.IsPrincipalZeroCondition,ROUND($I144,2) = 0,
_xlpm.IsPrincipalRemainingBlankCondition,$I144="",
_xlpm.IsPeriodBlankCondition,ISBLANK($A145),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45" s="84">
        <f t="shared" si="7"/>
        <v>2163.4573496323683</v>
      </c>
      <c r="O145" s="84"/>
    </row>
    <row r="146" spans="1:15" x14ac:dyDescent="0.3">
      <c r="A146" s="74">
        <v>121</v>
      </c>
      <c r="B146" s="132">
        <f t="shared" si="8"/>
        <v>47484</v>
      </c>
      <c r="C146" s="130">
        <v>0.1</v>
      </c>
      <c r="D146" s="131">
        <f>_xlfn.LET(
_xlpm.Payment,IF(OR($C146&lt;&gt;$C145,$C145=""),-PMT($C146/12,COUNT($A146:$A$625),$I145),$D145),
_xlpm.IsPrincipalRemainingZeroCondition,ROUND($I145,2)=0,
_xlpm.IsPrincipalRemainingBlankCondition,$I145="",
_xlpm.IsPeriodBlankCondition,ISBLANK($A146),
_xlpm.Calculation,IF(_xlpm.IsPeriodBlankCondition,"",IF(_xlpm.IsPrincipalRemainingBlankCondition,"",IF(_xlpm.IsPrincipalRemainingZeroCondition,"",_xlpm.Payment))),
_xlpm.Calculation
)</f>
        <v>1563.4573496323683</v>
      </c>
      <c r="E146" s="84">
        <f t="shared" si="9"/>
        <v>147394.56412388425</v>
      </c>
      <c r="F146" s="84" cm="1">
        <f t="array" ref="F146">_xlfn.LET(
_xlpm.InterestCalculation,$I145*($C146/12),
_xlpm.IsPrincipalRemainingZeroCondition,ROUND($I145,2)=0,
_xlpm.IsPrincipalRemainingBlankCondition,$I145="",
_xlpm.IsPeriodBlankCondition,ISBLANK($A146),
_xlpm.Calculation,IF(_xlpm.IsPeriodBlankCondition,"",IF(_xlpm.IsPrincipalRemainingBlankCondition,"",IF(_xlpm.IsPrincipalRemainingZeroCondition,"",_xlpm.InterestCalculation))),
_xlpm.Calculation
)</f>
        <v>1228.2880343657021</v>
      </c>
      <c r="G146" s="84">
        <f t="shared" si="5"/>
        <v>335.16931526666622</v>
      </c>
      <c r="H146" s="84">
        <v>100</v>
      </c>
      <c r="I146" s="84">
        <f t="shared" si="6"/>
        <v>146959.3948086176</v>
      </c>
      <c r="J146" s="84">
        <f>_xlfn.LET(
_xlpm.PrincpalRemainingCalculation,$B$11,
_xlpm.IsPrincipalZeroCondition,ROUND($I145,2) = 0,
_xlpm.IsPrincipalRemainingBlankCondition,$I145="",
_xlpm.IsPeriodBlankCondition,ISBLANK($A146),
_xlpm.Calculation,IF(_xlpm.IsPeriodBlankCondition,"",IF(_xlpm.IsPrincipalRemainingBlankCondition,"",IF(_xlpm.IsPrincipalZeroCondition,"",_xlpm.PrincpalRemainingCalculation))),
_xlpm.Calculation
)</f>
        <v>500</v>
      </c>
      <c r="K146" s="84" t="str">
        <f>_xlfn.LET(
_xlpm.IsPrincipalRemainingLessThanOrEqualToPMICutoffAmtCondition,$I145&lt;=$B$2*(1-$B$13),
_xlpm.PMIMonthlyPayment,$B$17,
_xlpm.IsPrincipalZeroCondition,ROUND($I145,2) = 0,
_xlpm.IsPrincipalRemainingBlankCondition,$I145="",
_xlpm.IsPeriodBlankCondition,ISBLANK($A146),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46" s="84">
        <f t="shared" si="7"/>
        <v>2163.4573496323683</v>
      </c>
      <c r="O146" s="84"/>
    </row>
    <row r="147" spans="1:15" x14ac:dyDescent="0.3">
      <c r="A147" s="74">
        <v>122</v>
      </c>
      <c r="B147" s="132">
        <f t="shared" si="8"/>
        <v>47515</v>
      </c>
      <c r="C147" s="130">
        <v>0.1</v>
      </c>
      <c r="D147" s="131">
        <f>_xlfn.LET(
_xlpm.Payment,IF(OR($C147&lt;&gt;$C146,$C146=""),-PMT($C147/12,COUNT($A147:$A$625),$I146),$D146),
_xlpm.IsPrincipalRemainingZeroCondition,ROUND($I146,2)=0,
_xlpm.IsPrincipalRemainingBlankCondition,$I146="",
_xlpm.IsPeriodBlankCondition,ISBLANK($A147),
_xlpm.Calculation,IF(_xlpm.IsPeriodBlankCondition,"",IF(_xlpm.IsPrincipalRemainingBlankCondition,"",IF(_xlpm.IsPrincipalRemainingZeroCondition,"",_xlpm.Payment))),
_xlpm.Calculation
)</f>
        <v>1563.4573496323683</v>
      </c>
      <c r="E147" s="84">
        <f t="shared" si="9"/>
        <v>146959.3948086176</v>
      </c>
      <c r="F147" s="84" cm="1">
        <f t="array" ref="F147">_xlfn.LET(
_xlpm.InterestCalculation,$I146*($C147/12),
_xlpm.IsPrincipalRemainingZeroCondition,ROUND($I146,2)=0,
_xlpm.IsPrincipalRemainingBlankCondition,$I146="",
_xlpm.IsPeriodBlankCondition,ISBLANK($A147),
_xlpm.Calculation,IF(_xlpm.IsPeriodBlankCondition,"",IF(_xlpm.IsPrincipalRemainingBlankCondition,"",IF(_xlpm.IsPrincipalRemainingZeroCondition,"",_xlpm.InterestCalculation))),
_xlpm.Calculation
)</f>
        <v>1224.6616234051467</v>
      </c>
      <c r="G147" s="84">
        <f t="shared" si="5"/>
        <v>338.79572622722162</v>
      </c>
      <c r="H147" s="84">
        <v>100</v>
      </c>
      <c r="I147" s="84">
        <f t="shared" si="6"/>
        <v>146520.59908239037</v>
      </c>
      <c r="J147" s="84">
        <f>_xlfn.LET(
_xlpm.PrincpalRemainingCalculation,$B$11,
_xlpm.IsPrincipalZeroCondition,ROUND($I146,2) = 0,
_xlpm.IsPrincipalRemainingBlankCondition,$I146="",
_xlpm.IsPeriodBlankCondition,ISBLANK($A147),
_xlpm.Calculation,IF(_xlpm.IsPeriodBlankCondition,"",IF(_xlpm.IsPrincipalRemainingBlankCondition,"",IF(_xlpm.IsPrincipalZeroCondition,"",_xlpm.PrincpalRemainingCalculation))),
_xlpm.Calculation
)</f>
        <v>500</v>
      </c>
      <c r="K147" s="84" t="str">
        <f>_xlfn.LET(
_xlpm.IsPrincipalRemainingLessThanOrEqualToPMICutoffAmtCondition,$I146&lt;=$B$2*(1-$B$13),
_xlpm.PMIMonthlyPayment,$B$17,
_xlpm.IsPrincipalZeroCondition,ROUND($I146,2) = 0,
_xlpm.IsPrincipalRemainingBlankCondition,$I146="",
_xlpm.IsPeriodBlankCondition,ISBLANK($A147),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47" s="84">
        <f t="shared" si="7"/>
        <v>2163.4573496323683</v>
      </c>
      <c r="O147" s="84"/>
    </row>
    <row r="148" spans="1:15" x14ac:dyDescent="0.3">
      <c r="A148" s="74">
        <v>123</v>
      </c>
      <c r="B148" s="132">
        <f t="shared" si="8"/>
        <v>47543</v>
      </c>
      <c r="C148" s="130">
        <v>0.1</v>
      </c>
      <c r="D148" s="131">
        <f>_xlfn.LET(
_xlpm.Payment,IF(OR($C148&lt;&gt;$C147,$C147=""),-PMT($C148/12,COUNT($A148:$A$625),$I147),$D147),
_xlpm.IsPrincipalRemainingZeroCondition,ROUND($I147,2)=0,
_xlpm.IsPrincipalRemainingBlankCondition,$I147="",
_xlpm.IsPeriodBlankCondition,ISBLANK($A148),
_xlpm.Calculation,IF(_xlpm.IsPeriodBlankCondition,"",IF(_xlpm.IsPrincipalRemainingBlankCondition,"",IF(_xlpm.IsPrincipalRemainingZeroCondition,"",_xlpm.Payment))),
_xlpm.Calculation
)</f>
        <v>1563.4573496323683</v>
      </c>
      <c r="E148" s="84">
        <f t="shared" si="9"/>
        <v>146520.59908239037</v>
      </c>
      <c r="F148" s="84" cm="1">
        <f t="array" ref="F148">_xlfn.LET(
_xlpm.InterestCalculation,$I147*($C148/12),
_xlpm.IsPrincipalRemainingZeroCondition,ROUND($I147,2)=0,
_xlpm.IsPrincipalRemainingBlankCondition,$I147="",
_xlpm.IsPeriodBlankCondition,ISBLANK($A148),
_xlpm.Calculation,IF(_xlpm.IsPeriodBlankCondition,"",IF(_xlpm.IsPrincipalRemainingBlankCondition,"",IF(_xlpm.IsPrincipalRemainingZeroCondition,"",_xlpm.InterestCalculation))),
_xlpm.Calculation
)</f>
        <v>1221.0049923532531</v>
      </c>
      <c r="G148" s="84">
        <f t="shared" si="5"/>
        <v>342.45235727911518</v>
      </c>
      <c r="H148" s="84">
        <v>100</v>
      </c>
      <c r="I148" s="84">
        <f t="shared" si="6"/>
        <v>146078.14672511126</v>
      </c>
      <c r="J148" s="84">
        <f>_xlfn.LET(
_xlpm.PrincpalRemainingCalculation,$B$11,
_xlpm.IsPrincipalZeroCondition,ROUND($I147,2) = 0,
_xlpm.IsPrincipalRemainingBlankCondition,$I147="",
_xlpm.IsPeriodBlankCondition,ISBLANK($A148),
_xlpm.Calculation,IF(_xlpm.IsPeriodBlankCondition,"",IF(_xlpm.IsPrincipalRemainingBlankCondition,"",IF(_xlpm.IsPrincipalZeroCondition,"",_xlpm.PrincpalRemainingCalculation))),
_xlpm.Calculation
)</f>
        <v>500</v>
      </c>
      <c r="K148" s="84" t="str">
        <f>_xlfn.LET(
_xlpm.IsPrincipalRemainingLessThanOrEqualToPMICutoffAmtCondition,$I147&lt;=$B$2*(1-$B$13),
_xlpm.PMIMonthlyPayment,$B$17,
_xlpm.IsPrincipalZeroCondition,ROUND($I147,2) = 0,
_xlpm.IsPrincipalRemainingBlankCondition,$I147="",
_xlpm.IsPeriodBlankCondition,ISBLANK($A148),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48" s="84">
        <f t="shared" si="7"/>
        <v>2163.4573496323683</v>
      </c>
      <c r="O148" s="84"/>
    </row>
    <row r="149" spans="1:15" x14ac:dyDescent="0.3">
      <c r="A149" s="74">
        <v>124</v>
      </c>
      <c r="B149" s="132">
        <f t="shared" si="8"/>
        <v>47574</v>
      </c>
      <c r="C149" s="130">
        <v>0.1</v>
      </c>
      <c r="D149" s="131">
        <f>_xlfn.LET(
_xlpm.Payment,IF(OR($C149&lt;&gt;$C148,$C148=""),-PMT($C149/12,COUNT($A149:$A$625),$I148),$D148),
_xlpm.IsPrincipalRemainingZeroCondition,ROUND($I148,2)=0,
_xlpm.IsPrincipalRemainingBlankCondition,$I148="",
_xlpm.IsPeriodBlankCondition,ISBLANK($A149),
_xlpm.Calculation,IF(_xlpm.IsPeriodBlankCondition,"",IF(_xlpm.IsPrincipalRemainingBlankCondition,"",IF(_xlpm.IsPrincipalRemainingZeroCondition,"",_xlpm.Payment))),
_xlpm.Calculation
)</f>
        <v>1563.4573496323683</v>
      </c>
      <c r="E149" s="84">
        <f t="shared" si="9"/>
        <v>146078.14672511126</v>
      </c>
      <c r="F149" s="84" cm="1">
        <f t="array" ref="F149">_xlfn.LET(
_xlpm.InterestCalculation,$I148*($C149/12),
_xlpm.IsPrincipalRemainingZeroCondition,ROUND($I148,2)=0,
_xlpm.IsPrincipalRemainingBlankCondition,$I148="",
_xlpm.IsPeriodBlankCondition,ISBLANK($A149),
_xlpm.Calculation,IF(_xlpm.IsPeriodBlankCondition,"",IF(_xlpm.IsPrincipalRemainingBlankCondition,"",IF(_xlpm.IsPrincipalRemainingZeroCondition,"",_xlpm.InterestCalculation))),
_xlpm.Calculation
)</f>
        <v>1217.3178893759273</v>
      </c>
      <c r="G149" s="84">
        <f t="shared" si="5"/>
        <v>346.139460256441</v>
      </c>
      <c r="H149" s="84">
        <v>100</v>
      </c>
      <c r="I149" s="84">
        <f t="shared" si="6"/>
        <v>145632.00726485482</v>
      </c>
      <c r="J149" s="84">
        <f>_xlfn.LET(
_xlpm.PrincpalRemainingCalculation,$B$11,
_xlpm.IsPrincipalZeroCondition,ROUND($I148,2) = 0,
_xlpm.IsPrincipalRemainingBlankCondition,$I148="",
_xlpm.IsPeriodBlankCondition,ISBLANK($A149),
_xlpm.Calculation,IF(_xlpm.IsPeriodBlankCondition,"",IF(_xlpm.IsPrincipalRemainingBlankCondition,"",IF(_xlpm.IsPrincipalZeroCondition,"",_xlpm.PrincpalRemainingCalculation))),
_xlpm.Calculation
)</f>
        <v>500</v>
      </c>
      <c r="K149" s="84" t="str">
        <f>_xlfn.LET(
_xlpm.IsPrincipalRemainingLessThanOrEqualToPMICutoffAmtCondition,$I148&lt;=$B$2*(1-$B$13),
_xlpm.PMIMonthlyPayment,$B$17,
_xlpm.IsPrincipalZeroCondition,ROUND($I148,2) = 0,
_xlpm.IsPrincipalRemainingBlankCondition,$I148="",
_xlpm.IsPeriodBlankCondition,ISBLANK($A149),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49" s="84">
        <f t="shared" si="7"/>
        <v>2163.4573496323683</v>
      </c>
      <c r="O149" s="84"/>
    </row>
    <row r="150" spans="1:15" x14ac:dyDescent="0.3">
      <c r="A150" s="74">
        <v>125</v>
      </c>
      <c r="B150" s="132">
        <f t="shared" si="8"/>
        <v>47604</v>
      </c>
      <c r="C150" s="130">
        <v>0.1</v>
      </c>
      <c r="D150" s="131">
        <f>_xlfn.LET(
_xlpm.Payment,IF(OR($C150&lt;&gt;$C149,$C149=""),-PMT($C150/12,COUNT($A150:$A$625),$I149),$D149),
_xlpm.IsPrincipalRemainingZeroCondition,ROUND($I149,2)=0,
_xlpm.IsPrincipalRemainingBlankCondition,$I149="",
_xlpm.IsPeriodBlankCondition,ISBLANK($A150),
_xlpm.Calculation,IF(_xlpm.IsPeriodBlankCondition,"",IF(_xlpm.IsPrincipalRemainingBlankCondition,"",IF(_xlpm.IsPrincipalRemainingZeroCondition,"",_xlpm.Payment))),
_xlpm.Calculation
)</f>
        <v>1563.4573496323683</v>
      </c>
      <c r="E150" s="84">
        <f t="shared" si="9"/>
        <v>145632.00726485482</v>
      </c>
      <c r="F150" s="84" cm="1">
        <f t="array" ref="F150">_xlfn.LET(
_xlpm.InterestCalculation,$I149*($C150/12),
_xlpm.IsPrincipalRemainingZeroCondition,ROUND($I149,2)=0,
_xlpm.IsPrincipalRemainingBlankCondition,$I149="",
_xlpm.IsPeriodBlankCondition,ISBLANK($A150),
_xlpm.Calculation,IF(_xlpm.IsPeriodBlankCondition,"",IF(_xlpm.IsPrincipalRemainingBlankCondition,"",IF(_xlpm.IsPrincipalRemainingZeroCondition,"",_xlpm.InterestCalculation))),
_xlpm.Calculation
)</f>
        <v>1213.6000605404568</v>
      </c>
      <c r="G150" s="84">
        <f t="shared" si="5"/>
        <v>349.85728909191153</v>
      </c>
      <c r="H150" s="84">
        <v>100</v>
      </c>
      <c r="I150" s="84">
        <f t="shared" si="6"/>
        <v>145182.14997576291</v>
      </c>
      <c r="J150" s="84">
        <f>_xlfn.LET(
_xlpm.PrincpalRemainingCalculation,$B$11,
_xlpm.IsPrincipalZeroCondition,ROUND($I149,2) = 0,
_xlpm.IsPrincipalRemainingBlankCondition,$I149="",
_xlpm.IsPeriodBlankCondition,ISBLANK($A150),
_xlpm.Calculation,IF(_xlpm.IsPeriodBlankCondition,"",IF(_xlpm.IsPrincipalRemainingBlankCondition,"",IF(_xlpm.IsPrincipalZeroCondition,"",_xlpm.PrincpalRemainingCalculation))),
_xlpm.Calculation
)</f>
        <v>500</v>
      </c>
      <c r="K150" s="84" t="str">
        <f>_xlfn.LET(
_xlpm.IsPrincipalRemainingLessThanOrEqualToPMICutoffAmtCondition,$I149&lt;=$B$2*(1-$B$13),
_xlpm.PMIMonthlyPayment,$B$17,
_xlpm.IsPrincipalZeroCondition,ROUND($I149,2) = 0,
_xlpm.IsPrincipalRemainingBlankCondition,$I149="",
_xlpm.IsPeriodBlankCondition,ISBLANK($A150),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50" s="84">
        <f t="shared" si="7"/>
        <v>2163.4573496323683</v>
      </c>
      <c r="O150" s="84"/>
    </row>
    <row r="151" spans="1:15" x14ac:dyDescent="0.3">
      <c r="A151" s="74">
        <v>126</v>
      </c>
      <c r="B151" s="132">
        <f t="shared" si="8"/>
        <v>47635</v>
      </c>
      <c r="C151" s="130">
        <v>0.1</v>
      </c>
      <c r="D151" s="131">
        <f>_xlfn.LET(
_xlpm.Payment,IF(OR($C151&lt;&gt;$C150,$C150=""),-PMT($C151/12,COUNT($A151:$A$625),$I150),$D150),
_xlpm.IsPrincipalRemainingZeroCondition,ROUND($I150,2)=0,
_xlpm.IsPrincipalRemainingBlankCondition,$I150="",
_xlpm.IsPeriodBlankCondition,ISBLANK($A151),
_xlpm.Calculation,IF(_xlpm.IsPeriodBlankCondition,"",IF(_xlpm.IsPrincipalRemainingBlankCondition,"",IF(_xlpm.IsPrincipalRemainingZeroCondition,"",_xlpm.Payment))),
_xlpm.Calculation
)</f>
        <v>1563.4573496323683</v>
      </c>
      <c r="E151" s="84">
        <f t="shared" si="9"/>
        <v>145182.14997576291</v>
      </c>
      <c r="F151" s="84" cm="1">
        <f t="array" ref="F151">_xlfn.LET(
_xlpm.InterestCalculation,$I150*($C151/12),
_xlpm.IsPrincipalRemainingZeroCondition,ROUND($I150,2)=0,
_xlpm.IsPrincipalRemainingBlankCondition,$I150="",
_xlpm.IsPeriodBlankCondition,ISBLANK($A151),
_xlpm.Calculation,IF(_xlpm.IsPeriodBlankCondition,"",IF(_xlpm.IsPrincipalRemainingBlankCondition,"",IF(_xlpm.IsPrincipalRemainingZeroCondition,"",_xlpm.InterestCalculation))),
_xlpm.Calculation
)</f>
        <v>1209.8512497980241</v>
      </c>
      <c r="G151" s="84">
        <f t="shared" si="5"/>
        <v>353.60609983434415</v>
      </c>
      <c r="H151" s="84">
        <v>100</v>
      </c>
      <c r="I151" s="84">
        <f t="shared" si="6"/>
        <v>144728.54387592856</v>
      </c>
      <c r="J151" s="84">
        <f>_xlfn.LET(
_xlpm.PrincpalRemainingCalculation,$B$11,
_xlpm.IsPrincipalZeroCondition,ROUND($I150,2) = 0,
_xlpm.IsPrincipalRemainingBlankCondition,$I150="",
_xlpm.IsPeriodBlankCondition,ISBLANK($A151),
_xlpm.Calculation,IF(_xlpm.IsPeriodBlankCondition,"",IF(_xlpm.IsPrincipalRemainingBlankCondition,"",IF(_xlpm.IsPrincipalZeroCondition,"",_xlpm.PrincpalRemainingCalculation))),
_xlpm.Calculation
)</f>
        <v>500</v>
      </c>
      <c r="K151" s="84" t="str">
        <f>_xlfn.LET(
_xlpm.IsPrincipalRemainingLessThanOrEqualToPMICutoffAmtCondition,$I150&lt;=$B$2*(1-$B$13),
_xlpm.PMIMonthlyPayment,$B$17,
_xlpm.IsPrincipalZeroCondition,ROUND($I150,2) = 0,
_xlpm.IsPrincipalRemainingBlankCondition,$I150="",
_xlpm.IsPeriodBlankCondition,ISBLANK($A151),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51" s="84">
        <f t="shared" si="7"/>
        <v>2163.4573496323683</v>
      </c>
      <c r="O151" s="84"/>
    </row>
    <row r="152" spans="1:15" x14ac:dyDescent="0.3">
      <c r="A152" s="74">
        <v>127</v>
      </c>
      <c r="B152" s="132">
        <f t="shared" si="8"/>
        <v>47665</v>
      </c>
      <c r="C152" s="130">
        <v>0.1</v>
      </c>
      <c r="D152" s="131">
        <f>_xlfn.LET(
_xlpm.Payment,IF(OR($C152&lt;&gt;$C151,$C151=""),-PMT($C152/12,COUNT($A152:$A$625),$I151),$D151),
_xlpm.IsPrincipalRemainingZeroCondition,ROUND($I151,2)=0,
_xlpm.IsPrincipalRemainingBlankCondition,$I151="",
_xlpm.IsPeriodBlankCondition,ISBLANK($A152),
_xlpm.Calculation,IF(_xlpm.IsPeriodBlankCondition,"",IF(_xlpm.IsPrincipalRemainingBlankCondition,"",IF(_xlpm.IsPrincipalRemainingZeroCondition,"",_xlpm.Payment))),
_xlpm.Calculation
)</f>
        <v>1563.4573496323683</v>
      </c>
      <c r="E152" s="84">
        <f t="shared" si="9"/>
        <v>144728.54387592856</v>
      </c>
      <c r="F152" s="84" cm="1">
        <f t="array" ref="F152">_xlfn.LET(
_xlpm.InterestCalculation,$I151*($C152/12),
_xlpm.IsPrincipalRemainingZeroCondition,ROUND($I151,2)=0,
_xlpm.IsPrincipalRemainingBlankCondition,$I151="",
_xlpm.IsPeriodBlankCondition,ISBLANK($A152),
_xlpm.Calculation,IF(_xlpm.IsPeriodBlankCondition,"",IF(_xlpm.IsPrincipalRemainingBlankCondition,"",IF(_xlpm.IsPrincipalRemainingZeroCondition,"",_xlpm.InterestCalculation))),
_xlpm.Calculation
)</f>
        <v>1206.0711989660713</v>
      </c>
      <c r="G152" s="84">
        <f t="shared" si="5"/>
        <v>357.386150666297</v>
      </c>
      <c r="H152" s="84">
        <v>100</v>
      </c>
      <c r="I152" s="84">
        <f t="shared" si="6"/>
        <v>144271.15772526225</v>
      </c>
      <c r="J152" s="84">
        <f>_xlfn.LET(
_xlpm.PrincpalRemainingCalculation,$B$11,
_xlpm.IsPrincipalZeroCondition,ROUND($I151,2) = 0,
_xlpm.IsPrincipalRemainingBlankCondition,$I151="",
_xlpm.IsPeriodBlankCondition,ISBLANK($A152),
_xlpm.Calculation,IF(_xlpm.IsPeriodBlankCondition,"",IF(_xlpm.IsPrincipalRemainingBlankCondition,"",IF(_xlpm.IsPrincipalZeroCondition,"",_xlpm.PrincpalRemainingCalculation))),
_xlpm.Calculation
)</f>
        <v>500</v>
      </c>
      <c r="K152" s="84" t="str">
        <f>_xlfn.LET(
_xlpm.IsPrincipalRemainingLessThanOrEqualToPMICutoffAmtCondition,$I151&lt;=$B$2*(1-$B$13),
_xlpm.PMIMonthlyPayment,$B$17,
_xlpm.IsPrincipalZeroCondition,ROUND($I151,2) = 0,
_xlpm.IsPrincipalRemainingBlankCondition,$I151="",
_xlpm.IsPeriodBlankCondition,ISBLANK($A152),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52" s="84">
        <f t="shared" si="7"/>
        <v>2163.4573496323683</v>
      </c>
      <c r="O152" s="84"/>
    </row>
    <row r="153" spans="1:15" x14ac:dyDescent="0.3">
      <c r="A153" s="74">
        <v>128</v>
      </c>
      <c r="B153" s="132">
        <f t="shared" si="8"/>
        <v>47696</v>
      </c>
      <c r="C153" s="130">
        <v>0.1</v>
      </c>
      <c r="D153" s="131">
        <f>_xlfn.LET(
_xlpm.Payment,IF(OR($C153&lt;&gt;$C152,$C152=""),-PMT($C153/12,COUNT($A153:$A$625),$I152),$D152),
_xlpm.IsPrincipalRemainingZeroCondition,ROUND($I152,2)=0,
_xlpm.IsPrincipalRemainingBlankCondition,$I152="",
_xlpm.IsPeriodBlankCondition,ISBLANK($A153),
_xlpm.Calculation,IF(_xlpm.IsPeriodBlankCondition,"",IF(_xlpm.IsPrincipalRemainingBlankCondition,"",IF(_xlpm.IsPrincipalRemainingZeroCondition,"",_xlpm.Payment))),
_xlpm.Calculation
)</f>
        <v>1563.4573496323683</v>
      </c>
      <c r="E153" s="84">
        <f t="shared" si="9"/>
        <v>144271.15772526225</v>
      </c>
      <c r="F153" s="84" cm="1">
        <f t="array" ref="F153">_xlfn.LET(
_xlpm.InterestCalculation,$I152*($C153/12),
_xlpm.IsPrincipalRemainingZeroCondition,ROUND($I152,2)=0,
_xlpm.IsPrincipalRemainingBlankCondition,$I152="",
_xlpm.IsPeriodBlankCondition,ISBLANK($A153),
_xlpm.Calculation,IF(_xlpm.IsPeriodBlankCondition,"",IF(_xlpm.IsPrincipalRemainingBlankCondition,"",IF(_xlpm.IsPrincipalRemainingZeroCondition,"",_xlpm.InterestCalculation))),
_xlpm.Calculation
)</f>
        <v>1202.2596477105187</v>
      </c>
      <c r="G153" s="84">
        <f t="shared" si="5"/>
        <v>361.19770192184956</v>
      </c>
      <c r="H153" s="84">
        <v>100</v>
      </c>
      <c r="I153" s="84">
        <f t="shared" si="6"/>
        <v>143809.96002334039</v>
      </c>
      <c r="J153" s="84">
        <f>_xlfn.LET(
_xlpm.PrincpalRemainingCalculation,$B$11,
_xlpm.IsPrincipalZeroCondition,ROUND($I152,2) = 0,
_xlpm.IsPrincipalRemainingBlankCondition,$I152="",
_xlpm.IsPeriodBlankCondition,ISBLANK($A153),
_xlpm.Calculation,IF(_xlpm.IsPeriodBlankCondition,"",IF(_xlpm.IsPrincipalRemainingBlankCondition,"",IF(_xlpm.IsPrincipalZeroCondition,"",_xlpm.PrincpalRemainingCalculation))),
_xlpm.Calculation
)</f>
        <v>500</v>
      </c>
      <c r="K153" s="84" t="str">
        <f>_xlfn.LET(
_xlpm.IsPrincipalRemainingLessThanOrEqualToPMICutoffAmtCondition,$I152&lt;=$B$2*(1-$B$13),
_xlpm.PMIMonthlyPayment,$B$17,
_xlpm.IsPrincipalZeroCondition,ROUND($I152,2) = 0,
_xlpm.IsPrincipalRemainingBlankCondition,$I152="",
_xlpm.IsPeriodBlankCondition,ISBLANK($A153),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53" s="84">
        <f t="shared" si="7"/>
        <v>2163.4573496323683</v>
      </c>
      <c r="O153" s="84"/>
    </row>
    <row r="154" spans="1:15" x14ac:dyDescent="0.3">
      <c r="A154" s="74">
        <v>129</v>
      </c>
      <c r="B154" s="132">
        <f t="shared" si="8"/>
        <v>47727</v>
      </c>
      <c r="C154" s="130">
        <v>0.1</v>
      </c>
      <c r="D154" s="131">
        <f>_xlfn.LET(
_xlpm.Payment,IF(OR($C154&lt;&gt;$C153,$C153=""),-PMT($C154/12,COUNT($A154:$A$625),$I153),$D153),
_xlpm.IsPrincipalRemainingZeroCondition,ROUND($I153,2)=0,
_xlpm.IsPrincipalRemainingBlankCondition,$I153="",
_xlpm.IsPeriodBlankCondition,ISBLANK($A154),
_xlpm.Calculation,IF(_xlpm.IsPeriodBlankCondition,"",IF(_xlpm.IsPrincipalRemainingBlankCondition,"",IF(_xlpm.IsPrincipalRemainingZeroCondition,"",_xlpm.Payment))),
_xlpm.Calculation
)</f>
        <v>1563.4573496323683</v>
      </c>
      <c r="E154" s="84">
        <f t="shared" si="9"/>
        <v>143809.96002334039</v>
      </c>
      <c r="F154" s="84" cm="1">
        <f t="array" ref="F154">_xlfn.LET(
_xlpm.InterestCalculation,$I153*($C154/12),
_xlpm.IsPrincipalRemainingZeroCondition,ROUND($I153,2)=0,
_xlpm.IsPrincipalRemainingBlankCondition,$I153="",
_xlpm.IsPeriodBlankCondition,ISBLANK($A154),
_xlpm.Calculation,IF(_xlpm.IsPeriodBlankCondition,"",IF(_xlpm.IsPrincipalRemainingBlankCondition,"",IF(_xlpm.IsPrincipalRemainingZeroCondition,"",_xlpm.InterestCalculation))),
_xlpm.Calculation
)</f>
        <v>1198.4163335278365</v>
      </c>
      <c r="G154" s="84">
        <f t="shared" ref="G154:G217" si="10">_xlfn.LET(
_xlpm.PrincipalOwedCalculation,$D154-$F154,
_xlpm.IsPrincipalLessThenOrEqualToMonthlyPaymentCondition,$I153&lt;=$D154,
_xlpm.IsPrincipalZeroCondition,ROUND($I153,2) = 0,
_xlpm.IsPrincipalRemainingBlankCondition,$I153="",
_xlpm.IsPeriodBlankCondition,ISBLANK($A154),
_xlpm.Calculation,IF(_xlpm.IsPeriodBlankCondition,"",IF(_xlpm.IsPrincipalRemainingBlankCondition,"",IF(_xlpm.IsPrincipalZeroCondition,"",IF(_xlpm.IsPrincipalLessThenOrEqualToMonthlyPaymentCondition,$I153,_xlpm.PrincipalOwedCalculation)))),
_xlpm.Calculation
)</f>
        <v>365.04101610453176</v>
      </c>
      <c r="H154" s="84">
        <v>100</v>
      </c>
      <c r="I154" s="84">
        <f t="shared" ref="I154:I217" si="11">_xlfn.LET(
_xlpm.StartingBalanceGreaterThanPrincipalOwedPlusPrepaymentCondition,$E154&gt;=$G154+$H154,
_xlpm.IsPrincpalOwedPlusPrepaymentLessThanOrEqualToPrincipalRemainingCondition,ROUND($G154+$H154,2)&lt;=ROUND($I153,2),
_xlpm.IsCurrentPrincapalOwedAmtGreaterThanPrevPrincipalOwedCondition,$G153&gt;$I153,
_xlpm.IsPrincipalZeroCondition,ROUND($I153,2) = 0,
_xlpm.IsPrincipalRemainingBlankCondition,$I153="",
_xlpm.IsPeriodBlankCondition,ISBLANK($A154),
_xlpm.Calculation,IF(_xlpm.IsPeriodBlankCondition,"",IF(_xlpm.IsPrincipalRemainingBlankCondition,"",IF(_xlpm.IsPrincipalZeroCondition,"",IF(_xlpm.StartingBalanceGreaterThanPrincipalOwedPlusPrepaymentCondition,$E154-$G154-$H154,0)))),
_xlpm.Calculation
)</f>
        <v>143344.91900723585</v>
      </c>
      <c r="J154" s="84">
        <f>_xlfn.LET(
_xlpm.PrincpalRemainingCalculation,$B$11,
_xlpm.IsPrincipalZeroCondition,ROUND($I153,2) = 0,
_xlpm.IsPrincipalRemainingBlankCondition,$I153="",
_xlpm.IsPeriodBlankCondition,ISBLANK($A154),
_xlpm.Calculation,IF(_xlpm.IsPeriodBlankCondition,"",IF(_xlpm.IsPrincipalRemainingBlankCondition,"",IF(_xlpm.IsPrincipalZeroCondition,"",_xlpm.PrincpalRemainingCalculation))),
_xlpm.Calculation
)</f>
        <v>500</v>
      </c>
      <c r="K154" s="84" t="str">
        <f>_xlfn.LET(
_xlpm.IsPrincipalRemainingLessThanOrEqualToPMICutoffAmtCondition,$I153&lt;=$B$2*(1-$B$13),
_xlpm.PMIMonthlyPayment,$B$17,
_xlpm.IsPrincipalZeroCondition,ROUND($I153,2) = 0,
_xlpm.IsPrincipalRemainingBlankCondition,$I153="",
_xlpm.IsPeriodBlankCondition,ISBLANK($A154),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54" s="84">
        <f t="shared" ref="L154:L217" si="12">_xlfn.LET(
_xlpm.PrePaymentActuallyPaid,IF($E154&gt;=$G154+$H154,$H154,$E154-$G154),
_xlpm.IfPMIOwedIsBlank,IF($K154 = "",0,$K154),
_xlpm.TotalMonthlyPaymentCalculation,$F154+$G154+$J154+_xlpm.IfPMIOwedIsBlank+_xlpm.PrePaymentActuallyPaid,
_xlpm.IsPrincipalZeroCondition,ROUND($I153,2) = 0,
_xlpm.IsPrincipalRemainingBlankCondition,$I153="",
_xlpm.IsPeriodBlankCondition,ISBLANK($A154),
_xlpm.Calculation,IF(_xlpm.IsPeriodBlankCondition,"",IF(_xlpm.IsPrincipalRemainingBlankCondition,"",IF(_xlpm.IsPrincipalZeroCondition,"",_xlpm.TotalMonthlyPaymentCalculation))),
_xlpm.Calculation
)</f>
        <v>2163.4573496323683</v>
      </c>
      <c r="O154" s="84"/>
    </row>
    <row r="155" spans="1:15" x14ac:dyDescent="0.3">
      <c r="A155" s="74">
        <v>130</v>
      </c>
      <c r="B155" s="132">
        <f t="shared" ref="B155:B218" si="13">IF(ISBLANK($A155),"",EDATE($B154,1))</f>
        <v>47757</v>
      </c>
      <c r="C155" s="130">
        <v>0.1</v>
      </c>
      <c r="D155" s="131">
        <f>_xlfn.LET(
_xlpm.Payment,IF(OR($C155&lt;&gt;$C154,$C154=""),-PMT($C155/12,COUNT($A155:$A$625),$I154),$D154),
_xlpm.IsPrincipalRemainingZeroCondition,ROUND($I154,2)=0,
_xlpm.IsPrincipalRemainingBlankCondition,$I154="",
_xlpm.IsPeriodBlankCondition,ISBLANK($A155),
_xlpm.Calculation,IF(_xlpm.IsPeriodBlankCondition,"",IF(_xlpm.IsPrincipalRemainingBlankCondition,"",IF(_xlpm.IsPrincipalRemainingZeroCondition,"",_xlpm.Payment))),
_xlpm.Calculation
)</f>
        <v>1563.4573496323683</v>
      </c>
      <c r="E155" s="84">
        <f t="shared" ref="E155:E218" si="14">_xlfn.LET(
_xlpm.StartingPrincipalBalance,$I154,
_xlpm.IsPrincipalRemainingZeroCondition,ROUND($I154,2)=0,
_xlpm.IsPrincipalRemainingBlankCondition,$I154="",
_xlpm.IsPeriodBlankCondition,ISBLANK($A155),
_xlpm.Calculation,IF(_xlpm.IsPeriodBlankCondition,"",IF(_xlpm.IsPrincipalRemainingBlankCondition,"",IF(_xlpm.IsPrincipalRemainingZeroCondition,"",_xlpm.StartingPrincipalBalance))),
_xlpm.Calculation
)</f>
        <v>143344.91900723585</v>
      </c>
      <c r="F155" s="84" cm="1">
        <f t="array" ref="F155">_xlfn.LET(
_xlpm.InterestCalculation,$I154*($C155/12),
_xlpm.IsPrincipalRemainingZeroCondition,ROUND($I154,2)=0,
_xlpm.IsPrincipalRemainingBlankCondition,$I154="",
_xlpm.IsPeriodBlankCondition,ISBLANK($A155),
_xlpm.Calculation,IF(_xlpm.IsPeriodBlankCondition,"",IF(_xlpm.IsPrincipalRemainingBlankCondition,"",IF(_xlpm.IsPrincipalRemainingZeroCondition,"",_xlpm.InterestCalculation))),
_xlpm.Calculation
)</f>
        <v>1194.5409917269653</v>
      </c>
      <c r="G155" s="84">
        <f t="shared" si="10"/>
        <v>368.91635790540295</v>
      </c>
      <c r="H155" s="84">
        <v>100</v>
      </c>
      <c r="I155" s="84">
        <f t="shared" si="11"/>
        <v>142876.00264933045</v>
      </c>
      <c r="J155" s="84">
        <f>_xlfn.LET(
_xlpm.PrincpalRemainingCalculation,$B$11,
_xlpm.IsPrincipalZeroCondition,ROUND($I154,2) = 0,
_xlpm.IsPrincipalRemainingBlankCondition,$I154="",
_xlpm.IsPeriodBlankCondition,ISBLANK($A155),
_xlpm.Calculation,IF(_xlpm.IsPeriodBlankCondition,"",IF(_xlpm.IsPrincipalRemainingBlankCondition,"",IF(_xlpm.IsPrincipalZeroCondition,"",_xlpm.PrincpalRemainingCalculation))),
_xlpm.Calculation
)</f>
        <v>500</v>
      </c>
      <c r="K155" s="84" t="str">
        <f>_xlfn.LET(
_xlpm.IsPrincipalRemainingLessThanOrEqualToPMICutoffAmtCondition,$I154&lt;=$B$2*(1-$B$13),
_xlpm.PMIMonthlyPayment,$B$17,
_xlpm.IsPrincipalZeroCondition,ROUND($I154,2) = 0,
_xlpm.IsPrincipalRemainingBlankCondition,$I154="",
_xlpm.IsPeriodBlankCondition,ISBLANK($A155),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55" s="84">
        <f t="shared" si="12"/>
        <v>2163.4573496323683</v>
      </c>
      <c r="O155" s="84"/>
    </row>
    <row r="156" spans="1:15" x14ac:dyDescent="0.3">
      <c r="A156" s="74">
        <v>131</v>
      </c>
      <c r="B156" s="132">
        <f t="shared" si="13"/>
        <v>47788</v>
      </c>
      <c r="C156" s="130">
        <v>0.1</v>
      </c>
      <c r="D156" s="131">
        <f>_xlfn.LET(
_xlpm.Payment,IF(OR($C156&lt;&gt;$C155,$C155=""),-PMT($C156/12,COUNT($A156:$A$625),$I155),$D155),
_xlpm.IsPrincipalRemainingZeroCondition,ROUND($I155,2)=0,
_xlpm.IsPrincipalRemainingBlankCondition,$I155="",
_xlpm.IsPeriodBlankCondition,ISBLANK($A156),
_xlpm.Calculation,IF(_xlpm.IsPeriodBlankCondition,"",IF(_xlpm.IsPrincipalRemainingBlankCondition,"",IF(_xlpm.IsPrincipalRemainingZeroCondition,"",_xlpm.Payment))),
_xlpm.Calculation
)</f>
        <v>1563.4573496323683</v>
      </c>
      <c r="E156" s="84">
        <f t="shared" si="14"/>
        <v>142876.00264933045</v>
      </c>
      <c r="F156" s="84" cm="1">
        <f t="array" ref="F156">_xlfn.LET(
_xlpm.InterestCalculation,$I155*($C156/12),
_xlpm.IsPrincipalRemainingZeroCondition,ROUND($I155,2)=0,
_xlpm.IsPrincipalRemainingBlankCondition,$I155="",
_xlpm.IsPeriodBlankCondition,ISBLANK($A156),
_xlpm.Calculation,IF(_xlpm.IsPeriodBlankCondition,"",IF(_xlpm.IsPrincipalRemainingBlankCondition,"",IF(_xlpm.IsPrincipalRemainingZeroCondition,"",_xlpm.InterestCalculation))),
_xlpm.Calculation
)</f>
        <v>1190.633355411087</v>
      </c>
      <c r="G156" s="84">
        <f t="shared" si="10"/>
        <v>372.82399422128128</v>
      </c>
      <c r="H156" s="84">
        <v>100</v>
      </c>
      <c r="I156" s="84">
        <f t="shared" si="11"/>
        <v>142403.17865510916</v>
      </c>
      <c r="J156" s="84">
        <f>_xlfn.LET(
_xlpm.PrincpalRemainingCalculation,$B$11,
_xlpm.IsPrincipalZeroCondition,ROUND($I155,2) = 0,
_xlpm.IsPrincipalRemainingBlankCondition,$I155="",
_xlpm.IsPeriodBlankCondition,ISBLANK($A156),
_xlpm.Calculation,IF(_xlpm.IsPeriodBlankCondition,"",IF(_xlpm.IsPrincipalRemainingBlankCondition,"",IF(_xlpm.IsPrincipalZeroCondition,"",_xlpm.PrincpalRemainingCalculation))),
_xlpm.Calculation
)</f>
        <v>500</v>
      </c>
      <c r="K156" s="84" t="str">
        <f>_xlfn.LET(
_xlpm.IsPrincipalRemainingLessThanOrEqualToPMICutoffAmtCondition,$I155&lt;=$B$2*(1-$B$13),
_xlpm.PMIMonthlyPayment,$B$17,
_xlpm.IsPrincipalZeroCondition,ROUND($I155,2) = 0,
_xlpm.IsPrincipalRemainingBlankCondition,$I155="",
_xlpm.IsPeriodBlankCondition,ISBLANK($A156),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56" s="84">
        <f t="shared" si="12"/>
        <v>2163.4573496323683</v>
      </c>
      <c r="O156" s="84"/>
    </row>
    <row r="157" spans="1:15" x14ac:dyDescent="0.3">
      <c r="A157" s="74">
        <v>132</v>
      </c>
      <c r="B157" s="132">
        <f t="shared" si="13"/>
        <v>47818</v>
      </c>
      <c r="C157" s="130">
        <v>0.1</v>
      </c>
      <c r="D157" s="131">
        <f>_xlfn.LET(
_xlpm.Payment,IF(OR($C157&lt;&gt;$C156,$C156=""),-PMT($C157/12,COUNT($A157:$A$625),$I156),$D156),
_xlpm.IsPrincipalRemainingZeroCondition,ROUND($I156,2)=0,
_xlpm.IsPrincipalRemainingBlankCondition,$I156="",
_xlpm.IsPeriodBlankCondition,ISBLANK($A157),
_xlpm.Calculation,IF(_xlpm.IsPeriodBlankCondition,"",IF(_xlpm.IsPrincipalRemainingBlankCondition,"",IF(_xlpm.IsPrincipalRemainingZeroCondition,"",_xlpm.Payment))),
_xlpm.Calculation
)</f>
        <v>1563.4573496323683</v>
      </c>
      <c r="E157" s="84">
        <f t="shared" si="14"/>
        <v>142403.17865510916</v>
      </c>
      <c r="F157" s="84" cm="1">
        <f t="array" ref="F157">_xlfn.LET(
_xlpm.InterestCalculation,$I156*($C157/12),
_xlpm.IsPrincipalRemainingZeroCondition,ROUND($I156,2)=0,
_xlpm.IsPrincipalRemainingBlankCondition,$I156="",
_xlpm.IsPeriodBlankCondition,ISBLANK($A157),
_xlpm.Calculation,IF(_xlpm.IsPeriodBlankCondition,"",IF(_xlpm.IsPrincipalRemainingBlankCondition,"",IF(_xlpm.IsPrincipalRemainingZeroCondition,"",_xlpm.InterestCalculation))),
_xlpm.Calculation
)</f>
        <v>1186.6931554592429</v>
      </c>
      <c r="G157" s="84">
        <f t="shared" si="10"/>
        <v>376.76419417312536</v>
      </c>
      <c r="H157" s="84">
        <v>100</v>
      </c>
      <c r="I157" s="84">
        <f t="shared" si="11"/>
        <v>141926.41446093604</v>
      </c>
      <c r="J157" s="84">
        <f>_xlfn.LET(
_xlpm.PrincpalRemainingCalculation,$B$11,
_xlpm.IsPrincipalZeroCondition,ROUND($I156,2) = 0,
_xlpm.IsPrincipalRemainingBlankCondition,$I156="",
_xlpm.IsPeriodBlankCondition,ISBLANK($A157),
_xlpm.Calculation,IF(_xlpm.IsPeriodBlankCondition,"",IF(_xlpm.IsPrincipalRemainingBlankCondition,"",IF(_xlpm.IsPrincipalZeroCondition,"",_xlpm.PrincpalRemainingCalculation))),
_xlpm.Calculation
)</f>
        <v>500</v>
      </c>
      <c r="K157" s="84" t="str">
        <f>_xlfn.LET(
_xlpm.IsPrincipalRemainingLessThanOrEqualToPMICutoffAmtCondition,$I156&lt;=$B$2*(1-$B$13),
_xlpm.PMIMonthlyPayment,$B$17,
_xlpm.IsPrincipalZeroCondition,ROUND($I156,2) = 0,
_xlpm.IsPrincipalRemainingBlankCondition,$I156="",
_xlpm.IsPeriodBlankCondition,ISBLANK($A157),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57" s="84">
        <f t="shared" si="12"/>
        <v>2163.4573496323683</v>
      </c>
      <c r="O157" s="84"/>
    </row>
    <row r="158" spans="1:15" x14ac:dyDescent="0.3">
      <c r="A158" s="74">
        <v>133</v>
      </c>
      <c r="B158" s="132">
        <f t="shared" si="13"/>
        <v>47849</v>
      </c>
      <c r="C158" s="130">
        <v>0.1</v>
      </c>
      <c r="D158" s="131">
        <f>_xlfn.LET(
_xlpm.Payment,IF(OR($C158&lt;&gt;$C157,$C157=""),-PMT($C158/12,COUNT($A158:$A$625),$I157),$D157),
_xlpm.IsPrincipalRemainingZeroCondition,ROUND($I157,2)=0,
_xlpm.IsPrincipalRemainingBlankCondition,$I157="",
_xlpm.IsPeriodBlankCondition,ISBLANK($A158),
_xlpm.Calculation,IF(_xlpm.IsPeriodBlankCondition,"",IF(_xlpm.IsPrincipalRemainingBlankCondition,"",IF(_xlpm.IsPrincipalRemainingZeroCondition,"",_xlpm.Payment))),
_xlpm.Calculation
)</f>
        <v>1563.4573496323683</v>
      </c>
      <c r="E158" s="84">
        <f t="shared" si="14"/>
        <v>141926.41446093604</v>
      </c>
      <c r="F158" s="84" cm="1">
        <f t="array" ref="F158">_xlfn.LET(
_xlpm.InterestCalculation,$I157*($C158/12),
_xlpm.IsPrincipalRemainingZeroCondition,ROUND($I157,2)=0,
_xlpm.IsPrincipalRemainingBlankCondition,$I157="",
_xlpm.IsPeriodBlankCondition,ISBLANK($A158),
_xlpm.Calculation,IF(_xlpm.IsPeriodBlankCondition,"",IF(_xlpm.IsPrincipalRemainingBlankCondition,"",IF(_xlpm.IsPrincipalRemainingZeroCondition,"",_xlpm.InterestCalculation))),
_xlpm.Calculation
)</f>
        <v>1182.7201205078004</v>
      </c>
      <c r="G158" s="84">
        <f t="shared" si="10"/>
        <v>380.73722912456788</v>
      </c>
      <c r="H158" s="84">
        <v>100</v>
      </c>
      <c r="I158" s="84">
        <f t="shared" si="11"/>
        <v>141445.67723181148</v>
      </c>
      <c r="J158" s="84">
        <f>_xlfn.LET(
_xlpm.PrincpalRemainingCalculation,$B$11,
_xlpm.IsPrincipalZeroCondition,ROUND($I157,2) = 0,
_xlpm.IsPrincipalRemainingBlankCondition,$I157="",
_xlpm.IsPeriodBlankCondition,ISBLANK($A158),
_xlpm.Calculation,IF(_xlpm.IsPeriodBlankCondition,"",IF(_xlpm.IsPrincipalRemainingBlankCondition,"",IF(_xlpm.IsPrincipalZeroCondition,"",_xlpm.PrincpalRemainingCalculation))),
_xlpm.Calculation
)</f>
        <v>500</v>
      </c>
      <c r="K158" s="84" t="str">
        <f>_xlfn.LET(
_xlpm.IsPrincipalRemainingLessThanOrEqualToPMICutoffAmtCondition,$I157&lt;=$B$2*(1-$B$13),
_xlpm.PMIMonthlyPayment,$B$17,
_xlpm.IsPrincipalZeroCondition,ROUND($I157,2) = 0,
_xlpm.IsPrincipalRemainingBlankCondition,$I157="",
_xlpm.IsPeriodBlankCondition,ISBLANK($A158),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58" s="84">
        <f t="shared" si="12"/>
        <v>2163.4573496323683</v>
      </c>
      <c r="O158" s="84"/>
    </row>
    <row r="159" spans="1:15" x14ac:dyDescent="0.3">
      <c r="A159" s="74">
        <v>134</v>
      </c>
      <c r="B159" s="132">
        <f t="shared" si="13"/>
        <v>47880</v>
      </c>
      <c r="C159" s="130">
        <v>0.1</v>
      </c>
      <c r="D159" s="131">
        <f>_xlfn.LET(
_xlpm.Payment,IF(OR($C159&lt;&gt;$C158,$C158=""),-PMT($C159/12,COUNT($A159:$A$625),$I158),$D158),
_xlpm.IsPrincipalRemainingZeroCondition,ROUND($I158,2)=0,
_xlpm.IsPrincipalRemainingBlankCondition,$I158="",
_xlpm.IsPeriodBlankCondition,ISBLANK($A159),
_xlpm.Calculation,IF(_xlpm.IsPeriodBlankCondition,"",IF(_xlpm.IsPrincipalRemainingBlankCondition,"",IF(_xlpm.IsPrincipalRemainingZeroCondition,"",_xlpm.Payment))),
_xlpm.Calculation
)</f>
        <v>1563.4573496323683</v>
      </c>
      <c r="E159" s="84">
        <f t="shared" si="14"/>
        <v>141445.67723181148</v>
      </c>
      <c r="F159" s="84" cm="1">
        <f t="array" ref="F159">_xlfn.LET(
_xlpm.InterestCalculation,$I158*($C159/12),
_xlpm.IsPrincipalRemainingZeroCondition,ROUND($I158,2)=0,
_xlpm.IsPrincipalRemainingBlankCondition,$I158="",
_xlpm.IsPeriodBlankCondition,ISBLANK($A159),
_xlpm.Calculation,IF(_xlpm.IsPeriodBlankCondition,"",IF(_xlpm.IsPrincipalRemainingBlankCondition,"",IF(_xlpm.IsPrincipalRemainingZeroCondition,"",_xlpm.InterestCalculation))),
_xlpm.Calculation
)</f>
        <v>1178.7139769317623</v>
      </c>
      <c r="G159" s="84">
        <f t="shared" si="10"/>
        <v>384.74337270060596</v>
      </c>
      <c r="H159" s="84">
        <v>100</v>
      </c>
      <c r="I159" s="84">
        <f t="shared" si="11"/>
        <v>140960.93385911087</v>
      </c>
      <c r="J159" s="84">
        <f>_xlfn.LET(
_xlpm.PrincpalRemainingCalculation,$B$11,
_xlpm.IsPrincipalZeroCondition,ROUND($I158,2) = 0,
_xlpm.IsPrincipalRemainingBlankCondition,$I158="",
_xlpm.IsPeriodBlankCondition,ISBLANK($A159),
_xlpm.Calculation,IF(_xlpm.IsPeriodBlankCondition,"",IF(_xlpm.IsPrincipalRemainingBlankCondition,"",IF(_xlpm.IsPrincipalZeroCondition,"",_xlpm.PrincpalRemainingCalculation))),
_xlpm.Calculation
)</f>
        <v>500</v>
      </c>
      <c r="K159" s="84" t="str">
        <f>_xlfn.LET(
_xlpm.IsPrincipalRemainingLessThanOrEqualToPMICutoffAmtCondition,$I158&lt;=$B$2*(1-$B$13),
_xlpm.PMIMonthlyPayment,$B$17,
_xlpm.IsPrincipalZeroCondition,ROUND($I158,2) = 0,
_xlpm.IsPrincipalRemainingBlankCondition,$I158="",
_xlpm.IsPeriodBlankCondition,ISBLANK($A159),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59" s="84">
        <f t="shared" si="12"/>
        <v>2163.4573496323683</v>
      </c>
      <c r="O159" s="84"/>
    </row>
    <row r="160" spans="1:15" x14ac:dyDescent="0.3">
      <c r="A160" s="74">
        <v>135</v>
      </c>
      <c r="B160" s="132">
        <f t="shared" si="13"/>
        <v>47908</v>
      </c>
      <c r="C160" s="130">
        <v>0.1</v>
      </c>
      <c r="D160" s="131">
        <f>_xlfn.LET(
_xlpm.Payment,IF(OR($C160&lt;&gt;$C159,$C159=""),-PMT($C160/12,COUNT($A160:$A$625),$I159),$D159),
_xlpm.IsPrincipalRemainingZeroCondition,ROUND($I159,2)=0,
_xlpm.IsPrincipalRemainingBlankCondition,$I159="",
_xlpm.IsPeriodBlankCondition,ISBLANK($A160),
_xlpm.Calculation,IF(_xlpm.IsPeriodBlankCondition,"",IF(_xlpm.IsPrincipalRemainingBlankCondition,"",IF(_xlpm.IsPrincipalRemainingZeroCondition,"",_xlpm.Payment))),
_xlpm.Calculation
)</f>
        <v>1563.4573496323683</v>
      </c>
      <c r="E160" s="84">
        <f t="shared" si="14"/>
        <v>140960.93385911087</v>
      </c>
      <c r="F160" s="84" cm="1">
        <f t="array" ref="F160">_xlfn.LET(
_xlpm.InterestCalculation,$I159*($C160/12),
_xlpm.IsPrincipalRemainingZeroCondition,ROUND($I159,2)=0,
_xlpm.IsPrincipalRemainingBlankCondition,$I159="",
_xlpm.IsPeriodBlankCondition,ISBLANK($A160),
_xlpm.Calculation,IF(_xlpm.IsPeriodBlankCondition,"",IF(_xlpm.IsPrincipalRemainingBlankCondition,"",IF(_xlpm.IsPrincipalRemainingZeroCondition,"",_xlpm.InterestCalculation))),
_xlpm.Calculation
)</f>
        <v>1174.6744488259239</v>
      </c>
      <c r="G160" s="84">
        <f t="shared" si="10"/>
        <v>388.78290080644433</v>
      </c>
      <c r="H160" s="84">
        <v>100</v>
      </c>
      <c r="I160" s="84">
        <f t="shared" si="11"/>
        <v>140472.15095830441</v>
      </c>
      <c r="J160" s="84">
        <f>_xlfn.LET(
_xlpm.PrincpalRemainingCalculation,$B$11,
_xlpm.IsPrincipalZeroCondition,ROUND($I159,2) = 0,
_xlpm.IsPrincipalRemainingBlankCondition,$I159="",
_xlpm.IsPeriodBlankCondition,ISBLANK($A160),
_xlpm.Calculation,IF(_xlpm.IsPeriodBlankCondition,"",IF(_xlpm.IsPrincipalRemainingBlankCondition,"",IF(_xlpm.IsPrincipalZeroCondition,"",_xlpm.PrincpalRemainingCalculation))),
_xlpm.Calculation
)</f>
        <v>500</v>
      </c>
      <c r="K160" s="84" t="str">
        <f>_xlfn.LET(
_xlpm.IsPrincipalRemainingLessThanOrEqualToPMICutoffAmtCondition,$I159&lt;=$B$2*(1-$B$13),
_xlpm.PMIMonthlyPayment,$B$17,
_xlpm.IsPrincipalZeroCondition,ROUND($I159,2) = 0,
_xlpm.IsPrincipalRemainingBlankCondition,$I159="",
_xlpm.IsPeriodBlankCondition,ISBLANK($A160),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60" s="84">
        <f t="shared" si="12"/>
        <v>2163.4573496323683</v>
      </c>
      <c r="O160" s="84"/>
    </row>
    <row r="161" spans="1:15" x14ac:dyDescent="0.3">
      <c r="A161" s="74">
        <v>136</v>
      </c>
      <c r="B161" s="132">
        <f t="shared" si="13"/>
        <v>47939</v>
      </c>
      <c r="C161" s="130">
        <v>0.1</v>
      </c>
      <c r="D161" s="131">
        <f>_xlfn.LET(
_xlpm.Payment,IF(OR($C161&lt;&gt;$C160,$C160=""),-PMT($C161/12,COUNT($A161:$A$625),$I160),$D160),
_xlpm.IsPrincipalRemainingZeroCondition,ROUND($I160,2)=0,
_xlpm.IsPrincipalRemainingBlankCondition,$I160="",
_xlpm.IsPeriodBlankCondition,ISBLANK($A161),
_xlpm.Calculation,IF(_xlpm.IsPeriodBlankCondition,"",IF(_xlpm.IsPrincipalRemainingBlankCondition,"",IF(_xlpm.IsPrincipalRemainingZeroCondition,"",_xlpm.Payment))),
_xlpm.Calculation
)</f>
        <v>1563.4573496323683</v>
      </c>
      <c r="E161" s="84">
        <f t="shared" si="14"/>
        <v>140472.15095830441</v>
      </c>
      <c r="F161" s="84" cm="1">
        <f t="array" ref="F161">_xlfn.LET(
_xlpm.InterestCalculation,$I160*($C161/12),
_xlpm.IsPrincipalRemainingZeroCondition,ROUND($I160,2)=0,
_xlpm.IsPrincipalRemainingBlankCondition,$I160="",
_xlpm.IsPeriodBlankCondition,ISBLANK($A161),
_xlpm.Calculation,IF(_xlpm.IsPeriodBlankCondition,"",IF(_xlpm.IsPrincipalRemainingBlankCondition,"",IF(_xlpm.IsPrincipalRemainingZeroCondition,"",_xlpm.InterestCalculation))),
_xlpm.Calculation
)</f>
        <v>1170.60125798587</v>
      </c>
      <c r="G161" s="84">
        <f t="shared" si="10"/>
        <v>392.85609164649827</v>
      </c>
      <c r="H161" s="84">
        <v>100</v>
      </c>
      <c r="I161" s="84">
        <f t="shared" si="11"/>
        <v>139979.2948666579</v>
      </c>
      <c r="J161" s="84">
        <f>_xlfn.LET(
_xlpm.PrincpalRemainingCalculation,$B$11,
_xlpm.IsPrincipalZeroCondition,ROUND($I160,2) = 0,
_xlpm.IsPrincipalRemainingBlankCondition,$I160="",
_xlpm.IsPeriodBlankCondition,ISBLANK($A161),
_xlpm.Calculation,IF(_xlpm.IsPeriodBlankCondition,"",IF(_xlpm.IsPrincipalRemainingBlankCondition,"",IF(_xlpm.IsPrincipalZeroCondition,"",_xlpm.PrincpalRemainingCalculation))),
_xlpm.Calculation
)</f>
        <v>500</v>
      </c>
      <c r="K161" s="84" t="str">
        <f>_xlfn.LET(
_xlpm.IsPrincipalRemainingLessThanOrEqualToPMICutoffAmtCondition,$I160&lt;=$B$2*(1-$B$13),
_xlpm.PMIMonthlyPayment,$B$17,
_xlpm.IsPrincipalZeroCondition,ROUND($I160,2) = 0,
_xlpm.IsPrincipalRemainingBlankCondition,$I160="",
_xlpm.IsPeriodBlankCondition,ISBLANK($A161),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61" s="84">
        <f t="shared" si="12"/>
        <v>2163.4573496323683</v>
      </c>
      <c r="O161" s="84"/>
    </row>
    <row r="162" spans="1:15" x14ac:dyDescent="0.3">
      <c r="A162" s="74">
        <v>137</v>
      </c>
      <c r="B162" s="132">
        <f t="shared" si="13"/>
        <v>47969</v>
      </c>
      <c r="C162" s="130">
        <v>0.1</v>
      </c>
      <c r="D162" s="131">
        <f>_xlfn.LET(
_xlpm.Payment,IF(OR($C162&lt;&gt;$C161,$C161=""),-PMT($C162/12,COUNT($A162:$A$625),$I161),$D161),
_xlpm.IsPrincipalRemainingZeroCondition,ROUND($I161,2)=0,
_xlpm.IsPrincipalRemainingBlankCondition,$I161="",
_xlpm.IsPeriodBlankCondition,ISBLANK($A162),
_xlpm.Calculation,IF(_xlpm.IsPeriodBlankCondition,"",IF(_xlpm.IsPrincipalRemainingBlankCondition,"",IF(_xlpm.IsPrincipalRemainingZeroCondition,"",_xlpm.Payment))),
_xlpm.Calculation
)</f>
        <v>1563.4573496323683</v>
      </c>
      <c r="E162" s="84">
        <f t="shared" si="14"/>
        <v>139979.2948666579</v>
      </c>
      <c r="F162" s="84" cm="1">
        <f t="array" ref="F162">_xlfn.LET(
_xlpm.InterestCalculation,$I161*($C162/12),
_xlpm.IsPrincipalRemainingZeroCondition,ROUND($I161,2)=0,
_xlpm.IsPrincipalRemainingBlankCondition,$I161="",
_xlpm.IsPeriodBlankCondition,ISBLANK($A162),
_xlpm.Calculation,IF(_xlpm.IsPeriodBlankCondition,"",IF(_xlpm.IsPrincipalRemainingBlankCondition,"",IF(_xlpm.IsPrincipalRemainingZeroCondition,"",_xlpm.InterestCalculation))),
_xlpm.Calculation
)</f>
        <v>1166.4941238888159</v>
      </c>
      <c r="G162" s="84">
        <f t="shared" si="10"/>
        <v>396.96322574355236</v>
      </c>
      <c r="H162" s="84">
        <v>100</v>
      </c>
      <c r="I162" s="84">
        <f t="shared" si="11"/>
        <v>139482.33164091434</v>
      </c>
      <c r="J162" s="84">
        <f>_xlfn.LET(
_xlpm.PrincpalRemainingCalculation,$B$11,
_xlpm.IsPrincipalZeroCondition,ROUND($I161,2) = 0,
_xlpm.IsPrincipalRemainingBlankCondition,$I161="",
_xlpm.IsPeriodBlankCondition,ISBLANK($A162),
_xlpm.Calculation,IF(_xlpm.IsPeriodBlankCondition,"",IF(_xlpm.IsPrincipalRemainingBlankCondition,"",IF(_xlpm.IsPrincipalZeroCondition,"",_xlpm.PrincpalRemainingCalculation))),
_xlpm.Calculation
)</f>
        <v>500</v>
      </c>
      <c r="K162" s="84" t="str">
        <f>_xlfn.LET(
_xlpm.IsPrincipalRemainingLessThanOrEqualToPMICutoffAmtCondition,$I161&lt;=$B$2*(1-$B$13),
_xlpm.PMIMonthlyPayment,$B$17,
_xlpm.IsPrincipalZeroCondition,ROUND($I161,2) = 0,
_xlpm.IsPrincipalRemainingBlankCondition,$I161="",
_xlpm.IsPeriodBlankCondition,ISBLANK($A162),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62" s="84">
        <f t="shared" si="12"/>
        <v>2163.4573496323683</v>
      </c>
      <c r="O162" s="84"/>
    </row>
    <row r="163" spans="1:15" x14ac:dyDescent="0.3">
      <c r="A163" s="74">
        <v>138</v>
      </c>
      <c r="B163" s="132">
        <f t="shared" si="13"/>
        <v>48000</v>
      </c>
      <c r="C163" s="130">
        <v>0.1</v>
      </c>
      <c r="D163" s="131">
        <f>_xlfn.LET(
_xlpm.Payment,IF(OR($C163&lt;&gt;$C162,$C162=""),-PMT($C163/12,COUNT($A163:$A$625),$I162),$D162),
_xlpm.IsPrincipalRemainingZeroCondition,ROUND($I162,2)=0,
_xlpm.IsPrincipalRemainingBlankCondition,$I162="",
_xlpm.IsPeriodBlankCondition,ISBLANK($A163),
_xlpm.Calculation,IF(_xlpm.IsPeriodBlankCondition,"",IF(_xlpm.IsPrincipalRemainingBlankCondition,"",IF(_xlpm.IsPrincipalRemainingZeroCondition,"",_xlpm.Payment))),
_xlpm.Calculation
)</f>
        <v>1563.4573496323683</v>
      </c>
      <c r="E163" s="84">
        <f t="shared" si="14"/>
        <v>139482.33164091434</v>
      </c>
      <c r="F163" s="84" cm="1">
        <f t="array" ref="F163">_xlfn.LET(
_xlpm.InterestCalculation,$I162*($C163/12),
_xlpm.IsPrincipalRemainingZeroCondition,ROUND($I162,2)=0,
_xlpm.IsPrincipalRemainingBlankCondition,$I162="",
_xlpm.IsPeriodBlankCondition,ISBLANK($A163),
_xlpm.Calculation,IF(_xlpm.IsPeriodBlankCondition,"",IF(_xlpm.IsPrincipalRemainingBlankCondition,"",IF(_xlpm.IsPrincipalRemainingZeroCondition,"",_xlpm.InterestCalculation))),
_xlpm.Calculation
)</f>
        <v>1162.3527636742863</v>
      </c>
      <c r="G163" s="84">
        <f t="shared" si="10"/>
        <v>401.104585958082</v>
      </c>
      <c r="H163" s="84">
        <v>100</v>
      </c>
      <c r="I163" s="84">
        <f t="shared" si="11"/>
        <v>138981.22705495625</v>
      </c>
      <c r="J163" s="84">
        <f>_xlfn.LET(
_xlpm.PrincpalRemainingCalculation,$B$11,
_xlpm.IsPrincipalZeroCondition,ROUND($I162,2) = 0,
_xlpm.IsPrincipalRemainingBlankCondition,$I162="",
_xlpm.IsPeriodBlankCondition,ISBLANK($A163),
_xlpm.Calculation,IF(_xlpm.IsPeriodBlankCondition,"",IF(_xlpm.IsPrincipalRemainingBlankCondition,"",IF(_xlpm.IsPrincipalZeroCondition,"",_xlpm.PrincpalRemainingCalculation))),
_xlpm.Calculation
)</f>
        <v>500</v>
      </c>
      <c r="K163" s="84" t="str">
        <f>_xlfn.LET(
_xlpm.IsPrincipalRemainingLessThanOrEqualToPMICutoffAmtCondition,$I162&lt;=$B$2*(1-$B$13),
_xlpm.PMIMonthlyPayment,$B$17,
_xlpm.IsPrincipalZeroCondition,ROUND($I162,2) = 0,
_xlpm.IsPrincipalRemainingBlankCondition,$I162="",
_xlpm.IsPeriodBlankCondition,ISBLANK($A163),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63" s="84">
        <f t="shared" si="12"/>
        <v>2163.4573496323683</v>
      </c>
      <c r="O163" s="84"/>
    </row>
    <row r="164" spans="1:15" x14ac:dyDescent="0.3">
      <c r="A164" s="74">
        <v>139</v>
      </c>
      <c r="B164" s="132">
        <f t="shared" si="13"/>
        <v>48030</v>
      </c>
      <c r="C164" s="130">
        <v>0.1</v>
      </c>
      <c r="D164" s="131">
        <f>_xlfn.LET(
_xlpm.Payment,IF(OR($C164&lt;&gt;$C163,$C163=""),-PMT($C164/12,COUNT($A164:$A$625),$I163),$D163),
_xlpm.IsPrincipalRemainingZeroCondition,ROUND($I163,2)=0,
_xlpm.IsPrincipalRemainingBlankCondition,$I163="",
_xlpm.IsPeriodBlankCondition,ISBLANK($A164),
_xlpm.Calculation,IF(_xlpm.IsPeriodBlankCondition,"",IF(_xlpm.IsPrincipalRemainingBlankCondition,"",IF(_xlpm.IsPrincipalRemainingZeroCondition,"",_xlpm.Payment))),
_xlpm.Calculation
)</f>
        <v>1563.4573496323683</v>
      </c>
      <c r="E164" s="84">
        <f t="shared" si="14"/>
        <v>138981.22705495625</v>
      </c>
      <c r="F164" s="84" cm="1">
        <f t="array" ref="F164">_xlfn.LET(
_xlpm.InterestCalculation,$I163*($C164/12),
_xlpm.IsPrincipalRemainingZeroCondition,ROUND($I163,2)=0,
_xlpm.IsPrincipalRemainingBlankCondition,$I163="",
_xlpm.IsPeriodBlankCondition,ISBLANK($A164),
_xlpm.Calculation,IF(_xlpm.IsPeriodBlankCondition,"",IF(_xlpm.IsPrincipalRemainingBlankCondition,"",IF(_xlpm.IsPrincipalRemainingZeroCondition,"",_xlpm.InterestCalculation))),
_xlpm.Calculation
)</f>
        <v>1158.1768921246355</v>
      </c>
      <c r="G164" s="84">
        <f t="shared" si="10"/>
        <v>405.28045750773276</v>
      </c>
      <c r="H164" s="84">
        <v>100</v>
      </c>
      <c r="I164" s="84">
        <f t="shared" si="11"/>
        <v>138475.94659744852</v>
      </c>
      <c r="J164" s="84">
        <f>_xlfn.LET(
_xlpm.PrincpalRemainingCalculation,$B$11,
_xlpm.IsPrincipalZeroCondition,ROUND($I163,2) = 0,
_xlpm.IsPrincipalRemainingBlankCondition,$I163="",
_xlpm.IsPeriodBlankCondition,ISBLANK($A164),
_xlpm.Calculation,IF(_xlpm.IsPeriodBlankCondition,"",IF(_xlpm.IsPrincipalRemainingBlankCondition,"",IF(_xlpm.IsPrincipalZeroCondition,"",_xlpm.PrincpalRemainingCalculation))),
_xlpm.Calculation
)</f>
        <v>500</v>
      </c>
      <c r="K164" s="84" t="str">
        <f>_xlfn.LET(
_xlpm.IsPrincipalRemainingLessThanOrEqualToPMICutoffAmtCondition,$I163&lt;=$B$2*(1-$B$13),
_xlpm.PMIMonthlyPayment,$B$17,
_xlpm.IsPrincipalZeroCondition,ROUND($I163,2) = 0,
_xlpm.IsPrincipalRemainingBlankCondition,$I163="",
_xlpm.IsPeriodBlankCondition,ISBLANK($A164),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64" s="84">
        <f t="shared" si="12"/>
        <v>2163.4573496323683</v>
      </c>
      <c r="O164" s="84"/>
    </row>
    <row r="165" spans="1:15" x14ac:dyDescent="0.3">
      <c r="A165" s="74">
        <v>140</v>
      </c>
      <c r="B165" s="132">
        <f t="shared" si="13"/>
        <v>48061</v>
      </c>
      <c r="C165" s="130">
        <v>0.1</v>
      </c>
      <c r="D165" s="131">
        <f>_xlfn.LET(
_xlpm.Payment,IF(OR($C165&lt;&gt;$C164,$C164=""),-PMT($C165/12,COUNT($A165:$A$625),$I164),$D164),
_xlpm.IsPrincipalRemainingZeroCondition,ROUND($I164,2)=0,
_xlpm.IsPrincipalRemainingBlankCondition,$I164="",
_xlpm.IsPeriodBlankCondition,ISBLANK($A165),
_xlpm.Calculation,IF(_xlpm.IsPeriodBlankCondition,"",IF(_xlpm.IsPrincipalRemainingBlankCondition,"",IF(_xlpm.IsPrincipalRemainingZeroCondition,"",_xlpm.Payment))),
_xlpm.Calculation
)</f>
        <v>1563.4573496323683</v>
      </c>
      <c r="E165" s="84">
        <f t="shared" si="14"/>
        <v>138475.94659744852</v>
      </c>
      <c r="F165" s="84" cm="1">
        <f t="array" ref="F165">_xlfn.LET(
_xlpm.InterestCalculation,$I164*($C165/12),
_xlpm.IsPrincipalRemainingZeroCondition,ROUND($I164,2)=0,
_xlpm.IsPrincipalRemainingBlankCondition,$I164="",
_xlpm.IsPeriodBlankCondition,ISBLANK($A165),
_xlpm.Calculation,IF(_xlpm.IsPeriodBlankCondition,"",IF(_xlpm.IsPrincipalRemainingBlankCondition,"",IF(_xlpm.IsPrincipalRemainingZeroCondition,"",_xlpm.InterestCalculation))),
_xlpm.Calculation
)</f>
        <v>1153.9662216454044</v>
      </c>
      <c r="G165" s="84">
        <f t="shared" si="10"/>
        <v>409.49112798696387</v>
      </c>
      <c r="H165" s="84">
        <v>100</v>
      </c>
      <c r="I165" s="84">
        <f t="shared" si="11"/>
        <v>137966.45546946157</v>
      </c>
      <c r="J165" s="84">
        <f>_xlfn.LET(
_xlpm.PrincpalRemainingCalculation,$B$11,
_xlpm.IsPrincipalZeroCondition,ROUND($I164,2) = 0,
_xlpm.IsPrincipalRemainingBlankCondition,$I164="",
_xlpm.IsPeriodBlankCondition,ISBLANK($A165),
_xlpm.Calculation,IF(_xlpm.IsPeriodBlankCondition,"",IF(_xlpm.IsPrincipalRemainingBlankCondition,"",IF(_xlpm.IsPrincipalZeroCondition,"",_xlpm.PrincpalRemainingCalculation))),
_xlpm.Calculation
)</f>
        <v>500</v>
      </c>
      <c r="K165" s="84" t="str">
        <f>_xlfn.LET(
_xlpm.IsPrincipalRemainingLessThanOrEqualToPMICutoffAmtCondition,$I164&lt;=$B$2*(1-$B$13),
_xlpm.PMIMonthlyPayment,$B$17,
_xlpm.IsPrincipalZeroCondition,ROUND($I164,2) = 0,
_xlpm.IsPrincipalRemainingBlankCondition,$I164="",
_xlpm.IsPeriodBlankCondition,ISBLANK($A165),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65" s="84">
        <f t="shared" si="12"/>
        <v>2163.4573496323683</v>
      </c>
      <c r="O165" s="84"/>
    </row>
    <row r="166" spans="1:15" x14ac:dyDescent="0.3">
      <c r="A166" s="74">
        <v>141</v>
      </c>
      <c r="B166" s="132">
        <f t="shared" si="13"/>
        <v>48092</v>
      </c>
      <c r="C166" s="130">
        <v>0.1</v>
      </c>
      <c r="D166" s="131">
        <f>_xlfn.LET(
_xlpm.Payment,IF(OR($C166&lt;&gt;$C165,$C165=""),-PMT($C166/12,COUNT($A166:$A$625),$I165),$D165),
_xlpm.IsPrincipalRemainingZeroCondition,ROUND($I165,2)=0,
_xlpm.IsPrincipalRemainingBlankCondition,$I165="",
_xlpm.IsPeriodBlankCondition,ISBLANK($A166),
_xlpm.Calculation,IF(_xlpm.IsPeriodBlankCondition,"",IF(_xlpm.IsPrincipalRemainingBlankCondition,"",IF(_xlpm.IsPrincipalRemainingZeroCondition,"",_xlpm.Payment))),
_xlpm.Calculation
)</f>
        <v>1563.4573496323683</v>
      </c>
      <c r="E166" s="84">
        <f t="shared" si="14"/>
        <v>137966.45546946157</v>
      </c>
      <c r="F166" s="84" cm="1">
        <f t="array" ref="F166">_xlfn.LET(
_xlpm.InterestCalculation,$I165*($C166/12),
_xlpm.IsPrincipalRemainingZeroCondition,ROUND($I165,2)=0,
_xlpm.IsPrincipalRemainingBlankCondition,$I165="",
_xlpm.IsPeriodBlankCondition,ISBLANK($A166),
_xlpm.Calculation,IF(_xlpm.IsPeriodBlankCondition,"",IF(_xlpm.IsPrincipalRemainingBlankCondition,"",IF(_xlpm.IsPrincipalRemainingZeroCondition,"",_xlpm.InterestCalculation))),
_xlpm.Calculation
)</f>
        <v>1149.7204622455131</v>
      </c>
      <c r="G166" s="84">
        <f t="shared" si="10"/>
        <v>413.73688738685519</v>
      </c>
      <c r="H166" s="84">
        <v>100</v>
      </c>
      <c r="I166" s="84">
        <f t="shared" si="11"/>
        <v>137452.71858207471</v>
      </c>
      <c r="J166" s="84">
        <f>_xlfn.LET(
_xlpm.PrincpalRemainingCalculation,$B$11,
_xlpm.IsPrincipalZeroCondition,ROUND($I165,2) = 0,
_xlpm.IsPrincipalRemainingBlankCondition,$I165="",
_xlpm.IsPeriodBlankCondition,ISBLANK($A166),
_xlpm.Calculation,IF(_xlpm.IsPeriodBlankCondition,"",IF(_xlpm.IsPrincipalRemainingBlankCondition,"",IF(_xlpm.IsPrincipalZeroCondition,"",_xlpm.PrincpalRemainingCalculation))),
_xlpm.Calculation
)</f>
        <v>500</v>
      </c>
      <c r="K166" s="84" t="str">
        <f>_xlfn.LET(
_xlpm.IsPrincipalRemainingLessThanOrEqualToPMICutoffAmtCondition,$I165&lt;=$B$2*(1-$B$13),
_xlpm.PMIMonthlyPayment,$B$17,
_xlpm.IsPrincipalZeroCondition,ROUND($I165,2) = 0,
_xlpm.IsPrincipalRemainingBlankCondition,$I165="",
_xlpm.IsPeriodBlankCondition,ISBLANK($A166),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66" s="84">
        <f t="shared" si="12"/>
        <v>2163.4573496323683</v>
      </c>
      <c r="O166" s="84"/>
    </row>
    <row r="167" spans="1:15" x14ac:dyDescent="0.3">
      <c r="A167" s="74">
        <v>142</v>
      </c>
      <c r="B167" s="132">
        <f t="shared" si="13"/>
        <v>48122</v>
      </c>
      <c r="C167" s="130">
        <v>0.1</v>
      </c>
      <c r="D167" s="131">
        <f>_xlfn.LET(
_xlpm.Payment,IF(OR($C167&lt;&gt;$C166,$C166=""),-PMT($C167/12,COUNT($A167:$A$625),$I166),$D166),
_xlpm.IsPrincipalRemainingZeroCondition,ROUND($I166,2)=0,
_xlpm.IsPrincipalRemainingBlankCondition,$I166="",
_xlpm.IsPeriodBlankCondition,ISBLANK($A167),
_xlpm.Calculation,IF(_xlpm.IsPeriodBlankCondition,"",IF(_xlpm.IsPrincipalRemainingBlankCondition,"",IF(_xlpm.IsPrincipalRemainingZeroCondition,"",_xlpm.Payment))),
_xlpm.Calculation
)</f>
        <v>1563.4573496323683</v>
      </c>
      <c r="E167" s="84">
        <f t="shared" si="14"/>
        <v>137452.71858207471</v>
      </c>
      <c r="F167" s="84" cm="1">
        <f t="array" ref="F167">_xlfn.LET(
_xlpm.InterestCalculation,$I166*($C167/12),
_xlpm.IsPrincipalRemainingZeroCondition,ROUND($I166,2)=0,
_xlpm.IsPrincipalRemainingBlankCondition,$I166="",
_xlpm.IsPeriodBlankCondition,ISBLANK($A167),
_xlpm.Calculation,IF(_xlpm.IsPeriodBlankCondition,"",IF(_xlpm.IsPrincipalRemainingBlankCondition,"",IF(_xlpm.IsPrincipalRemainingZeroCondition,"",_xlpm.InterestCalculation))),
_xlpm.Calculation
)</f>
        <v>1145.4393215172893</v>
      </c>
      <c r="G167" s="84">
        <f t="shared" si="10"/>
        <v>418.01802811507901</v>
      </c>
      <c r="H167" s="84">
        <v>100</v>
      </c>
      <c r="I167" s="84">
        <f t="shared" si="11"/>
        <v>136934.70055395964</v>
      </c>
      <c r="J167" s="84">
        <f>_xlfn.LET(
_xlpm.PrincpalRemainingCalculation,$B$11,
_xlpm.IsPrincipalZeroCondition,ROUND($I166,2) = 0,
_xlpm.IsPrincipalRemainingBlankCondition,$I166="",
_xlpm.IsPeriodBlankCondition,ISBLANK($A167),
_xlpm.Calculation,IF(_xlpm.IsPeriodBlankCondition,"",IF(_xlpm.IsPrincipalRemainingBlankCondition,"",IF(_xlpm.IsPrincipalZeroCondition,"",_xlpm.PrincpalRemainingCalculation))),
_xlpm.Calculation
)</f>
        <v>500</v>
      </c>
      <c r="K167" s="84" t="str">
        <f>_xlfn.LET(
_xlpm.IsPrincipalRemainingLessThanOrEqualToPMICutoffAmtCondition,$I166&lt;=$B$2*(1-$B$13),
_xlpm.PMIMonthlyPayment,$B$17,
_xlpm.IsPrincipalZeroCondition,ROUND($I166,2) = 0,
_xlpm.IsPrincipalRemainingBlankCondition,$I166="",
_xlpm.IsPeriodBlankCondition,ISBLANK($A167),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67" s="84">
        <f t="shared" si="12"/>
        <v>2163.4573496323683</v>
      </c>
      <c r="O167" s="84"/>
    </row>
    <row r="168" spans="1:15" x14ac:dyDescent="0.3">
      <c r="A168" s="74">
        <v>143</v>
      </c>
      <c r="B168" s="132">
        <f t="shared" si="13"/>
        <v>48153</v>
      </c>
      <c r="C168" s="130">
        <v>0.1</v>
      </c>
      <c r="D168" s="131">
        <f>_xlfn.LET(
_xlpm.Payment,IF(OR($C168&lt;&gt;$C167,$C167=""),-PMT($C168/12,COUNT($A168:$A$625),$I167),$D167),
_xlpm.IsPrincipalRemainingZeroCondition,ROUND($I167,2)=0,
_xlpm.IsPrincipalRemainingBlankCondition,$I167="",
_xlpm.IsPeriodBlankCondition,ISBLANK($A168),
_xlpm.Calculation,IF(_xlpm.IsPeriodBlankCondition,"",IF(_xlpm.IsPrincipalRemainingBlankCondition,"",IF(_xlpm.IsPrincipalRemainingZeroCondition,"",_xlpm.Payment))),
_xlpm.Calculation
)</f>
        <v>1563.4573496323683</v>
      </c>
      <c r="E168" s="84">
        <f t="shared" si="14"/>
        <v>136934.70055395964</v>
      </c>
      <c r="F168" s="84" cm="1">
        <f t="array" ref="F168">_xlfn.LET(
_xlpm.InterestCalculation,$I167*($C168/12),
_xlpm.IsPrincipalRemainingZeroCondition,ROUND($I167,2)=0,
_xlpm.IsPrincipalRemainingBlankCondition,$I167="",
_xlpm.IsPeriodBlankCondition,ISBLANK($A168),
_xlpm.Calculation,IF(_xlpm.IsPeriodBlankCondition,"",IF(_xlpm.IsPrincipalRemainingBlankCondition,"",IF(_xlpm.IsPrincipalRemainingZeroCondition,"",_xlpm.InterestCalculation))),
_xlpm.Calculation
)</f>
        <v>1141.1225046163304</v>
      </c>
      <c r="G168" s="84">
        <f t="shared" si="10"/>
        <v>422.33484501603789</v>
      </c>
      <c r="H168" s="84">
        <v>100</v>
      </c>
      <c r="I168" s="84">
        <f t="shared" si="11"/>
        <v>136412.3657089436</v>
      </c>
      <c r="J168" s="84">
        <f>_xlfn.LET(
_xlpm.PrincpalRemainingCalculation,$B$11,
_xlpm.IsPrincipalZeroCondition,ROUND($I167,2) = 0,
_xlpm.IsPrincipalRemainingBlankCondition,$I167="",
_xlpm.IsPeriodBlankCondition,ISBLANK($A168),
_xlpm.Calculation,IF(_xlpm.IsPeriodBlankCondition,"",IF(_xlpm.IsPrincipalRemainingBlankCondition,"",IF(_xlpm.IsPrincipalZeroCondition,"",_xlpm.PrincpalRemainingCalculation))),
_xlpm.Calculation
)</f>
        <v>500</v>
      </c>
      <c r="K168" s="84" t="str">
        <f>_xlfn.LET(
_xlpm.IsPrincipalRemainingLessThanOrEqualToPMICutoffAmtCondition,$I167&lt;=$B$2*(1-$B$13),
_xlpm.PMIMonthlyPayment,$B$17,
_xlpm.IsPrincipalZeroCondition,ROUND($I167,2) = 0,
_xlpm.IsPrincipalRemainingBlankCondition,$I167="",
_xlpm.IsPeriodBlankCondition,ISBLANK($A168),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68" s="84">
        <f t="shared" si="12"/>
        <v>2163.4573496323683</v>
      </c>
      <c r="O168" s="84"/>
    </row>
    <row r="169" spans="1:15" x14ac:dyDescent="0.3">
      <c r="A169" s="74">
        <v>144</v>
      </c>
      <c r="B169" s="132">
        <f t="shared" si="13"/>
        <v>48183</v>
      </c>
      <c r="C169" s="130">
        <v>0.1</v>
      </c>
      <c r="D169" s="131">
        <f>_xlfn.LET(
_xlpm.Payment,IF(OR($C169&lt;&gt;$C168,$C168=""),-PMT($C169/12,COUNT($A169:$A$625),$I168),$D168),
_xlpm.IsPrincipalRemainingZeroCondition,ROUND($I168,2)=0,
_xlpm.IsPrincipalRemainingBlankCondition,$I168="",
_xlpm.IsPeriodBlankCondition,ISBLANK($A169),
_xlpm.Calculation,IF(_xlpm.IsPeriodBlankCondition,"",IF(_xlpm.IsPrincipalRemainingBlankCondition,"",IF(_xlpm.IsPrincipalRemainingZeroCondition,"",_xlpm.Payment))),
_xlpm.Calculation
)</f>
        <v>1563.4573496323683</v>
      </c>
      <c r="E169" s="84">
        <f t="shared" si="14"/>
        <v>136412.3657089436</v>
      </c>
      <c r="F169" s="84" cm="1">
        <f t="array" ref="F169">_xlfn.LET(
_xlpm.InterestCalculation,$I168*($C169/12),
_xlpm.IsPrincipalRemainingZeroCondition,ROUND($I168,2)=0,
_xlpm.IsPrincipalRemainingBlankCondition,$I168="",
_xlpm.IsPeriodBlankCondition,ISBLANK($A169),
_xlpm.Calculation,IF(_xlpm.IsPeriodBlankCondition,"",IF(_xlpm.IsPrincipalRemainingBlankCondition,"",IF(_xlpm.IsPrincipalRemainingZeroCondition,"",_xlpm.InterestCalculation))),
_xlpm.Calculation
)</f>
        <v>1136.7697142411967</v>
      </c>
      <c r="G169" s="84">
        <f t="shared" si="10"/>
        <v>426.68763539117163</v>
      </c>
      <c r="H169" s="84">
        <v>100</v>
      </c>
      <c r="I169" s="84">
        <f t="shared" si="11"/>
        <v>135885.67807355244</v>
      </c>
      <c r="J169" s="84">
        <f>_xlfn.LET(
_xlpm.PrincpalRemainingCalculation,$B$11,
_xlpm.IsPrincipalZeroCondition,ROUND($I168,2) = 0,
_xlpm.IsPrincipalRemainingBlankCondition,$I168="",
_xlpm.IsPeriodBlankCondition,ISBLANK($A169),
_xlpm.Calculation,IF(_xlpm.IsPeriodBlankCondition,"",IF(_xlpm.IsPrincipalRemainingBlankCondition,"",IF(_xlpm.IsPrincipalZeroCondition,"",_xlpm.PrincpalRemainingCalculation))),
_xlpm.Calculation
)</f>
        <v>500</v>
      </c>
      <c r="K169" s="84" t="str">
        <f>_xlfn.LET(
_xlpm.IsPrincipalRemainingLessThanOrEqualToPMICutoffAmtCondition,$I168&lt;=$B$2*(1-$B$13),
_xlpm.PMIMonthlyPayment,$B$17,
_xlpm.IsPrincipalZeroCondition,ROUND($I168,2) = 0,
_xlpm.IsPrincipalRemainingBlankCondition,$I168="",
_xlpm.IsPeriodBlankCondition,ISBLANK($A169),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69" s="84">
        <f t="shared" si="12"/>
        <v>2163.4573496323683</v>
      </c>
      <c r="O169" s="84"/>
    </row>
    <row r="170" spans="1:15" x14ac:dyDescent="0.3">
      <c r="A170" s="74">
        <v>145</v>
      </c>
      <c r="B170" s="132">
        <f t="shared" si="13"/>
        <v>48214</v>
      </c>
      <c r="C170" s="130">
        <v>0.1</v>
      </c>
      <c r="D170" s="131">
        <f>_xlfn.LET(
_xlpm.Payment,IF(OR($C170&lt;&gt;$C169,$C169=""),-PMT($C170/12,COUNT($A170:$A$625),$I169),$D169),
_xlpm.IsPrincipalRemainingZeroCondition,ROUND($I169,2)=0,
_xlpm.IsPrincipalRemainingBlankCondition,$I169="",
_xlpm.IsPeriodBlankCondition,ISBLANK($A170),
_xlpm.Calculation,IF(_xlpm.IsPeriodBlankCondition,"",IF(_xlpm.IsPrincipalRemainingBlankCondition,"",IF(_xlpm.IsPrincipalRemainingZeroCondition,"",_xlpm.Payment))),
_xlpm.Calculation
)</f>
        <v>1563.4573496323683</v>
      </c>
      <c r="E170" s="84">
        <f t="shared" si="14"/>
        <v>135885.67807355244</v>
      </c>
      <c r="F170" s="84" cm="1">
        <f t="array" ref="F170">_xlfn.LET(
_xlpm.InterestCalculation,$I169*($C170/12),
_xlpm.IsPrincipalRemainingZeroCondition,ROUND($I169,2)=0,
_xlpm.IsPrincipalRemainingBlankCondition,$I169="",
_xlpm.IsPeriodBlankCondition,ISBLANK($A170),
_xlpm.Calculation,IF(_xlpm.IsPeriodBlankCondition,"",IF(_xlpm.IsPrincipalRemainingBlankCondition,"",IF(_xlpm.IsPrincipalRemainingZeroCondition,"",_xlpm.InterestCalculation))),
_xlpm.Calculation
)</f>
        <v>1132.380650612937</v>
      </c>
      <c r="G170" s="84">
        <f t="shared" si="10"/>
        <v>431.07669901943132</v>
      </c>
      <c r="H170" s="84">
        <v>100</v>
      </c>
      <c r="I170" s="84">
        <f t="shared" si="11"/>
        <v>135354.601374533</v>
      </c>
      <c r="J170" s="84">
        <f>_xlfn.LET(
_xlpm.PrincpalRemainingCalculation,$B$11,
_xlpm.IsPrincipalZeroCondition,ROUND($I169,2) = 0,
_xlpm.IsPrincipalRemainingBlankCondition,$I169="",
_xlpm.IsPeriodBlankCondition,ISBLANK($A170),
_xlpm.Calculation,IF(_xlpm.IsPeriodBlankCondition,"",IF(_xlpm.IsPrincipalRemainingBlankCondition,"",IF(_xlpm.IsPrincipalZeroCondition,"",_xlpm.PrincpalRemainingCalculation))),
_xlpm.Calculation
)</f>
        <v>500</v>
      </c>
      <c r="K170" s="84" t="str">
        <f>_xlfn.LET(
_xlpm.IsPrincipalRemainingLessThanOrEqualToPMICutoffAmtCondition,$I169&lt;=$B$2*(1-$B$13),
_xlpm.PMIMonthlyPayment,$B$17,
_xlpm.IsPrincipalZeroCondition,ROUND($I169,2) = 0,
_xlpm.IsPrincipalRemainingBlankCondition,$I169="",
_xlpm.IsPeriodBlankCondition,ISBLANK($A170),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70" s="84">
        <f t="shared" si="12"/>
        <v>2163.4573496323683</v>
      </c>
      <c r="O170" s="84"/>
    </row>
    <row r="171" spans="1:15" x14ac:dyDescent="0.3">
      <c r="A171" s="74">
        <v>146</v>
      </c>
      <c r="B171" s="132">
        <f t="shared" si="13"/>
        <v>48245</v>
      </c>
      <c r="C171" s="130">
        <v>0.1</v>
      </c>
      <c r="D171" s="131">
        <f>_xlfn.LET(
_xlpm.Payment,IF(OR($C171&lt;&gt;$C170,$C170=""),-PMT($C171/12,COUNT($A171:$A$625),$I170),$D170),
_xlpm.IsPrincipalRemainingZeroCondition,ROUND($I170,2)=0,
_xlpm.IsPrincipalRemainingBlankCondition,$I170="",
_xlpm.IsPeriodBlankCondition,ISBLANK($A171),
_xlpm.Calculation,IF(_xlpm.IsPeriodBlankCondition,"",IF(_xlpm.IsPrincipalRemainingBlankCondition,"",IF(_xlpm.IsPrincipalRemainingZeroCondition,"",_xlpm.Payment))),
_xlpm.Calculation
)</f>
        <v>1563.4573496323683</v>
      </c>
      <c r="E171" s="84">
        <f t="shared" si="14"/>
        <v>135354.601374533</v>
      </c>
      <c r="F171" s="84" cm="1">
        <f t="array" ref="F171">_xlfn.LET(
_xlpm.InterestCalculation,$I170*($C171/12),
_xlpm.IsPrincipalRemainingZeroCondition,ROUND($I170,2)=0,
_xlpm.IsPrincipalRemainingBlankCondition,$I170="",
_xlpm.IsPeriodBlankCondition,ISBLANK($A171),
_xlpm.Calculation,IF(_xlpm.IsPeriodBlankCondition,"",IF(_xlpm.IsPrincipalRemainingBlankCondition,"",IF(_xlpm.IsPrincipalRemainingZeroCondition,"",_xlpm.InterestCalculation))),
_xlpm.Calculation
)</f>
        <v>1127.9550114544415</v>
      </c>
      <c r="G171" s="84">
        <f t="shared" si="10"/>
        <v>435.50233817792673</v>
      </c>
      <c r="H171" s="84">
        <v>100</v>
      </c>
      <c r="I171" s="84">
        <f t="shared" si="11"/>
        <v>134819.09903635507</v>
      </c>
      <c r="J171" s="84">
        <f>_xlfn.LET(
_xlpm.PrincpalRemainingCalculation,$B$11,
_xlpm.IsPrincipalZeroCondition,ROUND($I170,2) = 0,
_xlpm.IsPrincipalRemainingBlankCondition,$I170="",
_xlpm.IsPeriodBlankCondition,ISBLANK($A171),
_xlpm.Calculation,IF(_xlpm.IsPeriodBlankCondition,"",IF(_xlpm.IsPrincipalRemainingBlankCondition,"",IF(_xlpm.IsPrincipalZeroCondition,"",_xlpm.PrincpalRemainingCalculation))),
_xlpm.Calculation
)</f>
        <v>500</v>
      </c>
      <c r="K171" s="84" t="str">
        <f>_xlfn.LET(
_xlpm.IsPrincipalRemainingLessThanOrEqualToPMICutoffAmtCondition,$I170&lt;=$B$2*(1-$B$13),
_xlpm.PMIMonthlyPayment,$B$17,
_xlpm.IsPrincipalZeroCondition,ROUND($I170,2) = 0,
_xlpm.IsPrincipalRemainingBlankCondition,$I170="",
_xlpm.IsPeriodBlankCondition,ISBLANK($A171),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71" s="84">
        <f t="shared" si="12"/>
        <v>2163.4573496323683</v>
      </c>
      <c r="O171" s="84"/>
    </row>
    <row r="172" spans="1:15" x14ac:dyDescent="0.3">
      <c r="A172" s="74">
        <v>147</v>
      </c>
      <c r="B172" s="132">
        <f t="shared" si="13"/>
        <v>48274</v>
      </c>
      <c r="C172" s="130">
        <v>0.1</v>
      </c>
      <c r="D172" s="131">
        <f>_xlfn.LET(
_xlpm.Payment,IF(OR($C172&lt;&gt;$C171,$C171=""),-PMT($C172/12,COUNT($A172:$A$625),$I171),$D171),
_xlpm.IsPrincipalRemainingZeroCondition,ROUND($I171,2)=0,
_xlpm.IsPrincipalRemainingBlankCondition,$I171="",
_xlpm.IsPeriodBlankCondition,ISBLANK($A172),
_xlpm.Calculation,IF(_xlpm.IsPeriodBlankCondition,"",IF(_xlpm.IsPrincipalRemainingBlankCondition,"",IF(_xlpm.IsPrincipalRemainingZeroCondition,"",_xlpm.Payment))),
_xlpm.Calculation
)</f>
        <v>1563.4573496323683</v>
      </c>
      <c r="E172" s="84">
        <f t="shared" si="14"/>
        <v>134819.09903635507</v>
      </c>
      <c r="F172" s="84" cm="1">
        <f t="array" ref="F172">_xlfn.LET(
_xlpm.InterestCalculation,$I171*($C172/12),
_xlpm.IsPrincipalRemainingZeroCondition,ROUND($I171,2)=0,
_xlpm.IsPrincipalRemainingBlankCondition,$I171="",
_xlpm.IsPeriodBlankCondition,ISBLANK($A172),
_xlpm.Calculation,IF(_xlpm.IsPeriodBlankCondition,"",IF(_xlpm.IsPrincipalRemainingBlankCondition,"",IF(_xlpm.IsPrincipalRemainingZeroCondition,"",_xlpm.InterestCalculation))),
_xlpm.Calculation
)</f>
        <v>1123.4924919696255</v>
      </c>
      <c r="G172" s="84">
        <f t="shared" si="10"/>
        <v>439.96485766274282</v>
      </c>
      <c r="H172" s="84">
        <v>100</v>
      </c>
      <c r="I172" s="84">
        <f t="shared" si="11"/>
        <v>134279.13417869233</v>
      </c>
      <c r="J172" s="84">
        <f>_xlfn.LET(
_xlpm.PrincpalRemainingCalculation,$B$11,
_xlpm.IsPrincipalZeroCondition,ROUND($I171,2) = 0,
_xlpm.IsPrincipalRemainingBlankCondition,$I171="",
_xlpm.IsPeriodBlankCondition,ISBLANK($A172),
_xlpm.Calculation,IF(_xlpm.IsPeriodBlankCondition,"",IF(_xlpm.IsPrincipalRemainingBlankCondition,"",IF(_xlpm.IsPrincipalZeroCondition,"",_xlpm.PrincpalRemainingCalculation))),
_xlpm.Calculation
)</f>
        <v>500</v>
      </c>
      <c r="K172" s="84" t="str">
        <f>_xlfn.LET(
_xlpm.IsPrincipalRemainingLessThanOrEqualToPMICutoffAmtCondition,$I171&lt;=$B$2*(1-$B$13),
_xlpm.PMIMonthlyPayment,$B$17,
_xlpm.IsPrincipalZeroCondition,ROUND($I171,2) = 0,
_xlpm.IsPrincipalRemainingBlankCondition,$I171="",
_xlpm.IsPeriodBlankCondition,ISBLANK($A172),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72" s="84">
        <f t="shared" si="12"/>
        <v>2163.4573496323683</v>
      </c>
      <c r="O172" s="84"/>
    </row>
    <row r="173" spans="1:15" x14ac:dyDescent="0.3">
      <c r="A173" s="74">
        <v>148</v>
      </c>
      <c r="B173" s="132">
        <f t="shared" si="13"/>
        <v>48305</v>
      </c>
      <c r="C173" s="130">
        <v>0.1</v>
      </c>
      <c r="D173" s="131">
        <f>_xlfn.LET(
_xlpm.Payment,IF(OR($C173&lt;&gt;$C172,$C172=""),-PMT($C173/12,COUNT($A173:$A$625),$I172),$D172),
_xlpm.IsPrincipalRemainingZeroCondition,ROUND($I172,2)=0,
_xlpm.IsPrincipalRemainingBlankCondition,$I172="",
_xlpm.IsPeriodBlankCondition,ISBLANK($A173),
_xlpm.Calculation,IF(_xlpm.IsPeriodBlankCondition,"",IF(_xlpm.IsPrincipalRemainingBlankCondition,"",IF(_xlpm.IsPrincipalRemainingZeroCondition,"",_xlpm.Payment))),
_xlpm.Calculation
)</f>
        <v>1563.4573496323683</v>
      </c>
      <c r="E173" s="84">
        <f t="shared" si="14"/>
        <v>134279.13417869233</v>
      </c>
      <c r="F173" s="84" cm="1">
        <f t="array" ref="F173">_xlfn.LET(
_xlpm.InterestCalculation,$I172*($C173/12),
_xlpm.IsPrincipalRemainingZeroCondition,ROUND($I172,2)=0,
_xlpm.IsPrincipalRemainingBlankCondition,$I172="",
_xlpm.IsPeriodBlankCondition,ISBLANK($A173),
_xlpm.Calculation,IF(_xlpm.IsPeriodBlankCondition,"",IF(_xlpm.IsPrincipalRemainingBlankCondition,"",IF(_xlpm.IsPrincipalRemainingZeroCondition,"",_xlpm.InterestCalculation))),
_xlpm.Calculation
)</f>
        <v>1118.9927848224361</v>
      </c>
      <c r="G173" s="84">
        <f t="shared" si="10"/>
        <v>444.4645648099322</v>
      </c>
      <c r="H173" s="84">
        <v>100</v>
      </c>
      <c r="I173" s="84">
        <f t="shared" si="11"/>
        <v>133734.6696138824</v>
      </c>
      <c r="J173" s="84">
        <f>_xlfn.LET(
_xlpm.PrincpalRemainingCalculation,$B$11,
_xlpm.IsPrincipalZeroCondition,ROUND($I172,2) = 0,
_xlpm.IsPrincipalRemainingBlankCondition,$I172="",
_xlpm.IsPeriodBlankCondition,ISBLANK($A173),
_xlpm.Calculation,IF(_xlpm.IsPeriodBlankCondition,"",IF(_xlpm.IsPrincipalRemainingBlankCondition,"",IF(_xlpm.IsPrincipalZeroCondition,"",_xlpm.PrincpalRemainingCalculation))),
_xlpm.Calculation
)</f>
        <v>500</v>
      </c>
      <c r="K173" s="84" t="str">
        <f>_xlfn.LET(
_xlpm.IsPrincipalRemainingLessThanOrEqualToPMICutoffAmtCondition,$I172&lt;=$B$2*(1-$B$13),
_xlpm.PMIMonthlyPayment,$B$17,
_xlpm.IsPrincipalZeroCondition,ROUND($I172,2) = 0,
_xlpm.IsPrincipalRemainingBlankCondition,$I172="",
_xlpm.IsPeriodBlankCondition,ISBLANK($A173),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73" s="84">
        <f t="shared" si="12"/>
        <v>2163.4573496323683</v>
      </c>
      <c r="O173" s="84"/>
    </row>
    <row r="174" spans="1:15" x14ac:dyDescent="0.3">
      <c r="A174" s="74">
        <v>149</v>
      </c>
      <c r="B174" s="132">
        <f t="shared" si="13"/>
        <v>48335</v>
      </c>
      <c r="C174" s="130">
        <v>0.1</v>
      </c>
      <c r="D174" s="131">
        <f>_xlfn.LET(
_xlpm.Payment,IF(OR($C174&lt;&gt;$C173,$C173=""),-PMT($C174/12,COUNT($A174:$A$625),$I173),$D173),
_xlpm.IsPrincipalRemainingZeroCondition,ROUND($I173,2)=0,
_xlpm.IsPrincipalRemainingBlankCondition,$I173="",
_xlpm.IsPeriodBlankCondition,ISBLANK($A174),
_xlpm.Calculation,IF(_xlpm.IsPeriodBlankCondition,"",IF(_xlpm.IsPrincipalRemainingBlankCondition,"",IF(_xlpm.IsPrincipalRemainingZeroCondition,"",_xlpm.Payment))),
_xlpm.Calculation
)</f>
        <v>1563.4573496323683</v>
      </c>
      <c r="E174" s="84">
        <f t="shared" si="14"/>
        <v>133734.6696138824</v>
      </c>
      <c r="F174" s="84" cm="1">
        <f t="array" ref="F174">_xlfn.LET(
_xlpm.InterestCalculation,$I173*($C174/12),
_xlpm.IsPrincipalRemainingZeroCondition,ROUND($I173,2)=0,
_xlpm.IsPrincipalRemainingBlankCondition,$I173="",
_xlpm.IsPeriodBlankCondition,ISBLANK($A174),
_xlpm.Calculation,IF(_xlpm.IsPeriodBlankCondition,"",IF(_xlpm.IsPrincipalRemainingBlankCondition,"",IF(_xlpm.IsPrincipalRemainingZeroCondition,"",_xlpm.InterestCalculation))),
_xlpm.Calculation
)</f>
        <v>1114.4555801156866</v>
      </c>
      <c r="G174" s="84">
        <f t="shared" si="10"/>
        <v>449.00176951668163</v>
      </c>
      <c r="H174" s="84">
        <v>100</v>
      </c>
      <c r="I174" s="84">
        <f t="shared" si="11"/>
        <v>133185.66784436573</v>
      </c>
      <c r="J174" s="84">
        <f>_xlfn.LET(
_xlpm.PrincpalRemainingCalculation,$B$11,
_xlpm.IsPrincipalZeroCondition,ROUND($I173,2) = 0,
_xlpm.IsPrincipalRemainingBlankCondition,$I173="",
_xlpm.IsPeriodBlankCondition,ISBLANK($A174),
_xlpm.Calculation,IF(_xlpm.IsPeriodBlankCondition,"",IF(_xlpm.IsPrincipalRemainingBlankCondition,"",IF(_xlpm.IsPrincipalZeroCondition,"",_xlpm.PrincpalRemainingCalculation))),
_xlpm.Calculation
)</f>
        <v>500</v>
      </c>
      <c r="K174" s="84" t="str">
        <f>_xlfn.LET(
_xlpm.IsPrincipalRemainingLessThanOrEqualToPMICutoffAmtCondition,$I173&lt;=$B$2*(1-$B$13),
_xlpm.PMIMonthlyPayment,$B$17,
_xlpm.IsPrincipalZeroCondition,ROUND($I173,2) = 0,
_xlpm.IsPrincipalRemainingBlankCondition,$I173="",
_xlpm.IsPeriodBlankCondition,ISBLANK($A174),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74" s="84">
        <f t="shared" si="12"/>
        <v>2163.4573496323683</v>
      </c>
      <c r="O174" s="84"/>
    </row>
    <row r="175" spans="1:15" x14ac:dyDescent="0.3">
      <c r="A175" s="74">
        <v>150</v>
      </c>
      <c r="B175" s="132">
        <f t="shared" si="13"/>
        <v>48366</v>
      </c>
      <c r="C175" s="130">
        <v>0.1</v>
      </c>
      <c r="D175" s="131">
        <f>_xlfn.LET(
_xlpm.Payment,IF(OR($C175&lt;&gt;$C174,$C174=""),-PMT($C175/12,COUNT($A175:$A$625),$I174),$D174),
_xlpm.IsPrincipalRemainingZeroCondition,ROUND($I174,2)=0,
_xlpm.IsPrincipalRemainingBlankCondition,$I174="",
_xlpm.IsPeriodBlankCondition,ISBLANK($A175),
_xlpm.Calculation,IF(_xlpm.IsPeriodBlankCondition,"",IF(_xlpm.IsPrincipalRemainingBlankCondition,"",IF(_xlpm.IsPrincipalRemainingZeroCondition,"",_xlpm.Payment))),
_xlpm.Calculation
)</f>
        <v>1563.4573496323683</v>
      </c>
      <c r="E175" s="84">
        <f t="shared" si="14"/>
        <v>133185.66784436573</v>
      </c>
      <c r="F175" s="84" cm="1">
        <f t="array" ref="F175">_xlfn.LET(
_xlpm.InterestCalculation,$I174*($C175/12),
_xlpm.IsPrincipalRemainingZeroCondition,ROUND($I174,2)=0,
_xlpm.IsPrincipalRemainingBlankCondition,$I174="",
_xlpm.IsPeriodBlankCondition,ISBLANK($A175),
_xlpm.Calculation,IF(_xlpm.IsPeriodBlankCondition,"",IF(_xlpm.IsPrincipalRemainingBlankCondition,"",IF(_xlpm.IsPrincipalRemainingZeroCondition,"",_xlpm.InterestCalculation))),
_xlpm.Calculation
)</f>
        <v>1109.8805653697143</v>
      </c>
      <c r="G175" s="84">
        <f t="shared" si="10"/>
        <v>453.57678426265397</v>
      </c>
      <c r="H175" s="84">
        <v>100</v>
      </c>
      <c r="I175" s="84">
        <f t="shared" si="11"/>
        <v>132632.09106010306</v>
      </c>
      <c r="J175" s="84">
        <f>_xlfn.LET(
_xlpm.PrincpalRemainingCalculation,$B$11,
_xlpm.IsPrincipalZeroCondition,ROUND($I174,2) = 0,
_xlpm.IsPrincipalRemainingBlankCondition,$I174="",
_xlpm.IsPeriodBlankCondition,ISBLANK($A175),
_xlpm.Calculation,IF(_xlpm.IsPeriodBlankCondition,"",IF(_xlpm.IsPrincipalRemainingBlankCondition,"",IF(_xlpm.IsPrincipalZeroCondition,"",_xlpm.PrincpalRemainingCalculation))),
_xlpm.Calculation
)</f>
        <v>500</v>
      </c>
      <c r="K175" s="84" t="str">
        <f>_xlfn.LET(
_xlpm.IsPrincipalRemainingLessThanOrEqualToPMICutoffAmtCondition,$I174&lt;=$B$2*(1-$B$13),
_xlpm.PMIMonthlyPayment,$B$17,
_xlpm.IsPrincipalZeroCondition,ROUND($I174,2) = 0,
_xlpm.IsPrincipalRemainingBlankCondition,$I174="",
_xlpm.IsPeriodBlankCondition,ISBLANK($A175),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75" s="84">
        <f t="shared" si="12"/>
        <v>2163.4573496323683</v>
      </c>
      <c r="O175" s="84"/>
    </row>
    <row r="176" spans="1:15" x14ac:dyDescent="0.3">
      <c r="A176" s="74">
        <v>151</v>
      </c>
      <c r="B176" s="132">
        <f t="shared" si="13"/>
        <v>48396</v>
      </c>
      <c r="C176" s="130">
        <v>0.1</v>
      </c>
      <c r="D176" s="131">
        <f>_xlfn.LET(
_xlpm.Payment,IF(OR($C176&lt;&gt;$C175,$C175=""),-PMT($C176/12,COUNT($A176:$A$625),$I175),$D175),
_xlpm.IsPrincipalRemainingZeroCondition,ROUND($I175,2)=0,
_xlpm.IsPrincipalRemainingBlankCondition,$I175="",
_xlpm.IsPeriodBlankCondition,ISBLANK($A176),
_xlpm.Calculation,IF(_xlpm.IsPeriodBlankCondition,"",IF(_xlpm.IsPrincipalRemainingBlankCondition,"",IF(_xlpm.IsPrincipalRemainingZeroCondition,"",_xlpm.Payment))),
_xlpm.Calculation
)</f>
        <v>1563.4573496323683</v>
      </c>
      <c r="E176" s="84">
        <f t="shared" si="14"/>
        <v>132632.09106010306</v>
      </c>
      <c r="F176" s="84" cm="1">
        <f t="array" ref="F176">_xlfn.LET(
_xlpm.InterestCalculation,$I175*($C176/12),
_xlpm.IsPrincipalRemainingZeroCondition,ROUND($I175,2)=0,
_xlpm.IsPrincipalRemainingBlankCondition,$I175="",
_xlpm.IsPeriodBlankCondition,ISBLANK($A176),
_xlpm.Calculation,IF(_xlpm.IsPeriodBlankCondition,"",IF(_xlpm.IsPrincipalRemainingBlankCondition,"",IF(_xlpm.IsPrincipalRemainingZeroCondition,"",_xlpm.InterestCalculation))),
_xlpm.Calculation
)</f>
        <v>1105.2674255008587</v>
      </c>
      <c r="G176" s="84">
        <f t="shared" si="10"/>
        <v>458.18992413150954</v>
      </c>
      <c r="H176" s="84">
        <v>100</v>
      </c>
      <c r="I176" s="84">
        <f t="shared" si="11"/>
        <v>132073.90113597157</v>
      </c>
      <c r="J176" s="84">
        <f>_xlfn.LET(
_xlpm.PrincpalRemainingCalculation,$B$11,
_xlpm.IsPrincipalZeroCondition,ROUND($I175,2) = 0,
_xlpm.IsPrincipalRemainingBlankCondition,$I175="",
_xlpm.IsPeriodBlankCondition,ISBLANK($A176),
_xlpm.Calculation,IF(_xlpm.IsPeriodBlankCondition,"",IF(_xlpm.IsPrincipalRemainingBlankCondition,"",IF(_xlpm.IsPrincipalZeroCondition,"",_xlpm.PrincpalRemainingCalculation))),
_xlpm.Calculation
)</f>
        <v>500</v>
      </c>
      <c r="K176" s="84" t="str">
        <f>_xlfn.LET(
_xlpm.IsPrincipalRemainingLessThanOrEqualToPMICutoffAmtCondition,$I175&lt;=$B$2*(1-$B$13),
_xlpm.PMIMonthlyPayment,$B$17,
_xlpm.IsPrincipalZeroCondition,ROUND($I175,2) = 0,
_xlpm.IsPrincipalRemainingBlankCondition,$I175="",
_xlpm.IsPeriodBlankCondition,ISBLANK($A176),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76" s="84">
        <f t="shared" si="12"/>
        <v>2163.4573496323683</v>
      </c>
      <c r="O176" s="84"/>
    </row>
    <row r="177" spans="1:15" x14ac:dyDescent="0.3">
      <c r="A177" s="74">
        <v>152</v>
      </c>
      <c r="B177" s="132">
        <f t="shared" si="13"/>
        <v>48427</v>
      </c>
      <c r="C177" s="130">
        <v>0.1</v>
      </c>
      <c r="D177" s="131">
        <f>_xlfn.LET(
_xlpm.Payment,IF(OR($C177&lt;&gt;$C176,$C176=""),-PMT($C177/12,COUNT($A177:$A$625),$I176),$D176),
_xlpm.IsPrincipalRemainingZeroCondition,ROUND($I176,2)=0,
_xlpm.IsPrincipalRemainingBlankCondition,$I176="",
_xlpm.IsPeriodBlankCondition,ISBLANK($A177),
_xlpm.Calculation,IF(_xlpm.IsPeriodBlankCondition,"",IF(_xlpm.IsPrincipalRemainingBlankCondition,"",IF(_xlpm.IsPrincipalRemainingZeroCondition,"",_xlpm.Payment))),
_xlpm.Calculation
)</f>
        <v>1563.4573496323683</v>
      </c>
      <c r="E177" s="84">
        <f t="shared" si="14"/>
        <v>132073.90113597157</v>
      </c>
      <c r="F177" s="84" cm="1">
        <f t="array" ref="F177">_xlfn.LET(
_xlpm.InterestCalculation,$I176*($C177/12),
_xlpm.IsPrincipalRemainingZeroCondition,ROUND($I176,2)=0,
_xlpm.IsPrincipalRemainingBlankCondition,$I176="",
_xlpm.IsPeriodBlankCondition,ISBLANK($A177),
_xlpm.Calculation,IF(_xlpm.IsPeriodBlankCondition,"",IF(_xlpm.IsPrincipalRemainingBlankCondition,"",IF(_xlpm.IsPrincipalRemainingZeroCondition,"",_xlpm.InterestCalculation))),
_xlpm.Calculation
)</f>
        <v>1100.615842799763</v>
      </c>
      <c r="G177" s="84">
        <f t="shared" si="10"/>
        <v>462.84150683260532</v>
      </c>
      <c r="H177" s="84">
        <v>100</v>
      </c>
      <c r="I177" s="84">
        <f t="shared" si="11"/>
        <v>131511.05962913897</v>
      </c>
      <c r="J177" s="84">
        <f>_xlfn.LET(
_xlpm.PrincpalRemainingCalculation,$B$11,
_xlpm.IsPrincipalZeroCondition,ROUND($I176,2) = 0,
_xlpm.IsPrincipalRemainingBlankCondition,$I176="",
_xlpm.IsPeriodBlankCondition,ISBLANK($A177),
_xlpm.Calculation,IF(_xlpm.IsPeriodBlankCondition,"",IF(_xlpm.IsPrincipalRemainingBlankCondition,"",IF(_xlpm.IsPrincipalZeroCondition,"",_xlpm.PrincpalRemainingCalculation))),
_xlpm.Calculation
)</f>
        <v>500</v>
      </c>
      <c r="K177" s="84" t="str">
        <f>_xlfn.LET(
_xlpm.IsPrincipalRemainingLessThanOrEqualToPMICutoffAmtCondition,$I176&lt;=$B$2*(1-$B$13),
_xlpm.PMIMonthlyPayment,$B$17,
_xlpm.IsPrincipalZeroCondition,ROUND($I176,2) = 0,
_xlpm.IsPrincipalRemainingBlankCondition,$I176="",
_xlpm.IsPeriodBlankCondition,ISBLANK($A177),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77" s="84">
        <f t="shared" si="12"/>
        <v>2163.4573496323683</v>
      </c>
      <c r="O177" s="84"/>
    </row>
    <row r="178" spans="1:15" x14ac:dyDescent="0.3">
      <c r="A178" s="74">
        <v>153</v>
      </c>
      <c r="B178" s="132">
        <f t="shared" si="13"/>
        <v>48458</v>
      </c>
      <c r="C178" s="130">
        <v>0.1</v>
      </c>
      <c r="D178" s="131">
        <f>_xlfn.LET(
_xlpm.Payment,IF(OR($C178&lt;&gt;$C177,$C177=""),-PMT($C178/12,COUNT($A178:$A$625),$I177),$D177),
_xlpm.IsPrincipalRemainingZeroCondition,ROUND($I177,2)=0,
_xlpm.IsPrincipalRemainingBlankCondition,$I177="",
_xlpm.IsPeriodBlankCondition,ISBLANK($A178),
_xlpm.Calculation,IF(_xlpm.IsPeriodBlankCondition,"",IF(_xlpm.IsPrincipalRemainingBlankCondition,"",IF(_xlpm.IsPrincipalRemainingZeroCondition,"",_xlpm.Payment))),
_xlpm.Calculation
)</f>
        <v>1563.4573496323683</v>
      </c>
      <c r="E178" s="84">
        <f t="shared" si="14"/>
        <v>131511.05962913897</v>
      </c>
      <c r="F178" s="84" cm="1">
        <f t="array" ref="F178">_xlfn.LET(
_xlpm.InterestCalculation,$I177*($C178/12),
_xlpm.IsPrincipalRemainingZeroCondition,ROUND($I177,2)=0,
_xlpm.IsPrincipalRemainingBlankCondition,$I177="",
_xlpm.IsPeriodBlankCondition,ISBLANK($A178),
_xlpm.Calculation,IF(_xlpm.IsPeriodBlankCondition,"",IF(_xlpm.IsPrincipalRemainingBlankCondition,"",IF(_xlpm.IsPrincipalRemainingZeroCondition,"",_xlpm.InterestCalculation))),
_xlpm.Calculation
)</f>
        <v>1095.9254969094914</v>
      </c>
      <c r="G178" s="84">
        <f t="shared" si="10"/>
        <v>467.53185272287692</v>
      </c>
      <c r="H178" s="84">
        <v>100</v>
      </c>
      <c r="I178" s="84">
        <f t="shared" si="11"/>
        <v>130943.52777641609</v>
      </c>
      <c r="J178" s="84">
        <f>_xlfn.LET(
_xlpm.PrincpalRemainingCalculation,$B$11,
_xlpm.IsPrincipalZeroCondition,ROUND($I177,2) = 0,
_xlpm.IsPrincipalRemainingBlankCondition,$I177="",
_xlpm.IsPeriodBlankCondition,ISBLANK($A178),
_xlpm.Calculation,IF(_xlpm.IsPeriodBlankCondition,"",IF(_xlpm.IsPrincipalRemainingBlankCondition,"",IF(_xlpm.IsPrincipalZeroCondition,"",_xlpm.PrincpalRemainingCalculation))),
_xlpm.Calculation
)</f>
        <v>500</v>
      </c>
      <c r="K178" s="84" t="str">
        <f>_xlfn.LET(
_xlpm.IsPrincipalRemainingLessThanOrEqualToPMICutoffAmtCondition,$I177&lt;=$B$2*(1-$B$13),
_xlpm.PMIMonthlyPayment,$B$17,
_xlpm.IsPrincipalZeroCondition,ROUND($I177,2) = 0,
_xlpm.IsPrincipalRemainingBlankCondition,$I177="",
_xlpm.IsPeriodBlankCondition,ISBLANK($A178),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78" s="84">
        <f t="shared" si="12"/>
        <v>2163.4573496323683</v>
      </c>
      <c r="O178" s="84"/>
    </row>
    <row r="179" spans="1:15" x14ac:dyDescent="0.3">
      <c r="A179" s="74">
        <v>154</v>
      </c>
      <c r="B179" s="132">
        <f t="shared" si="13"/>
        <v>48488</v>
      </c>
      <c r="C179" s="130">
        <v>0.1</v>
      </c>
      <c r="D179" s="131">
        <f>_xlfn.LET(
_xlpm.Payment,IF(OR($C179&lt;&gt;$C178,$C178=""),-PMT($C179/12,COUNT($A179:$A$625),$I178),$D178),
_xlpm.IsPrincipalRemainingZeroCondition,ROUND($I178,2)=0,
_xlpm.IsPrincipalRemainingBlankCondition,$I178="",
_xlpm.IsPeriodBlankCondition,ISBLANK($A179),
_xlpm.Calculation,IF(_xlpm.IsPeriodBlankCondition,"",IF(_xlpm.IsPrincipalRemainingBlankCondition,"",IF(_xlpm.IsPrincipalRemainingZeroCondition,"",_xlpm.Payment))),
_xlpm.Calculation
)</f>
        <v>1563.4573496323683</v>
      </c>
      <c r="E179" s="84">
        <f t="shared" si="14"/>
        <v>130943.52777641609</v>
      </c>
      <c r="F179" s="84" cm="1">
        <f t="array" ref="F179">_xlfn.LET(
_xlpm.InterestCalculation,$I178*($C179/12),
_xlpm.IsPrincipalRemainingZeroCondition,ROUND($I178,2)=0,
_xlpm.IsPrincipalRemainingBlankCondition,$I178="",
_xlpm.IsPeriodBlankCondition,ISBLANK($A179),
_xlpm.Calculation,IF(_xlpm.IsPeriodBlankCondition,"",IF(_xlpm.IsPrincipalRemainingBlankCondition,"",IF(_xlpm.IsPrincipalRemainingZeroCondition,"",_xlpm.InterestCalculation))),
_xlpm.Calculation
)</f>
        <v>1091.1960648034674</v>
      </c>
      <c r="G179" s="84">
        <f t="shared" si="10"/>
        <v>472.2612848289009</v>
      </c>
      <c r="H179" s="84">
        <v>100</v>
      </c>
      <c r="I179" s="84">
        <f t="shared" si="11"/>
        <v>130371.26649158719</v>
      </c>
      <c r="J179" s="84">
        <f>_xlfn.LET(
_xlpm.PrincpalRemainingCalculation,$B$11,
_xlpm.IsPrincipalZeroCondition,ROUND($I178,2) = 0,
_xlpm.IsPrincipalRemainingBlankCondition,$I178="",
_xlpm.IsPeriodBlankCondition,ISBLANK($A179),
_xlpm.Calculation,IF(_xlpm.IsPeriodBlankCondition,"",IF(_xlpm.IsPrincipalRemainingBlankCondition,"",IF(_xlpm.IsPrincipalZeroCondition,"",_xlpm.PrincpalRemainingCalculation))),
_xlpm.Calculation
)</f>
        <v>500</v>
      </c>
      <c r="K179" s="84" t="str">
        <f>_xlfn.LET(
_xlpm.IsPrincipalRemainingLessThanOrEqualToPMICutoffAmtCondition,$I178&lt;=$B$2*(1-$B$13),
_xlpm.PMIMonthlyPayment,$B$17,
_xlpm.IsPrincipalZeroCondition,ROUND($I178,2) = 0,
_xlpm.IsPrincipalRemainingBlankCondition,$I178="",
_xlpm.IsPeriodBlankCondition,ISBLANK($A179),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79" s="84">
        <f t="shared" si="12"/>
        <v>2163.4573496323683</v>
      </c>
      <c r="O179" s="84"/>
    </row>
    <row r="180" spans="1:15" x14ac:dyDescent="0.3">
      <c r="A180" s="74">
        <v>155</v>
      </c>
      <c r="B180" s="132">
        <f t="shared" si="13"/>
        <v>48519</v>
      </c>
      <c r="C180" s="130">
        <v>0.1</v>
      </c>
      <c r="D180" s="131">
        <f>_xlfn.LET(
_xlpm.Payment,IF(OR($C180&lt;&gt;$C179,$C179=""),-PMT($C180/12,COUNT($A180:$A$625),$I179),$D179),
_xlpm.IsPrincipalRemainingZeroCondition,ROUND($I179,2)=0,
_xlpm.IsPrincipalRemainingBlankCondition,$I179="",
_xlpm.IsPeriodBlankCondition,ISBLANK($A180),
_xlpm.Calculation,IF(_xlpm.IsPeriodBlankCondition,"",IF(_xlpm.IsPrincipalRemainingBlankCondition,"",IF(_xlpm.IsPrincipalRemainingZeroCondition,"",_xlpm.Payment))),
_xlpm.Calculation
)</f>
        <v>1563.4573496323683</v>
      </c>
      <c r="E180" s="84">
        <f t="shared" si="14"/>
        <v>130371.26649158719</v>
      </c>
      <c r="F180" s="84" cm="1">
        <f t="array" ref="F180">_xlfn.LET(
_xlpm.InterestCalculation,$I179*($C180/12),
_xlpm.IsPrincipalRemainingZeroCondition,ROUND($I179,2)=0,
_xlpm.IsPrincipalRemainingBlankCondition,$I179="",
_xlpm.IsPeriodBlankCondition,ISBLANK($A180),
_xlpm.Calculation,IF(_xlpm.IsPeriodBlankCondition,"",IF(_xlpm.IsPrincipalRemainingBlankCondition,"",IF(_xlpm.IsPrincipalRemainingZeroCondition,"",_xlpm.InterestCalculation))),
_xlpm.Calculation
)</f>
        <v>1086.4272207632266</v>
      </c>
      <c r="G180" s="84">
        <f t="shared" si="10"/>
        <v>477.03012886914166</v>
      </c>
      <c r="H180" s="84">
        <v>100</v>
      </c>
      <c r="I180" s="84">
        <f t="shared" si="11"/>
        <v>129794.23636271805</v>
      </c>
      <c r="J180" s="84">
        <f>_xlfn.LET(
_xlpm.PrincpalRemainingCalculation,$B$11,
_xlpm.IsPrincipalZeroCondition,ROUND($I179,2) = 0,
_xlpm.IsPrincipalRemainingBlankCondition,$I179="",
_xlpm.IsPeriodBlankCondition,ISBLANK($A180),
_xlpm.Calculation,IF(_xlpm.IsPeriodBlankCondition,"",IF(_xlpm.IsPrincipalRemainingBlankCondition,"",IF(_xlpm.IsPrincipalZeroCondition,"",_xlpm.PrincpalRemainingCalculation))),
_xlpm.Calculation
)</f>
        <v>500</v>
      </c>
      <c r="K180" s="84" t="str">
        <f>_xlfn.LET(
_xlpm.IsPrincipalRemainingLessThanOrEqualToPMICutoffAmtCondition,$I179&lt;=$B$2*(1-$B$13),
_xlpm.PMIMonthlyPayment,$B$17,
_xlpm.IsPrincipalZeroCondition,ROUND($I179,2) = 0,
_xlpm.IsPrincipalRemainingBlankCondition,$I179="",
_xlpm.IsPeriodBlankCondition,ISBLANK($A180),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80" s="84">
        <f t="shared" si="12"/>
        <v>2163.4573496323683</v>
      </c>
      <c r="O180" s="84"/>
    </row>
    <row r="181" spans="1:15" x14ac:dyDescent="0.3">
      <c r="A181" s="74">
        <v>156</v>
      </c>
      <c r="B181" s="132">
        <f t="shared" si="13"/>
        <v>48549</v>
      </c>
      <c r="C181" s="130">
        <v>0.1</v>
      </c>
      <c r="D181" s="131">
        <f>_xlfn.LET(
_xlpm.Payment,IF(OR($C181&lt;&gt;$C180,$C180=""),-PMT($C181/12,COUNT($A181:$A$625),$I180),$D180),
_xlpm.IsPrincipalRemainingZeroCondition,ROUND($I180,2)=0,
_xlpm.IsPrincipalRemainingBlankCondition,$I180="",
_xlpm.IsPeriodBlankCondition,ISBLANK($A181),
_xlpm.Calculation,IF(_xlpm.IsPeriodBlankCondition,"",IF(_xlpm.IsPrincipalRemainingBlankCondition,"",IF(_xlpm.IsPrincipalRemainingZeroCondition,"",_xlpm.Payment))),
_xlpm.Calculation
)</f>
        <v>1563.4573496323683</v>
      </c>
      <c r="E181" s="84">
        <f t="shared" si="14"/>
        <v>129794.23636271805</v>
      </c>
      <c r="F181" s="84" cm="1">
        <f t="array" ref="F181">_xlfn.LET(
_xlpm.InterestCalculation,$I180*($C181/12),
_xlpm.IsPrincipalRemainingZeroCondition,ROUND($I180,2)=0,
_xlpm.IsPrincipalRemainingBlankCondition,$I180="",
_xlpm.IsPeriodBlankCondition,ISBLANK($A181),
_xlpm.Calculation,IF(_xlpm.IsPeriodBlankCondition,"",IF(_xlpm.IsPrincipalRemainingBlankCondition,"",IF(_xlpm.IsPrincipalRemainingZeroCondition,"",_xlpm.InterestCalculation))),
_xlpm.Calculation
)</f>
        <v>1081.6186363559837</v>
      </c>
      <c r="G181" s="84">
        <f t="shared" si="10"/>
        <v>481.83871327638462</v>
      </c>
      <c r="H181" s="84">
        <v>100</v>
      </c>
      <c r="I181" s="84">
        <f t="shared" si="11"/>
        <v>129212.39764944166</v>
      </c>
      <c r="J181" s="84">
        <f>_xlfn.LET(
_xlpm.PrincpalRemainingCalculation,$B$11,
_xlpm.IsPrincipalZeroCondition,ROUND($I180,2) = 0,
_xlpm.IsPrincipalRemainingBlankCondition,$I180="",
_xlpm.IsPeriodBlankCondition,ISBLANK($A181),
_xlpm.Calculation,IF(_xlpm.IsPeriodBlankCondition,"",IF(_xlpm.IsPrincipalRemainingBlankCondition,"",IF(_xlpm.IsPrincipalZeroCondition,"",_xlpm.PrincpalRemainingCalculation))),
_xlpm.Calculation
)</f>
        <v>500</v>
      </c>
      <c r="K181" s="84" t="str">
        <f>_xlfn.LET(
_xlpm.IsPrincipalRemainingLessThanOrEqualToPMICutoffAmtCondition,$I180&lt;=$B$2*(1-$B$13),
_xlpm.PMIMonthlyPayment,$B$17,
_xlpm.IsPrincipalZeroCondition,ROUND($I180,2) = 0,
_xlpm.IsPrincipalRemainingBlankCondition,$I180="",
_xlpm.IsPeriodBlankCondition,ISBLANK($A181),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81" s="84">
        <f t="shared" si="12"/>
        <v>2163.4573496323683</v>
      </c>
      <c r="O181" s="84"/>
    </row>
    <row r="182" spans="1:15" x14ac:dyDescent="0.3">
      <c r="A182" s="74">
        <v>157</v>
      </c>
      <c r="B182" s="132">
        <f t="shared" si="13"/>
        <v>48580</v>
      </c>
      <c r="C182" s="130">
        <v>0.1</v>
      </c>
      <c r="D182" s="131">
        <f>_xlfn.LET(
_xlpm.Payment,IF(OR($C182&lt;&gt;$C181,$C181=""),-PMT($C182/12,COUNT($A182:$A$625),$I181),$D181),
_xlpm.IsPrincipalRemainingZeroCondition,ROUND($I181,2)=0,
_xlpm.IsPrincipalRemainingBlankCondition,$I181="",
_xlpm.IsPeriodBlankCondition,ISBLANK($A182),
_xlpm.Calculation,IF(_xlpm.IsPeriodBlankCondition,"",IF(_xlpm.IsPrincipalRemainingBlankCondition,"",IF(_xlpm.IsPrincipalRemainingZeroCondition,"",_xlpm.Payment))),
_xlpm.Calculation
)</f>
        <v>1563.4573496323683</v>
      </c>
      <c r="E182" s="84">
        <f t="shared" si="14"/>
        <v>129212.39764944166</v>
      </c>
      <c r="F182" s="84" cm="1">
        <f t="array" ref="F182">_xlfn.LET(
_xlpm.InterestCalculation,$I181*($C182/12),
_xlpm.IsPrincipalRemainingZeroCondition,ROUND($I181,2)=0,
_xlpm.IsPrincipalRemainingBlankCondition,$I181="",
_xlpm.IsPeriodBlankCondition,ISBLANK($A182),
_xlpm.Calculation,IF(_xlpm.IsPeriodBlankCondition,"",IF(_xlpm.IsPrincipalRemainingBlankCondition,"",IF(_xlpm.IsPrincipalRemainingZeroCondition,"",_xlpm.InterestCalculation))),
_xlpm.Calculation
)</f>
        <v>1076.7699804120139</v>
      </c>
      <c r="G182" s="84">
        <f t="shared" si="10"/>
        <v>486.68736922035441</v>
      </c>
      <c r="H182" s="84">
        <v>100</v>
      </c>
      <c r="I182" s="84">
        <f t="shared" si="11"/>
        <v>128625.7102802213</v>
      </c>
      <c r="J182" s="84">
        <f>_xlfn.LET(
_xlpm.PrincpalRemainingCalculation,$B$11,
_xlpm.IsPrincipalZeroCondition,ROUND($I181,2) = 0,
_xlpm.IsPrincipalRemainingBlankCondition,$I181="",
_xlpm.IsPeriodBlankCondition,ISBLANK($A182),
_xlpm.Calculation,IF(_xlpm.IsPeriodBlankCondition,"",IF(_xlpm.IsPrincipalRemainingBlankCondition,"",IF(_xlpm.IsPrincipalZeroCondition,"",_xlpm.PrincpalRemainingCalculation))),
_xlpm.Calculation
)</f>
        <v>500</v>
      </c>
      <c r="K182" s="84" t="str">
        <f>_xlfn.LET(
_xlpm.IsPrincipalRemainingLessThanOrEqualToPMICutoffAmtCondition,$I181&lt;=$B$2*(1-$B$13),
_xlpm.PMIMonthlyPayment,$B$17,
_xlpm.IsPrincipalZeroCondition,ROUND($I181,2) = 0,
_xlpm.IsPrincipalRemainingBlankCondition,$I181="",
_xlpm.IsPeriodBlankCondition,ISBLANK($A182),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82" s="84">
        <f t="shared" si="12"/>
        <v>2163.4573496323683</v>
      </c>
      <c r="O182" s="84"/>
    </row>
    <row r="183" spans="1:15" x14ac:dyDescent="0.3">
      <c r="A183" s="74">
        <v>158</v>
      </c>
      <c r="B183" s="132">
        <f t="shared" si="13"/>
        <v>48611</v>
      </c>
      <c r="C183" s="130">
        <v>0.1</v>
      </c>
      <c r="D183" s="131">
        <f>_xlfn.LET(
_xlpm.Payment,IF(OR($C183&lt;&gt;$C182,$C182=""),-PMT($C183/12,COUNT($A183:$A$625),$I182),$D182),
_xlpm.IsPrincipalRemainingZeroCondition,ROUND($I182,2)=0,
_xlpm.IsPrincipalRemainingBlankCondition,$I182="",
_xlpm.IsPeriodBlankCondition,ISBLANK($A183),
_xlpm.Calculation,IF(_xlpm.IsPeriodBlankCondition,"",IF(_xlpm.IsPrincipalRemainingBlankCondition,"",IF(_xlpm.IsPrincipalRemainingZeroCondition,"",_xlpm.Payment))),
_xlpm.Calculation
)</f>
        <v>1563.4573496323683</v>
      </c>
      <c r="E183" s="84">
        <f t="shared" si="14"/>
        <v>128625.7102802213</v>
      </c>
      <c r="F183" s="84" cm="1">
        <f t="array" ref="F183">_xlfn.LET(
_xlpm.InterestCalculation,$I182*($C183/12),
_xlpm.IsPrincipalRemainingZeroCondition,ROUND($I182,2)=0,
_xlpm.IsPrincipalRemainingBlankCondition,$I182="",
_xlpm.IsPeriodBlankCondition,ISBLANK($A183),
_xlpm.Calculation,IF(_xlpm.IsPeriodBlankCondition,"",IF(_xlpm.IsPrincipalRemainingBlankCondition,"",IF(_xlpm.IsPrincipalRemainingZeroCondition,"",_xlpm.InterestCalculation))),
_xlpm.Calculation
)</f>
        <v>1071.8809190018442</v>
      </c>
      <c r="G183" s="84">
        <f t="shared" si="10"/>
        <v>491.5764306305241</v>
      </c>
      <c r="H183" s="84">
        <v>100</v>
      </c>
      <c r="I183" s="84">
        <f t="shared" si="11"/>
        <v>128034.13384959078</v>
      </c>
      <c r="J183" s="84">
        <f>_xlfn.LET(
_xlpm.PrincpalRemainingCalculation,$B$11,
_xlpm.IsPrincipalZeroCondition,ROUND($I182,2) = 0,
_xlpm.IsPrincipalRemainingBlankCondition,$I182="",
_xlpm.IsPeriodBlankCondition,ISBLANK($A183),
_xlpm.Calculation,IF(_xlpm.IsPeriodBlankCondition,"",IF(_xlpm.IsPrincipalRemainingBlankCondition,"",IF(_xlpm.IsPrincipalZeroCondition,"",_xlpm.PrincpalRemainingCalculation))),
_xlpm.Calculation
)</f>
        <v>500</v>
      </c>
      <c r="K183" s="84" t="str">
        <f>_xlfn.LET(
_xlpm.IsPrincipalRemainingLessThanOrEqualToPMICutoffAmtCondition,$I182&lt;=$B$2*(1-$B$13),
_xlpm.PMIMonthlyPayment,$B$17,
_xlpm.IsPrincipalZeroCondition,ROUND($I182,2) = 0,
_xlpm.IsPrincipalRemainingBlankCondition,$I182="",
_xlpm.IsPeriodBlankCondition,ISBLANK($A183),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83" s="84">
        <f t="shared" si="12"/>
        <v>2163.4573496323683</v>
      </c>
      <c r="O183" s="84"/>
    </row>
    <row r="184" spans="1:15" x14ac:dyDescent="0.3">
      <c r="A184" s="74">
        <v>159</v>
      </c>
      <c r="B184" s="132">
        <f t="shared" si="13"/>
        <v>48639</v>
      </c>
      <c r="C184" s="130">
        <v>0.1</v>
      </c>
      <c r="D184" s="131">
        <f>_xlfn.LET(
_xlpm.Payment,IF(OR($C184&lt;&gt;$C183,$C183=""),-PMT($C184/12,COUNT($A184:$A$625),$I183),$D183),
_xlpm.IsPrincipalRemainingZeroCondition,ROUND($I183,2)=0,
_xlpm.IsPrincipalRemainingBlankCondition,$I183="",
_xlpm.IsPeriodBlankCondition,ISBLANK($A184),
_xlpm.Calculation,IF(_xlpm.IsPeriodBlankCondition,"",IF(_xlpm.IsPrincipalRemainingBlankCondition,"",IF(_xlpm.IsPrincipalRemainingZeroCondition,"",_xlpm.Payment))),
_xlpm.Calculation
)</f>
        <v>1563.4573496323683</v>
      </c>
      <c r="E184" s="84">
        <f t="shared" si="14"/>
        <v>128034.13384959078</v>
      </c>
      <c r="F184" s="84" cm="1">
        <f t="array" ref="F184">_xlfn.LET(
_xlpm.InterestCalculation,$I183*($C184/12),
_xlpm.IsPrincipalRemainingZeroCondition,ROUND($I183,2)=0,
_xlpm.IsPrincipalRemainingBlankCondition,$I183="",
_xlpm.IsPeriodBlankCondition,ISBLANK($A184),
_xlpm.Calculation,IF(_xlpm.IsPeriodBlankCondition,"",IF(_xlpm.IsPrincipalRemainingBlankCondition,"",IF(_xlpm.IsPrincipalRemainingZeroCondition,"",_xlpm.InterestCalculation))),
_xlpm.Calculation
)</f>
        <v>1066.9511154132565</v>
      </c>
      <c r="G184" s="84">
        <f t="shared" si="10"/>
        <v>496.50623421911178</v>
      </c>
      <c r="H184" s="84">
        <v>100</v>
      </c>
      <c r="I184" s="84">
        <f t="shared" si="11"/>
        <v>127437.62761537168</v>
      </c>
      <c r="J184" s="84">
        <f>_xlfn.LET(
_xlpm.PrincpalRemainingCalculation,$B$11,
_xlpm.IsPrincipalZeroCondition,ROUND($I183,2) = 0,
_xlpm.IsPrincipalRemainingBlankCondition,$I183="",
_xlpm.IsPeriodBlankCondition,ISBLANK($A184),
_xlpm.Calculation,IF(_xlpm.IsPeriodBlankCondition,"",IF(_xlpm.IsPrincipalRemainingBlankCondition,"",IF(_xlpm.IsPrincipalZeroCondition,"",_xlpm.PrincpalRemainingCalculation))),
_xlpm.Calculation
)</f>
        <v>500</v>
      </c>
      <c r="K184" s="84" t="str">
        <f>_xlfn.LET(
_xlpm.IsPrincipalRemainingLessThanOrEqualToPMICutoffAmtCondition,$I183&lt;=$B$2*(1-$B$13),
_xlpm.PMIMonthlyPayment,$B$17,
_xlpm.IsPrincipalZeroCondition,ROUND($I183,2) = 0,
_xlpm.IsPrincipalRemainingBlankCondition,$I183="",
_xlpm.IsPeriodBlankCondition,ISBLANK($A184),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84" s="84">
        <f t="shared" si="12"/>
        <v>2163.4573496323683</v>
      </c>
      <c r="O184" s="84"/>
    </row>
    <row r="185" spans="1:15" x14ac:dyDescent="0.3">
      <c r="A185" s="74">
        <v>160</v>
      </c>
      <c r="B185" s="132">
        <f t="shared" si="13"/>
        <v>48670</v>
      </c>
      <c r="C185" s="130">
        <v>0.1</v>
      </c>
      <c r="D185" s="131">
        <f>_xlfn.LET(
_xlpm.Payment,IF(OR($C185&lt;&gt;$C184,$C184=""),-PMT($C185/12,COUNT($A185:$A$625),$I184),$D184),
_xlpm.IsPrincipalRemainingZeroCondition,ROUND($I184,2)=0,
_xlpm.IsPrincipalRemainingBlankCondition,$I184="",
_xlpm.IsPeriodBlankCondition,ISBLANK($A185),
_xlpm.Calculation,IF(_xlpm.IsPeriodBlankCondition,"",IF(_xlpm.IsPrincipalRemainingBlankCondition,"",IF(_xlpm.IsPrincipalRemainingZeroCondition,"",_xlpm.Payment))),
_xlpm.Calculation
)</f>
        <v>1563.4573496323683</v>
      </c>
      <c r="E185" s="84">
        <f t="shared" si="14"/>
        <v>127437.62761537168</v>
      </c>
      <c r="F185" s="84" cm="1">
        <f t="array" ref="F185">_xlfn.LET(
_xlpm.InterestCalculation,$I184*($C185/12),
_xlpm.IsPrincipalRemainingZeroCondition,ROUND($I184,2)=0,
_xlpm.IsPrincipalRemainingBlankCondition,$I184="",
_xlpm.IsPeriodBlankCondition,ISBLANK($A185),
_xlpm.Calculation,IF(_xlpm.IsPeriodBlankCondition,"",IF(_xlpm.IsPrincipalRemainingBlankCondition,"",IF(_xlpm.IsPrincipalRemainingZeroCondition,"",_xlpm.InterestCalculation))),
_xlpm.Calculation
)</f>
        <v>1061.9802301280972</v>
      </c>
      <c r="G185" s="84">
        <f t="shared" si="10"/>
        <v>501.47711950427106</v>
      </c>
      <c r="H185" s="84">
        <v>100</v>
      </c>
      <c r="I185" s="84">
        <f t="shared" si="11"/>
        <v>126836.1504958674</v>
      </c>
      <c r="J185" s="84">
        <f>_xlfn.LET(
_xlpm.PrincpalRemainingCalculation,$B$11,
_xlpm.IsPrincipalZeroCondition,ROUND($I184,2) = 0,
_xlpm.IsPrincipalRemainingBlankCondition,$I184="",
_xlpm.IsPeriodBlankCondition,ISBLANK($A185),
_xlpm.Calculation,IF(_xlpm.IsPeriodBlankCondition,"",IF(_xlpm.IsPrincipalRemainingBlankCondition,"",IF(_xlpm.IsPrincipalZeroCondition,"",_xlpm.PrincpalRemainingCalculation))),
_xlpm.Calculation
)</f>
        <v>500</v>
      </c>
      <c r="K185" s="84" t="str">
        <f>_xlfn.LET(
_xlpm.IsPrincipalRemainingLessThanOrEqualToPMICutoffAmtCondition,$I184&lt;=$B$2*(1-$B$13),
_xlpm.PMIMonthlyPayment,$B$17,
_xlpm.IsPrincipalZeroCondition,ROUND($I184,2) = 0,
_xlpm.IsPrincipalRemainingBlankCondition,$I184="",
_xlpm.IsPeriodBlankCondition,ISBLANK($A185),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85" s="84">
        <f t="shared" si="12"/>
        <v>2163.4573496323683</v>
      </c>
      <c r="O185" s="84"/>
    </row>
    <row r="186" spans="1:15" x14ac:dyDescent="0.3">
      <c r="A186" s="74">
        <v>161</v>
      </c>
      <c r="B186" s="132">
        <f t="shared" si="13"/>
        <v>48700</v>
      </c>
      <c r="C186" s="130">
        <v>0.1</v>
      </c>
      <c r="D186" s="131">
        <f>_xlfn.LET(
_xlpm.Payment,IF(OR($C186&lt;&gt;$C185,$C185=""),-PMT($C186/12,COUNT($A186:$A$625),$I185),$D185),
_xlpm.IsPrincipalRemainingZeroCondition,ROUND($I185,2)=0,
_xlpm.IsPrincipalRemainingBlankCondition,$I185="",
_xlpm.IsPeriodBlankCondition,ISBLANK($A186),
_xlpm.Calculation,IF(_xlpm.IsPeriodBlankCondition,"",IF(_xlpm.IsPrincipalRemainingBlankCondition,"",IF(_xlpm.IsPrincipalRemainingZeroCondition,"",_xlpm.Payment))),
_xlpm.Calculation
)</f>
        <v>1563.4573496323683</v>
      </c>
      <c r="E186" s="84">
        <f t="shared" si="14"/>
        <v>126836.1504958674</v>
      </c>
      <c r="F186" s="84" cm="1">
        <f t="array" ref="F186">_xlfn.LET(
_xlpm.InterestCalculation,$I185*($C186/12),
_xlpm.IsPrincipalRemainingZeroCondition,ROUND($I185,2)=0,
_xlpm.IsPrincipalRemainingBlankCondition,$I185="",
_xlpm.IsPeriodBlankCondition,ISBLANK($A186),
_xlpm.Calculation,IF(_xlpm.IsPeriodBlankCondition,"",IF(_xlpm.IsPrincipalRemainingBlankCondition,"",IF(_xlpm.IsPrincipalRemainingZeroCondition,"",_xlpm.InterestCalculation))),
_xlpm.Calculation
)</f>
        <v>1056.967920798895</v>
      </c>
      <c r="G186" s="84">
        <f t="shared" si="10"/>
        <v>506.48942883347331</v>
      </c>
      <c r="H186" s="84">
        <v>100</v>
      </c>
      <c r="I186" s="84">
        <f t="shared" si="11"/>
        <v>126229.66106703393</v>
      </c>
      <c r="J186" s="84">
        <f>_xlfn.LET(
_xlpm.PrincpalRemainingCalculation,$B$11,
_xlpm.IsPrincipalZeroCondition,ROUND($I185,2) = 0,
_xlpm.IsPrincipalRemainingBlankCondition,$I185="",
_xlpm.IsPeriodBlankCondition,ISBLANK($A186),
_xlpm.Calculation,IF(_xlpm.IsPeriodBlankCondition,"",IF(_xlpm.IsPrincipalRemainingBlankCondition,"",IF(_xlpm.IsPrincipalZeroCondition,"",_xlpm.PrincpalRemainingCalculation))),
_xlpm.Calculation
)</f>
        <v>500</v>
      </c>
      <c r="K186" s="84" t="str">
        <f>_xlfn.LET(
_xlpm.IsPrincipalRemainingLessThanOrEqualToPMICutoffAmtCondition,$I185&lt;=$B$2*(1-$B$13),
_xlpm.PMIMonthlyPayment,$B$17,
_xlpm.IsPrincipalZeroCondition,ROUND($I185,2) = 0,
_xlpm.IsPrincipalRemainingBlankCondition,$I185="",
_xlpm.IsPeriodBlankCondition,ISBLANK($A186),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86" s="84">
        <f t="shared" si="12"/>
        <v>2163.4573496323683</v>
      </c>
      <c r="O186" s="84"/>
    </row>
    <row r="187" spans="1:15" x14ac:dyDescent="0.3">
      <c r="A187" s="74">
        <v>162</v>
      </c>
      <c r="B187" s="132">
        <f t="shared" si="13"/>
        <v>48731</v>
      </c>
      <c r="C187" s="130">
        <v>0.1</v>
      </c>
      <c r="D187" s="131">
        <f>_xlfn.LET(
_xlpm.Payment,IF(OR($C187&lt;&gt;$C186,$C186=""),-PMT($C187/12,COUNT($A187:$A$625),$I186),$D186),
_xlpm.IsPrincipalRemainingZeroCondition,ROUND($I186,2)=0,
_xlpm.IsPrincipalRemainingBlankCondition,$I186="",
_xlpm.IsPeriodBlankCondition,ISBLANK($A187),
_xlpm.Calculation,IF(_xlpm.IsPeriodBlankCondition,"",IF(_xlpm.IsPrincipalRemainingBlankCondition,"",IF(_xlpm.IsPrincipalRemainingZeroCondition,"",_xlpm.Payment))),
_xlpm.Calculation
)</f>
        <v>1563.4573496323683</v>
      </c>
      <c r="E187" s="84">
        <f t="shared" si="14"/>
        <v>126229.66106703393</v>
      </c>
      <c r="F187" s="84" cm="1">
        <f t="array" ref="F187">_xlfn.LET(
_xlpm.InterestCalculation,$I186*($C187/12),
_xlpm.IsPrincipalRemainingZeroCondition,ROUND($I186,2)=0,
_xlpm.IsPrincipalRemainingBlankCondition,$I186="",
_xlpm.IsPeriodBlankCondition,ISBLANK($A187),
_xlpm.Calculation,IF(_xlpm.IsPeriodBlankCondition,"",IF(_xlpm.IsPrincipalRemainingBlankCondition,"",IF(_xlpm.IsPrincipalRemainingZeroCondition,"",_xlpm.InterestCalculation))),
_xlpm.Calculation
)</f>
        <v>1051.9138422252827</v>
      </c>
      <c r="G187" s="84">
        <f t="shared" si="10"/>
        <v>511.5435074070856</v>
      </c>
      <c r="H187" s="84">
        <v>100</v>
      </c>
      <c r="I187" s="84">
        <f t="shared" si="11"/>
        <v>125618.11755962684</v>
      </c>
      <c r="J187" s="84">
        <f>_xlfn.LET(
_xlpm.PrincpalRemainingCalculation,$B$11,
_xlpm.IsPrincipalZeroCondition,ROUND($I186,2) = 0,
_xlpm.IsPrincipalRemainingBlankCondition,$I186="",
_xlpm.IsPeriodBlankCondition,ISBLANK($A187),
_xlpm.Calculation,IF(_xlpm.IsPeriodBlankCondition,"",IF(_xlpm.IsPrincipalRemainingBlankCondition,"",IF(_xlpm.IsPrincipalZeroCondition,"",_xlpm.PrincpalRemainingCalculation))),
_xlpm.Calculation
)</f>
        <v>500</v>
      </c>
      <c r="K187" s="84" t="str">
        <f>_xlfn.LET(
_xlpm.IsPrincipalRemainingLessThanOrEqualToPMICutoffAmtCondition,$I186&lt;=$B$2*(1-$B$13),
_xlpm.PMIMonthlyPayment,$B$17,
_xlpm.IsPrincipalZeroCondition,ROUND($I186,2) = 0,
_xlpm.IsPrincipalRemainingBlankCondition,$I186="",
_xlpm.IsPeriodBlankCondition,ISBLANK($A187),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87" s="84">
        <f t="shared" si="12"/>
        <v>2163.4573496323683</v>
      </c>
      <c r="O187" s="84"/>
    </row>
    <row r="188" spans="1:15" x14ac:dyDescent="0.3">
      <c r="A188" s="74">
        <v>163</v>
      </c>
      <c r="B188" s="132">
        <f t="shared" si="13"/>
        <v>48761</v>
      </c>
      <c r="C188" s="130">
        <v>0.1</v>
      </c>
      <c r="D188" s="131">
        <f>_xlfn.LET(
_xlpm.Payment,IF(OR($C188&lt;&gt;$C187,$C187=""),-PMT($C188/12,COUNT($A188:$A$625),$I187),$D187),
_xlpm.IsPrincipalRemainingZeroCondition,ROUND($I187,2)=0,
_xlpm.IsPrincipalRemainingBlankCondition,$I187="",
_xlpm.IsPeriodBlankCondition,ISBLANK($A188),
_xlpm.Calculation,IF(_xlpm.IsPeriodBlankCondition,"",IF(_xlpm.IsPrincipalRemainingBlankCondition,"",IF(_xlpm.IsPrincipalRemainingZeroCondition,"",_xlpm.Payment))),
_xlpm.Calculation
)</f>
        <v>1563.4573496323683</v>
      </c>
      <c r="E188" s="84">
        <f t="shared" si="14"/>
        <v>125618.11755962684</v>
      </c>
      <c r="F188" s="84" cm="1">
        <f t="array" ref="F188">_xlfn.LET(
_xlpm.InterestCalculation,$I187*($C188/12),
_xlpm.IsPrincipalRemainingZeroCondition,ROUND($I187,2)=0,
_xlpm.IsPrincipalRemainingBlankCondition,$I187="",
_xlpm.IsPeriodBlankCondition,ISBLANK($A188),
_xlpm.Calculation,IF(_xlpm.IsPeriodBlankCondition,"",IF(_xlpm.IsPrincipalRemainingBlankCondition,"",IF(_xlpm.IsPrincipalRemainingZeroCondition,"",_xlpm.InterestCalculation))),
_xlpm.Calculation
)</f>
        <v>1046.8176463302236</v>
      </c>
      <c r="G188" s="84">
        <f t="shared" si="10"/>
        <v>516.63970330214465</v>
      </c>
      <c r="H188" s="84">
        <v>100</v>
      </c>
      <c r="I188" s="84">
        <f t="shared" si="11"/>
        <v>125001.47785632469</v>
      </c>
      <c r="J188" s="84">
        <f>_xlfn.LET(
_xlpm.PrincpalRemainingCalculation,$B$11,
_xlpm.IsPrincipalZeroCondition,ROUND($I187,2) = 0,
_xlpm.IsPrincipalRemainingBlankCondition,$I187="",
_xlpm.IsPeriodBlankCondition,ISBLANK($A188),
_xlpm.Calculation,IF(_xlpm.IsPeriodBlankCondition,"",IF(_xlpm.IsPrincipalRemainingBlankCondition,"",IF(_xlpm.IsPrincipalZeroCondition,"",_xlpm.PrincpalRemainingCalculation))),
_xlpm.Calculation
)</f>
        <v>500</v>
      </c>
      <c r="K188" s="84" t="str">
        <f>_xlfn.LET(
_xlpm.IsPrincipalRemainingLessThanOrEqualToPMICutoffAmtCondition,$I187&lt;=$B$2*(1-$B$13),
_xlpm.PMIMonthlyPayment,$B$17,
_xlpm.IsPrincipalZeroCondition,ROUND($I187,2) = 0,
_xlpm.IsPrincipalRemainingBlankCondition,$I187="",
_xlpm.IsPeriodBlankCondition,ISBLANK($A188),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88" s="84">
        <f t="shared" si="12"/>
        <v>2163.4573496323683</v>
      </c>
      <c r="O188" s="84"/>
    </row>
    <row r="189" spans="1:15" x14ac:dyDescent="0.3">
      <c r="A189" s="74">
        <v>164</v>
      </c>
      <c r="B189" s="132">
        <f t="shared" si="13"/>
        <v>48792</v>
      </c>
      <c r="C189" s="130">
        <v>0.1</v>
      </c>
      <c r="D189" s="131">
        <f>_xlfn.LET(
_xlpm.Payment,IF(OR($C189&lt;&gt;$C188,$C188=""),-PMT($C189/12,COUNT($A189:$A$625),$I188),$D188),
_xlpm.IsPrincipalRemainingZeroCondition,ROUND($I188,2)=0,
_xlpm.IsPrincipalRemainingBlankCondition,$I188="",
_xlpm.IsPeriodBlankCondition,ISBLANK($A189),
_xlpm.Calculation,IF(_xlpm.IsPeriodBlankCondition,"",IF(_xlpm.IsPrincipalRemainingBlankCondition,"",IF(_xlpm.IsPrincipalRemainingZeroCondition,"",_xlpm.Payment))),
_xlpm.Calculation
)</f>
        <v>1563.4573496323683</v>
      </c>
      <c r="E189" s="84">
        <f t="shared" si="14"/>
        <v>125001.47785632469</v>
      </c>
      <c r="F189" s="84" cm="1">
        <f t="array" ref="F189">_xlfn.LET(
_xlpm.InterestCalculation,$I188*($C189/12),
_xlpm.IsPrincipalRemainingZeroCondition,ROUND($I188,2)=0,
_xlpm.IsPrincipalRemainingBlankCondition,$I188="",
_xlpm.IsPeriodBlankCondition,ISBLANK($A189),
_xlpm.Calculation,IF(_xlpm.IsPeriodBlankCondition,"",IF(_xlpm.IsPrincipalRemainingBlankCondition,"",IF(_xlpm.IsPrincipalRemainingZeroCondition,"",_xlpm.InterestCalculation))),
_xlpm.Calculation
)</f>
        <v>1041.6789821360392</v>
      </c>
      <c r="G189" s="84">
        <f t="shared" si="10"/>
        <v>521.77836749632911</v>
      </c>
      <c r="H189" s="84">
        <v>100</v>
      </c>
      <c r="I189" s="84">
        <f t="shared" si="11"/>
        <v>124379.69948882837</v>
      </c>
      <c r="J189" s="84">
        <f>_xlfn.LET(
_xlpm.PrincpalRemainingCalculation,$B$11,
_xlpm.IsPrincipalZeroCondition,ROUND($I188,2) = 0,
_xlpm.IsPrincipalRemainingBlankCondition,$I188="",
_xlpm.IsPeriodBlankCondition,ISBLANK($A189),
_xlpm.Calculation,IF(_xlpm.IsPeriodBlankCondition,"",IF(_xlpm.IsPrincipalRemainingBlankCondition,"",IF(_xlpm.IsPrincipalZeroCondition,"",_xlpm.PrincpalRemainingCalculation))),
_xlpm.Calculation
)</f>
        <v>500</v>
      </c>
      <c r="K189" s="84" t="str">
        <f>_xlfn.LET(
_xlpm.IsPrincipalRemainingLessThanOrEqualToPMICutoffAmtCondition,$I188&lt;=$B$2*(1-$B$13),
_xlpm.PMIMonthlyPayment,$B$17,
_xlpm.IsPrincipalZeroCondition,ROUND($I188,2) = 0,
_xlpm.IsPrincipalRemainingBlankCondition,$I188="",
_xlpm.IsPeriodBlankCondition,ISBLANK($A189),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89" s="84">
        <f t="shared" si="12"/>
        <v>2163.4573496323683</v>
      </c>
      <c r="O189" s="84"/>
    </row>
    <row r="190" spans="1:15" x14ac:dyDescent="0.3">
      <c r="A190" s="74">
        <v>165</v>
      </c>
      <c r="B190" s="132">
        <f t="shared" si="13"/>
        <v>48823</v>
      </c>
      <c r="C190" s="130">
        <v>0.1</v>
      </c>
      <c r="D190" s="131">
        <f>_xlfn.LET(
_xlpm.Payment,IF(OR($C190&lt;&gt;$C189,$C189=""),-PMT($C190/12,COUNT($A190:$A$625),$I189),$D189),
_xlpm.IsPrincipalRemainingZeroCondition,ROUND($I189,2)=0,
_xlpm.IsPrincipalRemainingBlankCondition,$I189="",
_xlpm.IsPeriodBlankCondition,ISBLANK($A190),
_xlpm.Calculation,IF(_xlpm.IsPeriodBlankCondition,"",IF(_xlpm.IsPrincipalRemainingBlankCondition,"",IF(_xlpm.IsPrincipalRemainingZeroCondition,"",_xlpm.Payment))),
_xlpm.Calculation
)</f>
        <v>1563.4573496323683</v>
      </c>
      <c r="E190" s="84">
        <f t="shared" si="14"/>
        <v>124379.69948882837</v>
      </c>
      <c r="F190" s="84" cm="1">
        <f t="array" ref="F190">_xlfn.LET(
_xlpm.InterestCalculation,$I189*($C190/12),
_xlpm.IsPrincipalRemainingZeroCondition,ROUND($I189,2)=0,
_xlpm.IsPrincipalRemainingBlankCondition,$I189="",
_xlpm.IsPeriodBlankCondition,ISBLANK($A190),
_xlpm.Calculation,IF(_xlpm.IsPeriodBlankCondition,"",IF(_xlpm.IsPrincipalRemainingBlankCondition,"",IF(_xlpm.IsPrincipalRemainingZeroCondition,"",_xlpm.InterestCalculation))),
_xlpm.Calculation
)</f>
        <v>1036.4974957402364</v>
      </c>
      <c r="G190" s="84">
        <f t="shared" si="10"/>
        <v>526.95985389213183</v>
      </c>
      <c r="H190" s="84">
        <v>100</v>
      </c>
      <c r="I190" s="84">
        <f t="shared" si="11"/>
        <v>123752.73963493624</v>
      </c>
      <c r="J190" s="84">
        <f>_xlfn.LET(
_xlpm.PrincpalRemainingCalculation,$B$11,
_xlpm.IsPrincipalZeroCondition,ROUND($I189,2) = 0,
_xlpm.IsPrincipalRemainingBlankCondition,$I189="",
_xlpm.IsPeriodBlankCondition,ISBLANK($A190),
_xlpm.Calculation,IF(_xlpm.IsPeriodBlankCondition,"",IF(_xlpm.IsPrincipalRemainingBlankCondition,"",IF(_xlpm.IsPrincipalZeroCondition,"",_xlpm.PrincpalRemainingCalculation))),
_xlpm.Calculation
)</f>
        <v>500</v>
      </c>
      <c r="K190" s="84" t="str">
        <f>_xlfn.LET(
_xlpm.IsPrincipalRemainingLessThanOrEqualToPMICutoffAmtCondition,$I189&lt;=$B$2*(1-$B$13),
_xlpm.PMIMonthlyPayment,$B$17,
_xlpm.IsPrincipalZeroCondition,ROUND($I189,2) = 0,
_xlpm.IsPrincipalRemainingBlankCondition,$I189="",
_xlpm.IsPeriodBlankCondition,ISBLANK($A190),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90" s="84">
        <f t="shared" si="12"/>
        <v>2163.4573496323683</v>
      </c>
      <c r="O190" s="84"/>
    </row>
    <row r="191" spans="1:15" x14ac:dyDescent="0.3">
      <c r="A191" s="74">
        <v>166</v>
      </c>
      <c r="B191" s="132">
        <f t="shared" si="13"/>
        <v>48853</v>
      </c>
      <c r="C191" s="130">
        <v>0.1</v>
      </c>
      <c r="D191" s="131">
        <f>_xlfn.LET(
_xlpm.Payment,IF(OR($C191&lt;&gt;$C190,$C190=""),-PMT($C191/12,COUNT($A191:$A$625),$I190),$D190),
_xlpm.IsPrincipalRemainingZeroCondition,ROUND($I190,2)=0,
_xlpm.IsPrincipalRemainingBlankCondition,$I190="",
_xlpm.IsPeriodBlankCondition,ISBLANK($A191),
_xlpm.Calculation,IF(_xlpm.IsPeriodBlankCondition,"",IF(_xlpm.IsPrincipalRemainingBlankCondition,"",IF(_xlpm.IsPrincipalRemainingZeroCondition,"",_xlpm.Payment))),
_xlpm.Calculation
)</f>
        <v>1563.4573496323683</v>
      </c>
      <c r="E191" s="84">
        <f t="shared" si="14"/>
        <v>123752.73963493624</v>
      </c>
      <c r="F191" s="84" cm="1">
        <f t="array" ref="F191">_xlfn.LET(
_xlpm.InterestCalculation,$I190*($C191/12),
_xlpm.IsPrincipalRemainingZeroCondition,ROUND($I190,2)=0,
_xlpm.IsPrincipalRemainingBlankCondition,$I190="",
_xlpm.IsPeriodBlankCondition,ISBLANK($A191),
_xlpm.Calculation,IF(_xlpm.IsPeriodBlankCondition,"",IF(_xlpm.IsPrincipalRemainingBlankCondition,"",IF(_xlpm.IsPrincipalRemainingZeroCondition,"",_xlpm.InterestCalculation))),
_xlpm.Calculation
)</f>
        <v>1031.2728302911353</v>
      </c>
      <c r="G191" s="84">
        <f t="shared" si="10"/>
        <v>532.184519341233</v>
      </c>
      <c r="H191" s="84">
        <v>100</v>
      </c>
      <c r="I191" s="84">
        <f t="shared" si="11"/>
        <v>123120.55511559501</v>
      </c>
      <c r="J191" s="84">
        <f>_xlfn.LET(
_xlpm.PrincpalRemainingCalculation,$B$11,
_xlpm.IsPrincipalZeroCondition,ROUND($I190,2) = 0,
_xlpm.IsPrincipalRemainingBlankCondition,$I190="",
_xlpm.IsPeriodBlankCondition,ISBLANK($A191),
_xlpm.Calculation,IF(_xlpm.IsPeriodBlankCondition,"",IF(_xlpm.IsPrincipalRemainingBlankCondition,"",IF(_xlpm.IsPrincipalZeroCondition,"",_xlpm.PrincpalRemainingCalculation))),
_xlpm.Calculation
)</f>
        <v>500</v>
      </c>
      <c r="K191" s="84" t="str">
        <f>_xlfn.LET(
_xlpm.IsPrincipalRemainingLessThanOrEqualToPMICutoffAmtCondition,$I190&lt;=$B$2*(1-$B$13),
_xlpm.PMIMonthlyPayment,$B$17,
_xlpm.IsPrincipalZeroCondition,ROUND($I190,2) = 0,
_xlpm.IsPrincipalRemainingBlankCondition,$I190="",
_xlpm.IsPeriodBlankCondition,ISBLANK($A191),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91" s="84">
        <f t="shared" si="12"/>
        <v>2163.4573496323683</v>
      </c>
      <c r="O191" s="84"/>
    </row>
    <row r="192" spans="1:15" x14ac:dyDescent="0.3">
      <c r="A192" s="74">
        <v>167</v>
      </c>
      <c r="B192" s="132">
        <f t="shared" si="13"/>
        <v>48884</v>
      </c>
      <c r="C192" s="130">
        <v>0.1</v>
      </c>
      <c r="D192" s="131">
        <f>_xlfn.LET(
_xlpm.Payment,IF(OR($C192&lt;&gt;$C191,$C191=""),-PMT($C192/12,COUNT($A192:$A$625),$I191),$D191),
_xlpm.IsPrincipalRemainingZeroCondition,ROUND($I191,2)=0,
_xlpm.IsPrincipalRemainingBlankCondition,$I191="",
_xlpm.IsPeriodBlankCondition,ISBLANK($A192),
_xlpm.Calculation,IF(_xlpm.IsPeriodBlankCondition,"",IF(_xlpm.IsPrincipalRemainingBlankCondition,"",IF(_xlpm.IsPrincipalRemainingZeroCondition,"",_xlpm.Payment))),
_xlpm.Calculation
)</f>
        <v>1563.4573496323683</v>
      </c>
      <c r="E192" s="84">
        <f t="shared" si="14"/>
        <v>123120.55511559501</v>
      </c>
      <c r="F192" s="84" cm="1">
        <f t="array" ref="F192">_xlfn.LET(
_xlpm.InterestCalculation,$I191*($C192/12),
_xlpm.IsPrincipalRemainingZeroCondition,ROUND($I191,2)=0,
_xlpm.IsPrincipalRemainingBlankCondition,$I191="",
_xlpm.IsPeriodBlankCondition,ISBLANK($A192),
_xlpm.Calculation,IF(_xlpm.IsPeriodBlankCondition,"",IF(_xlpm.IsPrincipalRemainingBlankCondition,"",IF(_xlpm.IsPrincipalRemainingZeroCondition,"",_xlpm.InterestCalculation))),
_xlpm.Calculation
)</f>
        <v>1026.0046259632918</v>
      </c>
      <c r="G192" s="84">
        <f t="shared" si="10"/>
        <v>537.45272366907648</v>
      </c>
      <c r="H192" s="84">
        <v>100</v>
      </c>
      <c r="I192" s="84">
        <f t="shared" si="11"/>
        <v>122483.10239192593</v>
      </c>
      <c r="J192" s="84">
        <f>_xlfn.LET(
_xlpm.PrincpalRemainingCalculation,$B$11,
_xlpm.IsPrincipalZeroCondition,ROUND($I191,2) = 0,
_xlpm.IsPrincipalRemainingBlankCondition,$I191="",
_xlpm.IsPeriodBlankCondition,ISBLANK($A192),
_xlpm.Calculation,IF(_xlpm.IsPeriodBlankCondition,"",IF(_xlpm.IsPrincipalRemainingBlankCondition,"",IF(_xlpm.IsPrincipalZeroCondition,"",_xlpm.PrincpalRemainingCalculation))),
_xlpm.Calculation
)</f>
        <v>500</v>
      </c>
      <c r="K192" s="84" t="str">
        <f>_xlfn.LET(
_xlpm.IsPrincipalRemainingLessThanOrEqualToPMICutoffAmtCondition,$I191&lt;=$B$2*(1-$B$13),
_xlpm.PMIMonthlyPayment,$B$17,
_xlpm.IsPrincipalZeroCondition,ROUND($I191,2) = 0,
_xlpm.IsPrincipalRemainingBlankCondition,$I191="",
_xlpm.IsPeriodBlankCondition,ISBLANK($A192),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92" s="84">
        <f t="shared" si="12"/>
        <v>2163.4573496323683</v>
      </c>
      <c r="O192" s="84"/>
    </row>
    <row r="193" spans="1:15" x14ac:dyDescent="0.3">
      <c r="A193" s="74">
        <v>168</v>
      </c>
      <c r="B193" s="132">
        <f t="shared" si="13"/>
        <v>48914</v>
      </c>
      <c r="C193" s="130">
        <v>0.1</v>
      </c>
      <c r="D193" s="131">
        <f>_xlfn.LET(
_xlpm.Payment,IF(OR($C193&lt;&gt;$C192,$C192=""),-PMT($C193/12,COUNT($A193:$A$625),$I192),$D192),
_xlpm.IsPrincipalRemainingZeroCondition,ROUND($I192,2)=0,
_xlpm.IsPrincipalRemainingBlankCondition,$I192="",
_xlpm.IsPeriodBlankCondition,ISBLANK($A193),
_xlpm.Calculation,IF(_xlpm.IsPeriodBlankCondition,"",IF(_xlpm.IsPrincipalRemainingBlankCondition,"",IF(_xlpm.IsPrincipalRemainingZeroCondition,"",_xlpm.Payment))),
_xlpm.Calculation
)</f>
        <v>1563.4573496323683</v>
      </c>
      <c r="E193" s="84">
        <f t="shared" si="14"/>
        <v>122483.10239192593</v>
      </c>
      <c r="F193" s="84" cm="1">
        <f t="array" ref="F193">_xlfn.LET(
_xlpm.InterestCalculation,$I192*($C193/12),
_xlpm.IsPrincipalRemainingZeroCondition,ROUND($I192,2)=0,
_xlpm.IsPrincipalRemainingBlankCondition,$I192="",
_xlpm.IsPeriodBlankCondition,ISBLANK($A193),
_xlpm.Calculation,IF(_xlpm.IsPeriodBlankCondition,"",IF(_xlpm.IsPrincipalRemainingBlankCondition,"",IF(_xlpm.IsPrincipalRemainingZeroCondition,"",_xlpm.InterestCalculation))),
_xlpm.Calculation
)</f>
        <v>1020.6925199327161</v>
      </c>
      <c r="G193" s="84">
        <f t="shared" si="10"/>
        <v>542.76482969965218</v>
      </c>
      <c r="H193" s="84">
        <v>100</v>
      </c>
      <c r="I193" s="84">
        <f t="shared" si="11"/>
        <v>121840.33756222628</v>
      </c>
      <c r="J193" s="84">
        <f>_xlfn.LET(
_xlpm.PrincpalRemainingCalculation,$B$11,
_xlpm.IsPrincipalZeroCondition,ROUND($I192,2) = 0,
_xlpm.IsPrincipalRemainingBlankCondition,$I192="",
_xlpm.IsPeriodBlankCondition,ISBLANK($A193),
_xlpm.Calculation,IF(_xlpm.IsPeriodBlankCondition,"",IF(_xlpm.IsPrincipalRemainingBlankCondition,"",IF(_xlpm.IsPrincipalZeroCondition,"",_xlpm.PrincpalRemainingCalculation))),
_xlpm.Calculation
)</f>
        <v>500</v>
      </c>
      <c r="K193" s="84" t="str">
        <f>_xlfn.LET(
_xlpm.IsPrincipalRemainingLessThanOrEqualToPMICutoffAmtCondition,$I192&lt;=$B$2*(1-$B$13),
_xlpm.PMIMonthlyPayment,$B$17,
_xlpm.IsPrincipalZeroCondition,ROUND($I192,2) = 0,
_xlpm.IsPrincipalRemainingBlankCondition,$I192="",
_xlpm.IsPeriodBlankCondition,ISBLANK($A193),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93" s="84">
        <f t="shared" si="12"/>
        <v>2163.4573496323683</v>
      </c>
      <c r="O193" s="84"/>
    </row>
    <row r="194" spans="1:15" x14ac:dyDescent="0.3">
      <c r="A194" s="74">
        <v>169</v>
      </c>
      <c r="B194" s="132">
        <f t="shared" si="13"/>
        <v>48945</v>
      </c>
      <c r="C194" s="130">
        <v>0.1</v>
      </c>
      <c r="D194" s="131">
        <f>_xlfn.LET(
_xlpm.Payment,IF(OR($C194&lt;&gt;$C193,$C193=""),-PMT($C194/12,COUNT($A194:$A$625),$I193),$D193),
_xlpm.IsPrincipalRemainingZeroCondition,ROUND($I193,2)=0,
_xlpm.IsPrincipalRemainingBlankCondition,$I193="",
_xlpm.IsPeriodBlankCondition,ISBLANK($A194),
_xlpm.Calculation,IF(_xlpm.IsPeriodBlankCondition,"",IF(_xlpm.IsPrincipalRemainingBlankCondition,"",IF(_xlpm.IsPrincipalRemainingZeroCondition,"",_xlpm.Payment))),
_xlpm.Calculation
)</f>
        <v>1563.4573496323683</v>
      </c>
      <c r="E194" s="84">
        <f t="shared" si="14"/>
        <v>121840.33756222628</v>
      </c>
      <c r="F194" s="84" cm="1">
        <f t="array" ref="F194">_xlfn.LET(
_xlpm.InterestCalculation,$I193*($C194/12),
_xlpm.IsPrincipalRemainingZeroCondition,ROUND($I193,2)=0,
_xlpm.IsPrincipalRemainingBlankCondition,$I193="",
_xlpm.IsPeriodBlankCondition,ISBLANK($A194),
_xlpm.Calculation,IF(_xlpm.IsPeriodBlankCondition,"",IF(_xlpm.IsPrincipalRemainingBlankCondition,"",IF(_xlpm.IsPrincipalRemainingZeroCondition,"",_xlpm.InterestCalculation))),
_xlpm.Calculation
)</f>
        <v>1015.3361463518856</v>
      </c>
      <c r="G194" s="84">
        <f t="shared" si="10"/>
        <v>548.12120328048263</v>
      </c>
      <c r="H194" s="84">
        <v>100</v>
      </c>
      <c r="I194" s="84">
        <f t="shared" si="11"/>
        <v>121192.21635894581</v>
      </c>
      <c r="J194" s="84">
        <f>_xlfn.LET(
_xlpm.PrincpalRemainingCalculation,$B$11,
_xlpm.IsPrincipalZeroCondition,ROUND($I193,2) = 0,
_xlpm.IsPrincipalRemainingBlankCondition,$I193="",
_xlpm.IsPeriodBlankCondition,ISBLANK($A194),
_xlpm.Calculation,IF(_xlpm.IsPeriodBlankCondition,"",IF(_xlpm.IsPrincipalRemainingBlankCondition,"",IF(_xlpm.IsPrincipalZeroCondition,"",_xlpm.PrincpalRemainingCalculation))),
_xlpm.Calculation
)</f>
        <v>500</v>
      </c>
      <c r="K194" s="84" t="str">
        <f>_xlfn.LET(
_xlpm.IsPrincipalRemainingLessThanOrEqualToPMICutoffAmtCondition,$I193&lt;=$B$2*(1-$B$13),
_xlpm.PMIMonthlyPayment,$B$17,
_xlpm.IsPrincipalZeroCondition,ROUND($I193,2) = 0,
_xlpm.IsPrincipalRemainingBlankCondition,$I193="",
_xlpm.IsPeriodBlankCondition,ISBLANK($A194),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94" s="84">
        <f t="shared" si="12"/>
        <v>2163.4573496323683</v>
      </c>
      <c r="O194" s="84"/>
    </row>
    <row r="195" spans="1:15" x14ac:dyDescent="0.3">
      <c r="A195" s="74">
        <v>170</v>
      </c>
      <c r="B195" s="132">
        <f t="shared" si="13"/>
        <v>48976</v>
      </c>
      <c r="C195" s="130">
        <v>0.1</v>
      </c>
      <c r="D195" s="131">
        <f>_xlfn.LET(
_xlpm.Payment,IF(OR($C195&lt;&gt;$C194,$C194=""),-PMT($C195/12,COUNT($A195:$A$625),$I194),$D194),
_xlpm.IsPrincipalRemainingZeroCondition,ROUND($I194,2)=0,
_xlpm.IsPrincipalRemainingBlankCondition,$I194="",
_xlpm.IsPeriodBlankCondition,ISBLANK($A195),
_xlpm.Calculation,IF(_xlpm.IsPeriodBlankCondition,"",IF(_xlpm.IsPrincipalRemainingBlankCondition,"",IF(_xlpm.IsPrincipalRemainingZeroCondition,"",_xlpm.Payment))),
_xlpm.Calculation
)</f>
        <v>1563.4573496323683</v>
      </c>
      <c r="E195" s="84">
        <f t="shared" si="14"/>
        <v>121192.21635894581</v>
      </c>
      <c r="F195" s="84" cm="1">
        <f t="array" ref="F195">_xlfn.LET(
_xlpm.InterestCalculation,$I194*($C195/12),
_xlpm.IsPrincipalRemainingZeroCondition,ROUND($I194,2)=0,
_xlpm.IsPrincipalRemainingBlankCondition,$I194="",
_xlpm.IsPeriodBlankCondition,ISBLANK($A195),
_xlpm.Calculation,IF(_xlpm.IsPeriodBlankCondition,"",IF(_xlpm.IsPrincipalRemainingBlankCondition,"",IF(_xlpm.IsPrincipalRemainingZeroCondition,"",_xlpm.InterestCalculation))),
_xlpm.Calculation
)</f>
        <v>1009.9351363245484</v>
      </c>
      <c r="G195" s="84">
        <f t="shared" si="10"/>
        <v>553.52221330781992</v>
      </c>
      <c r="H195" s="84">
        <v>100</v>
      </c>
      <c r="I195" s="84">
        <f t="shared" si="11"/>
        <v>120538.69414563799</v>
      </c>
      <c r="J195" s="84">
        <f>_xlfn.LET(
_xlpm.PrincpalRemainingCalculation,$B$11,
_xlpm.IsPrincipalZeroCondition,ROUND($I194,2) = 0,
_xlpm.IsPrincipalRemainingBlankCondition,$I194="",
_xlpm.IsPeriodBlankCondition,ISBLANK($A195),
_xlpm.Calculation,IF(_xlpm.IsPeriodBlankCondition,"",IF(_xlpm.IsPrincipalRemainingBlankCondition,"",IF(_xlpm.IsPrincipalZeroCondition,"",_xlpm.PrincpalRemainingCalculation))),
_xlpm.Calculation
)</f>
        <v>500</v>
      </c>
      <c r="K195" s="84" t="str">
        <f>_xlfn.LET(
_xlpm.IsPrincipalRemainingLessThanOrEqualToPMICutoffAmtCondition,$I194&lt;=$B$2*(1-$B$13),
_xlpm.PMIMonthlyPayment,$B$17,
_xlpm.IsPrincipalZeroCondition,ROUND($I194,2) = 0,
_xlpm.IsPrincipalRemainingBlankCondition,$I194="",
_xlpm.IsPeriodBlankCondition,ISBLANK($A195),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95" s="84">
        <f t="shared" si="12"/>
        <v>2163.4573496323683</v>
      </c>
      <c r="O195" s="84"/>
    </row>
    <row r="196" spans="1:15" x14ac:dyDescent="0.3">
      <c r="A196" s="74">
        <v>171</v>
      </c>
      <c r="B196" s="132">
        <f t="shared" si="13"/>
        <v>49004</v>
      </c>
      <c r="C196" s="130">
        <v>0.1</v>
      </c>
      <c r="D196" s="131">
        <f>_xlfn.LET(
_xlpm.Payment,IF(OR($C196&lt;&gt;$C195,$C195=""),-PMT($C196/12,COUNT($A196:$A$625),$I195),$D195),
_xlpm.IsPrincipalRemainingZeroCondition,ROUND($I195,2)=0,
_xlpm.IsPrincipalRemainingBlankCondition,$I195="",
_xlpm.IsPeriodBlankCondition,ISBLANK($A196),
_xlpm.Calculation,IF(_xlpm.IsPeriodBlankCondition,"",IF(_xlpm.IsPrincipalRemainingBlankCondition,"",IF(_xlpm.IsPrincipalRemainingZeroCondition,"",_xlpm.Payment))),
_xlpm.Calculation
)</f>
        <v>1563.4573496323683</v>
      </c>
      <c r="E196" s="84">
        <f t="shared" si="14"/>
        <v>120538.69414563799</v>
      </c>
      <c r="F196" s="84" cm="1">
        <f t="array" ref="F196">_xlfn.LET(
_xlpm.InterestCalculation,$I195*($C196/12),
_xlpm.IsPrincipalRemainingZeroCondition,ROUND($I195,2)=0,
_xlpm.IsPrincipalRemainingBlankCondition,$I195="",
_xlpm.IsPeriodBlankCondition,ISBLANK($A196),
_xlpm.Calculation,IF(_xlpm.IsPeriodBlankCondition,"",IF(_xlpm.IsPrincipalRemainingBlankCondition,"",IF(_xlpm.IsPrincipalRemainingZeroCondition,"",_xlpm.InterestCalculation))),
_xlpm.Calculation
)</f>
        <v>1004.4891178803165</v>
      </c>
      <c r="G196" s="84">
        <f t="shared" si="10"/>
        <v>558.96823175205179</v>
      </c>
      <c r="H196" s="84">
        <v>100</v>
      </c>
      <c r="I196" s="84">
        <f t="shared" si="11"/>
        <v>119879.72591388594</v>
      </c>
      <c r="J196" s="84">
        <f>_xlfn.LET(
_xlpm.PrincpalRemainingCalculation,$B$11,
_xlpm.IsPrincipalZeroCondition,ROUND($I195,2) = 0,
_xlpm.IsPrincipalRemainingBlankCondition,$I195="",
_xlpm.IsPeriodBlankCondition,ISBLANK($A196),
_xlpm.Calculation,IF(_xlpm.IsPeriodBlankCondition,"",IF(_xlpm.IsPrincipalRemainingBlankCondition,"",IF(_xlpm.IsPrincipalZeroCondition,"",_xlpm.PrincpalRemainingCalculation))),
_xlpm.Calculation
)</f>
        <v>500</v>
      </c>
      <c r="K196" s="84" t="str">
        <f>_xlfn.LET(
_xlpm.IsPrincipalRemainingLessThanOrEqualToPMICutoffAmtCondition,$I195&lt;=$B$2*(1-$B$13),
_xlpm.PMIMonthlyPayment,$B$17,
_xlpm.IsPrincipalZeroCondition,ROUND($I195,2) = 0,
_xlpm.IsPrincipalRemainingBlankCondition,$I195="",
_xlpm.IsPeriodBlankCondition,ISBLANK($A196),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96" s="84">
        <f t="shared" si="12"/>
        <v>2163.4573496323683</v>
      </c>
      <c r="O196" s="84"/>
    </row>
    <row r="197" spans="1:15" x14ac:dyDescent="0.3">
      <c r="A197" s="74">
        <v>172</v>
      </c>
      <c r="B197" s="132">
        <f t="shared" si="13"/>
        <v>49035</v>
      </c>
      <c r="C197" s="130">
        <v>0.1</v>
      </c>
      <c r="D197" s="131">
        <f>_xlfn.LET(
_xlpm.Payment,IF(OR($C197&lt;&gt;$C196,$C196=""),-PMT($C197/12,COUNT($A197:$A$625),$I196),$D196),
_xlpm.IsPrincipalRemainingZeroCondition,ROUND($I196,2)=0,
_xlpm.IsPrincipalRemainingBlankCondition,$I196="",
_xlpm.IsPeriodBlankCondition,ISBLANK($A197),
_xlpm.Calculation,IF(_xlpm.IsPeriodBlankCondition,"",IF(_xlpm.IsPrincipalRemainingBlankCondition,"",IF(_xlpm.IsPrincipalRemainingZeroCondition,"",_xlpm.Payment))),
_xlpm.Calculation
)</f>
        <v>1563.4573496323683</v>
      </c>
      <c r="E197" s="84">
        <f t="shared" si="14"/>
        <v>119879.72591388594</v>
      </c>
      <c r="F197" s="84" cm="1">
        <f t="array" ref="F197">_xlfn.LET(
_xlpm.InterestCalculation,$I196*($C197/12),
_xlpm.IsPrincipalRemainingZeroCondition,ROUND($I196,2)=0,
_xlpm.IsPrincipalRemainingBlankCondition,$I196="",
_xlpm.IsPeriodBlankCondition,ISBLANK($A197),
_xlpm.Calculation,IF(_xlpm.IsPeriodBlankCondition,"",IF(_xlpm.IsPrincipalRemainingBlankCondition,"",IF(_xlpm.IsPrincipalRemainingZeroCondition,"",_xlpm.InterestCalculation))),
_xlpm.Calculation
)</f>
        <v>998.99771594904951</v>
      </c>
      <c r="G197" s="84">
        <f t="shared" si="10"/>
        <v>564.45963368331877</v>
      </c>
      <c r="H197" s="84">
        <v>100</v>
      </c>
      <c r="I197" s="84">
        <f t="shared" si="11"/>
        <v>119215.26628020262</v>
      </c>
      <c r="J197" s="84">
        <f>_xlfn.LET(
_xlpm.PrincpalRemainingCalculation,$B$11,
_xlpm.IsPrincipalZeroCondition,ROUND($I196,2) = 0,
_xlpm.IsPrincipalRemainingBlankCondition,$I196="",
_xlpm.IsPeriodBlankCondition,ISBLANK($A197),
_xlpm.Calculation,IF(_xlpm.IsPeriodBlankCondition,"",IF(_xlpm.IsPrincipalRemainingBlankCondition,"",IF(_xlpm.IsPrincipalZeroCondition,"",_xlpm.PrincpalRemainingCalculation))),
_xlpm.Calculation
)</f>
        <v>500</v>
      </c>
      <c r="K197" s="84" t="str">
        <f>_xlfn.LET(
_xlpm.IsPrincipalRemainingLessThanOrEqualToPMICutoffAmtCondition,$I196&lt;=$B$2*(1-$B$13),
_xlpm.PMIMonthlyPayment,$B$17,
_xlpm.IsPrincipalZeroCondition,ROUND($I196,2) = 0,
_xlpm.IsPrincipalRemainingBlankCondition,$I196="",
_xlpm.IsPeriodBlankCondition,ISBLANK($A197),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97" s="84">
        <f t="shared" si="12"/>
        <v>2163.4573496323683</v>
      </c>
      <c r="O197" s="84"/>
    </row>
    <row r="198" spans="1:15" x14ac:dyDescent="0.3">
      <c r="A198" s="74">
        <v>173</v>
      </c>
      <c r="B198" s="132">
        <f t="shared" si="13"/>
        <v>49065</v>
      </c>
      <c r="C198" s="130">
        <v>0.1</v>
      </c>
      <c r="D198" s="131">
        <f>_xlfn.LET(
_xlpm.Payment,IF(OR($C198&lt;&gt;$C197,$C197=""),-PMT($C198/12,COUNT($A198:$A$625),$I197),$D197),
_xlpm.IsPrincipalRemainingZeroCondition,ROUND($I197,2)=0,
_xlpm.IsPrincipalRemainingBlankCondition,$I197="",
_xlpm.IsPeriodBlankCondition,ISBLANK($A198),
_xlpm.Calculation,IF(_xlpm.IsPeriodBlankCondition,"",IF(_xlpm.IsPrincipalRemainingBlankCondition,"",IF(_xlpm.IsPrincipalRemainingZeroCondition,"",_xlpm.Payment))),
_xlpm.Calculation
)</f>
        <v>1563.4573496323683</v>
      </c>
      <c r="E198" s="84">
        <f t="shared" si="14"/>
        <v>119215.26628020262</v>
      </c>
      <c r="F198" s="84" cm="1">
        <f t="array" ref="F198">_xlfn.LET(
_xlpm.InterestCalculation,$I197*($C198/12),
_xlpm.IsPrincipalRemainingZeroCondition,ROUND($I197,2)=0,
_xlpm.IsPrincipalRemainingBlankCondition,$I197="",
_xlpm.IsPeriodBlankCondition,ISBLANK($A198),
_xlpm.Calculation,IF(_xlpm.IsPeriodBlankCondition,"",IF(_xlpm.IsPrincipalRemainingBlankCondition,"",IF(_xlpm.IsPrincipalRemainingZeroCondition,"",_xlpm.InterestCalculation))),
_xlpm.Calculation
)</f>
        <v>993.46055233502182</v>
      </c>
      <c r="G198" s="84">
        <f t="shared" si="10"/>
        <v>569.99679729734646</v>
      </c>
      <c r="H198" s="84">
        <v>100</v>
      </c>
      <c r="I198" s="84">
        <f t="shared" si="11"/>
        <v>118545.26948290526</v>
      </c>
      <c r="J198" s="84">
        <f>_xlfn.LET(
_xlpm.PrincpalRemainingCalculation,$B$11,
_xlpm.IsPrincipalZeroCondition,ROUND($I197,2) = 0,
_xlpm.IsPrincipalRemainingBlankCondition,$I197="",
_xlpm.IsPeriodBlankCondition,ISBLANK($A198),
_xlpm.Calculation,IF(_xlpm.IsPeriodBlankCondition,"",IF(_xlpm.IsPrincipalRemainingBlankCondition,"",IF(_xlpm.IsPrincipalZeroCondition,"",_xlpm.PrincpalRemainingCalculation))),
_xlpm.Calculation
)</f>
        <v>500</v>
      </c>
      <c r="K198" s="84" t="str">
        <f>_xlfn.LET(
_xlpm.IsPrincipalRemainingLessThanOrEqualToPMICutoffAmtCondition,$I197&lt;=$B$2*(1-$B$13),
_xlpm.PMIMonthlyPayment,$B$17,
_xlpm.IsPrincipalZeroCondition,ROUND($I197,2) = 0,
_xlpm.IsPrincipalRemainingBlankCondition,$I197="",
_xlpm.IsPeriodBlankCondition,ISBLANK($A198),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98" s="84">
        <f t="shared" si="12"/>
        <v>2163.4573496323683</v>
      </c>
      <c r="O198" s="84"/>
    </row>
    <row r="199" spans="1:15" x14ac:dyDescent="0.3">
      <c r="A199" s="74">
        <v>174</v>
      </c>
      <c r="B199" s="132">
        <f t="shared" si="13"/>
        <v>49096</v>
      </c>
      <c r="C199" s="130">
        <v>0.1</v>
      </c>
      <c r="D199" s="131">
        <f>_xlfn.LET(
_xlpm.Payment,IF(OR($C199&lt;&gt;$C198,$C198=""),-PMT($C199/12,COUNT($A199:$A$625),$I198),$D198),
_xlpm.IsPrincipalRemainingZeroCondition,ROUND($I198,2)=0,
_xlpm.IsPrincipalRemainingBlankCondition,$I198="",
_xlpm.IsPeriodBlankCondition,ISBLANK($A199),
_xlpm.Calculation,IF(_xlpm.IsPeriodBlankCondition,"",IF(_xlpm.IsPrincipalRemainingBlankCondition,"",IF(_xlpm.IsPrincipalRemainingZeroCondition,"",_xlpm.Payment))),
_xlpm.Calculation
)</f>
        <v>1563.4573496323683</v>
      </c>
      <c r="E199" s="84">
        <f t="shared" si="14"/>
        <v>118545.26948290526</v>
      </c>
      <c r="F199" s="84" cm="1">
        <f t="array" ref="F199">_xlfn.LET(
_xlpm.InterestCalculation,$I198*($C199/12),
_xlpm.IsPrincipalRemainingZeroCondition,ROUND($I198,2)=0,
_xlpm.IsPrincipalRemainingBlankCondition,$I198="",
_xlpm.IsPeriodBlankCondition,ISBLANK($A199),
_xlpm.Calculation,IF(_xlpm.IsPeriodBlankCondition,"",IF(_xlpm.IsPrincipalRemainingBlankCondition,"",IF(_xlpm.IsPrincipalRemainingZeroCondition,"",_xlpm.InterestCalculation))),
_xlpm.Calculation
)</f>
        <v>987.8772456908772</v>
      </c>
      <c r="G199" s="84">
        <f t="shared" si="10"/>
        <v>575.58010394149107</v>
      </c>
      <c r="H199" s="84">
        <v>100</v>
      </c>
      <c r="I199" s="84">
        <f t="shared" si="11"/>
        <v>117869.68937896377</v>
      </c>
      <c r="J199" s="84">
        <f>_xlfn.LET(
_xlpm.PrincpalRemainingCalculation,$B$11,
_xlpm.IsPrincipalZeroCondition,ROUND($I198,2) = 0,
_xlpm.IsPrincipalRemainingBlankCondition,$I198="",
_xlpm.IsPeriodBlankCondition,ISBLANK($A199),
_xlpm.Calculation,IF(_xlpm.IsPeriodBlankCondition,"",IF(_xlpm.IsPrincipalRemainingBlankCondition,"",IF(_xlpm.IsPrincipalZeroCondition,"",_xlpm.PrincpalRemainingCalculation))),
_xlpm.Calculation
)</f>
        <v>500</v>
      </c>
      <c r="K199" s="84" t="str">
        <f>_xlfn.LET(
_xlpm.IsPrincipalRemainingLessThanOrEqualToPMICutoffAmtCondition,$I198&lt;=$B$2*(1-$B$13),
_xlpm.PMIMonthlyPayment,$B$17,
_xlpm.IsPrincipalZeroCondition,ROUND($I198,2) = 0,
_xlpm.IsPrincipalRemainingBlankCondition,$I198="",
_xlpm.IsPeriodBlankCondition,ISBLANK($A199),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99" s="84">
        <f t="shared" si="12"/>
        <v>2163.4573496323683</v>
      </c>
      <c r="O199" s="84"/>
    </row>
    <row r="200" spans="1:15" x14ac:dyDescent="0.3">
      <c r="A200" s="74">
        <v>175</v>
      </c>
      <c r="B200" s="132">
        <f t="shared" si="13"/>
        <v>49126</v>
      </c>
      <c r="C200" s="130">
        <v>0.1</v>
      </c>
      <c r="D200" s="131">
        <f>_xlfn.LET(
_xlpm.Payment,IF(OR($C200&lt;&gt;$C199,$C199=""),-PMT($C200/12,COUNT($A200:$A$625),$I199),$D199),
_xlpm.IsPrincipalRemainingZeroCondition,ROUND($I199,2)=0,
_xlpm.IsPrincipalRemainingBlankCondition,$I199="",
_xlpm.IsPeriodBlankCondition,ISBLANK($A200),
_xlpm.Calculation,IF(_xlpm.IsPeriodBlankCondition,"",IF(_xlpm.IsPrincipalRemainingBlankCondition,"",IF(_xlpm.IsPrincipalRemainingZeroCondition,"",_xlpm.Payment))),
_xlpm.Calculation
)</f>
        <v>1563.4573496323683</v>
      </c>
      <c r="E200" s="84">
        <f t="shared" si="14"/>
        <v>117869.68937896377</v>
      </c>
      <c r="F200" s="84" cm="1">
        <f t="array" ref="F200">_xlfn.LET(
_xlpm.InterestCalculation,$I199*($C200/12),
_xlpm.IsPrincipalRemainingZeroCondition,ROUND($I199,2)=0,
_xlpm.IsPrincipalRemainingBlankCondition,$I199="",
_xlpm.IsPeriodBlankCondition,ISBLANK($A200),
_xlpm.Calculation,IF(_xlpm.IsPeriodBlankCondition,"",IF(_xlpm.IsPrincipalRemainingBlankCondition,"",IF(_xlpm.IsPrincipalRemainingZeroCondition,"",_xlpm.InterestCalculation))),
_xlpm.Calculation
)</f>
        <v>982.24741149136469</v>
      </c>
      <c r="G200" s="84">
        <f t="shared" si="10"/>
        <v>581.20993814100359</v>
      </c>
      <c r="H200" s="84">
        <v>100</v>
      </c>
      <c r="I200" s="84">
        <f t="shared" si="11"/>
        <v>117188.47944082276</v>
      </c>
      <c r="J200" s="84">
        <f>_xlfn.LET(
_xlpm.PrincpalRemainingCalculation,$B$11,
_xlpm.IsPrincipalZeroCondition,ROUND($I199,2) = 0,
_xlpm.IsPrincipalRemainingBlankCondition,$I199="",
_xlpm.IsPeriodBlankCondition,ISBLANK($A200),
_xlpm.Calculation,IF(_xlpm.IsPeriodBlankCondition,"",IF(_xlpm.IsPrincipalRemainingBlankCondition,"",IF(_xlpm.IsPrincipalZeroCondition,"",_xlpm.PrincpalRemainingCalculation))),
_xlpm.Calculation
)</f>
        <v>500</v>
      </c>
      <c r="K200" s="84" t="str">
        <f>_xlfn.LET(
_xlpm.IsPrincipalRemainingLessThanOrEqualToPMICutoffAmtCondition,$I199&lt;=$B$2*(1-$B$13),
_xlpm.PMIMonthlyPayment,$B$17,
_xlpm.IsPrincipalZeroCondition,ROUND($I199,2) = 0,
_xlpm.IsPrincipalRemainingBlankCondition,$I199="",
_xlpm.IsPeriodBlankCondition,ISBLANK($A200),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00" s="84">
        <f t="shared" si="12"/>
        <v>2163.4573496323683</v>
      </c>
      <c r="O200" s="84"/>
    </row>
    <row r="201" spans="1:15" x14ac:dyDescent="0.3">
      <c r="A201" s="74">
        <v>176</v>
      </c>
      <c r="B201" s="132">
        <f t="shared" si="13"/>
        <v>49157</v>
      </c>
      <c r="C201" s="130">
        <v>0.1</v>
      </c>
      <c r="D201" s="131">
        <f>_xlfn.LET(
_xlpm.Payment,IF(OR($C201&lt;&gt;$C200,$C200=""),-PMT($C201/12,COUNT($A201:$A$625),$I200),$D200),
_xlpm.IsPrincipalRemainingZeroCondition,ROUND($I200,2)=0,
_xlpm.IsPrincipalRemainingBlankCondition,$I200="",
_xlpm.IsPeriodBlankCondition,ISBLANK($A201),
_xlpm.Calculation,IF(_xlpm.IsPeriodBlankCondition,"",IF(_xlpm.IsPrincipalRemainingBlankCondition,"",IF(_xlpm.IsPrincipalRemainingZeroCondition,"",_xlpm.Payment))),
_xlpm.Calculation
)</f>
        <v>1563.4573496323683</v>
      </c>
      <c r="E201" s="84">
        <f t="shared" si="14"/>
        <v>117188.47944082276</v>
      </c>
      <c r="F201" s="84" cm="1">
        <f t="array" ref="F201">_xlfn.LET(
_xlpm.InterestCalculation,$I200*($C201/12),
_xlpm.IsPrincipalRemainingZeroCondition,ROUND($I200,2)=0,
_xlpm.IsPrincipalRemainingBlankCondition,$I200="",
_xlpm.IsPeriodBlankCondition,ISBLANK($A201),
_xlpm.Calculation,IF(_xlpm.IsPeriodBlankCondition,"",IF(_xlpm.IsPrincipalRemainingBlankCondition,"",IF(_xlpm.IsPrincipalRemainingZeroCondition,"",_xlpm.InterestCalculation))),
_xlpm.Calculation
)</f>
        <v>976.57066200685631</v>
      </c>
      <c r="G201" s="84">
        <f t="shared" si="10"/>
        <v>586.88668762551197</v>
      </c>
      <c r="H201" s="84">
        <v>100</v>
      </c>
      <c r="I201" s="84">
        <f t="shared" si="11"/>
        <v>116501.59275319726</v>
      </c>
      <c r="J201" s="84">
        <f>_xlfn.LET(
_xlpm.PrincpalRemainingCalculation,$B$11,
_xlpm.IsPrincipalZeroCondition,ROUND($I200,2) = 0,
_xlpm.IsPrincipalRemainingBlankCondition,$I200="",
_xlpm.IsPeriodBlankCondition,ISBLANK($A201),
_xlpm.Calculation,IF(_xlpm.IsPeriodBlankCondition,"",IF(_xlpm.IsPrincipalRemainingBlankCondition,"",IF(_xlpm.IsPrincipalZeroCondition,"",_xlpm.PrincpalRemainingCalculation))),
_xlpm.Calculation
)</f>
        <v>500</v>
      </c>
      <c r="K201" s="84" t="str">
        <f>_xlfn.LET(
_xlpm.IsPrincipalRemainingLessThanOrEqualToPMICutoffAmtCondition,$I200&lt;=$B$2*(1-$B$13),
_xlpm.PMIMonthlyPayment,$B$17,
_xlpm.IsPrincipalZeroCondition,ROUND($I200,2) = 0,
_xlpm.IsPrincipalRemainingBlankCondition,$I200="",
_xlpm.IsPeriodBlankCondition,ISBLANK($A201),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01" s="84">
        <f t="shared" si="12"/>
        <v>2163.4573496323683</v>
      </c>
      <c r="O201" s="84"/>
    </row>
    <row r="202" spans="1:15" x14ac:dyDescent="0.3">
      <c r="A202" s="74">
        <v>177</v>
      </c>
      <c r="B202" s="132">
        <f t="shared" si="13"/>
        <v>49188</v>
      </c>
      <c r="C202" s="130">
        <v>0.1</v>
      </c>
      <c r="D202" s="131">
        <f>_xlfn.LET(
_xlpm.Payment,IF(OR($C202&lt;&gt;$C201,$C201=""),-PMT($C202/12,COUNT($A202:$A$625),$I201),$D201),
_xlpm.IsPrincipalRemainingZeroCondition,ROUND($I201,2)=0,
_xlpm.IsPrincipalRemainingBlankCondition,$I201="",
_xlpm.IsPeriodBlankCondition,ISBLANK($A202),
_xlpm.Calculation,IF(_xlpm.IsPeriodBlankCondition,"",IF(_xlpm.IsPrincipalRemainingBlankCondition,"",IF(_xlpm.IsPrincipalRemainingZeroCondition,"",_xlpm.Payment))),
_xlpm.Calculation
)</f>
        <v>1563.4573496323683</v>
      </c>
      <c r="E202" s="84">
        <f t="shared" si="14"/>
        <v>116501.59275319726</v>
      </c>
      <c r="F202" s="84" cm="1">
        <f t="array" ref="F202">_xlfn.LET(
_xlpm.InterestCalculation,$I201*($C202/12),
_xlpm.IsPrincipalRemainingZeroCondition,ROUND($I201,2)=0,
_xlpm.IsPrincipalRemainingBlankCondition,$I201="",
_xlpm.IsPeriodBlankCondition,ISBLANK($A202),
_xlpm.Calculation,IF(_xlpm.IsPeriodBlankCondition,"",IF(_xlpm.IsPrincipalRemainingBlankCondition,"",IF(_xlpm.IsPrincipalRemainingZeroCondition,"",_xlpm.InterestCalculation))),
_xlpm.Calculation
)</f>
        <v>970.8466062766438</v>
      </c>
      <c r="G202" s="84">
        <f t="shared" si="10"/>
        <v>592.61074335572448</v>
      </c>
      <c r="H202" s="84">
        <v>100</v>
      </c>
      <c r="I202" s="84">
        <f t="shared" si="11"/>
        <v>115808.98200984154</v>
      </c>
      <c r="J202" s="84">
        <f>_xlfn.LET(
_xlpm.PrincpalRemainingCalculation,$B$11,
_xlpm.IsPrincipalZeroCondition,ROUND($I201,2) = 0,
_xlpm.IsPrincipalRemainingBlankCondition,$I201="",
_xlpm.IsPeriodBlankCondition,ISBLANK($A202),
_xlpm.Calculation,IF(_xlpm.IsPeriodBlankCondition,"",IF(_xlpm.IsPrincipalRemainingBlankCondition,"",IF(_xlpm.IsPrincipalZeroCondition,"",_xlpm.PrincpalRemainingCalculation))),
_xlpm.Calculation
)</f>
        <v>500</v>
      </c>
      <c r="K202" s="84" t="str">
        <f>_xlfn.LET(
_xlpm.IsPrincipalRemainingLessThanOrEqualToPMICutoffAmtCondition,$I201&lt;=$B$2*(1-$B$13),
_xlpm.PMIMonthlyPayment,$B$17,
_xlpm.IsPrincipalZeroCondition,ROUND($I201,2) = 0,
_xlpm.IsPrincipalRemainingBlankCondition,$I201="",
_xlpm.IsPeriodBlankCondition,ISBLANK($A202),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02" s="84">
        <f t="shared" si="12"/>
        <v>2163.4573496323683</v>
      </c>
      <c r="O202" s="84"/>
    </row>
    <row r="203" spans="1:15" x14ac:dyDescent="0.3">
      <c r="A203" s="74">
        <v>178</v>
      </c>
      <c r="B203" s="132">
        <f t="shared" si="13"/>
        <v>49218</v>
      </c>
      <c r="C203" s="130">
        <v>0.1</v>
      </c>
      <c r="D203" s="131">
        <f>_xlfn.LET(
_xlpm.Payment,IF(OR($C203&lt;&gt;$C202,$C202=""),-PMT($C203/12,COUNT($A203:$A$625),$I202),$D202),
_xlpm.IsPrincipalRemainingZeroCondition,ROUND($I202,2)=0,
_xlpm.IsPrincipalRemainingBlankCondition,$I202="",
_xlpm.IsPeriodBlankCondition,ISBLANK($A203),
_xlpm.Calculation,IF(_xlpm.IsPeriodBlankCondition,"",IF(_xlpm.IsPrincipalRemainingBlankCondition,"",IF(_xlpm.IsPrincipalRemainingZeroCondition,"",_xlpm.Payment))),
_xlpm.Calculation
)</f>
        <v>1563.4573496323683</v>
      </c>
      <c r="E203" s="84">
        <f t="shared" si="14"/>
        <v>115808.98200984154</v>
      </c>
      <c r="F203" s="84" cm="1">
        <f t="array" ref="F203">_xlfn.LET(
_xlpm.InterestCalculation,$I202*($C203/12),
_xlpm.IsPrincipalRemainingZeroCondition,ROUND($I202,2)=0,
_xlpm.IsPrincipalRemainingBlankCondition,$I202="",
_xlpm.IsPeriodBlankCondition,ISBLANK($A203),
_xlpm.Calculation,IF(_xlpm.IsPeriodBlankCondition,"",IF(_xlpm.IsPrincipalRemainingBlankCondition,"",IF(_xlpm.IsPrincipalRemainingZeroCondition,"",_xlpm.InterestCalculation))),
_xlpm.Calculation
)</f>
        <v>965.07485008201274</v>
      </c>
      <c r="G203" s="84">
        <f t="shared" si="10"/>
        <v>598.38249955035553</v>
      </c>
      <c r="H203" s="84">
        <v>100</v>
      </c>
      <c r="I203" s="84">
        <f t="shared" si="11"/>
        <v>115110.59951029118</v>
      </c>
      <c r="J203" s="84">
        <f>_xlfn.LET(
_xlpm.PrincpalRemainingCalculation,$B$11,
_xlpm.IsPrincipalZeroCondition,ROUND($I202,2) = 0,
_xlpm.IsPrincipalRemainingBlankCondition,$I202="",
_xlpm.IsPeriodBlankCondition,ISBLANK($A203),
_xlpm.Calculation,IF(_xlpm.IsPeriodBlankCondition,"",IF(_xlpm.IsPrincipalRemainingBlankCondition,"",IF(_xlpm.IsPrincipalZeroCondition,"",_xlpm.PrincpalRemainingCalculation))),
_xlpm.Calculation
)</f>
        <v>500</v>
      </c>
      <c r="K203" s="84" t="str">
        <f>_xlfn.LET(
_xlpm.IsPrincipalRemainingLessThanOrEqualToPMICutoffAmtCondition,$I202&lt;=$B$2*(1-$B$13),
_xlpm.PMIMonthlyPayment,$B$17,
_xlpm.IsPrincipalZeroCondition,ROUND($I202,2) = 0,
_xlpm.IsPrincipalRemainingBlankCondition,$I202="",
_xlpm.IsPeriodBlankCondition,ISBLANK($A203),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03" s="84">
        <f t="shared" si="12"/>
        <v>2163.4573496323683</v>
      </c>
      <c r="O203" s="84"/>
    </row>
    <row r="204" spans="1:15" x14ac:dyDescent="0.3">
      <c r="A204" s="74">
        <v>179</v>
      </c>
      <c r="B204" s="132">
        <f t="shared" si="13"/>
        <v>49249</v>
      </c>
      <c r="C204" s="130">
        <v>0.1</v>
      </c>
      <c r="D204" s="131">
        <f>_xlfn.LET(
_xlpm.Payment,IF(OR($C204&lt;&gt;$C203,$C203=""),-PMT($C204/12,COUNT($A204:$A$625),$I203),$D203),
_xlpm.IsPrincipalRemainingZeroCondition,ROUND($I203,2)=0,
_xlpm.IsPrincipalRemainingBlankCondition,$I203="",
_xlpm.IsPeriodBlankCondition,ISBLANK($A204),
_xlpm.Calculation,IF(_xlpm.IsPeriodBlankCondition,"",IF(_xlpm.IsPrincipalRemainingBlankCondition,"",IF(_xlpm.IsPrincipalRemainingZeroCondition,"",_xlpm.Payment))),
_xlpm.Calculation
)</f>
        <v>1563.4573496323683</v>
      </c>
      <c r="E204" s="84">
        <f t="shared" si="14"/>
        <v>115110.59951029118</v>
      </c>
      <c r="F204" s="84" cm="1">
        <f t="array" ref="F204">_xlfn.LET(
_xlpm.InterestCalculation,$I203*($C204/12),
_xlpm.IsPrincipalRemainingZeroCondition,ROUND($I203,2)=0,
_xlpm.IsPrincipalRemainingBlankCondition,$I203="",
_xlpm.IsPeriodBlankCondition,ISBLANK($A204),
_xlpm.Calculation,IF(_xlpm.IsPeriodBlankCondition,"",IF(_xlpm.IsPrincipalRemainingBlankCondition,"",IF(_xlpm.IsPrincipalRemainingZeroCondition,"",_xlpm.InterestCalculation))),
_xlpm.Calculation
)</f>
        <v>959.25499591909318</v>
      </c>
      <c r="G204" s="84">
        <f t="shared" si="10"/>
        <v>604.2023537132751</v>
      </c>
      <c r="H204" s="84">
        <v>100</v>
      </c>
      <c r="I204" s="84">
        <f t="shared" si="11"/>
        <v>114406.39715657791</v>
      </c>
      <c r="J204" s="84">
        <f>_xlfn.LET(
_xlpm.PrincpalRemainingCalculation,$B$11,
_xlpm.IsPrincipalZeroCondition,ROUND($I203,2) = 0,
_xlpm.IsPrincipalRemainingBlankCondition,$I203="",
_xlpm.IsPeriodBlankCondition,ISBLANK($A204),
_xlpm.Calculation,IF(_xlpm.IsPeriodBlankCondition,"",IF(_xlpm.IsPrincipalRemainingBlankCondition,"",IF(_xlpm.IsPrincipalZeroCondition,"",_xlpm.PrincpalRemainingCalculation))),
_xlpm.Calculation
)</f>
        <v>500</v>
      </c>
      <c r="K204" s="84" t="str">
        <f>_xlfn.LET(
_xlpm.IsPrincipalRemainingLessThanOrEqualToPMICutoffAmtCondition,$I203&lt;=$B$2*(1-$B$13),
_xlpm.PMIMonthlyPayment,$B$17,
_xlpm.IsPrincipalZeroCondition,ROUND($I203,2) = 0,
_xlpm.IsPrincipalRemainingBlankCondition,$I203="",
_xlpm.IsPeriodBlankCondition,ISBLANK($A204),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04" s="84">
        <f t="shared" si="12"/>
        <v>2163.4573496323683</v>
      </c>
      <c r="O204" s="84"/>
    </row>
    <row r="205" spans="1:15" x14ac:dyDescent="0.3">
      <c r="A205" s="74">
        <v>180</v>
      </c>
      <c r="B205" s="132">
        <f t="shared" si="13"/>
        <v>49279</v>
      </c>
      <c r="C205" s="130">
        <v>0.1</v>
      </c>
      <c r="D205" s="131">
        <f>_xlfn.LET(
_xlpm.Payment,IF(OR($C205&lt;&gt;$C204,$C204=""),-PMT($C205/12,COUNT($A205:$A$625),$I204),$D204),
_xlpm.IsPrincipalRemainingZeroCondition,ROUND($I204,2)=0,
_xlpm.IsPrincipalRemainingBlankCondition,$I204="",
_xlpm.IsPeriodBlankCondition,ISBLANK($A205),
_xlpm.Calculation,IF(_xlpm.IsPeriodBlankCondition,"",IF(_xlpm.IsPrincipalRemainingBlankCondition,"",IF(_xlpm.IsPrincipalRemainingZeroCondition,"",_xlpm.Payment))),
_xlpm.Calculation
)</f>
        <v>1563.4573496323683</v>
      </c>
      <c r="E205" s="84">
        <f t="shared" si="14"/>
        <v>114406.39715657791</v>
      </c>
      <c r="F205" s="84" cm="1">
        <f t="array" ref="F205">_xlfn.LET(
_xlpm.InterestCalculation,$I204*($C205/12),
_xlpm.IsPrincipalRemainingZeroCondition,ROUND($I204,2)=0,
_xlpm.IsPrincipalRemainingBlankCondition,$I204="",
_xlpm.IsPeriodBlankCondition,ISBLANK($A205),
_xlpm.Calculation,IF(_xlpm.IsPeriodBlankCondition,"",IF(_xlpm.IsPrincipalRemainingBlankCondition,"",IF(_xlpm.IsPrincipalRemainingZeroCondition,"",_xlpm.InterestCalculation))),
_xlpm.Calculation
)</f>
        <v>953.3866429714825</v>
      </c>
      <c r="G205" s="84">
        <f t="shared" si="10"/>
        <v>610.07070666088578</v>
      </c>
      <c r="H205" s="84">
        <v>100</v>
      </c>
      <c r="I205" s="84">
        <f t="shared" si="11"/>
        <v>113696.32644991702</v>
      </c>
      <c r="J205" s="84">
        <f>_xlfn.LET(
_xlpm.PrincpalRemainingCalculation,$B$11,
_xlpm.IsPrincipalZeroCondition,ROUND($I204,2) = 0,
_xlpm.IsPrincipalRemainingBlankCondition,$I204="",
_xlpm.IsPeriodBlankCondition,ISBLANK($A205),
_xlpm.Calculation,IF(_xlpm.IsPeriodBlankCondition,"",IF(_xlpm.IsPrincipalRemainingBlankCondition,"",IF(_xlpm.IsPrincipalZeroCondition,"",_xlpm.PrincpalRemainingCalculation))),
_xlpm.Calculation
)</f>
        <v>500</v>
      </c>
      <c r="K205" s="84" t="str">
        <f>_xlfn.LET(
_xlpm.IsPrincipalRemainingLessThanOrEqualToPMICutoffAmtCondition,$I204&lt;=$B$2*(1-$B$13),
_xlpm.PMIMonthlyPayment,$B$17,
_xlpm.IsPrincipalZeroCondition,ROUND($I204,2) = 0,
_xlpm.IsPrincipalRemainingBlankCondition,$I204="",
_xlpm.IsPeriodBlankCondition,ISBLANK($A205),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05" s="84">
        <f t="shared" si="12"/>
        <v>2163.4573496323683</v>
      </c>
      <c r="O205" s="84"/>
    </row>
    <row r="206" spans="1:15" x14ac:dyDescent="0.3">
      <c r="A206" s="74">
        <v>181</v>
      </c>
      <c r="B206" s="132">
        <f t="shared" si="13"/>
        <v>49310</v>
      </c>
      <c r="C206" s="130">
        <v>0.1</v>
      </c>
      <c r="D206" s="131">
        <f>_xlfn.LET(
_xlpm.Payment,IF(OR($C206&lt;&gt;$C205,$C205=""),-PMT($C206/12,COUNT($A206:$A$625),$I205),$D205),
_xlpm.IsPrincipalRemainingZeroCondition,ROUND($I205,2)=0,
_xlpm.IsPrincipalRemainingBlankCondition,$I205="",
_xlpm.IsPeriodBlankCondition,ISBLANK($A206),
_xlpm.Calculation,IF(_xlpm.IsPeriodBlankCondition,"",IF(_xlpm.IsPrincipalRemainingBlankCondition,"",IF(_xlpm.IsPrincipalRemainingZeroCondition,"",_xlpm.Payment))),
_xlpm.Calculation
)</f>
        <v>1563.4573496323683</v>
      </c>
      <c r="E206" s="84">
        <f t="shared" si="14"/>
        <v>113696.32644991702</v>
      </c>
      <c r="F206" s="84" cm="1">
        <f t="array" ref="F206">_xlfn.LET(
_xlpm.InterestCalculation,$I205*($C206/12),
_xlpm.IsPrincipalRemainingZeroCondition,ROUND($I205,2)=0,
_xlpm.IsPrincipalRemainingBlankCondition,$I205="",
_xlpm.IsPeriodBlankCondition,ISBLANK($A206),
_xlpm.Calculation,IF(_xlpm.IsPeriodBlankCondition,"",IF(_xlpm.IsPrincipalRemainingBlankCondition,"",IF(_xlpm.IsPrincipalRemainingZeroCondition,"",_xlpm.InterestCalculation))),
_xlpm.Calculation
)</f>
        <v>947.46938708264179</v>
      </c>
      <c r="G206" s="84">
        <f t="shared" si="10"/>
        <v>615.98796254972649</v>
      </c>
      <c r="H206" s="84">
        <v>100</v>
      </c>
      <c r="I206" s="84">
        <f t="shared" si="11"/>
        <v>112980.33848736729</v>
      </c>
      <c r="J206" s="84">
        <f>_xlfn.LET(
_xlpm.PrincpalRemainingCalculation,$B$11,
_xlpm.IsPrincipalZeroCondition,ROUND($I205,2) = 0,
_xlpm.IsPrincipalRemainingBlankCondition,$I205="",
_xlpm.IsPeriodBlankCondition,ISBLANK($A206),
_xlpm.Calculation,IF(_xlpm.IsPeriodBlankCondition,"",IF(_xlpm.IsPrincipalRemainingBlankCondition,"",IF(_xlpm.IsPrincipalZeroCondition,"",_xlpm.PrincpalRemainingCalculation))),
_xlpm.Calculation
)</f>
        <v>500</v>
      </c>
      <c r="K206" s="84" t="str">
        <f>_xlfn.LET(
_xlpm.IsPrincipalRemainingLessThanOrEqualToPMICutoffAmtCondition,$I205&lt;=$B$2*(1-$B$13),
_xlpm.PMIMonthlyPayment,$B$17,
_xlpm.IsPrincipalZeroCondition,ROUND($I205,2) = 0,
_xlpm.IsPrincipalRemainingBlankCondition,$I205="",
_xlpm.IsPeriodBlankCondition,ISBLANK($A206),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06" s="84">
        <f t="shared" si="12"/>
        <v>2163.4573496323683</v>
      </c>
      <c r="O206" s="84"/>
    </row>
    <row r="207" spans="1:15" x14ac:dyDescent="0.3">
      <c r="A207" s="74">
        <v>182</v>
      </c>
      <c r="B207" s="132">
        <f t="shared" si="13"/>
        <v>49341</v>
      </c>
      <c r="C207" s="130">
        <v>0.1</v>
      </c>
      <c r="D207" s="131">
        <f>_xlfn.LET(
_xlpm.Payment,IF(OR($C207&lt;&gt;$C206,$C206=""),-PMT($C207/12,COUNT($A207:$A$625),$I206),$D206),
_xlpm.IsPrincipalRemainingZeroCondition,ROUND($I206,2)=0,
_xlpm.IsPrincipalRemainingBlankCondition,$I206="",
_xlpm.IsPeriodBlankCondition,ISBLANK($A207),
_xlpm.Calculation,IF(_xlpm.IsPeriodBlankCondition,"",IF(_xlpm.IsPrincipalRemainingBlankCondition,"",IF(_xlpm.IsPrincipalRemainingZeroCondition,"",_xlpm.Payment))),
_xlpm.Calculation
)</f>
        <v>1563.4573496323683</v>
      </c>
      <c r="E207" s="84">
        <f t="shared" si="14"/>
        <v>112980.33848736729</v>
      </c>
      <c r="F207" s="84" cm="1">
        <f t="array" ref="F207">_xlfn.LET(
_xlpm.InterestCalculation,$I206*($C207/12),
_xlpm.IsPrincipalRemainingZeroCondition,ROUND($I206,2)=0,
_xlpm.IsPrincipalRemainingBlankCondition,$I206="",
_xlpm.IsPeriodBlankCondition,ISBLANK($A207),
_xlpm.Calculation,IF(_xlpm.IsPeriodBlankCondition,"",IF(_xlpm.IsPrincipalRemainingBlankCondition,"",IF(_xlpm.IsPrincipalRemainingZeroCondition,"",_xlpm.InterestCalculation))),
_xlpm.Calculation
)</f>
        <v>941.50282072806078</v>
      </c>
      <c r="G207" s="84">
        <f t="shared" si="10"/>
        <v>621.95452890430749</v>
      </c>
      <c r="H207" s="84">
        <v>100</v>
      </c>
      <c r="I207" s="84">
        <f t="shared" si="11"/>
        <v>112258.38395846299</v>
      </c>
      <c r="J207" s="84">
        <f>_xlfn.LET(
_xlpm.PrincpalRemainingCalculation,$B$11,
_xlpm.IsPrincipalZeroCondition,ROUND($I206,2) = 0,
_xlpm.IsPrincipalRemainingBlankCondition,$I206="",
_xlpm.IsPeriodBlankCondition,ISBLANK($A207),
_xlpm.Calculation,IF(_xlpm.IsPeriodBlankCondition,"",IF(_xlpm.IsPrincipalRemainingBlankCondition,"",IF(_xlpm.IsPrincipalZeroCondition,"",_xlpm.PrincpalRemainingCalculation))),
_xlpm.Calculation
)</f>
        <v>500</v>
      </c>
      <c r="K207" s="84" t="str">
        <f>_xlfn.LET(
_xlpm.IsPrincipalRemainingLessThanOrEqualToPMICutoffAmtCondition,$I206&lt;=$B$2*(1-$B$13),
_xlpm.PMIMonthlyPayment,$B$17,
_xlpm.IsPrincipalZeroCondition,ROUND($I206,2) = 0,
_xlpm.IsPrincipalRemainingBlankCondition,$I206="",
_xlpm.IsPeriodBlankCondition,ISBLANK($A207),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07" s="84">
        <f t="shared" si="12"/>
        <v>2163.4573496323683</v>
      </c>
      <c r="O207" s="84"/>
    </row>
    <row r="208" spans="1:15" x14ac:dyDescent="0.3">
      <c r="A208" s="74">
        <v>183</v>
      </c>
      <c r="B208" s="132">
        <f t="shared" si="13"/>
        <v>49369</v>
      </c>
      <c r="C208" s="130">
        <v>0.1</v>
      </c>
      <c r="D208" s="131">
        <f>_xlfn.LET(
_xlpm.Payment,IF(OR($C208&lt;&gt;$C207,$C207=""),-PMT($C208/12,COUNT($A208:$A$625),$I207),$D207),
_xlpm.IsPrincipalRemainingZeroCondition,ROUND($I207,2)=0,
_xlpm.IsPrincipalRemainingBlankCondition,$I207="",
_xlpm.IsPeriodBlankCondition,ISBLANK($A208),
_xlpm.Calculation,IF(_xlpm.IsPeriodBlankCondition,"",IF(_xlpm.IsPrincipalRemainingBlankCondition,"",IF(_xlpm.IsPrincipalRemainingZeroCondition,"",_xlpm.Payment))),
_xlpm.Calculation
)</f>
        <v>1563.4573496323683</v>
      </c>
      <c r="E208" s="84">
        <f t="shared" si="14"/>
        <v>112258.38395846299</v>
      </c>
      <c r="F208" s="84" cm="1">
        <f t="array" ref="F208">_xlfn.LET(
_xlpm.InterestCalculation,$I207*($C208/12),
_xlpm.IsPrincipalRemainingZeroCondition,ROUND($I207,2)=0,
_xlpm.IsPrincipalRemainingBlankCondition,$I207="",
_xlpm.IsPeriodBlankCondition,ISBLANK($A208),
_xlpm.Calculation,IF(_xlpm.IsPeriodBlankCondition,"",IF(_xlpm.IsPrincipalRemainingBlankCondition,"",IF(_xlpm.IsPrincipalRemainingZeroCondition,"",_xlpm.InterestCalculation))),
_xlpm.Calculation
)</f>
        <v>935.48653298719159</v>
      </c>
      <c r="G208" s="84">
        <f t="shared" si="10"/>
        <v>627.97081664517668</v>
      </c>
      <c r="H208" s="84">
        <v>100</v>
      </c>
      <c r="I208" s="84">
        <f t="shared" si="11"/>
        <v>111530.41314181781</v>
      </c>
      <c r="J208" s="84">
        <f>_xlfn.LET(
_xlpm.PrincpalRemainingCalculation,$B$11,
_xlpm.IsPrincipalZeroCondition,ROUND($I207,2) = 0,
_xlpm.IsPrincipalRemainingBlankCondition,$I207="",
_xlpm.IsPeriodBlankCondition,ISBLANK($A208),
_xlpm.Calculation,IF(_xlpm.IsPeriodBlankCondition,"",IF(_xlpm.IsPrincipalRemainingBlankCondition,"",IF(_xlpm.IsPrincipalZeroCondition,"",_xlpm.PrincpalRemainingCalculation))),
_xlpm.Calculation
)</f>
        <v>500</v>
      </c>
      <c r="K208" s="84" t="str">
        <f>_xlfn.LET(
_xlpm.IsPrincipalRemainingLessThanOrEqualToPMICutoffAmtCondition,$I207&lt;=$B$2*(1-$B$13),
_xlpm.PMIMonthlyPayment,$B$17,
_xlpm.IsPrincipalZeroCondition,ROUND($I207,2) = 0,
_xlpm.IsPrincipalRemainingBlankCondition,$I207="",
_xlpm.IsPeriodBlankCondition,ISBLANK($A208),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08" s="84">
        <f t="shared" si="12"/>
        <v>2163.4573496323683</v>
      </c>
      <c r="O208" s="84"/>
    </row>
    <row r="209" spans="1:15" x14ac:dyDescent="0.3">
      <c r="A209" s="74">
        <v>184</v>
      </c>
      <c r="B209" s="132">
        <f t="shared" si="13"/>
        <v>49400</v>
      </c>
      <c r="C209" s="130">
        <v>0.1</v>
      </c>
      <c r="D209" s="131">
        <f>_xlfn.LET(
_xlpm.Payment,IF(OR($C209&lt;&gt;$C208,$C208=""),-PMT($C209/12,COUNT($A209:$A$625),$I208),$D208),
_xlpm.IsPrincipalRemainingZeroCondition,ROUND($I208,2)=0,
_xlpm.IsPrincipalRemainingBlankCondition,$I208="",
_xlpm.IsPeriodBlankCondition,ISBLANK($A209),
_xlpm.Calculation,IF(_xlpm.IsPeriodBlankCondition,"",IF(_xlpm.IsPrincipalRemainingBlankCondition,"",IF(_xlpm.IsPrincipalRemainingZeroCondition,"",_xlpm.Payment))),
_xlpm.Calculation
)</f>
        <v>1563.4573496323683</v>
      </c>
      <c r="E209" s="84">
        <f t="shared" si="14"/>
        <v>111530.41314181781</v>
      </c>
      <c r="F209" s="84" cm="1">
        <f t="array" ref="F209">_xlfn.LET(
_xlpm.InterestCalculation,$I208*($C209/12),
_xlpm.IsPrincipalRemainingZeroCondition,ROUND($I208,2)=0,
_xlpm.IsPrincipalRemainingBlankCondition,$I208="",
_xlpm.IsPeriodBlankCondition,ISBLANK($A209),
_xlpm.Calculation,IF(_xlpm.IsPeriodBlankCondition,"",IF(_xlpm.IsPrincipalRemainingBlankCondition,"",IF(_xlpm.IsPrincipalRemainingZeroCondition,"",_xlpm.InterestCalculation))),
_xlpm.Calculation
)</f>
        <v>929.4201095151484</v>
      </c>
      <c r="G209" s="84">
        <f t="shared" si="10"/>
        <v>634.03724011721988</v>
      </c>
      <c r="H209" s="84">
        <v>100</v>
      </c>
      <c r="I209" s="84">
        <f t="shared" si="11"/>
        <v>110796.37590170059</v>
      </c>
      <c r="J209" s="84">
        <f>_xlfn.LET(
_xlpm.PrincpalRemainingCalculation,$B$11,
_xlpm.IsPrincipalZeroCondition,ROUND($I208,2) = 0,
_xlpm.IsPrincipalRemainingBlankCondition,$I208="",
_xlpm.IsPeriodBlankCondition,ISBLANK($A209),
_xlpm.Calculation,IF(_xlpm.IsPeriodBlankCondition,"",IF(_xlpm.IsPrincipalRemainingBlankCondition,"",IF(_xlpm.IsPrincipalZeroCondition,"",_xlpm.PrincpalRemainingCalculation))),
_xlpm.Calculation
)</f>
        <v>500</v>
      </c>
      <c r="K209" s="84" t="str">
        <f>_xlfn.LET(
_xlpm.IsPrincipalRemainingLessThanOrEqualToPMICutoffAmtCondition,$I208&lt;=$B$2*(1-$B$13),
_xlpm.PMIMonthlyPayment,$B$17,
_xlpm.IsPrincipalZeroCondition,ROUND($I208,2) = 0,
_xlpm.IsPrincipalRemainingBlankCondition,$I208="",
_xlpm.IsPeriodBlankCondition,ISBLANK($A209),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09" s="84">
        <f t="shared" si="12"/>
        <v>2163.4573496323683</v>
      </c>
      <c r="O209" s="84"/>
    </row>
    <row r="210" spans="1:15" x14ac:dyDescent="0.3">
      <c r="A210" s="74">
        <v>185</v>
      </c>
      <c r="B210" s="132">
        <f t="shared" si="13"/>
        <v>49430</v>
      </c>
      <c r="C210" s="130">
        <v>0.1</v>
      </c>
      <c r="D210" s="131">
        <f>_xlfn.LET(
_xlpm.Payment,IF(OR($C210&lt;&gt;$C209,$C209=""),-PMT($C210/12,COUNT($A210:$A$625),$I209),$D209),
_xlpm.IsPrincipalRemainingZeroCondition,ROUND($I209,2)=0,
_xlpm.IsPrincipalRemainingBlankCondition,$I209="",
_xlpm.IsPeriodBlankCondition,ISBLANK($A210),
_xlpm.Calculation,IF(_xlpm.IsPeriodBlankCondition,"",IF(_xlpm.IsPrincipalRemainingBlankCondition,"",IF(_xlpm.IsPrincipalRemainingZeroCondition,"",_xlpm.Payment))),
_xlpm.Calculation
)</f>
        <v>1563.4573496323683</v>
      </c>
      <c r="E210" s="84">
        <f t="shared" si="14"/>
        <v>110796.37590170059</v>
      </c>
      <c r="F210" s="84" cm="1">
        <f t="array" ref="F210">_xlfn.LET(
_xlpm.InterestCalculation,$I209*($C210/12),
_xlpm.IsPrincipalRemainingZeroCondition,ROUND($I209,2)=0,
_xlpm.IsPrincipalRemainingBlankCondition,$I209="",
_xlpm.IsPeriodBlankCondition,ISBLANK($A210),
_xlpm.Calculation,IF(_xlpm.IsPeriodBlankCondition,"",IF(_xlpm.IsPrincipalRemainingBlankCondition,"",IF(_xlpm.IsPrincipalRemainingZeroCondition,"",_xlpm.InterestCalculation))),
_xlpm.Calculation
)</f>
        <v>923.30313251417158</v>
      </c>
      <c r="G210" s="84">
        <f t="shared" si="10"/>
        <v>640.1542171181967</v>
      </c>
      <c r="H210" s="84">
        <v>100</v>
      </c>
      <c r="I210" s="84">
        <f t="shared" si="11"/>
        <v>110056.2216845824</v>
      </c>
      <c r="J210" s="84">
        <f>_xlfn.LET(
_xlpm.PrincpalRemainingCalculation,$B$11,
_xlpm.IsPrincipalZeroCondition,ROUND($I209,2) = 0,
_xlpm.IsPrincipalRemainingBlankCondition,$I209="",
_xlpm.IsPeriodBlankCondition,ISBLANK($A210),
_xlpm.Calculation,IF(_xlpm.IsPeriodBlankCondition,"",IF(_xlpm.IsPrincipalRemainingBlankCondition,"",IF(_xlpm.IsPrincipalZeroCondition,"",_xlpm.PrincpalRemainingCalculation))),
_xlpm.Calculation
)</f>
        <v>500</v>
      </c>
      <c r="K210" s="84" t="str">
        <f>_xlfn.LET(
_xlpm.IsPrincipalRemainingLessThanOrEqualToPMICutoffAmtCondition,$I209&lt;=$B$2*(1-$B$13),
_xlpm.PMIMonthlyPayment,$B$17,
_xlpm.IsPrincipalZeroCondition,ROUND($I209,2) = 0,
_xlpm.IsPrincipalRemainingBlankCondition,$I209="",
_xlpm.IsPeriodBlankCondition,ISBLANK($A210),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10" s="84">
        <f t="shared" si="12"/>
        <v>2163.4573496323683</v>
      </c>
      <c r="O210" s="84"/>
    </row>
    <row r="211" spans="1:15" x14ac:dyDescent="0.3">
      <c r="A211" s="74">
        <v>186</v>
      </c>
      <c r="B211" s="132">
        <f t="shared" si="13"/>
        <v>49461</v>
      </c>
      <c r="C211" s="130">
        <v>0.1</v>
      </c>
      <c r="D211" s="131">
        <f>_xlfn.LET(
_xlpm.Payment,IF(OR($C211&lt;&gt;$C210,$C210=""),-PMT($C211/12,COUNT($A211:$A$625),$I210),$D210),
_xlpm.IsPrincipalRemainingZeroCondition,ROUND($I210,2)=0,
_xlpm.IsPrincipalRemainingBlankCondition,$I210="",
_xlpm.IsPeriodBlankCondition,ISBLANK($A211),
_xlpm.Calculation,IF(_xlpm.IsPeriodBlankCondition,"",IF(_xlpm.IsPrincipalRemainingBlankCondition,"",IF(_xlpm.IsPrincipalRemainingZeroCondition,"",_xlpm.Payment))),
_xlpm.Calculation
)</f>
        <v>1563.4573496323683</v>
      </c>
      <c r="E211" s="84">
        <f t="shared" si="14"/>
        <v>110056.2216845824</v>
      </c>
      <c r="F211" s="84" cm="1">
        <f t="array" ref="F211">_xlfn.LET(
_xlpm.InterestCalculation,$I210*($C211/12),
_xlpm.IsPrincipalRemainingZeroCondition,ROUND($I210,2)=0,
_xlpm.IsPrincipalRemainingBlankCondition,$I210="",
_xlpm.IsPeriodBlankCondition,ISBLANK($A211),
_xlpm.Calculation,IF(_xlpm.IsPeriodBlankCondition,"",IF(_xlpm.IsPrincipalRemainingBlankCondition,"",IF(_xlpm.IsPrincipalRemainingZeroCondition,"",_xlpm.InterestCalculation))),
_xlpm.Calculation
)</f>
        <v>917.13518070485327</v>
      </c>
      <c r="G211" s="84">
        <f t="shared" si="10"/>
        <v>646.32216892751501</v>
      </c>
      <c r="H211" s="84">
        <v>100</v>
      </c>
      <c r="I211" s="84">
        <f t="shared" si="11"/>
        <v>109309.89951565489</v>
      </c>
      <c r="J211" s="84">
        <f>_xlfn.LET(
_xlpm.PrincpalRemainingCalculation,$B$11,
_xlpm.IsPrincipalZeroCondition,ROUND($I210,2) = 0,
_xlpm.IsPrincipalRemainingBlankCondition,$I210="",
_xlpm.IsPeriodBlankCondition,ISBLANK($A211),
_xlpm.Calculation,IF(_xlpm.IsPeriodBlankCondition,"",IF(_xlpm.IsPrincipalRemainingBlankCondition,"",IF(_xlpm.IsPrincipalZeroCondition,"",_xlpm.PrincpalRemainingCalculation))),
_xlpm.Calculation
)</f>
        <v>500</v>
      </c>
      <c r="K211" s="84" t="str">
        <f>_xlfn.LET(
_xlpm.IsPrincipalRemainingLessThanOrEqualToPMICutoffAmtCondition,$I210&lt;=$B$2*(1-$B$13),
_xlpm.PMIMonthlyPayment,$B$17,
_xlpm.IsPrincipalZeroCondition,ROUND($I210,2) = 0,
_xlpm.IsPrincipalRemainingBlankCondition,$I210="",
_xlpm.IsPeriodBlankCondition,ISBLANK($A211),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11" s="84">
        <f t="shared" si="12"/>
        <v>2163.4573496323683</v>
      </c>
      <c r="O211" s="84"/>
    </row>
    <row r="212" spans="1:15" x14ac:dyDescent="0.3">
      <c r="A212" s="74">
        <v>187</v>
      </c>
      <c r="B212" s="132">
        <f t="shared" si="13"/>
        <v>49491</v>
      </c>
      <c r="C212" s="130">
        <v>0.1</v>
      </c>
      <c r="D212" s="131">
        <f>_xlfn.LET(
_xlpm.Payment,IF(OR($C212&lt;&gt;$C211,$C211=""),-PMT($C212/12,COUNT($A212:$A$625),$I211),$D211),
_xlpm.IsPrincipalRemainingZeroCondition,ROUND($I211,2)=0,
_xlpm.IsPrincipalRemainingBlankCondition,$I211="",
_xlpm.IsPeriodBlankCondition,ISBLANK($A212),
_xlpm.Calculation,IF(_xlpm.IsPeriodBlankCondition,"",IF(_xlpm.IsPrincipalRemainingBlankCondition,"",IF(_xlpm.IsPrincipalRemainingZeroCondition,"",_xlpm.Payment))),
_xlpm.Calculation
)</f>
        <v>1563.4573496323683</v>
      </c>
      <c r="E212" s="84">
        <f t="shared" si="14"/>
        <v>109309.89951565489</v>
      </c>
      <c r="F212" s="84" cm="1">
        <f t="array" ref="F212">_xlfn.LET(
_xlpm.InterestCalculation,$I211*($C212/12),
_xlpm.IsPrincipalRemainingZeroCondition,ROUND($I211,2)=0,
_xlpm.IsPrincipalRemainingBlankCondition,$I211="",
_xlpm.IsPeriodBlankCondition,ISBLANK($A212),
_xlpm.Calculation,IF(_xlpm.IsPeriodBlankCondition,"",IF(_xlpm.IsPrincipalRemainingBlankCondition,"",IF(_xlpm.IsPrincipalRemainingZeroCondition,"",_xlpm.InterestCalculation))),
_xlpm.Calculation
)</f>
        <v>910.91582929712411</v>
      </c>
      <c r="G212" s="84">
        <f t="shared" si="10"/>
        <v>652.54152033524417</v>
      </c>
      <c r="H212" s="84">
        <v>100</v>
      </c>
      <c r="I212" s="84">
        <f t="shared" si="11"/>
        <v>108557.35799531965</v>
      </c>
      <c r="J212" s="84">
        <f>_xlfn.LET(
_xlpm.PrincpalRemainingCalculation,$B$11,
_xlpm.IsPrincipalZeroCondition,ROUND($I211,2) = 0,
_xlpm.IsPrincipalRemainingBlankCondition,$I211="",
_xlpm.IsPeriodBlankCondition,ISBLANK($A212),
_xlpm.Calculation,IF(_xlpm.IsPeriodBlankCondition,"",IF(_xlpm.IsPrincipalRemainingBlankCondition,"",IF(_xlpm.IsPrincipalZeroCondition,"",_xlpm.PrincpalRemainingCalculation))),
_xlpm.Calculation
)</f>
        <v>500</v>
      </c>
      <c r="K212" s="84" t="str">
        <f>_xlfn.LET(
_xlpm.IsPrincipalRemainingLessThanOrEqualToPMICutoffAmtCondition,$I211&lt;=$B$2*(1-$B$13),
_xlpm.PMIMonthlyPayment,$B$17,
_xlpm.IsPrincipalZeroCondition,ROUND($I211,2) = 0,
_xlpm.IsPrincipalRemainingBlankCondition,$I211="",
_xlpm.IsPeriodBlankCondition,ISBLANK($A212),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12" s="84">
        <f t="shared" si="12"/>
        <v>2163.4573496323683</v>
      </c>
      <c r="O212" s="84"/>
    </row>
    <row r="213" spans="1:15" x14ac:dyDescent="0.3">
      <c r="A213" s="74">
        <v>188</v>
      </c>
      <c r="B213" s="132">
        <f t="shared" si="13"/>
        <v>49522</v>
      </c>
      <c r="C213" s="130">
        <v>0.1</v>
      </c>
      <c r="D213" s="131">
        <f>_xlfn.LET(
_xlpm.Payment,IF(OR($C213&lt;&gt;$C212,$C212=""),-PMT($C213/12,COUNT($A213:$A$625),$I212),$D212),
_xlpm.IsPrincipalRemainingZeroCondition,ROUND($I212,2)=0,
_xlpm.IsPrincipalRemainingBlankCondition,$I212="",
_xlpm.IsPeriodBlankCondition,ISBLANK($A213),
_xlpm.Calculation,IF(_xlpm.IsPeriodBlankCondition,"",IF(_xlpm.IsPrincipalRemainingBlankCondition,"",IF(_xlpm.IsPrincipalRemainingZeroCondition,"",_xlpm.Payment))),
_xlpm.Calculation
)</f>
        <v>1563.4573496323683</v>
      </c>
      <c r="E213" s="84">
        <f t="shared" si="14"/>
        <v>108557.35799531965</v>
      </c>
      <c r="F213" s="84" cm="1">
        <f t="array" ref="F213">_xlfn.LET(
_xlpm.InterestCalculation,$I212*($C213/12),
_xlpm.IsPrincipalRemainingZeroCondition,ROUND($I212,2)=0,
_xlpm.IsPrincipalRemainingBlankCondition,$I212="",
_xlpm.IsPeriodBlankCondition,ISBLANK($A213),
_xlpm.Calculation,IF(_xlpm.IsPeriodBlankCondition,"",IF(_xlpm.IsPrincipalRemainingBlankCondition,"",IF(_xlpm.IsPrincipalRemainingZeroCondition,"",_xlpm.InterestCalculation))),
_xlpm.Calculation
)</f>
        <v>904.64464996099707</v>
      </c>
      <c r="G213" s="84">
        <f t="shared" si="10"/>
        <v>658.81269967137121</v>
      </c>
      <c r="H213" s="84">
        <v>100</v>
      </c>
      <c r="I213" s="84">
        <f t="shared" si="11"/>
        <v>107798.54529564828</v>
      </c>
      <c r="J213" s="84">
        <f>_xlfn.LET(
_xlpm.PrincpalRemainingCalculation,$B$11,
_xlpm.IsPrincipalZeroCondition,ROUND($I212,2) = 0,
_xlpm.IsPrincipalRemainingBlankCondition,$I212="",
_xlpm.IsPeriodBlankCondition,ISBLANK($A213),
_xlpm.Calculation,IF(_xlpm.IsPeriodBlankCondition,"",IF(_xlpm.IsPrincipalRemainingBlankCondition,"",IF(_xlpm.IsPrincipalZeroCondition,"",_xlpm.PrincpalRemainingCalculation))),
_xlpm.Calculation
)</f>
        <v>500</v>
      </c>
      <c r="K213" s="84" t="str">
        <f>_xlfn.LET(
_xlpm.IsPrincipalRemainingLessThanOrEqualToPMICutoffAmtCondition,$I212&lt;=$B$2*(1-$B$13),
_xlpm.PMIMonthlyPayment,$B$17,
_xlpm.IsPrincipalZeroCondition,ROUND($I212,2) = 0,
_xlpm.IsPrincipalRemainingBlankCondition,$I212="",
_xlpm.IsPeriodBlankCondition,ISBLANK($A213),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13" s="84">
        <f t="shared" si="12"/>
        <v>2163.4573496323683</v>
      </c>
      <c r="O213" s="84"/>
    </row>
    <row r="214" spans="1:15" x14ac:dyDescent="0.3">
      <c r="A214" s="74">
        <v>189</v>
      </c>
      <c r="B214" s="132">
        <f t="shared" si="13"/>
        <v>49553</v>
      </c>
      <c r="C214" s="130">
        <v>0.1</v>
      </c>
      <c r="D214" s="131">
        <f>_xlfn.LET(
_xlpm.Payment,IF(OR($C214&lt;&gt;$C213,$C213=""),-PMT($C214/12,COUNT($A214:$A$625),$I213),$D213),
_xlpm.IsPrincipalRemainingZeroCondition,ROUND($I213,2)=0,
_xlpm.IsPrincipalRemainingBlankCondition,$I213="",
_xlpm.IsPeriodBlankCondition,ISBLANK($A214),
_xlpm.Calculation,IF(_xlpm.IsPeriodBlankCondition,"",IF(_xlpm.IsPrincipalRemainingBlankCondition,"",IF(_xlpm.IsPrincipalRemainingZeroCondition,"",_xlpm.Payment))),
_xlpm.Calculation
)</f>
        <v>1563.4573496323683</v>
      </c>
      <c r="E214" s="84">
        <f t="shared" si="14"/>
        <v>107798.54529564828</v>
      </c>
      <c r="F214" s="84" cm="1">
        <f t="array" ref="F214">_xlfn.LET(
_xlpm.InterestCalculation,$I213*($C214/12),
_xlpm.IsPrincipalRemainingZeroCondition,ROUND($I213,2)=0,
_xlpm.IsPrincipalRemainingBlankCondition,$I213="",
_xlpm.IsPeriodBlankCondition,ISBLANK($A214),
_xlpm.Calculation,IF(_xlpm.IsPeriodBlankCondition,"",IF(_xlpm.IsPrincipalRemainingBlankCondition,"",IF(_xlpm.IsPrincipalRemainingZeroCondition,"",_xlpm.InterestCalculation))),
_xlpm.Calculation
)</f>
        <v>898.32121079706894</v>
      </c>
      <c r="G214" s="84">
        <f t="shared" si="10"/>
        <v>665.13613883529933</v>
      </c>
      <c r="H214" s="84">
        <v>100</v>
      </c>
      <c r="I214" s="84">
        <f t="shared" si="11"/>
        <v>107033.40915681298</v>
      </c>
      <c r="J214" s="84">
        <f>_xlfn.LET(
_xlpm.PrincpalRemainingCalculation,$B$11,
_xlpm.IsPrincipalZeroCondition,ROUND($I213,2) = 0,
_xlpm.IsPrincipalRemainingBlankCondition,$I213="",
_xlpm.IsPeriodBlankCondition,ISBLANK($A214),
_xlpm.Calculation,IF(_xlpm.IsPeriodBlankCondition,"",IF(_xlpm.IsPrincipalRemainingBlankCondition,"",IF(_xlpm.IsPrincipalZeroCondition,"",_xlpm.PrincpalRemainingCalculation))),
_xlpm.Calculation
)</f>
        <v>500</v>
      </c>
      <c r="K214" s="84" t="str">
        <f>_xlfn.LET(
_xlpm.IsPrincipalRemainingLessThanOrEqualToPMICutoffAmtCondition,$I213&lt;=$B$2*(1-$B$13),
_xlpm.PMIMonthlyPayment,$B$17,
_xlpm.IsPrincipalZeroCondition,ROUND($I213,2) = 0,
_xlpm.IsPrincipalRemainingBlankCondition,$I213="",
_xlpm.IsPeriodBlankCondition,ISBLANK($A214),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14" s="84">
        <f t="shared" si="12"/>
        <v>2163.4573496323683</v>
      </c>
      <c r="O214" s="84"/>
    </row>
    <row r="215" spans="1:15" x14ac:dyDescent="0.3">
      <c r="A215" s="74">
        <v>190</v>
      </c>
      <c r="B215" s="132">
        <f t="shared" si="13"/>
        <v>49583</v>
      </c>
      <c r="C215" s="130">
        <v>0.1</v>
      </c>
      <c r="D215" s="131">
        <f>_xlfn.LET(
_xlpm.Payment,IF(OR($C215&lt;&gt;$C214,$C214=""),-PMT($C215/12,COUNT($A215:$A$625),$I214),$D214),
_xlpm.IsPrincipalRemainingZeroCondition,ROUND($I214,2)=0,
_xlpm.IsPrincipalRemainingBlankCondition,$I214="",
_xlpm.IsPeriodBlankCondition,ISBLANK($A215),
_xlpm.Calculation,IF(_xlpm.IsPeriodBlankCondition,"",IF(_xlpm.IsPrincipalRemainingBlankCondition,"",IF(_xlpm.IsPrincipalRemainingZeroCondition,"",_xlpm.Payment))),
_xlpm.Calculation
)</f>
        <v>1563.4573496323683</v>
      </c>
      <c r="E215" s="84">
        <f t="shared" si="14"/>
        <v>107033.40915681298</v>
      </c>
      <c r="F215" s="84" cm="1">
        <f t="array" ref="F215">_xlfn.LET(
_xlpm.InterestCalculation,$I214*($C215/12),
_xlpm.IsPrincipalRemainingZeroCondition,ROUND($I214,2)=0,
_xlpm.IsPrincipalRemainingBlankCondition,$I214="",
_xlpm.IsPeriodBlankCondition,ISBLANK($A215),
_xlpm.Calculation,IF(_xlpm.IsPeriodBlankCondition,"",IF(_xlpm.IsPrincipalRemainingBlankCondition,"",IF(_xlpm.IsPrincipalRemainingZeroCondition,"",_xlpm.InterestCalculation))),
_xlpm.Calculation
)</f>
        <v>891.94507630677481</v>
      </c>
      <c r="G215" s="84">
        <f t="shared" si="10"/>
        <v>671.51227332559347</v>
      </c>
      <c r="H215" s="84">
        <v>100</v>
      </c>
      <c r="I215" s="84">
        <f t="shared" si="11"/>
        <v>106261.89688348738</v>
      </c>
      <c r="J215" s="84">
        <f>_xlfn.LET(
_xlpm.PrincpalRemainingCalculation,$B$11,
_xlpm.IsPrincipalZeroCondition,ROUND($I214,2) = 0,
_xlpm.IsPrincipalRemainingBlankCondition,$I214="",
_xlpm.IsPeriodBlankCondition,ISBLANK($A215),
_xlpm.Calculation,IF(_xlpm.IsPeriodBlankCondition,"",IF(_xlpm.IsPrincipalRemainingBlankCondition,"",IF(_xlpm.IsPrincipalZeroCondition,"",_xlpm.PrincpalRemainingCalculation))),
_xlpm.Calculation
)</f>
        <v>500</v>
      </c>
      <c r="K215" s="84" t="str">
        <f>_xlfn.LET(
_xlpm.IsPrincipalRemainingLessThanOrEqualToPMICutoffAmtCondition,$I214&lt;=$B$2*(1-$B$13),
_xlpm.PMIMonthlyPayment,$B$17,
_xlpm.IsPrincipalZeroCondition,ROUND($I214,2) = 0,
_xlpm.IsPrincipalRemainingBlankCondition,$I214="",
_xlpm.IsPeriodBlankCondition,ISBLANK($A215),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15" s="84">
        <f t="shared" si="12"/>
        <v>2163.4573496323683</v>
      </c>
      <c r="O215" s="84"/>
    </row>
    <row r="216" spans="1:15" x14ac:dyDescent="0.3">
      <c r="A216" s="74">
        <v>191</v>
      </c>
      <c r="B216" s="132">
        <f t="shared" si="13"/>
        <v>49614</v>
      </c>
      <c r="C216" s="130">
        <v>0.1</v>
      </c>
      <c r="D216" s="131">
        <f>_xlfn.LET(
_xlpm.Payment,IF(OR($C216&lt;&gt;$C215,$C215=""),-PMT($C216/12,COUNT($A216:$A$625),$I215),$D215),
_xlpm.IsPrincipalRemainingZeroCondition,ROUND($I215,2)=0,
_xlpm.IsPrincipalRemainingBlankCondition,$I215="",
_xlpm.IsPeriodBlankCondition,ISBLANK($A216),
_xlpm.Calculation,IF(_xlpm.IsPeriodBlankCondition,"",IF(_xlpm.IsPrincipalRemainingBlankCondition,"",IF(_xlpm.IsPrincipalRemainingZeroCondition,"",_xlpm.Payment))),
_xlpm.Calculation
)</f>
        <v>1563.4573496323683</v>
      </c>
      <c r="E216" s="84">
        <f t="shared" si="14"/>
        <v>106261.89688348738</v>
      </c>
      <c r="F216" s="84" cm="1">
        <f t="array" ref="F216">_xlfn.LET(
_xlpm.InterestCalculation,$I215*($C216/12),
_xlpm.IsPrincipalRemainingZeroCondition,ROUND($I215,2)=0,
_xlpm.IsPrincipalRemainingBlankCondition,$I215="",
_xlpm.IsPeriodBlankCondition,ISBLANK($A216),
_xlpm.Calculation,IF(_xlpm.IsPeriodBlankCondition,"",IF(_xlpm.IsPrincipalRemainingBlankCondition,"",IF(_xlpm.IsPrincipalRemainingZeroCondition,"",_xlpm.InterestCalculation))),
_xlpm.Calculation
)</f>
        <v>885.51580736239487</v>
      </c>
      <c r="G216" s="84">
        <f t="shared" si="10"/>
        <v>677.94154226997341</v>
      </c>
      <c r="H216" s="84">
        <v>100</v>
      </c>
      <c r="I216" s="84">
        <f t="shared" si="11"/>
        <v>105483.95534121741</v>
      </c>
      <c r="J216" s="84">
        <f>_xlfn.LET(
_xlpm.PrincpalRemainingCalculation,$B$11,
_xlpm.IsPrincipalZeroCondition,ROUND($I215,2) = 0,
_xlpm.IsPrincipalRemainingBlankCondition,$I215="",
_xlpm.IsPeriodBlankCondition,ISBLANK($A216),
_xlpm.Calculation,IF(_xlpm.IsPeriodBlankCondition,"",IF(_xlpm.IsPrincipalRemainingBlankCondition,"",IF(_xlpm.IsPrincipalZeroCondition,"",_xlpm.PrincpalRemainingCalculation))),
_xlpm.Calculation
)</f>
        <v>500</v>
      </c>
      <c r="K216" s="84" t="str">
        <f>_xlfn.LET(
_xlpm.IsPrincipalRemainingLessThanOrEqualToPMICutoffAmtCondition,$I215&lt;=$B$2*(1-$B$13),
_xlpm.PMIMonthlyPayment,$B$17,
_xlpm.IsPrincipalZeroCondition,ROUND($I215,2) = 0,
_xlpm.IsPrincipalRemainingBlankCondition,$I215="",
_xlpm.IsPeriodBlankCondition,ISBLANK($A216),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16" s="84">
        <f t="shared" si="12"/>
        <v>2163.4573496323683</v>
      </c>
      <c r="O216" s="84"/>
    </row>
    <row r="217" spans="1:15" x14ac:dyDescent="0.3">
      <c r="A217" s="74">
        <v>192</v>
      </c>
      <c r="B217" s="132">
        <f t="shared" si="13"/>
        <v>49644</v>
      </c>
      <c r="C217" s="130">
        <v>0.1</v>
      </c>
      <c r="D217" s="131">
        <f>_xlfn.LET(
_xlpm.Payment,IF(OR($C217&lt;&gt;$C216,$C216=""),-PMT($C217/12,COUNT($A217:$A$625),$I216),$D216),
_xlpm.IsPrincipalRemainingZeroCondition,ROUND($I216,2)=0,
_xlpm.IsPrincipalRemainingBlankCondition,$I216="",
_xlpm.IsPeriodBlankCondition,ISBLANK($A217),
_xlpm.Calculation,IF(_xlpm.IsPeriodBlankCondition,"",IF(_xlpm.IsPrincipalRemainingBlankCondition,"",IF(_xlpm.IsPrincipalRemainingZeroCondition,"",_xlpm.Payment))),
_xlpm.Calculation
)</f>
        <v>1563.4573496323683</v>
      </c>
      <c r="E217" s="84">
        <f t="shared" si="14"/>
        <v>105483.95534121741</v>
      </c>
      <c r="F217" s="84" cm="1">
        <f t="array" ref="F217">_xlfn.LET(
_xlpm.InterestCalculation,$I216*($C217/12),
_xlpm.IsPrincipalRemainingZeroCondition,ROUND($I216,2)=0,
_xlpm.IsPrincipalRemainingBlankCondition,$I216="",
_xlpm.IsPeriodBlankCondition,ISBLANK($A217),
_xlpm.Calculation,IF(_xlpm.IsPeriodBlankCondition,"",IF(_xlpm.IsPrincipalRemainingBlankCondition,"",IF(_xlpm.IsPrincipalRemainingZeroCondition,"",_xlpm.InterestCalculation))),
_xlpm.Calculation
)</f>
        <v>879.0329611768118</v>
      </c>
      <c r="G217" s="84">
        <f t="shared" si="10"/>
        <v>684.42438845555648</v>
      </c>
      <c r="H217" s="84">
        <v>100</v>
      </c>
      <c r="I217" s="84">
        <f t="shared" si="11"/>
        <v>104699.53095276185</v>
      </c>
      <c r="J217" s="84">
        <f>_xlfn.LET(
_xlpm.PrincpalRemainingCalculation,$B$11,
_xlpm.IsPrincipalZeroCondition,ROUND($I216,2) = 0,
_xlpm.IsPrincipalRemainingBlankCondition,$I216="",
_xlpm.IsPeriodBlankCondition,ISBLANK($A217),
_xlpm.Calculation,IF(_xlpm.IsPeriodBlankCondition,"",IF(_xlpm.IsPrincipalRemainingBlankCondition,"",IF(_xlpm.IsPrincipalZeroCondition,"",_xlpm.PrincpalRemainingCalculation))),
_xlpm.Calculation
)</f>
        <v>500</v>
      </c>
      <c r="K217" s="84" t="str">
        <f>_xlfn.LET(
_xlpm.IsPrincipalRemainingLessThanOrEqualToPMICutoffAmtCondition,$I216&lt;=$B$2*(1-$B$13),
_xlpm.PMIMonthlyPayment,$B$17,
_xlpm.IsPrincipalZeroCondition,ROUND($I216,2) = 0,
_xlpm.IsPrincipalRemainingBlankCondition,$I216="",
_xlpm.IsPeriodBlankCondition,ISBLANK($A217),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17" s="84">
        <f t="shared" si="12"/>
        <v>2163.4573496323683</v>
      </c>
      <c r="O217" s="84"/>
    </row>
    <row r="218" spans="1:15" x14ac:dyDescent="0.3">
      <c r="A218" s="74">
        <v>193</v>
      </c>
      <c r="B218" s="132">
        <f t="shared" si="13"/>
        <v>49675</v>
      </c>
      <c r="C218" s="130">
        <v>0.1</v>
      </c>
      <c r="D218" s="131">
        <f>_xlfn.LET(
_xlpm.Payment,IF(OR($C218&lt;&gt;$C217,$C217=""),-PMT($C218/12,COUNT($A218:$A$625),$I217),$D217),
_xlpm.IsPrincipalRemainingZeroCondition,ROUND($I217,2)=0,
_xlpm.IsPrincipalRemainingBlankCondition,$I217="",
_xlpm.IsPeriodBlankCondition,ISBLANK($A218),
_xlpm.Calculation,IF(_xlpm.IsPeriodBlankCondition,"",IF(_xlpm.IsPrincipalRemainingBlankCondition,"",IF(_xlpm.IsPrincipalRemainingZeroCondition,"",_xlpm.Payment))),
_xlpm.Calculation
)</f>
        <v>1563.4573496323683</v>
      </c>
      <c r="E218" s="84">
        <f t="shared" si="14"/>
        <v>104699.53095276185</v>
      </c>
      <c r="F218" s="84" cm="1">
        <f t="array" ref="F218">_xlfn.LET(
_xlpm.InterestCalculation,$I217*($C218/12),
_xlpm.IsPrincipalRemainingZeroCondition,ROUND($I217,2)=0,
_xlpm.IsPrincipalRemainingBlankCondition,$I217="",
_xlpm.IsPeriodBlankCondition,ISBLANK($A218),
_xlpm.Calculation,IF(_xlpm.IsPeriodBlankCondition,"",IF(_xlpm.IsPrincipalRemainingBlankCondition,"",IF(_xlpm.IsPrincipalRemainingZeroCondition,"",_xlpm.InterestCalculation))),
_xlpm.Calculation
)</f>
        <v>872.4960912730154</v>
      </c>
      <c r="G218" s="84">
        <f t="shared" ref="G218:G233" si="15">_xlfn.LET(
_xlpm.PrincipalOwedCalculation,$D218-$F218,
_xlpm.IsPrincipalLessThenOrEqualToMonthlyPaymentCondition,$I217&lt;=$D218,
_xlpm.IsPrincipalZeroCondition,ROUND($I217,2) = 0,
_xlpm.IsPrincipalRemainingBlankCondition,$I217="",
_xlpm.IsPeriodBlankCondition,ISBLANK($A218),
_xlpm.Calculation,IF(_xlpm.IsPeriodBlankCondition,"",IF(_xlpm.IsPrincipalRemainingBlankCondition,"",IF(_xlpm.IsPrincipalZeroCondition,"",IF(_xlpm.IsPrincipalLessThenOrEqualToMonthlyPaymentCondition,$I217,_xlpm.PrincipalOwedCalculation)))),
_xlpm.Calculation
)</f>
        <v>690.96125835935288</v>
      </c>
      <c r="H218" s="84">
        <v>100</v>
      </c>
      <c r="I218" s="84">
        <f t="shared" ref="I218:I281" si="16">_xlfn.LET(
_xlpm.StartingBalanceGreaterThanPrincipalOwedPlusPrepaymentCondition,$E218&gt;=$G218+$H218,
_xlpm.IsPrincpalOwedPlusPrepaymentLessThanOrEqualToPrincipalRemainingCondition,ROUND($G218+$H218,2)&lt;=ROUND($I217,2),
_xlpm.IsCurrentPrincapalOwedAmtGreaterThanPrevPrincipalOwedCondition,$G217&gt;$I217,
_xlpm.IsPrincipalZeroCondition,ROUND($I217,2) = 0,
_xlpm.IsPrincipalRemainingBlankCondition,$I217="",
_xlpm.IsPeriodBlankCondition,ISBLANK($A218),
_xlpm.Calculation,IF(_xlpm.IsPeriodBlankCondition,"",IF(_xlpm.IsPrincipalRemainingBlankCondition,"",IF(_xlpm.IsPrincipalZeroCondition,"",IF(_xlpm.StartingBalanceGreaterThanPrincipalOwedPlusPrepaymentCondition,$E218-$G218-$H218,0)))),
_xlpm.Calculation
)</f>
        <v>103908.5696944025</v>
      </c>
      <c r="J218" s="84">
        <f>_xlfn.LET(
_xlpm.PrincpalRemainingCalculation,$B$11,
_xlpm.IsPrincipalZeroCondition,ROUND($I217,2) = 0,
_xlpm.IsPrincipalRemainingBlankCondition,$I217="",
_xlpm.IsPeriodBlankCondition,ISBLANK($A218),
_xlpm.Calculation,IF(_xlpm.IsPeriodBlankCondition,"",IF(_xlpm.IsPrincipalRemainingBlankCondition,"",IF(_xlpm.IsPrincipalZeroCondition,"",_xlpm.PrincpalRemainingCalculation))),
_xlpm.Calculation
)</f>
        <v>500</v>
      </c>
      <c r="K218" s="84" t="str">
        <f>_xlfn.LET(
_xlpm.IsPrincipalRemainingLessThanOrEqualToPMICutoffAmtCondition,$I217&lt;=$B$2*(1-$B$13),
_xlpm.PMIMonthlyPayment,$B$17,
_xlpm.IsPrincipalZeroCondition,ROUND($I217,2) = 0,
_xlpm.IsPrincipalRemainingBlankCondition,$I217="",
_xlpm.IsPeriodBlankCondition,ISBLANK($A218),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18" s="84">
        <f t="shared" ref="L218:L281" si="17">_xlfn.LET(
_xlpm.PrePaymentActuallyPaid,IF($E218&gt;=$G218+$H218,$H218,$E218-$G218),
_xlpm.IfPMIOwedIsBlank,IF($K218 = "",0,$K218),
_xlpm.TotalMonthlyPaymentCalculation,$F218+$G218+$J218+_xlpm.IfPMIOwedIsBlank+_xlpm.PrePaymentActuallyPaid,
_xlpm.IsPrincipalZeroCondition,ROUND($I217,2) = 0,
_xlpm.IsPrincipalRemainingBlankCondition,$I217="",
_xlpm.IsPeriodBlankCondition,ISBLANK($A218),
_xlpm.Calculation,IF(_xlpm.IsPeriodBlankCondition,"",IF(_xlpm.IsPrincipalRemainingBlankCondition,"",IF(_xlpm.IsPrincipalZeroCondition,"",_xlpm.TotalMonthlyPaymentCalculation))),
_xlpm.Calculation
)</f>
        <v>2163.4573496323683</v>
      </c>
      <c r="O218" s="84"/>
    </row>
    <row r="219" spans="1:15" x14ac:dyDescent="0.3">
      <c r="A219" s="74">
        <v>194</v>
      </c>
      <c r="B219" s="132">
        <f t="shared" ref="B219:B282" si="18">IF(ISBLANK($A219),"",EDATE($B218,1))</f>
        <v>49706</v>
      </c>
      <c r="C219" s="130">
        <v>0.1</v>
      </c>
      <c r="D219" s="131">
        <f>_xlfn.LET(
_xlpm.Payment,IF(OR($C219&lt;&gt;$C218,$C218=""),-PMT($C219/12,COUNT($A219:$A$625),$I218),$D218),
_xlpm.IsPrincipalRemainingZeroCondition,ROUND($I218,2)=0,
_xlpm.IsPrincipalRemainingBlankCondition,$I218="",
_xlpm.IsPeriodBlankCondition,ISBLANK($A219),
_xlpm.Calculation,IF(_xlpm.IsPeriodBlankCondition,"",IF(_xlpm.IsPrincipalRemainingBlankCondition,"",IF(_xlpm.IsPrincipalRemainingZeroCondition,"",_xlpm.Payment))),
_xlpm.Calculation
)</f>
        <v>1563.4573496323683</v>
      </c>
      <c r="E219" s="84">
        <f t="shared" ref="E219:E282" si="19">_xlfn.LET(
_xlpm.StartingPrincipalBalance,$I218,
_xlpm.IsPrincipalRemainingZeroCondition,ROUND($I218,2)=0,
_xlpm.IsPrincipalRemainingBlankCondition,$I218="",
_xlpm.IsPeriodBlankCondition,ISBLANK($A219),
_xlpm.Calculation,IF(_xlpm.IsPeriodBlankCondition,"",IF(_xlpm.IsPrincipalRemainingBlankCondition,"",IF(_xlpm.IsPrincipalRemainingZeroCondition,"",_xlpm.StartingPrincipalBalance))),
_xlpm.Calculation
)</f>
        <v>103908.5696944025</v>
      </c>
      <c r="F219" s="84" cm="1">
        <f t="array" ref="F219">_xlfn.LET(
_xlpm.InterestCalculation,$I218*($C219/12),
_xlpm.IsPrincipalRemainingZeroCondition,ROUND($I218,2)=0,
_xlpm.IsPrincipalRemainingBlankCondition,$I218="",
_xlpm.IsPeriodBlankCondition,ISBLANK($A219),
_xlpm.Calculation,IF(_xlpm.IsPeriodBlankCondition,"",IF(_xlpm.IsPrincipalRemainingBlankCondition,"",IF(_xlpm.IsPrincipalRemainingZeroCondition,"",_xlpm.InterestCalculation))),
_xlpm.Calculation
)</f>
        <v>865.90474745335416</v>
      </c>
      <c r="G219" s="84">
        <f t="shared" si="15"/>
        <v>697.55260217901412</v>
      </c>
      <c r="H219" s="84">
        <v>100</v>
      </c>
      <c r="I219" s="84">
        <f t="shared" si="16"/>
        <v>103111.01709222348</v>
      </c>
      <c r="J219" s="84">
        <f>_xlfn.LET(
_xlpm.PrincpalRemainingCalculation,$B$11,
_xlpm.IsPrincipalZeroCondition,ROUND($I218,2) = 0,
_xlpm.IsPrincipalRemainingBlankCondition,$I218="",
_xlpm.IsPeriodBlankCondition,ISBLANK($A219),
_xlpm.Calculation,IF(_xlpm.IsPeriodBlankCondition,"",IF(_xlpm.IsPrincipalRemainingBlankCondition,"",IF(_xlpm.IsPrincipalZeroCondition,"",_xlpm.PrincpalRemainingCalculation))),
_xlpm.Calculation
)</f>
        <v>500</v>
      </c>
      <c r="K219" s="84" t="str">
        <f>_xlfn.LET(
_xlpm.IsPrincipalRemainingLessThanOrEqualToPMICutoffAmtCondition,$I218&lt;=$B$2*(1-$B$13),
_xlpm.PMIMonthlyPayment,$B$17,
_xlpm.IsPrincipalZeroCondition,ROUND($I218,2) = 0,
_xlpm.IsPrincipalRemainingBlankCondition,$I218="",
_xlpm.IsPeriodBlankCondition,ISBLANK($A219),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19" s="84">
        <f t="shared" si="17"/>
        <v>2163.4573496323683</v>
      </c>
      <c r="O219" s="84"/>
    </row>
    <row r="220" spans="1:15" x14ac:dyDescent="0.3">
      <c r="A220" s="74">
        <v>195</v>
      </c>
      <c r="B220" s="132">
        <f t="shared" si="18"/>
        <v>49735</v>
      </c>
      <c r="C220" s="130">
        <v>0.1</v>
      </c>
      <c r="D220" s="131">
        <f>_xlfn.LET(
_xlpm.Payment,IF(OR($C220&lt;&gt;$C219,$C219=""),-PMT($C220/12,COUNT($A220:$A$625),$I219),$D219),
_xlpm.IsPrincipalRemainingZeroCondition,ROUND($I219,2)=0,
_xlpm.IsPrincipalRemainingBlankCondition,$I219="",
_xlpm.IsPeriodBlankCondition,ISBLANK($A220),
_xlpm.Calculation,IF(_xlpm.IsPeriodBlankCondition,"",IF(_xlpm.IsPrincipalRemainingBlankCondition,"",IF(_xlpm.IsPrincipalRemainingZeroCondition,"",_xlpm.Payment))),
_xlpm.Calculation
)</f>
        <v>1563.4573496323683</v>
      </c>
      <c r="E220" s="84">
        <f t="shared" si="19"/>
        <v>103111.01709222348</v>
      </c>
      <c r="F220" s="84" cm="1">
        <f t="array" ref="F220">_xlfn.LET(
_xlpm.InterestCalculation,$I219*($C220/12),
_xlpm.IsPrincipalRemainingZeroCondition,ROUND($I219,2)=0,
_xlpm.IsPrincipalRemainingBlankCondition,$I219="",
_xlpm.IsPeriodBlankCondition,ISBLANK($A220),
_xlpm.Calculation,IF(_xlpm.IsPeriodBlankCondition,"",IF(_xlpm.IsPrincipalRemainingBlankCondition,"",IF(_xlpm.IsPrincipalRemainingZeroCondition,"",_xlpm.InterestCalculation))),
_xlpm.Calculation
)</f>
        <v>859.25847576852902</v>
      </c>
      <c r="G220" s="84">
        <f t="shared" si="15"/>
        <v>704.19887386383925</v>
      </c>
      <c r="H220" s="84">
        <v>100</v>
      </c>
      <c r="I220" s="84">
        <f t="shared" si="16"/>
        <v>102306.81821835964</v>
      </c>
      <c r="J220" s="84">
        <f>_xlfn.LET(
_xlpm.PrincpalRemainingCalculation,$B$11,
_xlpm.IsPrincipalZeroCondition,ROUND($I219,2) = 0,
_xlpm.IsPrincipalRemainingBlankCondition,$I219="",
_xlpm.IsPeriodBlankCondition,ISBLANK($A220),
_xlpm.Calculation,IF(_xlpm.IsPeriodBlankCondition,"",IF(_xlpm.IsPrincipalRemainingBlankCondition,"",IF(_xlpm.IsPrincipalZeroCondition,"",_xlpm.PrincpalRemainingCalculation))),
_xlpm.Calculation
)</f>
        <v>500</v>
      </c>
      <c r="K220" s="84" t="str">
        <f>_xlfn.LET(
_xlpm.IsPrincipalRemainingLessThanOrEqualToPMICutoffAmtCondition,$I219&lt;=$B$2*(1-$B$13),
_xlpm.PMIMonthlyPayment,$B$17,
_xlpm.IsPrincipalZeroCondition,ROUND($I219,2) = 0,
_xlpm.IsPrincipalRemainingBlankCondition,$I219="",
_xlpm.IsPeriodBlankCondition,ISBLANK($A220),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20" s="84">
        <f t="shared" si="17"/>
        <v>2163.4573496323683</v>
      </c>
      <c r="O220" s="84"/>
    </row>
    <row r="221" spans="1:15" x14ac:dyDescent="0.3">
      <c r="A221" s="74">
        <v>196</v>
      </c>
      <c r="B221" s="132">
        <f t="shared" si="18"/>
        <v>49766</v>
      </c>
      <c r="C221" s="130">
        <v>0.1</v>
      </c>
      <c r="D221" s="131">
        <f>_xlfn.LET(
_xlpm.Payment,IF(OR($C221&lt;&gt;$C220,$C220=""),-PMT($C221/12,COUNT($A221:$A$625),$I220),$D220),
_xlpm.IsPrincipalRemainingZeroCondition,ROUND($I220,2)=0,
_xlpm.IsPrincipalRemainingBlankCondition,$I220="",
_xlpm.IsPeriodBlankCondition,ISBLANK($A221),
_xlpm.Calculation,IF(_xlpm.IsPeriodBlankCondition,"",IF(_xlpm.IsPrincipalRemainingBlankCondition,"",IF(_xlpm.IsPrincipalRemainingZeroCondition,"",_xlpm.Payment))),
_xlpm.Calculation
)</f>
        <v>1563.4573496323683</v>
      </c>
      <c r="E221" s="84">
        <f t="shared" si="19"/>
        <v>102306.81821835964</v>
      </c>
      <c r="F221" s="84" cm="1">
        <f t="array" ref="F221">_xlfn.LET(
_xlpm.InterestCalculation,$I220*($C221/12),
_xlpm.IsPrincipalRemainingZeroCondition,ROUND($I220,2)=0,
_xlpm.IsPrincipalRemainingBlankCondition,$I220="",
_xlpm.IsPeriodBlankCondition,ISBLANK($A221),
_xlpm.Calculation,IF(_xlpm.IsPeriodBlankCondition,"",IF(_xlpm.IsPrincipalRemainingBlankCondition,"",IF(_xlpm.IsPrincipalRemainingZeroCondition,"",_xlpm.InterestCalculation))),
_xlpm.Calculation
)</f>
        <v>852.55681848633026</v>
      </c>
      <c r="G221" s="84">
        <f t="shared" si="15"/>
        <v>710.90053114603802</v>
      </c>
      <c r="H221" s="84">
        <v>100</v>
      </c>
      <c r="I221" s="84">
        <f t="shared" si="16"/>
        <v>101495.9176872136</v>
      </c>
      <c r="J221" s="84">
        <f>_xlfn.LET(
_xlpm.PrincpalRemainingCalculation,$B$11,
_xlpm.IsPrincipalZeroCondition,ROUND($I220,2) = 0,
_xlpm.IsPrincipalRemainingBlankCondition,$I220="",
_xlpm.IsPeriodBlankCondition,ISBLANK($A221),
_xlpm.Calculation,IF(_xlpm.IsPeriodBlankCondition,"",IF(_xlpm.IsPrincipalRemainingBlankCondition,"",IF(_xlpm.IsPrincipalZeroCondition,"",_xlpm.PrincpalRemainingCalculation))),
_xlpm.Calculation
)</f>
        <v>500</v>
      </c>
      <c r="K221" s="84" t="str">
        <f>_xlfn.LET(
_xlpm.IsPrincipalRemainingLessThanOrEqualToPMICutoffAmtCondition,$I220&lt;=$B$2*(1-$B$13),
_xlpm.PMIMonthlyPayment,$B$17,
_xlpm.IsPrincipalZeroCondition,ROUND($I220,2) = 0,
_xlpm.IsPrincipalRemainingBlankCondition,$I220="",
_xlpm.IsPeriodBlankCondition,ISBLANK($A221),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21" s="84">
        <f t="shared" si="17"/>
        <v>2163.4573496323683</v>
      </c>
      <c r="O221" s="84"/>
    </row>
    <row r="222" spans="1:15" x14ac:dyDescent="0.3">
      <c r="A222" s="74">
        <v>197</v>
      </c>
      <c r="B222" s="132">
        <f t="shared" si="18"/>
        <v>49796</v>
      </c>
      <c r="C222" s="130">
        <v>0.1</v>
      </c>
      <c r="D222" s="131">
        <f>_xlfn.LET(
_xlpm.Payment,IF(OR($C222&lt;&gt;$C221,$C221=""),-PMT($C222/12,COUNT($A222:$A$625),$I221),$D221),
_xlpm.IsPrincipalRemainingZeroCondition,ROUND($I221,2)=0,
_xlpm.IsPrincipalRemainingBlankCondition,$I221="",
_xlpm.IsPeriodBlankCondition,ISBLANK($A222),
_xlpm.Calculation,IF(_xlpm.IsPeriodBlankCondition,"",IF(_xlpm.IsPrincipalRemainingBlankCondition,"",IF(_xlpm.IsPrincipalRemainingZeroCondition,"",_xlpm.Payment))),
_xlpm.Calculation
)</f>
        <v>1563.4573496323683</v>
      </c>
      <c r="E222" s="84">
        <f t="shared" si="19"/>
        <v>101495.9176872136</v>
      </c>
      <c r="F222" s="84" cm="1">
        <f t="array" ref="F222">_xlfn.LET(
_xlpm.InterestCalculation,$I221*($C222/12),
_xlpm.IsPrincipalRemainingZeroCondition,ROUND($I221,2)=0,
_xlpm.IsPrincipalRemainingBlankCondition,$I221="",
_xlpm.IsPeriodBlankCondition,ISBLANK($A222),
_xlpm.Calculation,IF(_xlpm.IsPeriodBlankCondition,"",IF(_xlpm.IsPrincipalRemainingBlankCondition,"",IF(_xlpm.IsPrincipalRemainingZeroCondition,"",_xlpm.InterestCalculation))),
_xlpm.Calculation
)</f>
        <v>845.79931406011337</v>
      </c>
      <c r="G222" s="84">
        <f t="shared" si="15"/>
        <v>717.6580355722549</v>
      </c>
      <c r="H222" s="84">
        <v>100</v>
      </c>
      <c r="I222" s="84">
        <f t="shared" si="16"/>
        <v>100678.25965164135</v>
      </c>
      <c r="J222" s="84">
        <f>_xlfn.LET(
_xlpm.PrincpalRemainingCalculation,$B$11,
_xlpm.IsPrincipalZeroCondition,ROUND($I221,2) = 0,
_xlpm.IsPrincipalRemainingBlankCondition,$I221="",
_xlpm.IsPeriodBlankCondition,ISBLANK($A222),
_xlpm.Calculation,IF(_xlpm.IsPeriodBlankCondition,"",IF(_xlpm.IsPrincipalRemainingBlankCondition,"",IF(_xlpm.IsPrincipalZeroCondition,"",_xlpm.PrincpalRemainingCalculation))),
_xlpm.Calculation
)</f>
        <v>500</v>
      </c>
      <c r="K222" s="84" t="str">
        <f>_xlfn.LET(
_xlpm.IsPrincipalRemainingLessThanOrEqualToPMICutoffAmtCondition,$I221&lt;=$B$2*(1-$B$13),
_xlpm.PMIMonthlyPayment,$B$17,
_xlpm.IsPrincipalZeroCondition,ROUND($I221,2) = 0,
_xlpm.IsPrincipalRemainingBlankCondition,$I221="",
_xlpm.IsPeriodBlankCondition,ISBLANK($A222),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22" s="84">
        <f t="shared" si="17"/>
        <v>2163.4573496323683</v>
      </c>
      <c r="O222" s="84"/>
    </row>
    <row r="223" spans="1:15" x14ac:dyDescent="0.3">
      <c r="A223" s="74">
        <v>198</v>
      </c>
      <c r="B223" s="132">
        <f t="shared" si="18"/>
        <v>49827</v>
      </c>
      <c r="C223" s="130">
        <v>0.1</v>
      </c>
      <c r="D223" s="131">
        <f>_xlfn.LET(
_xlpm.Payment,IF(OR($C223&lt;&gt;$C222,$C222=""),-PMT($C223/12,COUNT($A223:$A$625),$I222),$D222),
_xlpm.IsPrincipalRemainingZeroCondition,ROUND($I222,2)=0,
_xlpm.IsPrincipalRemainingBlankCondition,$I222="",
_xlpm.IsPeriodBlankCondition,ISBLANK($A223),
_xlpm.Calculation,IF(_xlpm.IsPeriodBlankCondition,"",IF(_xlpm.IsPrincipalRemainingBlankCondition,"",IF(_xlpm.IsPrincipalRemainingZeroCondition,"",_xlpm.Payment))),
_xlpm.Calculation
)</f>
        <v>1563.4573496323683</v>
      </c>
      <c r="E223" s="84">
        <f t="shared" si="19"/>
        <v>100678.25965164135</v>
      </c>
      <c r="F223" s="84" cm="1">
        <f t="array" ref="F223">_xlfn.LET(
_xlpm.InterestCalculation,$I222*($C223/12),
_xlpm.IsPrincipalRemainingZeroCondition,ROUND($I222,2)=0,
_xlpm.IsPrincipalRemainingBlankCondition,$I222="",
_xlpm.IsPeriodBlankCondition,ISBLANK($A223),
_xlpm.Calculation,IF(_xlpm.IsPeriodBlankCondition,"",IF(_xlpm.IsPrincipalRemainingBlankCondition,"",IF(_xlpm.IsPrincipalRemainingZeroCondition,"",_xlpm.InterestCalculation))),
_xlpm.Calculation
)</f>
        <v>838.98549709701126</v>
      </c>
      <c r="G223" s="84">
        <f t="shared" si="15"/>
        <v>724.47185253535702</v>
      </c>
      <c r="H223" s="84">
        <v>100</v>
      </c>
      <c r="I223" s="84">
        <f t="shared" si="16"/>
        <v>99853.787799105994</v>
      </c>
      <c r="J223" s="84">
        <f>_xlfn.LET(
_xlpm.PrincpalRemainingCalculation,$B$11,
_xlpm.IsPrincipalZeroCondition,ROUND($I222,2) = 0,
_xlpm.IsPrincipalRemainingBlankCondition,$I222="",
_xlpm.IsPeriodBlankCondition,ISBLANK($A223),
_xlpm.Calculation,IF(_xlpm.IsPeriodBlankCondition,"",IF(_xlpm.IsPrincipalRemainingBlankCondition,"",IF(_xlpm.IsPrincipalZeroCondition,"",_xlpm.PrincpalRemainingCalculation))),
_xlpm.Calculation
)</f>
        <v>500</v>
      </c>
      <c r="K223" s="84" t="str">
        <f>_xlfn.LET(
_xlpm.IsPrincipalRemainingLessThanOrEqualToPMICutoffAmtCondition,$I222&lt;=$B$2*(1-$B$13),
_xlpm.PMIMonthlyPayment,$B$17,
_xlpm.IsPrincipalZeroCondition,ROUND($I222,2) = 0,
_xlpm.IsPrincipalRemainingBlankCondition,$I222="",
_xlpm.IsPeriodBlankCondition,ISBLANK($A223),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23" s="84">
        <f t="shared" si="17"/>
        <v>2163.4573496323683</v>
      </c>
      <c r="O223" s="84"/>
    </row>
    <row r="224" spans="1:15" x14ac:dyDescent="0.3">
      <c r="A224" s="74">
        <v>199</v>
      </c>
      <c r="B224" s="132">
        <f t="shared" si="18"/>
        <v>49857</v>
      </c>
      <c r="C224" s="130">
        <v>0.1</v>
      </c>
      <c r="D224" s="131">
        <f>_xlfn.LET(
_xlpm.Payment,IF(OR($C224&lt;&gt;$C223,$C223=""),-PMT($C224/12,COUNT($A224:$A$625),$I223),$D223),
_xlpm.IsPrincipalRemainingZeroCondition,ROUND($I223,2)=0,
_xlpm.IsPrincipalRemainingBlankCondition,$I223="",
_xlpm.IsPeriodBlankCondition,ISBLANK($A224),
_xlpm.Calculation,IF(_xlpm.IsPeriodBlankCondition,"",IF(_xlpm.IsPrincipalRemainingBlankCondition,"",IF(_xlpm.IsPrincipalRemainingZeroCondition,"",_xlpm.Payment))),
_xlpm.Calculation
)</f>
        <v>1563.4573496323683</v>
      </c>
      <c r="E224" s="84">
        <f t="shared" si="19"/>
        <v>99853.787799105994</v>
      </c>
      <c r="F224" s="84" cm="1">
        <f t="array" ref="F224">_xlfn.LET(
_xlpm.InterestCalculation,$I223*($C224/12),
_xlpm.IsPrincipalRemainingZeroCondition,ROUND($I223,2)=0,
_xlpm.IsPrincipalRemainingBlankCondition,$I223="",
_xlpm.IsPeriodBlankCondition,ISBLANK($A224),
_xlpm.Calculation,IF(_xlpm.IsPeriodBlankCondition,"",IF(_xlpm.IsPrincipalRemainingBlankCondition,"",IF(_xlpm.IsPrincipalRemainingZeroCondition,"",_xlpm.InterestCalculation))),
_xlpm.Calculation
)</f>
        <v>832.11489832588325</v>
      </c>
      <c r="G224" s="84">
        <f t="shared" si="15"/>
        <v>731.34245130648503</v>
      </c>
      <c r="H224" s="84">
        <v>100</v>
      </c>
      <c r="I224" s="84">
        <f t="shared" si="16"/>
        <v>99022.445347799512</v>
      </c>
      <c r="J224" s="84">
        <f>_xlfn.LET(
_xlpm.PrincpalRemainingCalculation,$B$11,
_xlpm.IsPrincipalZeroCondition,ROUND($I223,2) = 0,
_xlpm.IsPrincipalRemainingBlankCondition,$I223="",
_xlpm.IsPeriodBlankCondition,ISBLANK($A224),
_xlpm.Calculation,IF(_xlpm.IsPeriodBlankCondition,"",IF(_xlpm.IsPrincipalRemainingBlankCondition,"",IF(_xlpm.IsPrincipalZeroCondition,"",_xlpm.PrincpalRemainingCalculation))),
_xlpm.Calculation
)</f>
        <v>500</v>
      </c>
      <c r="K224" s="84" t="str">
        <f>_xlfn.LET(
_xlpm.IsPrincipalRemainingLessThanOrEqualToPMICutoffAmtCondition,$I223&lt;=$B$2*(1-$B$13),
_xlpm.PMIMonthlyPayment,$B$17,
_xlpm.IsPrincipalZeroCondition,ROUND($I223,2) = 0,
_xlpm.IsPrincipalRemainingBlankCondition,$I223="",
_xlpm.IsPeriodBlankCondition,ISBLANK($A224),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24" s="84">
        <f t="shared" si="17"/>
        <v>2163.4573496323683</v>
      </c>
      <c r="O224" s="84"/>
    </row>
    <row r="225" spans="1:16" x14ac:dyDescent="0.3">
      <c r="A225" s="74">
        <v>200</v>
      </c>
      <c r="B225" s="132">
        <f t="shared" si="18"/>
        <v>49888</v>
      </c>
      <c r="C225" s="130">
        <v>0.1</v>
      </c>
      <c r="D225" s="131">
        <f>_xlfn.LET(
_xlpm.Payment,IF(OR($C225&lt;&gt;$C224,$C224=""),-PMT($C225/12,COUNT($A225:$A$625),$I224),$D224),
_xlpm.IsPrincipalRemainingZeroCondition,ROUND($I224,2)=0,
_xlpm.IsPrincipalRemainingBlankCondition,$I224="",
_xlpm.IsPeriodBlankCondition,ISBLANK($A225),
_xlpm.Calculation,IF(_xlpm.IsPeriodBlankCondition,"",IF(_xlpm.IsPrincipalRemainingBlankCondition,"",IF(_xlpm.IsPrincipalRemainingZeroCondition,"",_xlpm.Payment))),
_xlpm.Calculation
)</f>
        <v>1563.4573496323683</v>
      </c>
      <c r="E225" s="84">
        <f t="shared" si="19"/>
        <v>99022.445347799512</v>
      </c>
      <c r="F225" s="84" cm="1">
        <f t="array" ref="F225">_xlfn.LET(
_xlpm.InterestCalculation,$I224*($C225/12),
_xlpm.IsPrincipalRemainingZeroCondition,ROUND($I224,2)=0,
_xlpm.IsPrincipalRemainingBlankCondition,$I224="",
_xlpm.IsPeriodBlankCondition,ISBLANK($A225),
_xlpm.Calculation,IF(_xlpm.IsPeriodBlankCondition,"",IF(_xlpm.IsPrincipalRemainingBlankCondition,"",IF(_xlpm.IsPrincipalRemainingZeroCondition,"",_xlpm.InterestCalculation))),
_xlpm.Calculation
)</f>
        <v>825.18704456499597</v>
      </c>
      <c r="G225" s="84">
        <f t="shared" si="15"/>
        <v>738.27030506737231</v>
      </c>
      <c r="H225" s="84">
        <v>100</v>
      </c>
      <c r="I225" s="84">
        <f t="shared" si="16"/>
        <v>98184.175042732139</v>
      </c>
      <c r="J225" s="84">
        <f>_xlfn.LET(
_xlpm.PrincpalRemainingCalculation,$B$11,
_xlpm.IsPrincipalZeroCondition,ROUND($I224,2) = 0,
_xlpm.IsPrincipalRemainingBlankCondition,$I224="",
_xlpm.IsPeriodBlankCondition,ISBLANK($A225),
_xlpm.Calculation,IF(_xlpm.IsPeriodBlankCondition,"",IF(_xlpm.IsPrincipalRemainingBlankCondition,"",IF(_xlpm.IsPrincipalZeroCondition,"",_xlpm.PrincpalRemainingCalculation))),
_xlpm.Calculation
)</f>
        <v>500</v>
      </c>
      <c r="K225" s="84" t="str">
        <f>_xlfn.LET(
_xlpm.IsPrincipalRemainingLessThanOrEqualToPMICutoffAmtCondition,$I224&lt;=$B$2*(1-$B$13),
_xlpm.PMIMonthlyPayment,$B$17,
_xlpm.IsPrincipalZeroCondition,ROUND($I224,2) = 0,
_xlpm.IsPrincipalRemainingBlankCondition,$I224="",
_xlpm.IsPeriodBlankCondition,ISBLANK($A225),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25" s="84">
        <f t="shared" si="17"/>
        <v>2163.4573496323683</v>
      </c>
      <c r="O225" s="84"/>
    </row>
    <row r="226" spans="1:16" x14ac:dyDescent="0.3">
      <c r="A226" s="74">
        <v>201</v>
      </c>
      <c r="B226" s="132">
        <f t="shared" si="18"/>
        <v>49919</v>
      </c>
      <c r="C226" s="130">
        <v>0.1</v>
      </c>
      <c r="D226" s="131">
        <f>_xlfn.LET(
_xlpm.Payment,IF(OR($C226&lt;&gt;$C225,$C225=""),-PMT($C226/12,COUNT($A226:$A$625),$I225),$D225),
_xlpm.IsPrincipalRemainingZeroCondition,ROUND($I225,2)=0,
_xlpm.IsPrincipalRemainingBlankCondition,$I225="",
_xlpm.IsPeriodBlankCondition,ISBLANK($A226),
_xlpm.Calculation,IF(_xlpm.IsPeriodBlankCondition,"",IF(_xlpm.IsPrincipalRemainingBlankCondition,"",IF(_xlpm.IsPrincipalRemainingZeroCondition,"",_xlpm.Payment))),
_xlpm.Calculation
)</f>
        <v>1563.4573496323683</v>
      </c>
      <c r="E226" s="84">
        <f t="shared" si="19"/>
        <v>98184.175042732139</v>
      </c>
      <c r="F226" s="84" cm="1">
        <f t="array" ref="F226">_xlfn.LET(
_xlpm.InterestCalculation,$I225*($C226/12),
_xlpm.IsPrincipalRemainingZeroCondition,ROUND($I225,2)=0,
_xlpm.IsPrincipalRemainingBlankCondition,$I225="",
_xlpm.IsPeriodBlankCondition,ISBLANK($A226),
_xlpm.Calculation,IF(_xlpm.IsPeriodBlankCondition,"",IF(_xlpm.IsPrincipalRemainingBlankCondition,"",IF(_xlpm.IsPrincipalRemainingZeroCondition,"",_xlpm.InterestCalculation))),
_xlpm.Calculation
)</f>
        <v>818.2014586894345</v>
      </c>
      <c r="G226" s="84">
        <f t="shared" si="15"/>
        <v>745.25589094293377</v>
      </c>
      <c r="H226" s="84">
        <v>100</v>
      </c>
      <c r="I226" s="84">
        <f t="shared" si="16"/>
        <v>97338.919151789203</v>
      </c>
      <c r="J226" s="84">
        <f>_xlfn.LET(
_xlpm.PrincpalRemainingCalculation,$B$11,
_xlpm.IsPrincipalZeroCondition,ROUND($I225,2) = 0,
_xlpm.IsPrincipalRemainingBlankCondition,$I225="",
_xlpm.IsPeriodBlankCondition,ISBLANK($A226),
_xlpm.Calculation,IF(_xlpm.IsPeriodBlankCondition,"",IF(_xlpm.IsPrincipalRemainingBlankCondition,"",IF(_xlpm.IsPrincipalZeroCondition,"",_xlpm.PrincpalRemainingCalculation))),
_xlpm.Calculation
)</f>
        <v>500</v>
      </c>
      <c r="K226" s="84" t="str">
        <f>_xlfn.LET(
_xlpm.IsPrincipalRemainingLessThanOrEqualToPMICutoffAmtCondition,$I225&lt;=$B$2*(1-$B$13),
_xlpm.PMIMonthlyPayment,$B$17,
_xlpm.IsPrincipalZeroCondition,ROUND($I225,2) = 0,
_xlpm.IsPrincipalRemainingBlankCondition,$I225="",
_xlpm.IsPeriodBlankCondition,ISBLANK($A226),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26" s="84">
        <f t="shared" si="17"/>
        <v>2163.4573496323683</v>
      </c>
      <c r="O226" s="84"/>
    </row>
    <row r="227" spans="1:16" x14ac:dyDescent="0.3">
      <c r="A227" s="74">
        <v>202</v>
      </c>
      <c r="B227" s="132">
        <f t="shared" si="18"/>
        <v>49949</v>
      </c>
      <c r="C227" s="130">
        <v>0.1</v>
      </c>
      <c r="D227" s="131">
        <f>_xlfn.LET(
_xlpm.Payment,IF(OR($C227&lt;&gt;$C226,$C226=""),-PMT($C227/12,COUNT($A227:$A$625),$I226),$D226),
_xlpm.IsPrincipalRemainingZeroCondition,ROUND($I226,2)=0,
_xlpm.IsPrincipalRemainingBlankCondition,$I226="",
_xlpm.IsPeriodBlankCondition,ISBLANK($A227),
_xlpm.Calculation,IF(_xlpm.IsPeriodBlankCondition,"",IF(_xlpm.IsPrincipalRemainingBlankCondition,"",IF(_xlpm.IsPrincipalRemainingZeroCondition,"",_xlpm.Payment))),
_xlpm.Calculation
)</f>
        <v>1563.4573496323683</v>
      </c>
      <c r="E227" s="84">
        <f t="shared" si="19"/>
        <v>97338.919151789203</v>
      </c>
      <c r="F227" s="84" cm="1">
        <f t="array" ref="F227">_xlfn.LET(
_xlpm.InterestCalculation,$I226*($C227/12),
_xlpm.IsPrincipalRemainingZeroCondition,ROUND($I226,2)=0,
_xlpm.IsPrincipalRemainingBlankCondition,$I226="",
_xlpm.IsPeriodBlankCondition,ISBLANK($A227),
_xlpm.Calculation,IF(_xlpm.IsPeriodBlankCondition,"",IF(_xlpm.IsPrincipalRemainingBlankCondition,"",IF(_xlpm.IsPrincipalRemainingZeroCondition,"",_xlpm.InterestCalculation))),
_xlpm.Calculation
)</f>
        <v>811.1576595982433</v>
      </c>
      <c r="G227" s="84">
        <f t="shared" si="15"/>
        <v>752.29969003412498</v>
      </c>
      <c r="H227" s="84">
        <v>100</v>
      </c>
      <c r="I227" s="84">
        <f t="shared" si="16"/>
        <v>96486.619461755079</v>
      </c>
      <c r="J227" s="84">
        <f>_xlfn.LET(
_xlpm.PrincpalRemainingCalculation,$B$11,
_xlpm.IsPrincipalZeroCondition,ROUND($I226,2) = 0,
_xlpm.IsPrincipalRemainingBlankCondition,$I226="",
_xlpm.IsPeriodBlankCondition,ISBLANK($A227),
_xlpm.Calculation,IF(_xlpm.IsPeriodBlankCondition,"",IF(_xlpm.IsPrincipalRemainingBlankCondition,"",IF(_xlpm.IsPrincipalZeroCondition,"",_xlpm.PrincpalRemainingCalculation))),
_xlpm.Calculation
)</f>
        <v>500</v>
      </c>
      <c r="K227" s="84" t="str">
        <f>_xlfn.LET(
_xlpm.IsPrincipalRemainingLessThanOrEqualToPMICutoffAmtCondition,$I226&lt;=$B$2*(1-$B$13),
_xlpm.PMIMonthlyPayment,$B$17,
_xlpm.IsPrincipalZeroCondition,ROUND($I226,2) = 0,
_xlpm.IsPrincipalRemainingBlankCondition,$I226="",
_xlpm.IsPeriodBlankCondition,ISBLANK($A227),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27" s="84">
        <f t="shared" si="17"/>
        <v>2163.4573496323683</v>
      </c>
      <c r="O227" s="84"/>
    </row>
    <row r="228" spans="1:16" x14ac:dyDescent="0.3">
      <c r="A228" s="74">
        <v>203</v>
      </c>
      <c r="B228" s="132">
        <f t="shared" si="18"/>
        <v>49980</v>
      </c>
      <c r="C228" s="130">
        <v>0.1</v>
      </c>
      <c r="D228" s="131">
        <f>_xlfn.LET(
_xlpm.Payment,IF(OR($C228&lt;&gt;$C227,$C227=""),-PMT($C228/12,COUNT($A228:$A$625),$I227),$D227),
_xlpm.IsPrincipalRemainingZeroCondition,ROUND($I227,2)=0,
_xlpm.IsPrincipalRemainingBlankCondition,$I227="",
_xlpm.IsPeriodBlankCondition,ISBLANK($A228),
_xlpm.Calculation,IF(_xlpm.IsPeriodBlankCondition,"",IF(_xlpm.IsPrincipalRemainingBlankCondition,"",IF(_xlpm.IsPrincipalRemainingZeroCondition,"",_xlpm.Payment))),
_xlpm.Calculation
)</f>
        <v>1563.4573496323683</v>
      </c>
      <c r="E228" s="84">
        <f t="shared" si="19"/>
        <v>96486.619461755079</v>
      </c>
      <c r="F228" s="84" cm="1">
        <f t="array" ref="F228">_xlfn.LET(
_xlpm.InterestCalculation,$I227*($C228/12),
_xlpm.IsPrincipalRemainingZeroCondition,ROUND($I227,2)=0,
_xlpm.IsPrincipalRemainingBlankCondition,$I227="",
_xlpm.IsPeriodBlankCondition,ISBLANK($A228),
_xlpm.Calculation,IF(_xlpm.IsPeriodBlankCondition,"",IF(_xlpm.IsPrincipalRemainingBlankCondition,"",IF(_xlpm.IsPrincipalRemainingZeroCondition,"",_xlpm.InterestCalculation))),
_xlpm.Calculation
)</f>
        <v>804.0551621812923</v>
      </c>
      <c r="G228" s="84">
        <f t="shared" si="15"/>
        <v>759.40218745107597</v>
      </c>
      <c r="H228" s="84">
        <v>100</v>
      </c>
      <c r="I228" s="84">
        <f t="shared" si="16"/>
        <v>95627.217274303999</v>
      </c>
      <c r="J228" s="84">
        <f>_xlfn.LET(
_xlpm.PrincpalRemainingCalculation,$B$11,
_xlpm.IsPrincipalZeroCondition,ROUND($I227,2) = 0,
_xlpm.IsPrincipalRemainingBlankCondition,$I227="",
_xlpm.IsPeriodBlankCondition,ISBLANK($A228),
_xlpm.Calculation,IF(_xlpm.IsPeriodBlankCondition,"",IF(_xlpm.IsPrincipalRemainingBlankCondition,"",IF(_xlpm.IsPrincipalZeroCondition,"",_xlpm.PrincpalRemainingCalculation))),
_xlpm.Calculation
)</f>
        <v>500</v>
      </c>
      <c r="K228" s="84" t="str">
        <f>_xlfn.LET(
_xlpm.IsPrincipalRemainingLessThanOrEqualToPMICutoffAmtCondition,$I227&lt;=$B$2*(1-$B$13),
_xlpm.PMIMonthlyPayment,$B$17,
_xlpm.IsPrincipalZeroCondition,ROUND($I227,2) = 0,
_xlpm.IsPrincipalRemainingBlankCondition,$I227="",
_xlpm.IsPeriodBlankCondition,ISBLANK($A228),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28" s="84">
        <f t="shared" si="17"/>
        <v>2163.4573496323683</v>
      </c>
      <c r="O228" s="84"/>
    </row>
    <row r="229" spans="1:16" x14ac:dyDescent="0.3">
      <c r="A229" s="74">
        <v>204</v>
      </c>
      <c r="B229" s="132">
        <f t="shared" si="18"/>
        <v>50010</v>
      </c>
      <c r="C229" s="130">
        <v>0.1</v>
      </c>
      <c r="D229" s="131">
        <f>_xlfn.LET(
_xlpm.Payment,IF(OR($C229&lt;&gt;$C228,$C228=""),-PMT($C229/12,COUNT($A229:$A$625),$I228),$D228),
_xlpm.IsPrincipalRemainingZeroCondition,ROUND($I228,2)=0,
_xlpm.IsPrincipalRemainingBlankCondition,$I228="",
_xlpm.IsPeriodBlankCondition,ISBLANK($A229),
_xlpm.Calculation,IF(_xlpm.IsPeriodBlankCondition,"",IF(_xlpm.IsPrincipalRemainingBlankCondition,"",IF(_xlpm.IsPrincipalRemainingZeroCondition,"",_xlpm.Payment))),
_xlpm.Calculation
)</f>
        <v>1563.4573496323683</v>
      </c>
      <c r="E229" s="84">
        <f t="shared" si="19"/>
        <v>95627.217274303999</v>
      </c>
      <c r="F229" s="84" cm="1">
        <f t="array" ref="F229">_xlfn.LET(
_xlpm.InterestCalculation,$I228*($C229/12),
_xlpm.IsPrincipalRemainingZeroCondition,ROUND($I228,2)=0,
_xlpm.IsPrincipalRemainingBlankCondition,$I228="",
_xlpm.IsPeriodBlankCondition,ISBLANK($A229),
_xlpm.Calculation,IF(_xlpm.IsPeriodBlankCondition,"",IF(_xlpm.IsPrincipalRemainingBlankCondition,"",IF(_xlpm.IsPrincipalRemainingZeroCondition,"",_xlpm.InterestCalculation))),
_xlpm.Calculation
)</f>
        <v>796.89347728586665</v>
      </c>
      <c r="G229" s="84">
        <f t="shared" si="15"/>
        <v>766.56387234650163</v>
      </c>
      <c r="H229" s="84">
        <v>100</v>
      </c>
      <c r="I229" s="84">
        <f t="shared" si="16"/>
        <v>94760.653401957505</v>
      </c>
      <c r="J229" s="84">
        <f>_xlfn.LET(
_xlpm.PrincpalRemainingCalculation,$B$11,
_xlpm.IsPrincipalZeroCondition,ROUND($I228,2) = 0,
_xlpm.IsPrincipalRemainingBlankCondition,$I228="",
_xlpm.IsPeriodBlankCondition,ISBLANK($A229),
_xlpm.Calculation,IF(_xlpm.IsPeriodBlankCondition,"",IF(_xlpm.IsPrincipalRemainingBlankCondition,"",IF(_xlpm.IsPrincipalZeroCondition,"",_xlpm.PrincpalRemainingCalculation))),
_xlpm.Calculation
)</f>
        <v>500</v>
      </c>
      <c r="K229" s="84" t="str">
        <f>_xlfn.LET(
_xlpm.IsPrincipalRemainingLessThanOrEqualToPMICutoffAmtCondition,$I228&lt;=$B$2*(1-$B$13),
_xlpm.PMIMonthlyPayment,$B$17,
_xlpm.IsPrincipalZeroCondition,ROUND($I228,2) = 0,
_xlpm.IsPrincipalRemainingBlankCondition,$I228="",
_xlpm.IsPeriodBlankCondition,ISBLANK($A229),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29" s="84">
        <f t="shared" si="17"/>
        <v>2163.4573496323683</v>
      </c>
      <c r="O229" s="84"/>
    </row>
    <row r="230" spans="1:16" x14ac:dyDescent="0.3">
      <c r="A230" s="74">
        <v>205</v>
      </c>
      <c r="B230" s="132">
        <f t="shared" si="18"/>
        <v>50041</v>
      </c>
      <c r="C230" s="130">
        <v>0.1</v>
      </c>
      <c r="D230" s="131">
        <f>_xlfn.LET(
_xlpm.Payment,IF(OR($C230&lt;&gt;$C229,$C229=""),-PMT($C230/12,COUNT($A230:$A$625),$I229),$D229),
_xlpm.IsPrincipalRemainingZeroCondition,ROUND($I229,2)=0,
_xlpm.IsPrincipalRemainingBlankCondition,$I229="",
_xlpm.IsPeriodBlankCondition,ISBLANK($A230),
_xlpm.Calculation,IF(_xlpm.IsPeriodBlankCondition,"",IF(_xlpm.IsPrincipalRemainingBlankCondition,"",IF(_xlpm.IsPrincipalRemainingZeroCondition,"",_xlpm.Payment))),
_xlpm.Calculation
)</f>
        <v>1563.4573496323683</v>
      </c>
      <c r="E230" s="84">
        <f t="shared" si="19"/>
        <v>94760.653401957505</v>
      </c>
      <c r="F230" s="84" cm="1">
        <f t="array" ref="F230">_xlfn.LET(
_xlpm.InterestCalculation,$I229*($C230/12),
_xlpm.IsPrincipalRemainingZeroCondition,ROUND($I229,2)=0,
_xlpm.IsPrincipalRemainingBlankCondition,$I229="",
_xlpm.IsPeriodBlankCondition,ISBLANK($A230),
_xlpm.Calculation,IF(_xlpm.IsPeriodBlankCondition,"",IF(_xlpm.IsPrincipalRemainingBlankCondition,"",IF(_xlpm.IsPrincipalRemainingZeroCondition,"",_xlpm.InterestCalculation))),
_xlpm.Calculation
)</f>
        <v>789.67211168297922</v>
      </c>
      <c r="G230" s="84">
        <f t="shared" si="15"/>
        <v>773.78523794938906</v>
      </c>
      <c r="H230" s="84">
        <v>100</v>
      </c>
      <c r="I230" s="84">
        <f t="shared" si="16"/>
        <v>93886.868164008119</v>
      </c>
      <c r="J230" s="84">
        <f>_xlfn.LET(
_xlpm.PrincpalRemainingCalculation,$B$11,
_xlpm.IsPrincipalZeroCondition,ROUND($I229,2) = 0,
_xlpm.IsPrincipalRemainingBlankCondition,$I229="",
_xlpm.IsPeriodBlankCondition,ISBLANK($A230),
_xlpm.Calculation,IF(_xlpm.IsPeriodBlankCondition,"",IF(_xlpm.IsPrincipalRemainingBlankCondition,"",IF(_xlpm.IsPrincipalZeroCondition,"",_xlpm.PrincpalRemainingCalculation))),
_xlpm.Calculation
)</f>
        <v>500</v>
      </c>
      <c r="K230" s="84" t="str">
        <f>_xlfn.LET(
_xlpm.IsPrincipalRemainingLessThanOrEqualToPMICutoffAmtCondition,$I229&lt;=$B$2*(1-$B$13),
_xlpm.PMIMonthlyPayment,$B$17,
_xlpm.IsPrincipalZeroCondition,ROUND($I229,2) = 0,
_xlpm.IsPrincipalRemainingBlankCondition,$I229="",
_xlpm.IsPeriodBlankCondition,ISBLANK($A230),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30" s="84">
        <f t="shared" si="17"/>
        <v>2163.4573496323683</v>
      </c>
      <c r="O230" s="84"/>
    </row>
    <row r="231" spans="1:16" x14ac:dyDescent="0.3">
      <c r="A231" s="74">
        <v>206</v>
      </c>
      <c r="B231" s="132">
        <f t="shared" si="18"/>
        <v>50072</v>
      </c>
      <c r="C231" s="130">
        <v>0.1</v>
      </c>
      <c r="D231" s="131">
        <f>_xlfn.LET(
_xlpm.Payment,IF(OR($C231&lt;&gt;$C230,$C230=""),-PMT($C231/12,COUNT($A231:$A$625),$I230),$D230),
_xlpm.IsPrincipalRemainingZeroCondition,ROUND($I230,2)=0,
_xlpm.IsPrincipalRemainingBlankCondition,$I230="",
_xlpm.IsPeriodBlankCondition,ISBLANK($A231),
_xlpm.Calculation,IF(_xlpm.IsPeriodBlankCondition,"",IF(_xlpm.IsPrincipalRemainingBlankCondition,"",IF(_xlpm.IsPrincipalRemainingZeroCondition,"",_xlpm.Payment))),
_xlpm.Calculation
)</f>
        <v>1563.4573496323683</v>
      </c>
      <c r="E231" s="84">
        <f t="shared" si="19"/>
        <v>93886.868164008119</v>
      </c>
      <c r="F231" s="84" cm="1">
        <f t="array" ref="F231">_xlfn.LET(
_xlpm.InterestCalculation,$I230*($C231/12),
_xlpm.IsPrincipalRemainingZeroCondition,ROUND($I230,2)=0,
_xlpm.IsPrincipalRemainingBlankCondition,$I230="",
_xlpm.IsPeriodBlankCondition,ISBLANK($A231),
_xlpm.Calculation,IF(_xlpm.IsPeriodBlankCondition,"",IF(_xlpm.IsPrincipalRemainingBlankCondition,"",IF(_xlpm.IsPrincipalRemainingZeroCondition,"",_xlpm.InterestCalculation))),
_xlpm.Calculation
)</f>
        <v>782.390568033401</v>
      </c>
      <c r="G231" s="84">
        <f t="shared" si="15"/>
        <v>781.06678159896728</v>
      </c>
      <c r="H231" s="84">
        <v>100</v>
      </c>
      <c r="I231" s="84">
        <f t="shared" si="16"/>
        <v>93005.801382409147</v>
      </c>
      <c r="J231" s="84">
        <f>_xlfn.LET(
_xlpm.PrincpalRemainingCalculation,$B$11,
_xlpm.IsPrincipalZeroCondition,ROUND($I230,2) = 0,
_xlpm.IsPrincipalRemainingBlankCondition,$I230="",
_xlpm.IsPeriodBlankCondition,ISBLANK($A231),
_xlpm.Calculation,IF(_xlpm.IsPeriodBlankCondition,"",IF(_xlpm.IsPrincipalRemainingBlankCondition,"",IF(_xlpm.IsPrincipalZeroCondition,"",_xlpm.PrincpalRemainingCalculation))),
_xlpm.Calculation
)</f>
        <v>500</v>
      </c>
      <c r="K231" s="84" t="str">
        <f>_xlfn.LET(
_xlpm.IsPrincipalRemainingLessThanOrEqualToPMICutoffAmtCondition,$I230&lt;=$B$2*(1-$B$13),
_xlpm.PMIMonthlyPayment,$B$17,
_xlpm.IsPrincipalZeroCondition,ROUND($I230,2) = 0,
_xlpm.IsPrincipalRemainingBlankCondition,$I230="",
_xlpm.IsPeriodBlankCondition,ISBLANK($A231),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31" s="84">
        <f t="shared" si="17"/>
        <v>2163.4573496323683</v>
      </c>
      <c r="O231" s="84"/>
    </row>
    <row r="232" spans="1:16" x14ac:dyDescent="0.3">
      <c r="A232" s="74">
        <v>207</v>
      </c>
      <c r="B232" s="132">
        <f t="shared" si="18"/>
        <v>50100</v>
      </c>
      <c r="C232" s="130">
        <v>0.1</v>
      </c>
      <c r="D232" s="131">
        <f>_xlfn.LET(
_xlpm.Payment,IF(OR($C232&lt;&gt;$C231,$C231=""),-PMT($C232/12,COUNT($A232:$A$625),$I231),$D231),
_xlpm.IsPrincipalRemainingZeroCondition,ROUND($I231,2)=0,
_xlpm.IsPrincipalRemainingBlankCondition,$I231="",
_xlpm.IsPeriodBlankCondition,ISBLANK($A232),
_xlpm.Calculation,IF(_xlpm.IsPeriodBlankCondition,"",IF(_xlpm.IsPrincipalRemainingBlankCondition,"",IF(_xlpm.IsPrincipalRemainingZeroCondition,"",_xlpm.Payment))),
_xlpm.Calculation
)</f>
        <v>1563.4573496323683</v>
      </c>
      <c r="E232" s="84">
        <f t="shared" si="19"/>
        <v>93005.801382409147</v>
      </c>
      <c r="F232" s="84" cm="1">
        <f t="array" ref="F232">_xlfn.LET(
_xlpm.InterestCalculation,$I231*($C232/12),
_xlpm.IsPrincipalRemainingZeroCondition,ROUND($I231,2)=0,
_xlpm.IsPrincipalRemainingBlankCondition,$I231="",
_xlpm.IsPeriodBlankCondition,ISBLANK($A232),
_xlpm.Calculation,IF(_xlpm.IsPeriodBlankCondition,"",IF(_xlpm.IsPrincipalRemainingBlankCondition,"",IF(_xlpm.IsPrincipalRemainingZeroCondition,"",_xlpm.InterestCalculation))),
_xlpm.Calculation
)</f>
        <v>775.0483448534095</v>
      </c>
      <c r="G232" s="84">
        <f t="shared" si="15"/>
        <v>788.40900477895877</v>
      </c>
      <c r="H232" s="84">
        <v>100</v>
      </c>
      <c r="I232" s="84">
        <f t="shared" si="16"/>
        <v>92117.392377630182</v>
      </c>
      <c r="J232" s="84">
        <f>_xlfn.LET(
_xlpm.PrincpalRemainingCalculation,$B$11,
_xlpm.IsPrincipalZeroCondition,ROUND($I231,2) = 0,
_xlpm.IsPrincipalRemainingBlankCondition,$I231="",
_xlpm.IsPeriodBlankCondition,ISBLANK($A232),
_xlpm.Calculation,IF(_xlpm.IsPeriodBlankCondition,"",IF(_xlpm.IsPrincipalRemainingBlankCondition,"",IF(_xlpm.IsPrincipalZeroCondition,"",_xlpm.PrincpalRemainingCalculation))),
_xlpm.Calculation
)</f>
        <v>500</v>
      </c>
      <c r="K232" s="84" t="str">
        <f>_xlfn.LET(
_xlpm.IsPrincipalRemainingLessThanOrEqualToPMICutoffAmtCondition,$I231&lt;=$B$2*(1-$B$13),
_xlpm.PMIMonthlyPayment,$B$17,
_xlpm.IsPrincipalZeroCondition,ROUND($I231,2) = 0,
_xlpm.IsPrincipalRemainingBlankCondition,$I231="",
_xlpm.IsPeriodBlankCondition,ISBLANK($A232),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32" s="84">
        <f t="shared" si="17"/>
        <v>2163.4573496323683</v>
      </c>
      <c r="O232" s="84"/>
    </row>
    <row r="233" spans="1:16" x14ac:dyDescent="0.3">
      <c r="A233" s="74">
        <v>208</v>
      </c>
      <c r="B233" s="132">
        <f t="shared" si="18"/>
        <v>50131</v>
      </c>
      <c r="C233" s="130">
        <v>0.1</v>
      </c>
      <c r="D233" s="131">
        <f>_xlfn.LET(
_xlpm.Payment,IF(OR($C233&lt;&gt;$C232,$C232=""),-PMT($C233/12,COUNT($A233:$A$625),$I232),$D232),
_xlpm.IsPrincipalRemainingZeroCondition,ROUND($I232,2)=0,
_xlpm.IsPrincipalRemainingBlankCondition,$I232="",
_xlpm.IsPeriodBlankCondition,ISBLANK($A233),
_xlpm.Calculation,IF(_xlpm.IsPeriodBlankCondition,"",IF(_xlpm.IsPrincipalRemainingBlankCondition,"",IF(_xlpm.IsPrincipalRemainingZeroCondition,"",_xlpm.Payment))),
_xlpm.Calculation
)</f>
        <v>1563.4573496323683</v>
      </c>
      <c r="E233" s="84">
        <f t="shared" si="19"/>
        <v>92117.392377630182</v>
      </c>
      <c r="F233" s="84" cm="1">
        <f t="array" ref="F233">_xlfn.LET(
_xlpm.InterestCalculation,$I232*($C233/12),
_xlpm.IsPrincipalRemainingZeroCondition,ROUND($I232,2)=0,
_xlpm.IsPrincipalRemainingBlankCondition,$I232="",
_xlpm.IsPeriodBlankCondition,ISBLANK($A233),
_xlpm.Calculation,IF(_xlpm.IsPeriodBlankCondition,"",IF(_xlpm.IsPrincipalRemainingBlankCondition,"",IF(_xlpm.IsPrincipalRemainingZeroCondition,"",_xlpm.InterestCalculation))),
_xlpm.Calculation
)</f>
        <v>767.64493648025154</v>
      </c>
      <c r="G233" s="84">
        <f t="shared" si="15"/>
        <v>795.81241315211673</v>
      </c>
      <c r="H233" s="84">
        <v>100</v>
      </c>
      <c r="I233" s="84">
        <f t="shared" si="16"/>
        <v>91221.579964478064</v>
      </c>
      <c r="J233" s="84">
        <f>_xlfn.LET(
_xlpm.PrincpalRemainingCalculation,$B$11,
_xlpm.IsPrincipalZeroCondition,ROUND($I232,2) = 0,
_xlpm.IsPrincipalRemainingBlankCondition,$I232="",
_xlpm.IsPeriodBlankCondition,ISBLANK($A233),
_xlpm.Calculation,IF(_xlpm.IsPeriodBlankCondition,"",IF(_xlpm.IsPrincipalRemainingBlankCondition,"",IF(_xlpm.IsPrincipalZeroCondition,"",_xlpm.PrincpalRemainingCalculation))),
_xlpm.Calculation
)</f>
        <v>500</v>
      </c>
      <c r="K233" s="84" t="str">
        <f>_xlfn.LET(
_xlpm.IsPrincipalRemainingLessThanOrEqualToPMICutoffAmtCondition,$I232&lt;=$B$2*(1-$B$13),
_xlpm.PMIMonthlyPayment,$B$17,
_xlpm.IsPrincipalZeroCondition,ROUND($I232,2) = 0,
_xlpm.IsPrincipalRemainingBlankCondition,$I232="",
_xlpm.IsPeriodBlankCondition,ISBLANK($A233),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33" s="84">
        <f t="shared" si="17"/>
        <v>2163.4573496323683</v>
      </c>
      <c r="O233" s="84"/>
    </row>
    <row r="234" spans="1:16" x14ac:dyDescent="0.3">
      <c r="A234" s="74">
        <v>209</v>
      </c>
      <c r="B234" s="132">
        <f t="shared" si="18"/>
        <v>50161</v>
      </c>
      <c r="C234" s="130">
        <v>0.1</v>
      </c>
      <c r="D234" s="131">
        <f>_xlfn.LET(
_xlpm.Payment,IF(OR($C234&lt;&gt;$C233,$C233=""),-PMT($C234/12,COUNT($A234:$A$625),$I233),$D233),
_xlpm.IsPrincipalRemainingZeroCondition,ROUND($I233,2)=0,
_xlpm.IsPrincipalRemainingBlankCondition,$I233="",
_xlpm.IsPeriodBlankCondition,ISBLANK($A234),
_xlpm.Calculation,IF(_xlpm.IsPeriodBlankCondition,"",IF(_xlpm.IsPrincipalRemainingBlankCondition,"",IF(_xlpm.IsPrincipalRemainingZeroCondition,"",_xlpm.Payment))),
_xlpm.Calculation
)</f>
        <v>1563.4573496323683</v>
      </c>
      <c r="E234" s="84">
        <f t="shared" si="19"/>
        <v>91221.579964478064</v>
      </c>
      <c r="F234" s="84" cm="1">
        <f t="array" ref="F234">_xlfn.LET(
_xlpm.InterestCalculation,$I233*($C234/12),
_xlpm.IsPrincipalRemainingZeroCondition,ROUND($I233,2)=0,
_xlpm.IsPrincipalRemainingBlankCondition,$I233="",
_xlpm.IsPeriodBlankCondition,ISBLANK($A234),
_xlpm.Calculation,IF(_xlpm.IsPeriodBlankCondition,"",IF(_xlpm.IsPrincipalRemainingBlankCondition,"",IF(_xlpm.IsPrincipalRemainingZeroCondition,"",_xlpm.InterestCalculation))),
_xlpm.Calculation
)</f>
        <v>760.17983303731717</v>
      </c>
      <c r="G234" s="84">
        <f>_xlfn.LET(
_xlpm.PrincipalOwedCalculation,$D234-$F234,
_xlpm.IsPrincipalLessThenOrEqualToMonthlyPaymentCondition,$I233&lt;=$D234,
_xlpm.IsPrincipalZeroCondition,ROUND($I233,2) = 0,
_xlpm.IsPrincipalRemainingBlankCondition,$I233="",
_xlpm.IsPeriodBlankCondition,ISBLANK($A234),
_xlpm.Calculation,IF(_xlpm.IsPeriodBlankCondition,"",IF(_xlpm.IsPrincipalRemainingBlankCondition,"",IF(_xlpm.IsPrincipalZeroCondition,"",IF(_xlpm.IsPrincipalLessThenOrEqualToMonthlyPaymentCondition,$I233,_xlpm.PrincipalOwedCalculation)))),
_xlpm.Calculation
)</f>
        <v>803.27751659505111</v>
      </c>
      <c r="H234" s="84">
        <v>100</v>
      </c>
      <c r="I234" s="84">
        <f t="shared" si="16"/>
        <v>90318.302447883019</v>
      </c>
      <c r="J234" s="84">
        <f>_xlfn.LET(
_xlpm.PrincpalRemainingCalculation,$B$11,
_xlpm.IsPrincipalZeroCondition,ROUND($I233,2) = 0,
_xlpm.IsPrincipalRemainingBlankCondition,$I233="",
_xlpm.IsPeriodBlankCondition,ISBLANK($A234),
_xlpm.Calculation,IF(_xlpm.IsPeriodBlankCondition,"",IF(_xlpm.IsPrincipalRemainingBlankCondition,"",IF(_xlpm.IsPrincipalZeroCondition,"",_xlpm.PrincpalRemainingCalculation))),
_xlpm.Calculation
)</f>
        <v>500</v>
      </c>
      <c r="K234" s="84" t="str">
        <f>_xlfn.LET(
_xlpm.IsPrincipalRemainingLessThanOrEqualToPMICutoffAmtCondition,$I233&lt;=$B$2*(1-$B$13),
_xlpm.PMIMonthlyPayment,$B$17,
_xlpm.IsPrincipalZeroCondition,ROUND($I233,2) = 0,
_xlpm.IsPrincipalRemainingBlankCondition,$I233="",
_xlpm.IsPeriodBlankCondition,ISBLANK($A234),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34" s="84">
        <f t="shared" si="17"/>
        <v>2163.4573496323683</v>
      </c>
      <c r="O234" s="84"/>
    </row>
    <row r="235" spans="1:16" x14ac:dyDescent="0.3">
      <c r="A235" s="74">
        <v>210</v>
      </c>
      <c r="B235" s="132">
        <f t="shared" si="18"/>
        <v>50192</v>
      </c>
      <c r="C235" s="130">
        <v>0.1</v>
      </c>
      <c r="D235" s="131">
        <f>_xlfn.LET(
_xlpm.Payment,IF(OR($C235&lt;&gt;$C234,$C234=""),-PMT($C235/12,COUNT($A235:$A$625),$I234),$D234),
_xlpm.IsPrincipalRemainingZeroCondition,ROUND($I234,2)=0,
_xlpm.IsPrincipalRemainingBlankCondition,$I234="",
_xlpm.IsPeriodBlankCondition,ISBLANK($A235),
_xlpm.Calculation,IF(_xlpm.IsPeriodBlankCondition,"",IF(_xlpm.IsPrincipalRemainingBlankCondition,"",IF(_xlpm.IsPrincipalRemainingZeroCondition,"",_xlpm.Payment))),
_xlpm.Calculation
)</f>
        <v>1563.4573496323683</v>
      </c>
      <c r="E235" s="84">
        <f t="shared" si="19"/>
        <v>90318.302447883019</v>
      </c>
      <c r="F235" s="84" cm="1">
        <f t="array" ref="F235">_xlfn.LET(
_xlpm.InterestCalculation,$I234*($C235/12),
_xlpm.IsPrincipalRemainingZeroCondition,ROUND($I234,2)=0,
_xlpm.IsPrincipalRemainingBlankCondition,$I234="",
_xlpm.IsPeriodBlankCondition,ISBLANK($A235),
_xlpm.Calculation,IF(_xlpm.IsPeriodBlankCondition,"",IF(_xlpm.IsPrincipalRemainingBlankCondition,"",IF(_xlpm.IsPrincipalRemainingZeroCondition,"",_xlpm.InterestCalculation))),
_xlpm.Calculation
)</f>
        <v>752.65252039902521</v>
      </c>
      <c r="G235" s="84">
        <f t="shared" ref="G235:G298" si="20">_xlfn.LET(
_xlpm.PrincipalOwedCalculation,$D235-$F235,
_xlpm.IsPrincipalLessThenOrEqualToMonthlyPaymentCondition,$I234&lt;=$D235,
_xlpm.IsPrincipalZeroCondition,ROUND($I234,2) = 0,
_xlpm.IsPrincipalRemainingBlankCondition,$I234="",
_xlpm.IsPeriodBlankCondition,ISBLANK($A235),
_xlpm.Calculation,IF(_xlpm.IsPeriodBlankCondition,"",IF(_xlpm.IsPrincipalRemainingBlankCondition,"",IF(_xlpm.IsPrincipalZeroCondition,"",IF(_xlpm.IsPrincipalLessThenOrEqualToMonthlyPaymentCondition,$I234,_xlpm.PrincipalOwedCalculation)))),
_xlpm.Calculation
)</f>
        <v>810.80482923334307</v>
      </c>
      <c r="H235" s="84">
        <v>100</v>
      </c>
      <c r="I235" s="84">
        <f t="shared" si="16"/>
        <v>89407.497618649679</v>
      </c>
      <c r="J235" s="84">
        <f>_xlfn.LET(
_xlpm.PrincpalRemainingCalculation,$B$11,
_xlpm.IsPrincipalZeroCondition,ROUND($I234,2) = 0,
_xlpm.IsPrincipalRemainingBlankCondition,$I234="",
_xlpm.IsPeriodBlankCondition,ISBLANK($A235),
_xlpm.Calculation,IF(_xlpm.IsPeriodBlankCondition,"",IF(_xlpm.IsPrincipalRemainingBlankCondition,"",IF(_xlpm.IsPrincipalZeroCondition,"",_xlpm.PrincpalRemainingCalculation))),
_xlpm.Calculation
)</f>
        <v>500</v>
      </c>
      <c r="K235" s="84" t="str">
        <f>_xlfn.LET(
_xlpm.IsPrincipalRemainingLessThanOrEqualToPMICutoffAmtCondition,$I234&lt;=$B$2*(1-$B$13),
_xlpm.PMIMonthlyPayment,$B$17,
_xlpm.IsPrincipalZeroCondition,ROUND($I234,2) = 0,
_xlpm.IsPrincipalRemainingBlankCondition,$I234="",
_xlpm.IsPeriodBlankCondition,ISBLANK($A235),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35" s="84">
        <f t="shared" si="17"/>
        <v>2163.4573496323683</v>
      </c>
      <c r="O235" s="84"/>
      <c r="P235" s="84"/>
    </row>
    <row r="236" spans="1:16" x14ac:dyDescent="0.3">
      <c r="A236" s="74">
        <v>211</v>
      </c>
      <c r="B236" s="132">
        <f t="shared" si="18"/>
        <v>50222</v>
      </c>
      <c r="C236" s="130">
        <v>0.1</v>
      </c>
      <c r="D236" s="131">
        <f>_xlfn.LET(
_xlpm.Payment,IF(OR($C236&lt;&gt;$C235,$C235=""),-PMT($C236/12,COUNT($A236:$A$625),$I235),$D235),
_xlpm.IsPrincipalRemainingZeroCondition,ROUND($I235,2)=0,
_xlpm.IsPrincipalRemainingBlankCondition,$I235="",
_xlpm.IsPeriodBlankCondition,ISBLANK($A236),
_xlpm.Calculation,IF(_xlpm.IsPeriodBlankCondition,"",IF(_xlpm.IsPrincipalRemainingBlankCondition,"",IF(_xlpm.IsPrincipalRemainingZeroCondition,"",_xlpm.Payment))),
_xlpm.Calculation
)</f>
        <v>1563.4573496323683</v>
      </c>
      <c r="E236" s="84">
        <f t="shared" si="19"/>
        <v>89407.497618649679</v>
      </c>
      <c r="F236" s="84" cm="1">
        <f t="array" ref="F236">_xlfn.LET(
_xlpm.InterestCalculation,$I235*($C236/12),
_xlpm.IsPrincipalRemainingZeroCondition,ROUND($I235,2)=0,
_xlpm.IsPrincipalRemainingBlankCondition,$I235="",
_xlpm.IsPeriodBlankCondition,ISBLANK($A236),
_xlpm.Calculation,IF(_xlpm.IsPeriodBlankCondition,"",IF(_xlpm.IsPrincipalRemainingBlankCondition,"",IF(_xlpm.IsPrincipalRemainingZeroCondition,"",_xlpm.InterestCalculation))),
_xlpm.Calculation
)</f>
        <v>745.06248015541394</v>
      </c>
      <c r="G236" s="84">
        <f t="shared" si="20"/>
        <v>818.39486947695434</v>
      </c>
      <c r="H236" s="84">
        <v>100</v>
      </c>
      <c r="I236" s="84">
        <f t="shared" si="16"/>
        <v>88489.102749172729</v>
      </c>
      <c r="J236" s="84">
        <f>_xlfn.LET(
_xlpm.PrincpalRemainingCalculation,$B$11,
_xlpm.IsPrincipalZeroCondition,ROUND($I235,2) = 0,
_xlpm.IsPrincipalRemainingBlankCondition,$I235="",
_xlpm.IsPeriodBlankCondition,ISBLANK($A236),
_xlpm.Calculation,IF(_xlpm.IsPeriodBlankCondition,"",IF(_xlpm.IsPrincipalRemainingBlankCondition,"",IF(_xlpm.IsPrincipalZeroCondition,"",_xlpm.PrincpalRemainingCalculation))),
_xlpm.Calculation
)</f>
        <v>500</v>
      </c>
      <c r="K236" s="84" t="str">
        <f>_xlfn.LET(
_xlpm.IsPrincipalRemainingLessThanOrEqualToPMICutoffAmtCondition,$I235&lt;=$B$2*(1-$B$13),
_xlpm.PMIMonthlyPayment,$B$17,
_xlpm.IsPrincipalZeroCondition,ROUND($I235,2) = 0,
_xlpm.IsPrincipalRemainingBlankCondition,$I235="",
_xlpm.IsPeriodBlankCondition,ISBLANK($A236),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36" s="84">
        <f t="shared" si="17"/>
        <v>2163.4573496323683</v>
      </c>
      <c r="O236" s="84"/>
    </row>
    <row r="237" spans="1:16" x14ac:dyDescent="0.3">
      <c r="A237" s="74">
        <v>212</v>
      </c>
      <c r="B237" s="132">
        <f t="shared" si="18"/>
        <v>50253</v>
      </c>
      <c r="C237" s="130">
        <v>0.1</v>
      </c>
      <c r="D237" s="131">
        <f>_xlfn.LET(
_xlpm.Payment,IF(OR($C237&lt;&gt;$C236,$C236=""),-PMT($C237/12,COUNT($A237:$A$625),$I236),$D236),
_xlpm.IsPrincipalRemainingZeroCondition,ROUND($I236,2)=0,
_xlpm.IsPrincipalRemainingBlankCondition,$I236="",
_xlpm.IsPeriodBlankCondition,ISBLANK($A237),
_xlpm.Calculation,IF(_xlpm.IsPeriodBlankCondition,"",IF(_xlpm.IsPrincipalRemainingBlankCondition,"",IF(_xlpm.IsPrincipalRemainingZeroCondition,"",_xlpm.Payment))),
_xlpm.Calculation
)</f>
        <v>1563.4573496323683</v>
      </c>
      <c r="E237" s="84">
        <f t="shared" si="19"/>
        <v>88489.102749172729</v>
      </c>
      <c r="F237" s="84" cm="1">
        <f t="array" ref="F237">_xlfn.LET(
_xlpm.InterestCalculation,$I236*($C237/12),
_xlpm.IsPrincipalRemainingZeroCondition,ROUND($I236,2)=0,
_xlpm.IsPrincipalRemainingBlankCondition,$I236="",
_xlpm.IsPeriodBlankCondition,ISBLANK($A237),
_xlpm.Calculation,IF(_xlpm.IsPeriodBlankCondition,"",IF(_xlpm.IsPrincipalRemainingBlankCondition,"",IF(_xlpm.IsPrincipalRemainingZeroCondition,"",_xlpm.InterestCalculation))),
_xlpm.Calculation
)</f>
        <v>737.40918957643942</v>
      </c>
      <c r="G237" s="84">
        <f t="shared" si="20"/>
        <v>826.04816005592886</v>
      </c>
      <c r="H237" s="84">
        <v>100</v>
      </c>
      <c r="I237" s="84">
        <f t="shared" si="16"/>
        <v>87563.0545891168</v>
      </c>
      <c r="J237" s="84">
        <f>_xlfn.LET(
_xlpm.PrincpalRemainingCalculation,$B$11,
_xlpm.IsPrincipalZeroCondition,ROUND($I236,2) = 0,
_xlpm.IsPrincipalRemainingBlankCondition,$I236="",
_xlpm.IsPeriodBlankCondition,ISBLANK($A237),
_xlpm.Calculation,IF(_xlpm.IsPeriodBlankCondition,"",IF(_xlpm.IsPrincipalRemainingBlankCondition,"",IF(_xlpm.IsPrincipalZeroCondition,"",_xlpm.PrincpalRemainingCalculation))),
_xlpm.Calculation
)</f>
        <v>500</v>
      </c>
      <c r="K237" s="84" t="str">
        <f>_xlfn.LET(
_xlpm.IsPrincipalRemainingLessThanOrEqualToPMICutoffAmtCondition,$I236&lt;=$B$2*(1-$B$13),
_xlpm.PMIMonthlyPayment,$B$17,
_xlpm.IsPrincipalZeroCondition,ROUND($I236,2) = 0,
_xlpm.IsPrincipalRemainingBlankCondition,$I236="",
_xlpm.IsPeriodBlankCondition,ISBLANK($A237),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37" s="84">
        <f t="shared" si="17"/>
        <v>2163.4573496323683</v>
      </c>
      <c r="O237" s="84"/>
    </row>
    <row r="238" spans="1:16" x14ac:dyDescent="0.3">
      <c r="A238" s="74">
        <v>213</v>
      </c>
      <c r="B238" s="132">
        <f t="shared" si="18"/>
        <v>50284</v>
      </c>
      <c r="C238" s="130">
        <v>0.1</v>
      </c>
      <c r="D238" s="131">
        <f>_xlfn.LET(
_xlpm.Payment,IF(OR($C238&lt;&gt;$C237,$C237=""),-PMT($C238/12,COUNT($A238:$A$625),$I237),$D237),
_xlpm.IsPrincipalRemainingZeroCondition,ROUND($I237,2)=0,
_xlpm.IsPrincipalRemainingBlankCondition,$I237="",
_xlpm.IsPeriodBlankCondition,ISBLANK($A238),
_xlpm.Calculation,IF(_xlpm.IsPeriodBlankCondition,"",IF(_xlpm.IsPrincipalRemainingBlankCondition,"",IF(_xlpm.IsPrincipalRemainingZeroCondition,"",_xlpm.Payment))),
_xlpm.Calculation
)</f>
        <v>1563.4573496323683</v>
      </c>
      <c r="E238" s="84">
        <f t="shared" si="19"/>
        <v>87563.0545891168</v>
      </c>
      <c r="F238" s="84" cm="1">
        <f t="array" ref="F238">_xlfn.LET(
_xlpm.InterestCalculation,$I237*($C238/12),
_xlpm.IsPrincipalRemainingZeroCondition,ROUND($I237,2)=0,
_xlpm.IsPrincipalRemainingBlankCondition,$I237="",
_xlpm.IsPeriodBlankCondition,ISBLANK($A238),
_xlpm.Calculation,IF(_xlpm.IsPeriodBlankCondition,"",IF(_xlpm.IsPrincipalRemainingBlankCondition,"",IF(_xlpm.IsPrincipalRemainingZeroCondition,"",_xlpm.InterestCalculation))),
_xlpm.Calculation
)</f>
        <v>729.69212157597337</v>
      </c>
      <c r="G238" s="84">
        <f t="shared" si="20"/>
        <v>833.7652280563949</v>
      </c>
      <c r="H238" s="84">
        <v>100</v>
      </c>
      <c r="I238" s="84">
        <f t="shared" si="16"/>
        <v>86629.289361060408</v>
      </c>
      <c r="J238" s="84">
        <f>_xlfn.LET(
_xlpm.PrincpalRemainingCalculation,$B$11,
_xlpm.IsPrincipalZeroCondition,ROUND($I237,2) = 0,
_xlpm.IsPrincipalRemainingBlankCondition,$I237="",
_xlpm.IsPeriodBlankCondition,ISBLANK($A238),
_xlpm.Calculation,IF(_xlpm.IsPeriodBlankCondition,"",IF(_xlpm.IsPrincipalRemainingBlankCondition,"",IF(_xlpm.IsPrincipalZeroCondition,"",_xlpm.PrincpalRemainingCalculation))),
_xlpm.Calculation
)</f>
        <v>500</v>
      </c>
      <c r="K238" s="84" t="str">
        <f>_xlfn.LET(
_xlpm.IsPrincipalRemainingLessThanOrEqualToPMICutoffAmtCondition,$I237&lt;=$B$2*(1-$B$13),
_xlpm.PMIMonthlyPayment,$B$17,
_xlpm.IsPrincipalZeroCondition,ROUND($I237,2) = 0,
_xlpm.IsPrincipalRemainingBlankCondition,$I237="",
_xlpm.IsPeriodBlankCondition,ISBLANK($A238),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38" s="84">
        <f t="shared" si="17"/>
        <v>2163.4573496323683</v>
      </c>
      <c r="O238" s="84"/>
    </row>
    <row r="239" spans="1:16" x14ac:dyDescent="0.3">
      <c r="A239" s="74">
        <v>214</v>
      </c>
      <c r="B239" s="132">
        <f t="shared" si="18"/>
        <v>50314</v>
      </c>
      <c r="C239" s="130">
        <v>0.1</v>
      </c>
      <c r="D239" s="131">
        <f>_xlfn.LET(
_xlpm.Payment,IF(OR($C239&lt;&gt;$C238,$C238=""),-PMT($C239/12,COUNT($A239:$A$625),$I238),$D238),
_xlpm.IsPrincipalRemainingZeroCondition,ROUND($I238,2)=0,
_xlpm.IsPrincipalRemainingBlankCondition,$I238="",
_xlpm.IsPeriodBlankCondition,ISBLANK($A239),
_xlpm.Calculation,IF(_xlpm.IsPeriodBlankCondition,"",IF(_xlpm.IsPrincipalRemainingBlankCondition,"",IF(_xlpm.IsPrincipalRemainingZeroCondition,"",_xlpm.Payment))),
_xlpm.Calculation
)</f>
        <v>1563.4573496323683</v>
      </c>
      <c r="E239" s="84">
        <f t="shared" si="19"/>
        <v>86629.289361060408</v>
      </c>
      <c r="F239" s="84" cm="1">
        <f t="array" ref="F239">_xlfn.LET(
_xlpm.InterestCalculation,$I238*($C239/12),
_xlpm.IsPrincipalRemainingZeroCondition,ROUND($I238,2)=0,
_xlpm.IsPrincipalRemainingBlankCondition,$I238="",
_xlpm.IsPeriodBlankCondition,ISBLANK($A239),
_xlpm.Calculation,IF(_xlpm.IsPeriodBlankCondition,"",IF(_xlpm.IsPrincipalRemainingBlankCondition,"",IF(_xlpm.IsPrincipalRemainingZeroCondition,"",_xlpm.InterestCalculation))),
_xlpm.Calculation
)</f>
        <v>721.91074467550334</v>
      </c>
      <c r="G239" s="84">
        <f t="shared" si="20"/>
        <v>841.54660495686494</v>
      </c>
      <c r="H239" s="84">
        <v>100</v>
      </c>
      <c r="I239" s="84">
        <f t="shared" si="16"/>
        <v>85687.742756103544</v>
      </c>
      <c r="J239" s="84">
        <f>_xlfn.LET(
_xlpm.PrincpalRemainingCalculation,$B$11,
_xlpm.IsPrincipalZeroCondition,ROUND($I238,2) = 0,
_xlpm.IsPrincipalRemainingBlankCondition,$I238="",
_xlpm.IsPeriodBlankCondition,ISBLANK($A239),
_xlpm.Calculation,IF(_xlpm.IsPeriodBlankCondition,"",IF(_xlpm.IsPrincipalRemainingBlankCondition,"",IF(_xlpm.IsPrincipalZeroCondition,"",_xlpm.PrincpalRemainingCalculation))),
_xlpm.Calculation
)</f>
        <v>500</v>
      </c>
      <c r="K239" s="84" t="str">
        <f>_xlfn.LET(
_xlpm.IsPrincipalRemainingLessThanOrEqualToPMICutoffAmtCondition,$I238&lt;=$B$2*(1-$B$13),
_xlpm.PMIMonthlyPayment,$B$17,
_xlpm.IsPrincipalZeroCondition,ROUND($I238,2) = 0,
_xlpm.IsPrincipalRemainingBlankCondition,$I238="",
_xlpm.IsPeriodBlankCondition,ISBLANK($A239),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39" s="84">
        <f t="shared" si="17"/>
        <v>2163.4573496323683</v>
      </c>
      <c r="O239" s="84"/>
    </row>
    <row r="240" spans="1:16" x14ac:dyDescent="0.3">
      <c r="A240" s="74">
        <v>215</v>
      </c>
      <c r="B240" s="132">
        <f t="shared" si="18"/>
        <v>50345</v>
      </c>
      <c r="C240" s="130">
        <v>0.1</v>
      </c>
      <c r="D240" s="131">
        <f>_xlfn.LET(
_xlpm.Payment,IF(OR($C240&lt;&gt;$C239,$C239=""),-PMT($C240/12,COUNT($A240:$A$625),$I239),$D239),
_xlpm.IsPrincipalRemainingZeroCondition,ROUND($I239,2)=0,
_xlpm.IsPrincipalRemainingBlankCondition,$I239="",
_xlpm.IsPeriodBlankCondition,ISBLANK($A240),
_xlpm.Calculation,IF(_xlpm.IsPeriodBlankCondition,"",IF(_xlpm.IsPrincipalRemainingBlankCondition,"",IF(_xlpm.IsPrincipalRemainingZeroCondition,"",_xlpm.Payment))),
_xlpm.Calculation
)</f>
        <v>1563.4573496323683</v>
      </c>
      <c r="E240" s="84">
        <f t="shared" si="19"/>
        <v>85687.742756103544</v>
      </c>
      <c r="F240" s="84" cm="1">
        <f t="array" ref="F240">_xlfn.LET(
_xlpm.InterestCalculation,$I239*($C240/12),
_xlpm.IsPrincipalRemainingZeroCondition,ROUND($I239,2)=0,
_xlpm.IsPrincipalRemainingBlankCondition,$I239="",
_xlpm.IsPeriodBlankCondition,ISBLANK($A240),
_xlpm.Calculation,IF(_xlpm.IsPeriodBlankCondition,"",IF(_xlpm.IsPrincipalRemainingBlankCondition,"",IF(_xlpm.IsPrincipalRemainingZeroCondition,"",_xlpm.InterestCalculation))),
_xlpm.Calculation
)</f>
        <v>714.06452296752957</v>
      </c>
      <c r="G240" s="84">
        <f t="shared" si="20"/>
        <v>849.39282666483871</v>
      </c>
      <c r="H240" s="84">
        <v>100</v>
      </c>
      <c r="I240" s="84">
        <f t="shared" si="16"/>
        <v>84738.3499294387</v>
      </c>
      <c r="J240" s="84">
        <f>_xlfn.LET(
_xlpm.PrincpalRemainingCalculation,$B$11,
_xlpm.IsPrincipalZeroCondition,ROUND($I239,2) = 0,
_xlpm.IsPrincipalRemainingBlankCondition,$I239="",
_xlpm.IsPeriodBlankCondition,ISBLANK($A240),
_xlpm.Calculation,IF(_xlpm.IsPeriodBlankCondition,"",IF(_xlpm.IsPrincipalRemainingBlankCondition,"",IF(_xlpm.IsPrincipalZeroCondition,"",_xlpm.PrincpalRemainingCalculation))),
_xlpm.Calculation
)</f>
        <v>500</v>
      </c>
      <c r="K240" s="84" t="str">
        <f>_xlfn.LET(
_xlpm.IsPrincipalRemainingLessThanOrEqualToPMICutoffAmtCondition,$I239&lt;=$B$2*(1-$B$13),
_xlpm.PMIMonthlyPayment,$B$17,
_xlpm.IsPrincipalZeroCondition,ROUND($I239,2) = 0,
_xlpm.IsPrincipalRemainingBlankCondition,$I239="",
_xlpm.IsPeriodBlankCondition,ISBLANK($A240),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40" s="84">
        <f t="shared" si="17"/>
        <v>2163.4573496323683</v>
      </c>
      <c r="O240" s="84"/>
    </row>
    <row r="241" spans="1:15" x14ac:dyDescent="0.3">
      <c r="A241" s="74">
        <v>216</v>
      </c>
      <c r="B241" s="132">
        <f t="shared" si="18"/>
        <v>50375</v>
      </c>
      <c r="C241" s="130">
        <v>0.1</v>
      </c>
      <c r="D241" s="131">
        <f>_xlfn.LET(
_xlpm.Payment,IF(OR($C241&lt;&gt;$C240,$C240=""),-PMT($C241/12,COUNT($A241:$A$625),$I240),$D240),
_xlpm.IsPrincipalRemainingZeroCondition,ROUND($I240,2)=0,
_xlpm.IsPrincipalRemainingBlankCondition,$I240="",
_xlpm.IsPeriodBlankCondition,ISBLANK($A241),
_xlpm.Calculation,IF(_xlpm.IsPeriodBlankCondition,"",IF(_xlpm.IsPrincipalRemainingBlankCondition,"",IF(_xlpm.IsPrincipalRemainingZeroCondition,"",_xlpm.Payment))),
_xlpm.Calculation
)</f>
        <v>1563.4573496323683</v>
      </c>
      <c r="E241" s="84">
        <f t="shared" si="19"/>
        <v>84738.3499294387</v>
      </c>
      <c r="F241" s="84" cm="1">
        <f t="array" ref="F241">_xlfn.LET(
_xlpm.InterestCalculation,$I240*($C241/12),
_xlpm.IsPrincipalRemainingZeroCondition,ROUND($I240,2)=0,
_xlpm.IsPrincipalRemainingBlankCondition,$I240="",
_xlpm.IsPeriodBlankCondition,ISBLANK($A241),
_xlpm.Calculation,IF(_xlpm.IsPeriodBlankCondition,"",IF(_xlpm.IsPrincipalRemainingBlankCondition,"",IF(_xlpm.IsPrincipalRemainingZeroCondition,"",_xlpm.InterestCalculation))),
_xlpm.Calculation
)</f>
        <v>706.15291607865584</v>
      </c>
      <c r="G241" s="84">
        <f t="shared" si="20"/>
        <v>857.30443355371244</v>
      </c>
      <c r="H241" s="84">
        <v>100</v>
      </c>
      <c r="I241" s="84">
        <f t="shared" si="16"/>
        <v>83781.045495884988</v>
      </c>
      <c r="J241" s="84">
        <f>_xlfn.LET(
_xlpm.PrincpalRemainingCalculation,$B$11,
_xlpm.IsPrincipalZeroCondition,ROUND($I240,2) = 0,
_xlpm.IsPrincipalRemainingBlankCondition,$I240="",
_xlpm.IsPeriodBlankCondition,ISBLANK($A241),
_xlpm.Calculation,IF(_xlpm.IsPeriodBlankCondition,"",IF(_xlpm.IsPrincipalRemainingBlankCondition,"",IF(_xlpm.IsPrincipalZeroCondition,"",_xlpm.PrincpalRemainingCalculation))),
_xlpm.Calculation
)</f>
        <v>500</v>
      </c>
      <c r="K241" s="84" t="str">
        <f>_xlfn.LET(
_xlpm.IsPrincipalRemainingLessThanOrEqualToPMICutoffAmtCondition,$I240&lt;=$B$2*(1-$B$13),
_xlpm.PMIMonthlyPayment,$B$17,
_xlpm.IsPrincipalZeroCondition,ROUND($I240,2) = 0,
_xlpm.IsPrincipalRemainingBlankCondition,$I240="",
_xlpm.IsPeriodBlankCondition,ISBLANK($A241),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41" s="84">
        <f t="shared" si="17"/>
        <v>2163.4573496323683</v>
      </c>
      <c r="O241" s="84"/>
    </row>
    <row r="242" spans="1:15" x14ac:dyDescent="0.3">
      <c r="A242" s="74">
        <v>217</v>
      </c>
      <c r="B242" s="132">
        <f t="shared" si="18"/>
        <v>50406</v>
      </c>
      <c r="C242" s="130">
        <v>0.1</v>
      </c>
      <c r="D242" s="131">
        <f>_xlfn.LET(
_xlpm.Payment,IF(OR($C242&lt;&gt;$C241,$C241=""),-PMT($C242/12,COUNT($A242:$A$625),$I241),$D241),
_xlpm.IsPrincipalRemainingZeroCondition,ROUND($I241,2)=0,
_xlpm.IsPrincipalRemainingBlankCondition,$I241="",
_xlpm.IsPeriodBlankCondition,ISBLANK($A242),
_xlpm.Calculation,IF(_xlpm.IsPeriodBlankCondition,"",IF(_xlpm.IsPrincipalRemainingBlankCondition,"",IF(_xlpm.IsPrincipalRemainingZeroCondition,"",_xlpm.Payment))),
_xlpm.Calculation
)</f>
        <v>1563.4573496323683</v>
      </c>
      <c r="E242" s="84">
        <f t="shared" si="19"/>
        <v>83781.045495884988</v>
      </c>
      <c r="F242" s="84" cm="1">
        <f t="array" ref="F242">_xlfn.LET(
_xlpm.InterestCalculation,$I241*($C242/12),
_xlpm.IsPrincipalRemainingZeroCondition,ROUND($I241,2)=0,
_xlpm.IsPrincipalRemainingBlankCondition,$I241="",
_xlpm.IsPeriodBlankCondition,ISBLANK($A242),
_xlpm.Calculation,IF(_xlpm.IsPeriodBlankCondition,"",IF(_xlpm.IsPrincipalRemainingBlankCondition,"",IF(_xlpm.IsPrincipalRemainingZeroCondition,"",_xlpm.InterestCalculation))),
_xlpm.Calculation
)</f>
        <v>698.17537913237493</v>
      </c>
      <c r="G242" s="84">
        <f t="shared" si="20"/>
        <v>865.28197049999335</v>
      </c>
      <c r="H242" s="84">
        <v>100</v>
      </c>
      <c r="I242" s="84">
        <f t="shared" si="16"/>
        <v>82815.763525384988</v>
      </c>
      <c r="J242" s="84">
        <f>_xlfn.LET(
_xlpm.PrincpalRemainingCalculation,$B$11,
_xlpm.IsPrincipalZeroCondition,ROUND($I241,2) = 0,
_xlpm.IsPrincipalRemainingBlankCondition,$I241="",
_xlpm.IsPeriodBlankCondition,ISBLANK($A242),
_xlpm.Calculation,IF(_xlpm.IsPeriodBlankCondition,"",IF(_xlpm.IsPrincipalRemainingBlankCondition,"",IF(_xlpm.IsPrincipalZeroCondition,"",_xlpm.PrincpalRemainingCalculation))),
_xlpm.Calculation
)</f>
        <v>500</v>
      </c>
      <c r="K242" s="84" t="str">
        <f>_xlfn.LET(
_xlpm.IsPrincipalRemainingLessThanOrEqualToPMICutoffAmtCondition,$I241&lt;=$B$2*(1-$B$13),
_xlpm.PMIMonthlyPayment,$B$17,
_xlpm.IsPrincipalZeroCondition,ROUND($I241,2) = 0,
_xlpm.IsPrincipalRemainingBlankCondition,$I241="",
_xlpm.IsPeriodBlankCondition,ISBLANK($A242),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42" s="84">
        <f t="shared" si="17"/>
        <v>2163.4573496323683</v>
      </c>
      <c r="O242" s="84"/>
    </row>
    <row r="243" spans="1:15" x14ac:dyDescent="0.3">
      <c r="A243" s="74">
        <v>218</v>
      </c>
      <c r="B243" s="132">
        <f t="shared" si="18"/>
        <v>50437</v>
      </c>
      <c r="C243" s="130">
        <v>0.1</v>
      </c>
      <c r="D243" s="131">
        <f>_xlfn.LET(
_xlpm.Payment,IF(OR($C243&lt;&gt;$C242,$C242=""),-PMT($C243/12,COUNT($A243:$A$625),$I242),$D242),
_xlpm.IsPrincipalRemainingZeroCondition,ROUND($I242,2)=0,
_xlpm.IsPrincipalRemainingBlankCondition,$I242="",
_xlpm.IsPeriodBlankCondition,ISBLANK($A243),
_xlpm.Calculation,IF(_xlpm.IsPeriodBlankCondition,"",IF(_xlpm.IsPrincipalRemainingBlankCondition,"",IF(_xlpm.IsPrincipalRemainingZeroCondition,"",_xlpm.Payment))),
_xlpm.Calculation
)</f>
        <v>1563.4573496323683</v>
      </c>
      <c r="E243" s="84">
        <f t="shared" si="19"/>
        <v>82815.763525384988</v>
      </c>
      <c r="F243" s="84" cm="1">
        <f t="array" ref="F243">_xlfn.LET(
_xlpm.InterestCalculation,$I242*($C243/12),
_xlpm.IsPrincipalRemainingZeroCondition,ROUND($I242,2)=0,
_xlpm.IsPrincipalRemainingBlankCondition,$I242="",
_xlpm.IsPeriodBlankCondition,ISBLANK($A243),
_xlpm.Calculation,IF(_xlpm.IsPeriodBlankCondition,"",IF(_xlpm.IsPrincipalRemainingBlankCondition,"",IF(_xlpm.IsPrincipalRemainingZeroCondition,"",_xlpm.InterestCalculation))),
_xlpm.Calculation
)</f>
        <v>690.13136271154156</v>
      </c>
      <c r="G243" s="84">
        <f t="shared" si="20"/>
        <v>873.32598692082672</v>
      </c>
      <c r="H243" s="84">
        <v>100</v>
      </c>
      <c r="I243" s="84">
        <f t="shared" si="16"/>
        <v>81842.437538464161</v>
      </c>
      <c r="J243" s="84">
        <f>_xlfn.LET(
_xlpm.PrincpalRemainingCalculation,$B$11,
_xlpm.IsPrincipalZeroCondition,ROUND($I242,2) = 0,
_xlpm.IsPrincipalRemainingBlankCondition,$I242="",
_xlpm.IsPeriodBlankCondition,ISBLANK($A243),
_xlpm.Calculation,IF(_xlpm.IsPeriodBlankCondition,"",IF(_xlpm.IsPrincipalRemainingBlankCondition,"",IF(_xlpm.IsPrincipalZeroCondition,"",_xlpm.PrincpalRemainingCalculation))),
_xlpm.Calculation
)</f>
        <v>500</v>
      </c>
      <c r="K243" s="84" t="str">
        <f>_xlfn.LET(
_xlpm.IsPrincipalRemainingLessThanOrEqualToPMICutoffAmtCondition,$I242&lt;=$B$2*(1-$B$13),
_xlpm.PMIMonthlyPayment,$B$17,
_xlpm.IsPrincipalZeroCondition,ROUND($I242,2) = 0,
_xlpm.IsPrincipalRemainingBlankCondition,$I242="",
_xlpm.IsPeriodBlankCondition,ISBLANK($A243),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43" s="84">
        <f t="shared" si="17"/>
        <v>2163.4573496323683</v>
      </c>
      <c r="O243" s="84"/>
    </row>
    <row r="244" spans="1:15" x14ac:dyDescent="0.3">
      <c r="A244" s="74">
        <v>219</v>
      </c>
      <c r="B244" s="132">
        <f t="shared" si="18"/>
        <v>50465</v>
      </c>
      <c r="C244" s="130">
        <v>0.1</v>
      </c>
      <c r="D244" s="131">
        <f>_xlfn.LET(
_xlpm.Payment,IF(OR($C244&lt;&gt;$C243,$C243=""),-PMT($C244/12,COUNT($A244:$A$625),$I243),$D243),
_xlpm.IsPrincipalRemainingZeroCondition,ROUND($I243,2)=0,
_xlpm.IsPrincipalRemainingBlankCondition,$I243="",
_xlpm.IsPeriodBlankCondition,ISBLANK($A244),
_xlpm.Calculation,IF(_xlpm.IsPeriodBlankCondition,"",IF(_xlpm.IsPrincipalRemainingBlankCondition,"",IF(_xlpm.IsPrincipalRemainingZeroCondition,"",_xlpm.Payment))),
_xlpm.Calculation
)</f>
        <v>1563.4573496323683</v>
      </c>
      <c r="E244" s="84">
        <f t="shared" si="19"/>
        <v>81842.437538464161</v>
      </c>
      <c r="F244" s="84" cm="1">
        <f t="array" ref="F244">_xlfn.LET(
_xlpm.InterestCalculation,$I243*($C244/12),
_xlpm.IsPrincipalRemainingZeroCondition,ROUND($I243,2)=0,
_xlpm.IsPrincipalRemainingBlankCondition,$I243="",
_xlpm.IsPeriodBlankCondition,ISBLANK($A244),
_xlpm.Calculation,IF(_xlpm.IsPeriodBlankCondition,"",IF(_xlpm.IsPrincipalRemainingBlankCondition,"",IF(_xlpm.IsPrincipalRemainingZeroCondition,"",_xlpm.InterestCalculation))),
_xlpm.Calculation
)</f>
        <v>682.02031282053463</v>
      </c>
      <c r="G244" s="84">
        <f t="shared" si="20"/>
        <v>881.43703681183365</v>
      </c>
      <c r="H244" s="84">
        <v>100</v>
      </c>
      <c r="I244" s="84">
        <f t="shared" si="16"/>
        <v>80861.000501652321</v>
      </c>
      <c r="J244" s="84">
        <f>_xlfn.LET(
_xlpm.PrincpalRemainingCalculation,$B$11,
_xlpm.IsPrincipalZeroCondition,ROUND($I243,2) = 0,
_xlpm.IsPrincipalRemainingBlankCondition,$I243="",
_xlpm.IsPeriodBlankCondition,ISBLANK($A244),
_xlpm.Calculation,IF(_xlpm.IsPeriodBlankCondition,"",IF(_xlpm.IsPrincipalRemainingBlankCondition,"",IF(_xlpm.IsPrincipalZeroCondition,"",_xlpm.PrincpalRemainingCalculation))),
_xlpm.Calculation
)</f>
        <v>500</v>
      </c>
      <c r="K244" s="84" t="str">
        <f>_xlfn.LET(
_xlpm.IsPrincipalRemainingLessThanOrEqualToPMICutoffAmtCondition,$I243&lt;=$B$2*(1-$B$13),
_xlpm.PMIMonthlyPayment,$B$17,
_xlpm.IsPrincipalZeroCondition,ROUND($I243,2) = 0,
_xlpm.IsPrincipalRemainingBlankCondition,$I243="",
_xlpm.IsPeriodBlankCondition,ISBLANK($A244),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44" s="84">
        <f t="shared" si="17"/>
        <v>2163.4573496323683</v>
      </c>
      <c r="O244" s="84"/>
    </row>
    <row r="245" spans="1:15" x14ac:dyDescent="0.3">
      <c r="A245" s="74">
        <v>220</v>
      </c>
      <c r="B245" s="132">
        <f t="shared" si="18"/>
        <v>50496</v>
      </c>
      <c r="C245" s="130">
        <v>0.1</v>
      </c>
      <c r="D245" s="131">
        <f>_xlfn.LET(
_xlpm.Payment,IF(OR($C245&lt;&gt;$C244,$C244=""),-PMT($C245/12,COUNT($A245:$A$625),$I244),$D244),
_xlpm.IsPrincipalRemainingZeroCondition,ROUND($I244,2)=0,
_xlpm.IsPrincipalRemainingBlankCondition,$I244="",
_xlpm.IsPeriodBlankCondition,ISBLANK($A245),
_xlpm.Calculation,IF(_xlpm.IsPeriodBlankCondition,"",IF(_xlpm.IsPrincipalRemainingBlankCondition,"",IF(_xlpm.IsPrincipalRemainingZeroCondition,"",_xlpm.Payment))),
_xlpm.Calculation
)</f>
        <v>1563.4573496323683</v>
      </c>
      <c r="E245" s="84">
        <f t="shared" si="19"/>
        <v>80861.000501652321</v>
      </c>
      <c r="F245" s="84" cm="1">
        <f t="array" ref="F245">_xlfn.LET(
_xlpm.InterestCalculation,$I244*($C245/12),
_xlpm.IsPrincipalRemainingZeroCondition,ROUND($I244,2)=0,
_xlpm.IsPrincipalRemainingBlankCondition,$I244="",
_xlpm.IsPeriodBlankCondition,ISBLANK($A245),
_xlpm.Calculation,IF(_xlpm.IsPeriodBlankCondition,"",IF(_xlpm.IsPrincipalRemainingBlankCondition,"",IF(_xlpm.IsPrincipalRemainingZeroCondition,"",_xlpm.InterestCalculation))),
_xlpm.Calculation
)</f>
        <v>673.84167084710271</v>
      </c>
      <c r="G245" s="84">
        <f t="shared" si="20"/>
        <v>889.61567878526557</v>
      </c>
      <c r="H245" s="84">
        <v>100</v>
      </c>
      <c r="I245" s="84">
        <f t="shared" si="16"/>
        <v>79871.384822867054</v>
      </c>
      <c r="J245" s="84">
        <f>_xlfn.LET(
_xlpm.PrincpalRemainingCalculation,$B$11,
_xlpm.IsPrincipalZeroCondition,ROUND($I244,2) = 0,
_xlpm.IsPrincipalRemainingBlankCondition,$I244="",
_xlpm.IsPeriodBlankCondition,ISBLANK($A245),
_xlpm.Calculation,IF(_xlpm.IsPeriodBlankCondition,"",IF(_xlpm.IsPrincipalRemainingBlankCondition,"",IF(_xlpm.IsPrincipalZeroCondition,"",_xlpm.PrincpalRemainingCalculation))),
_xlpm.Calculation
)</f>
        <v>500</v>
      </c>
      <c r="K245" s="84" t="str">
        <f>_xlfn.LET(
_xlpm.IsPrincipalRemainingLessThanOrEqualToPMICutoffAmtCondition,$I244&lt;=$B$2*(1-$B$13),
_xlpm.PMIMonthlyPayment,$B$17,
_xlpm.IsPrincipalZeroCondition,ROUND($I244,2) = 0,
_xlpm.IsPrincipalRemainingBlankCondition,$I244="",
_xlpm.IsPeriodBlankCondition,ISBLANK($A245),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45" s="84">
        <f t="shared" si="17"/>
        <v>2163.4573496323683</v>
      </c>
      <c r="O245" s="84"/>
    </row>
    <row r="246" spans="1:15" x14ac:dyDescent="0.3">
      <c r="A246" s="74">
        <v>221</v>
      </c>
      <c r="B246" s="132">
        <f t="shared" si="18"/>
        <v>50526</v>
      </c>
      <c r="C246" s="130">
        <v>0.1</v>
      </c>
      <c r="D246" s="131">
        <f>_xlfn.LET(
_xlpm.Payment,IF(OR($C246&lt;&gt;$C245,$C245=""),-PMT($C246/12,COUNT($A246:$A$625),$I245),$D245),
_xlpm.IsPrincipalRemainingZeroCondition,ROUND($I245,2)=0,
_xlpm.IsPrincipalRemainingBlankCondition,$I245="",
_xlpm.IsPeriodBlankCondition,ISBLANK($A246),
_xlpm.Calculation,IF(_xlpm.IsPeriodBlankCondition,"",IF(_xlpm.IsPrincipalRemainingBlankCondition,"",IF(_xlpm.IsPrincipalRemainingZeroCondition,"",_xlpm.Payment))),
_xlpm.Calculation
)</f>
        <v>1563.4573496323683</v>
      </c>
      <c r="E246" s="84">
        <f t="shared" si="19"/>
        <v>79871.384822867054</v>
      </c>
      <c r="F246" s="84" cm="1">
        <f t="array" ref="F246">_xlfn.LET(
_xlpm.InterestCalculation,$I245*($C246/12),
_xlpm.IsPrincipalRemainingZeroCondition,ROUND($I245,2)=0,
_xlpm.IsPrincipalRemainingBlankCondition,$I245="",
_xlpm.IsPeriodBlankCondition,ISBLANK($A246),
_xlpm.Calculation,IF(_xlpm.IsPeriodBlankCondition,"",IF(_xlpm.IsPrincipalRemainingBlankCondition,"",IF(_xlpm.IsPrincipalRemainingZeroCondition,"",_xlpm.InterestCalculation))),
_xlpm.Calculation
)</f>
        <v>665.59487352389215</v>
      </c>
      <c r="G246" s="84">
        <f t="shared" si="20"/>
        <v>897.86247610847613</v>
      </c>
      <c r="H246" s="84">
        <v>100</v>
      </c>
      <c r="I246" s="84">
        <f t="shared" si="16"/>
        <v>78873.522346758575</v>
      </c>
      <c r="J246" s="84">
        <f>_xlfn.LET(
_xlpm.PrincpalRemainingCalculation,$B$11,
_xlpm.IsPrincipalZeroCondition,ROUND($I245,2) = 0,
_xlpm.IsPrincipalRemainingBlankCondition,$I245="",
_xlpm.IsPeriodBlankCondition,ISBLANK($A246),
_xlpm.Calculation,IF(_xlpm.IsPeriodBlankCondition,"",IF(_xlpm.IsPrincipalRemainingBlankCondition,"",IF(_xlpm.IsPrincipalZeroCondition,"",_xlpm.PrincpalRemainingCalculation))),
_xlpm.Calculation
)</f>
        <v>500</v>
      </c>
      <c r="K246" s="84" t="str">
        <f>_xlfn.LET(
_xlpm.IsPrincipalRemainingLessThanOrEqualToPMICutoffAmtCondition,$I245&lt;=$B$2*(1-$B$13),
_xlpm.PMIMonthlyPayment,$B$17,
_xlpm.IsPrincipalZeroCondition,ROUND($I245,2) = 0,
_xlpm.IsPrincipalRemainingBlankCondition,$I245="",
_xlpm.IsPeriodBlankCondition,ISBLANK($A246),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46" s="84">
        <f t="shared" si="17"/>
        <v>2163.4573496323683</v>
      </c>
      <c r="O246" s="84"/>
    </row>
    <row r="247" spans="1:15" x14ac:dyDescent="0.3">
      <c r="A247" s="74">
        <v>222</v>
      </c>
      <c r="B247" s="132">
        <f t="shared" si="18"/>
        <v>50557</v>
      </c>
      <c r="C247" s="130">
        <v>0.1</v>
      </c>
      <c r="D247" s="131">
        <f>_xlfn.LET(
_xlpm.Payment,IF(OR($C247&lt;&gt;$C246,$C246=""),-PMT($C247/12,COUNT($A247:$A$625),$I246),$D246),
_xlpm.IsPrincipalRemainingZeroCondition,ROUND($I246,2)=0,
_xlpm.IsPrincipalRemainingBlankCondition,$I246="",
_xlpm.IsPeriodBlankCondition,ISBLANK($A247),
_xlpm.Calculation,IF(_xlpm.IsPeriodBlankCondition,"",IF(_xlpm.IsPrincipalRemainingBlankCondition,"",IF(_xlpm.IsPrincipalRemainingZeroCondition,"",_xlpm.Payment))),
_xlpm.Calculation
)</f>
        <v>1563.4573496323683</v>
      </c>
      <c r="E247" s="84">
        <f t="shared" si="19"/>
        <v>78873.522346758575</v>
      </c>
      <c r="F247" s="84" cm="1">
        <f t="array" ref="F247">_xlfn.LET(
_xlpm.InterestCalculation,$I246*($C247/12),
_xlpm.IsPrincipalRemainingZeroCondition,ROUND($I246,2)=0,
_xlpm.IsPrincipalRemainingBlankCondition,$I246="",
_xlpm.IsPeriodBlankCondition,ISBLANK($A247),
_xlpm.Calculation,IF(_xlpm.IsPeriodBlankCondition,"",IF(_xlpm.IsPrincipalRemainingBlankCondition,"",IF(_xlpm.IsPrincipalRemainingZeroCondition,"",_xlpm.InterestCalculation))),
_xlpm.Calculation
)</f>
        <v>657.27935288965477</v>
      </c>
      <c r="G247" s="84">
        <f t="shared" si="20"/>
        <v>906.1779967427135</v>
      </c>
      <c r="H247" s="84">
        <v>100</v>
      </c>
      <c r="I247" s="84">
        <f t="shared" si="16"/>
        <v>77867.344350015861</v>
      </c>
      <c r="J247" s="84">
        <f>_xlfn.LET(
_xlpm.PrincpalRemainingCalculation,$B$11,
_xlpm.IsPrincipalZeroCondition,ROUND($I246,2) = 0,
_xlpm.IsPrincipalRemainingBlankCondition,$I246="",
_xlpm.IsPeriodBlankCondition,ISBLANK($A247),
_xlpm.Calculation,IF(_xlpm.IsPeriodBlankCondition,"",IF(_xlpm.IsPrincipalRemainingBlankCondition,"",IF(_xlpm.IsPrincipalZeroCondition,"",_xlpm.PrincpalRemainingCalculation))),
_xlpm.Calculation
)</f>
        <v>500</v>
      </c>
      <c r="K247" s="84" t="str">
        <f>_xlfn.LET(
_xlpm.IsPrincipalRemainingLessThanOrEqualToPMICutoffAmtCondition,$I246&lt;=$B$2*(1-$B$13),
_xlpm.PMIMonthlyPayment,$B$17,
_xlpm.IsPrincipalZeroCondition,ROUND($I246,2) = 0,
_xlpm.IsPrincipalRemainingBlankCondition,$I246="",
_xlpm.IsPeriodBlankCondition,ISBLANK($A247),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47" s="84">
        <f t="shared" si="17"/>
        <v>2163.4573496323683</v>
      </c>
      <c r="O247" s="84"/>
    </row>
    <row r="248" spans="1:15" x14ac:dyDescent="0.3">
      <c r="A248" s="74">
        <v>223</v>
      </c>
      <c r="B248" s="132">
        <f t="shared" si="18"/>
        <v>50587</v>
      </c>
      <c r="C248" s="130">
        <v>0.1</v>
      </c>
      <c r="D248" s="131">
        <f>_xlfn.LET(
_xlpm.Payment,IF(OR($C248&lt;&gt;$C247,$C247=""),-PMT($C248/12,COUNT($A248:$A$625),$I247),$D247),
_xlpm.IsPrincipalRemainingZeroCondition,ROUND($I247,2)=0,
_xlpm.IsPrincipalRemainingBlankCondition,$I247="",
_xlpm.IsPeriodBlankCondition,ISBLANK($A248),
_xlpm.Calculation,IF(_xlpm.IsPeriodBlankCondition,"",IF(_xlpm.IsPrincipalRemainingBlankCondition,"",IF(_xlpm.IsPrincipalRemainingZeroCondition,"",_xlpm.Payment))),
_xlpm.Calculation
)</f>
        <v>1563.4573496323683</v>
      </c>
      <c r="E248" s="84">
        <f t="shared" si="19"/>
        <v>77867.344350015861</v>
      </c>
      <c r="F248" s="84" cm="1">
        <f t="array" ref="F248">_xlfn.LET(
_xlpm.InterestCalculation,$I247*($C248/12),
_xlpm.IsPrincipalRemainingZeroCondition,ROUND($I247,2)=0,
_xlpm.IsPrincipalRemainingBlankCondition,$I247="",
_xlpm.IsPeriodBlankCondition,ISBLANK($A248),
_xlpm.Calculation,IF(_xlpm.IsPeriodBlankCondition,"",IF(_xlpm.IsPrincipalRemainingBlankCondition,"",IF(_xlpm.IsPrincipalRemainingZeroCondition,"",_xlpm.InterestCalculation))),
_xlpm.Calculation
)</f>
        <v>648.89453625013221</v>
      </c>
      <c r="G248" s="84">
        <f t="shared" si="20"/>
        <v>914.56281338223607</v>
      </c>
      <c r="H248" s="84">
        <v>100</v>
      </c>
      <c r="I248" s="84">
        <f t="shared" si="16"/>
        <v>76852.781536633629</v>
      </c>
      <c r="J248" s="84">
        <f>_xlfn.LET(
_xlpm.PrincpalRemainingCalculation,$B$11,
_xlpm.IsPrincipalZeroCondition,ROUND($I247,2) = 0,
_xlpm.IsPrincipalRemainingBlankCondition,$I247="",
_xlpm.IsPeriodBlankCondition,ISBLANK($A248),
_xlpm.Calculation,IF(_xlpm.IsPeriodBlankCondition,"",IF(_xlpm.IsPrincipalRemainingBlankCondition,"",IF(_xlpm.IsPrincipalZeroCondition,"",_xlpm.PrincpalRemainingCalculation))),
_xlpm.Calculation
)</f>
        <v>500</v>
      </c>
      <c r="K248" s="84" t="str">
        <f>_xlfn.LET(
_xlpm.IsPrincipalRemainingLessThanOrEqualToPMICutoffAmtCondition,$I247&lt;=$B$2*(1-$B$13),
_xlpm.PMIMonthlyPayment,$B$17,
_xlpm.IsPrincipalZeroCondition,ROUND($I247,2) = 0,
_xlpm.IsPrincipalRemainingBlankCondition,$I247="",
_xlpm.IsPeriodBlankCondition,ISBLANK($A248),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48" s="84">
        <f t="shared" si="17"/>
        <v>2163.4573496323683</v>
      </c>
      <c r="O248" s="84"/>
    </row>
    <row r="249" spans="1:15" x14ac:dyDescent="0.3">
      <c r="A249" s="74">
        <v>224</v>
      </c>
      <c r="B249" s="132">
        <f t="shared" si="18"/>
        <v>50618</v>
      </c>
      <c r="C249" s="130">
        <v>0.1</v>
      </c>
      <c r="D249" s="131">
        <f>_xlfn.LET(
_xlpm.Payment,IF(OR($C249&lt;&gt;$C248,$C248=""),-PMT($C249/12,COUNT($A249:$A$625),$I248),$D248),
_xlpm.IsPrincipalRemainingZeroCondition,ROUND($I248,2)=0,
_xlpm.IsPrincipalRemainingBlankCondition,$I248="",
_xlpm.IsPeriodBlankCondition,ISBLANK($A249),
_xlpm.Calculation,IF(_xlpm.IsPeriodBlankCondition,"",IF(_xlpm.IsPrincipalRemainingBlankCondition,"",IF(_xlpm.IsPrincipalRemainingZeroCondition,"",_xlpm.Payment))),
_xlpm.Calculation
)</f>
        <v>1563.4573496323683</v>
      </c>
      <c r="E249" s="84">
        <f t="shared" si="19"/>
        <v>76852.781536633629</v>
      </c>
      <c r="F249" s="84" cm="1">
        <f t="array" ref="F249">_xlfn.LET(
_xlpm.InterestCalculation,$I248*($C249/12),
_xlpm.IsPrincipalRemainingZeroCondition,ROUND($I248,2)=0,
_xlpm.IsPrincipalRemainingBlankCondition,$I248="",
_xlpm.IsPeriodBlankCondition,ISBLANK($A249),
_xlpm.Calculation,IF(_xlpm.IsPeriodBlankCondition,"",IF(_xlpm.IsPrincipalRemainingBlankCondition,"",IF(_xlpm.IsPrincipalRemainingZeroCondition,"",_xlpm.InterestCalculation))),
_xlpm.Calculation
)</f>
        <v>640.43984613861358</v>
      </c>
      <c r="G249" s="84">
        <f t="shared" si="20"/>
        <v>923.0175034937547</v>
      </c>
      <c r="H249" s="84">
        <v>100</v>
      </c>
      <c r="I249" s="84">
        <f t="shared" si="16"/>
        <v>75829.764033139872</v>
      </c>
      <c r="J249" s="84">
        <f>_xlfn.LET(
_xlpm.PrincpalRemainingCalculation,$B$11,
_xlpm.IsPrincipalZeroCondition,ROUND($I248,2) = 0,
_xlpm.IsPrincipalRemainingBlankCondition,$I248="",
_xlpm.IsPeriodBlankCondition,ISBLANK($A249),
_xlpm.Calculation,IF(_xlpm.IsPeriodBlankCondition,"",IF(_xlpm.IsPrincipalRemainingBlankCondition,"",IF(_xlpm.IsPrincipalZeroCondition,"",_xlpm.PrincpalRemainingCalculation))),
_xlpm.Calculation
)</f>
        <v>500</v>
      </c>
      <c r="K249" s="84" t="str">
        <f>_xlfn.LET(
_xlpm.IsPrincipalRemainingLessThanOrEqualToPMICutoffAmtCondition,$I248&lt;=$B$2*(1-$B$13),
_xlpm.PMIMonthlyPayment,$B$17,
_xlpm.IsPrincipalZeroCondition,ROUND($I248,2) = 0,
_xlpm.IsPrincipalRemainingBlankCondition,$I248="",
_xlpm.IsPeriodBlankCondition,ISBLANK($A249),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49" s="84">
        <f t="shared" si="17"/>
        <v>2163.4573496323683</v>
      </c>
      <c r="M249" s="84"/>
      <c r="O249" s="84"/>
    </row>
    <row r="250" spans="1:15" x14ac:dyDescent="0.3">
      <c r="A250" s="74">
        <v>225</v>
      </c>
      <c r="B250" s="132">
        <f t="shared" si="18"/>
        <v>50649</v>
      </c>
      <c r="C250" s="130">
        <v>0.1</v>
      </c>
      <c r="D250" s="131">
        <f>_xlfn.LET(
_xlpm.Payment,IF(OR($C250&lt;&gt;$C249,$C249=""),-PMT($C250/12,COUNT($A250:$A$625),$I249),$D249),
_xlpm.IsPrincipalRemainingZeroCondition,ROUND($I249,2)=0,
_xlpm.IsPrincipalRemainingBlankCondition,$I249="",
_xlpm.IsPeriodBlankCondition,ISBLANK($A250),
_xlpm.Calculation,IF(_xlpm.IsPeriodBlankCondition,"",IF(_xlpm.IsPrincipalRemainingBlankCondition,"",IF(_xlpm.IsPrincipalRemainingZeroCondition,"",_xlpm.Payment))),
_xlpm.Calculation
)</f>
        <v>1563.4573496323683</v>
      </c>
      <c r="E250" s="84">
        <f t="shared" si="19"/>
        <v>75829.764033139872</v>
      </c>
      <c r="F250" s="84" cm="1">
        <f t="array" ref="F250">_xlfn.LET(
_xlpm.InterestCalculation,$I249*($C250/12),
_xlpm.IsPrincipalRemainingZeroCondition,ROUND($I249,2)=0,
_xlpm.IsPrincipalRemainingBlankCondition,$I249="",
_xlpm.IsPeriodBlankCondition,ISBLANK($A250),
_xlpm.Calculation,IF(_xlpm.IsPeriodBlankCondition,"",IF(_xlpm.IsPrincipalRemainingBlankCondition,"",IF(_xlpm.IsPrincipalRemainingZeroCondition,"",_xlpm.InterestCalculation))),
_xlpm.Calculation
)</f>
        <v>631.9147002761656</v>
      </c>
      <c r="G250" s="84">
        <f t="shared" si="20"/>
        <v>931.54264935620267</v>
      </c>
      <c r="H250" s="84">
        <v>100</v>
      </c>
      <c r="I250" s="84">
        <f t="shared" si="16"/>
        <v>74798.221383783675</v>
      </c>
      <c r="J250" s="84">
        <f>_xlfn.LET(
_xlpm.PrincpalRemainingCalculation,$B$11,
_xlpm.IsPrincipalZeroCondition,ROUND($I249,2) = 0,
_xlpm.IsPrincipalRemainingBlankCondition,$I249="",
_xlpm.IsPeriodBlankCondition,ISBLANK($A250),
_xlpm.Calculation,IF(_xlpm.IsPeriodBlankCondition,"",IF(_xlpm.IsPrincipalRemainingBlankCondition,"",IF(_xlpm.IsPrincipalZeroCondition,"",_xlpm.PrincpalRemainingCalculation))),
_xlpm.Calculation
)</f>
        <v>500</v>
      </c>
      <c r="K250" s="84" t="str">
        <f>_xlfn.LET(
_xlpm.IsPrincipalRemainingLessThanOrEqualToPMICutoffAmtCondition,$I249&lt;=$B$2*(1-$B$13),
_xlpm.PMIMonthlyPayment,$B$17,
_xlpm.IsPrincipalZeroCondition,ROUND($I249,2) = 0,
_xlpm.IsPrincipalRemainingBlankCondition,$I249="",
_xlpm.IsPeriodBlankCondition,ISBLANK($A250),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50" s="84">
        <f t="shared" si="17"/>
        <v>2163.4573496323683</v>
      </c>
      <c r="O250" s="84"/>
    </row>
    <row r="251" spans="1:15" x14ac:dyDescent="0.3">
      <c r="A251" s="74">
        <v>226</v>
      </c>
      <c r="B251" s="132">
        <f t="shared" si="18"/>
        <v>50679</v>
      </c>
      <c r="C251" s="130">
        <v>0.1</v>
      </c>
      <c r="D251" s="131">
        <f>_xlfn.LET(
_xlpm.Payment,IF(OR($C251&lt;&gt;$C250,$C250=""),-PMT($C251/12,COUNT($A251:$A$625),$I250),$D250),
_xlpm.IsPrincipalRemainingZeroCondition,ROUND($I250,2)=0,
_xlpm.IsPrincipalRemainingBlankCondition,$I250="",
_xlpm.IsPeriodBlankCondition,ISBLANK($A251),
_xlpm.Calculation,IF(_xlpm.IsPeriodBlankCondition,"",IF(_xlpm.IsPrincipalRemainingBlankCondition,"",IF(_xlpm.IsPrincipalRemainingZeroCondition,"",_xlpm.Payment))),
_xlpm.Calculation
)</f>
        <v>1563.4573496323683</v>
      </c>
      <c r="E251" s="84">
        <f t="shared" si="19"/>
        <v>74798.221383783675</v>
      </c>
      <c r="F251" s="84" cm="1">
        <f t="array" ref="F251">_xlfn.LET(
_xlpm.InterestCalculation,$I250*($C251/12),
_xlpm.IsPrincipalRemainingZeroCondition,ROUND($I250,2)=0,
_xlpm.IsPrincipalRemainingBlankCondition,$I250="",
_xlpm.IsPeriodBlankCondition,ISBLANK($A251),
_xlpm.Calculation,IF(_xlpm.IsPeriodBlankCondition,"",IF(_xlpm.IsPrincipalRemainingBlankCondition,"",IF(_xlpm.IsPrincipalRemainingZeroCondition,"",_xlpm.InterestCalculation))),
_xlpm.Calculation
)</f>
        <v>623.31851153153059</v>
      </c>
      <c r="G251" s="84">
        <f t="shared" si="20"/>
        <v>940.13883810083769</v>
      </c>
      <c r="H251" s="84">
        <v>100</v>
      </c>
      <c r="I251" s="84">
        <f t="shared" si="16"/>
        <v>73758.082545682832</v>
      </c>
      <c r="J251" s="84">
        <f>_xlfn.LET(
_xlpm.PrincpalRemainingCalculation,$B$11,
_xlpm.IsPrincipalZeroCondition,ROUND($I250,2) = 0,
_xlpm.IsPrincipalRemainingBlankCondition,$I250="",
_xlpm.IsPeriodBlankCondition,ISBLANK($A251),
_xlpm.Calculation,IF(_xlpm.IsPeriodBlankCondition,"",IF(_xlpm.IsPrincipalRemainingBlankCondition,"",IF(_xlpm.IsPrincipalZeroCondition,"",_xlpm.PrincpalRemainingCalculation))),
_xlpm.Calculation
)</f>
        <v>500</v>
      </c>
      <c r="K251" s="84" t="str">
        <f>_xlfn.LET(
_xlpm.IsPrincipalRemainingLessThanOrEqualToPMICutoffAmtCondition,$I250&lt;=$B$2*(1-$B$13),
_xlpm.PMIMonthlyPayment,$B$17,
_xlpm.IsPrincipalZeroCondition,ROUND($I250,2) = 0,
_xlpm.IsPrincipalRemainingBlankCondition,$I250="",
_xlpm.IsPeriodBlankCondition,ISBLANK($A251),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51" s="84">
        <f t="shared" si="17"/>
        <v>2163.4573496323683</v>
      </c>
      <c r="O251" s="84"/>
    </row>
    <row r="252" spans="1:15" x14ac:dyDescent="0.3">
      <c r="A252" s="74">
        <v>227</v>
      </c>
      <c r="B252" s="132">
        <f t="shared" si="18"/>
        <v>50710</v>
      </c>
      <c r="C252" s="130">
        <v>0.1</v>
      </c>
      <c r="D252" s="131">
        <f>_xlfn.LET(
_xlpm.Payment,IF(OR($C252&lt;&gt;$C251,$C251=""),-PMT($C252/12,COUNT($A252:$A$625),$I251),$D251),
_xlpm.IsPrincipalRemainingZeroCondition,ROUND($I251,2)=0,
_xlpm.IsPrincipalRemainingBlankCondition,$I251="",
_xlpm.IsPeriodBlankCondition,ISBLANK($A252),
_xlpm.Calculation,IF(_xlpm.IsPeriodBlankCondition,"",IF(_xlpm.IsPrincipalRemainingBlankCondition,"",IF(_xlpm.IsPrincipalRemainingZeroCondition,"",_xlpm.Payment))),
_xlpm.Calculation
)</f>
        <v>1563.4573496323683</v>
      </c>
      <c r="E252" s="84">
        <f t="shared" si="19"/>
        <v>73758.082545682832</v>
      </c>
      <c r="F252" s="84" cm="1">
        <f t="array" ref="F252">_xlfn.LET(
_xlpm.InterestCalculation,$I251*($C252/12),
_xlpm.IsPrincipalRemainingZeroCondition,ROUND($I251,2)=0,
_xlpm.IsPrincipalRemainingBlankCondition,$I251="",
_xlpm.IsPeriodBlankCondition,ISBLANK($A252),
_xlpm.Calculation,IF(_xlpm.IsPeriodBlankCondition,"",IF(_xlpm.IsPrincipalRemainingBlankCondition,"",IF(_xlpm.IsPrincipalRemainingZeroCondition,"",_xlpm.InterestCalculation))),
_xlpm.Calculation
)</f>
        <v>614.65068788069027</v>
      </c>
      <c r="G252" s="84">
        <f t="shared" si="20"/>
        <v>948.80666175167801</v>
      </c>
      <c r="H252" s="84">
        <v>100</v>
      </c>
      <c r="I252" s="84">
        <f t="shared" si="16"/>
        <v>72709.275883931157</v>
      </c>
      <c r="J252" s="84">
        <f>_xlfn.LET(
_xlpm.PrincpalRemainingCalculation,$B$11,
_xlpm.IsPrincipalZeroCondition,ROUND($I251,2) = 0,
_xlpm.IsPrincipalRemainingBlankCondition,$I251="",
_xlpm.IsPeriodBlankCondition,ISBLANK($A252),
_xlpm.Calculation,IF(_xlpm.IsPeriodBlankCondition,"",IF(_xlpm.IsPrincipalRemainingBlankCondition,"",IF(_xlpm.IsPrincipalZeroCondition,"",_xlpm.PrincpalRemainingCalculation))),
_xlpm.Calculation
)</f>
        <v>500</v>
      </c>
      <c r="K252" s="84" t="str">
        <f>_xlfn.LET(
_xlpm.IsPrincipalRemainingLessThanOrEqualToPMICutoffAmtCondition,$I251&lt;=$B$2*(1-$B$13),
_xlpm.PMIMonthlyPayment,$B$17,
_xlpm.IsPrincipalZeroCondition,ROUND($I251,2) = 0,
_xlpm.IsPrincipalRemainingBlankCondition,$I251="",
_xlpm.IsPeriodBlankCondition,ISBLANK($A252),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52" s="84">
        <f t="shared" si="17"/>
        <v>2163.4573496323683</v>
      </c>
      <c r="O252" s="84"/>
    </row>
    <row r="253" spans="1:15" x14ac:dyDescent="0.3">
      <c r="A253" s="74">
        <v>228</v>
      </c>
      <c r="B253" s="132">
        <f t="shared" si="18"/>
        <v>50740</v>
      </c>
      <c r="C253" s="130">
        <v>0.1</v>
      </c>
      <c r="D253" s="131">
        <f>_xlfn.LET(
_xlpm.Payment,IF(OR($C253&lt;&gt;$C252,$C252=""),-PMT($C253/12,COUNT($A253:$A$625),$I252),$D252),
_xlpm.IsPrincipalRemainingZeroCondition,ROUND($I252,2)=0,
_xlpm.IsPrincipalRemainingBlankCondition,$I252="",
_xlpm.IsPeriodBlankCondition,ISBLANK($A253),
_xlpm.Calculation,IF(_xlpm.IsPeriodBlankCondition,"",IF(_xlpm.IsPrincipalRemainingBlankCondition,"",IF(_xlpm.IsPrincipalRemainingZeroCondition,"",_xlpm.Payment))),
_xlpm.Calculation
)</f>
        <v>1563.4573496323683</v>
      </c>
      <c r="E253" s="84">
        <f t="shared" si="19"/>
        <v>72709.275883931157</v>
      </c>
      <c r="F253" s="84" cm="1">
        <f t="array" ref="F253">_xlfn.LET(
_xlpm.InterestCalculation,$I252*($C253/12),
_xlpm.IsPrincipalRemainingZeroCondition,ROUND($I252,2)=0,
_xlpm.IsPrincipalRemainingBlankCondition,$I252="",
_xlpm.IsPeriodBlankCondition,ISBLANK($A253),
_xlpm.Calculation,IF(_xlpm.IsPeriodBlankCondition,"",IF(_xlpm.IsPrincipalRemainingBlankCondition,"",IF(_xlpm.IsPrincipalRemainingZeroCondition,"",_xlpm.InterestCalculation))),
_xlpm.Calculation
)</f>
        <v>605.91063236609295</v>
      </c>
      <c r="G253" s="84">
        <f t="shared" si="20"/>
        <v>957.54671726627532</v>
      </c>
      <c r="H253" s="84">
        <v>100</v>
      </c>
      <c r="I253" s="84">
        <f t="shared" si="16"/>
        <v>71651.729166664882</v>
      </c>
      <c r="J253" s="84">
        <f>_xlfn.LET(
_xlpm.PrincpalRemainingCalculation,$B$11,
_xlpm.IsPrincipalZeroCondition,ROUND($I252,2) = 0,
_xlpm.IsPrincipalRemainingBlankCondition,$I252="",
_xlpm.IsPeriodBlankCondition,ISBLANK($A253),
_xlpm.Calculation,IF(_xlpm.IsPeriodBlankCondition,"",IF(_xlpm.IsPrincipalRemainingBlankCondition,"",IF(_xlpm.IsPrincipalZeroCondition,"",_xlpm.PrincpalRemainingCalculation))),
_xlpm.Calculation
)</f>
        <v>500</v>
      </c>
      <c r="K253" s="84" t="str">
        <f>_xlfn.LET(
_xlpm.IsPrincipalRemainingLessThanOrEqualToPMICutoffAmtCondition,$I252&lt;=$B$2*(1-$B$13),
_xlpm.PMIMonthlyPayment,$B$17,
_xlpm.IsPrincipalZeroCondition,ROUND($I252,2) = 0,
_xlpm.IsPrincipalRemainingBlankCondition,$I252="",
_xlpm.IsPeriodBlankCondition,ISBLANK($A253),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53" s="84">
        <f t="shared" si="17"/>
        <v>2163.4573496323683</v>
      </c>
      <c r="O253" s="84"/>
    </row>
    <row r="254" spans="1:15" x14ac:dyDescent="0.3">
      <c r="A254" s="74">
        <v>229</v>
      </c>
      <c r="B254" s="132">
        <f t="shared" si="18"/>
        <v>50771</v>
      </c>
      <c r="C254" s="130">
        <v>0.1</v>
      </c>
      <c r="D254" s="131">
        <f>_xlfn.LET(
_xlpm.Payment,IF(OR($C254&lt;&gt;$C253,$C253=""),-PMT($C254/12,COUNT($A254:$A$625),$I253),$D253),
_xlpm.IsPrincipalRemainingZeroCondition,ROUND($I253,2)=0,
_xlpm.IsPrincipalRemainingBlankCondition,$I253="",
_xlpm.IsPeriodBlankCondition,ISBLANK($A254),
_xlpm.Calculation,IF(_xlpm.IsPeriodBlankCondition,"",IF(_xlpm.IsPrincipalRemainingBlankCondition,"",IF(_xlpm.IsPrincipalRemainingZeroCondition,"",_xlpm.Payment))),
_xlpm.Calculation
)</f>
        <v>1563.4573496323683</v>
      </c>
      <c r="E254" s="84">
        <f t="shared" si="19"/>
        <v>71651.729166664882</v>
      </c>
      <c r="F254" s="84" cm="1">
        <f t="array" ref="F254">_xlfn.LET(
_xlpm.InterestCalculation,$I253*($C254/12),
_xlpm.IsPrincipalRemainingZeroCondition,ROUND($I253,2)=0,
_xlpm.IsPrincipalRemainingBlankCondition,$I253="",
_xlpm.IsPeriodBlankCondition,ISBLANK($A254),
_xlpm.Calculation,IF(_xlpm.IsPeriodBlankCondition,"",IF(_xlpm.IsPrincipalRemainingBlankCondition,"",IF(_xlpm.IsPrincipalRemainingZeroCondition,"",_xlpm.InterestCalculation))),
_xlpm.Calculation
)</f>
        <v>597.09774305554072</v>
      </c>
      <c r="G254" s="84">
        <f t="shared" si="20"/>
        <v>966.35960657682756</v>
      </c>
      <c r="H254" s="84">
        <v>100</v>
      </c>
      <c r="I254" s="84">
        <f t="shared" si="16"/>
        <v>70585.36956008806</v>
      </c>
      <c r="J254" s="84">
        <f>_xlfn.LET(
_xlpm.PrincpalRemainingCalculation,$B$11,
_xlpm.IsPrincipalZeroCondition,ROUND($I253,2) = 0,
_xlpm.IsPrincipalRemainingBlankCondition,$I253="",
_xlpm.IsPeriodBlankCondition,ISBLANK($A254),
_xlpm.Calculation,IF(_xlpm.IsPeriodBlankCondition,"",IF(_xlpm.IsPrincipalRemainingBlankCondition,"",IF(_xlpm.IsPrincipalZeroCondition,"",_xlpm.PrincpalRemainingCalculation))),
_xlpm.Calculation
)</f>
        <v>500</v>
      </c>
      <c r="K254" s="84" t="str">
        <f>_xlfn.LET(
_xlpm.IsPrincipalRemainingLessThanOrEqualToPMICutoffAmtCondition,$I253&lt;=$B$2*(1-$B$13),
_xlpm.PMIMonthlyPayment,$B$17,
_xlpm.IsPrincipalZeroCondition,ROUND($I253,2) = 0,
_xlpm.IsPrincipalRemainingBlankCondition,$I253="",
_xlpm.IsPeriodBlankCondition,ISBLANK($A254),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54" s="84">
        <f t="shared" si="17"/>
        <v>2163.4573496323683</v>
      </c>
      <c r="O254" s="84"/>
    </row>
    <row r="255" spans="1:15" x14ac:dyDescent="0.3">
      <c r="A255" s="74">
        <v>230</v>
      </c>
      <c r="B255" s="132">
        <f t="shared" si="18"/>
        <v>50802</v>
      </c>
      <c r="C255" s="130">
        <v>0.1</v>
      </c>
      <c r="D255" s="131">
        <f>_xlfn.LET(
_xlpm.Payment,IF(OR($C255&lt;&gt;$C254,$C254=""),-PMT($C255/12,COUNT($A255:$A$625),$I254),$D254),
_xlpm.IsPrincipalRemainingZeroCondition,ROUND($I254,2)=0,
_xlpm.IsPrincipalRemainingBlankCondition,$I254="",
_xlpm.IsPeriodBlankCondition,ISBLANK($A255),
_xlpm.Calculation,IF(_xlpm.IsPeriodBlankCondition,"",IF(_xlpm.IsPrincipalRemainingBlankCondition,"",IF(_xlpm.IsPrincipalRemainingZeroCondition,"",_xlpm.Payment))),
_xlpm.Calculation
)</f>
        <v>1563.4573496323683</v>
      </c>
      <c r="E255" s="84">
        <f t="shared" si="19"/>
        <v>70585.36956008806</v>
      </c>
      <c r="F255" s="84" cm="1">
        <f t="array" ref="F255">_xlfn.LET(
_xlpm.InterestCalculation,$I254*($C255/12),
_xlpm.IsPrincipalRemainingZeroCondition,ROUND($I254,2)=0,
_xlpm.IsPrincipalRemainingBlankCondition,$I254="",
_xlpm.IsPeriodBlankCondition,ISBLANK($A255),
_xlpm.Calculation,IF(_xlpm.IsPeriodBlankCondition,"",IF(_xlpm.IsPrincipalRemainingBlankCondition,"",IF(_xlpm.IsPrincipalRemainingZeroCondition,"",_xlpm.InterestCalculation))),
_xlpm.Calculation
)</f>
        <v>588.21141300073384</v>
      </c>
      <c r="G255" s="84">
        <f t="shared" si="20"/>
        <v>975.24593663163444</v>
      </c>
      <c r="H255" s="84">
        <v>100</v>
      </c>
      <c r="I255" s="84">
        <f t="shared" si="16"/>
        <v>69510.123623456428</v>
      </c>
      <c r="J255" s="84">
        <f>_xlfn.LET(
_xlpm.PrincpalRemainingCalculation,$B$11,
_xlpm.IsPrincipalZeroCondition,ROUND($I254,2) = 0,
_xlpm.IsPrincipalRemainingBlankCondition,$I254="",
_xlpm.IsPeriodBlankCondition,ISBLANK($A255),
_xlpm.Calculation,IF(_xlpm.IsPeriodBlankCondition,"",IF(_xlpm.IsPrincipalRemainingBlankCondition,"",IF(_xlpm.IsPrincipalZeroCondition,"",_xlpm.PrincpalRemainingCalculation))),
_xlpm.Calculation
)</f>
        <v>500</v>
      </c>
      <c r="K255" s="84" t="str">
        <f>_xlfn.LET(
_xlpm.IsPrincipalRemainingLessThanOrEqualToPMICutoffAmtCondition,$I254&lt;=$B$2*(1-$B$13),
_xlpm.PMIMonthlyPayment,$B$17,
_xlpm.IsPrincipalZeroCondition,ROUND($I254,2) = 0,
_xlpm.IsPrincipalRemainingBlankCondition,$I254="",
_xlpm.IsPeriodBlankCondition,ISBLANK($A255),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55" s="84">
        <f t="shared" si="17"/>
        <v>2163.4573496323683</v>
      </c>
      <c r="O255" s="84"/>
    </row>
    <row r="256" spans="1:15" x14ac:dyDescent="0.3">
      <c r="A256" s="74">
        <v>231</v>
      </c>
      <c r="B256" s="132">
        <f t="shared" si="18"/>
        <v>50830</v>
      </c>
      <c r="C256" s="130">
        <v>0.1</v>
      </c>
      <c r="D256" s="131">
        <f>_xlfn.LET(
_xlpm.Payment,IF(OR($C256&lt;&gt;$C255,$C255=""),-PMT($C256/12,COUNT($A256:$A$625),$I255),$D255),
_xlpm.IsPrincipalRemainingZeroCondition,ROUND($I255,2)=0,
_xlpm.IsPrincipalRemainingBlankCondition,$I255="",
_xlpm.IsPeriodBlankCondition,ISBLANK($A256),
_xlpm.Calculation,IF(_xlpm.IsPeriodBlankCondition,"",IF(_xlpm.IsPrincipalRemainingBlankCondition,"",IF(_xlpm.IsPrincipalRemainingZeroCondition,"",_xlpm.Payment))),
_xlpm.Calculation
)</f>
        <v>1563.4573496323683</v>
      </c>
      <c r="E256" s="84">
        <f t="shared" si="19"/>
        <v>69510.123623456428</v>
      </c>
      <c r="F256" s="84" cm="1">
        <f t="array" ref="F256">_xlfn.LET(
_xlpm.InterestCalculation,$I255*($C256/12),
_xlpm.IsPrincipalRemainingZeroCondition,ROUND($I255,2)=0,
_xlpm.IsPrincipalRemainingBlankCondition,$I255="",
_xlpm.IsPeriodBlankCondition,ISBLANK($A256),
_xlpm.Calculation,IF(_xlpm.IsPeriodBlankCondition,"",IF(_xlpm.IsPrincipalRemainingBlankCondition,"",IF(_xlpm.IsPrincipalRemainingZeroCondition,"",_xlpm.InterestCalculation))),
_xlpm.Calculation
)</f>
        <v>579.25103019547021</v>
      </c>
      <c r="G256" s="84">
        <f t="shared" si="20"/>
        <v>984.20631943689807</v>
      </c>
      <c r="H256" s="84">
        <v>100</v>
      </c>
      <c r="I256" s="84">
        <f t="shared" si="16"/>
        <v>68425.917304019531</v>
      </c>
      <c r="J256" s="84">
        <f>_xlfn.LET(
_xlpm.PrincpalRemainingCalculation,$B$11,
_xlpm.IsPrincipalZeroCondition,ROUND($I255,2) = 0,
_xlpm.IsPrincipalRemainingBlankCondition,$I255="",
_xlpm.IsPeriodBlankCondition,ISBLANK($A256),
_xlpm.Calculation,IF(_xlpm.IsPeriodBlankCondition,"",IF(_xlpm.IsPrincipalRemainingBlankCondition,"",IF(_xlpm.IsPrincipalZeroCondition,"",_xlpm.PrincpalRemainingCalculation))),
_xlpm.Calculation
)</f>
        <v>500</v>
      </c>
      <c r="K256" s="84" t="str">
        <f>_xlfn.LET(
_xlpm.IsPrincipalRemainingLessThanOrEqualToPMICutoffAmtCondition,$I255&lt;=$B$2*(1-$B$13),
_xlpm.PMIMonthlyPayment,$B$17,
_xlpm.IsPrincipalZeroCondition,ROUND($I255,2) = 0,
_xlpm.IsPrincipalRemainingBlankCondition,$I255="",
_xlpm.IsPeriodBlankCondition,ISBLANK($A256),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56" s="84">
        <f t="shared" si="17"/>
        <v>2163.4573496323683</v>
      </c>
      <c r="O256" s="84"/>
    </row>
    <row r="257" spans="1:15" x14ac:dyDescent="0.3">
      <c r="A257" s="74">
        <v>232</v>
      </c>
      <c r="B257" s="132">
        <f t="shared" si="18"/>
        <v>50861</v>
      </c>
      <c r="C257" s="130">
        <v>0.1</v>
      </c>
      <c r="D257" s="131">
        <f>_xlfn.LET(
_xlpm.Payment,IF(OR($C257&lt;&gt;$C256,$C256=""),-PMT($C257/12,COUNT($A257:$A$625),$I256),$D256),
_xlpm.IsPrincipalRemainingZeroCondition,ROUND($I256,2)=0,
_xlpm.IsPrincipalRemainingBlankCondition,$I256="",
_xlpm.IsPeriodBlankCondition,ISBLANK($A257),
_xlpm.Calculation,IF(_xlpm.IsPeriodBlankCondition,"",IF(_xlpm.IsPrincipalRemainingBlankCondition,"",IF(_xlpm.IsPrincipalRemainingZeroCondition,"",_xlpm.Payment))),
_xlpm.Calculation
)</f>
        <v>1563.4573496323683</v>
      </c>
      <c r="E257" s="84">
        <f t="shared" si="19"/>
        <v>68425.917304019531</v>
      </c>
      <c r="F257" s="84" cm="1">
        <f t="array" ref="F257">_xlfn.LET(
_xlpm.InterestCalculation,$I256*($C257/12),
_xlpm.IsPrincipalRemainingZeroCondition,ROUND($I256,2)=0,
_xlpm.IsPrincipalRemainingBlankCondition,$I256="",
_xlpm.IsPeriodBlankCondition,ISBLANK($A257),
_xlpm.Calculation,IF(_xlpm.IsPeriodBlankCondition,"",IF(_xlpm.IsPrincipalRemainingBlankCondition,"",IF(_xlpm.IsPrincipalRemainingZeroCondition,"",_xlpm.InterestCalculation))),
_xlpm.Calculation
)</f>
        <v>570.21597753349613</v>
      </c>
      <c r="G257" s="84">
        <f t="shared" si="20"/>
        <v>993.24137209887215</v>
      </c>
      <c r="H257" s="84">
        <v>100</v>
      </c>
      <c r="I257" s="84">
        <f t="shared" si="16"/>
        <v>67332.675931920661</v>
      </c>
      <c r="J257" s="84">
        <f>_xlfn.LET(
_xlpm.PrincpalRemainingCalculation,$B$11,
_xlpm.IsPrincipalZeroCondition,ROUND($I256,2) = 0,
_xlpm.IsPrincipalRemainingBlankCondition,$I256="",
_xlpm.IsPeriodBlankCondition,ISBLANK($A257),
_xlpm.Calculation,IF(_xlpm.IsPeriodBlankCondition,"",IF(_xlpm.IsPrincipalRemainingBlankCondition,"",IF(_xlpm.IsPrincipalZeroCondition,"",_xlpm.PrincpalRemainingCalculation))),
_xlpm.Calculation
)</f>
        <v>500</v>
      </c>
      <c r="K257" s="84" t="str">
        <f>_xlfn.LET(
_xlpm.IsPrincipalRemainingLessThanOrEqualToPMICutoffAmtCondition,$I256&lt;=$B$2*(1-$B$13),
_xlpm.PMIMonthlyPayment,$B$17,
_xlpm.IsPrincipalZeroCondition,ROUND($I256,2) = 0,
_xlpm.IsPrincipalRemainingBlankCondition,$I256="",
_xlpm.IsPeriodBlankCondition,ISBLANK($A257),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57" s="84">
        <f t="shared" si="17"/>
        <v>2163.4573496323683</v>
      </c>
      <c r="O257" s="84"/>
    </row>
    <row r="258" spans="1:15" x14ac:dyDescent="0.3">
      <c r="A258" s="74">
        <v>233</v>
      </c>
      <c r="B258" s="132">
        <f t="shared" si="18"/>
        <v>50891</v>
      </c>
      <c r="C258" s="130">
        <v>0.1</v>
      </c>
      <c r="D258" s="131">
        <f>_xlfn.LET(
_xlpm.Payment,IF(OR($C258&lt;&gt;$C257,$C257=""),-PMT($C258/12,COUNT($A258:$A$625),$I257),$D257),
_xlpm.IsPrincipalRemainingZeroCondition,ROUND($I257,2)=0,
_xlpm.IsPrincipalRemainingBlankCondition,$I257="",
_xlpm.IsPeriodBlankCondition,ISBLANK($A258),
_xlpm.Calculation,IF(_xlpm.IsPeriodBlankCondition,"",IF(_xlpm.IsPrincipalRemainingBlankCondition,"",IF(_xlpm.IsPrincipalRemainingZeroCondition,"",_xlpm.Payment))),
_xlpm.Calculation
)</f>
        <v>1563.4573496323683</v>
      </c>
      <c r="E258" s="84">
        <f t="shared" si="19"/>
        <v>67332.675931920661</v>
      </c>
      <c r="F258" s="84" cm="1">
        <f t="array" ref="F258">_xlfn.LET(
_xlpm.InterestCalculation,$I257*($C258/12),
_xlpm.IsPrincipalRemainingZeroCondition,ROUND($I257,2)=0,
_xlpm.IsPrincipalRemainingBlankCondition,$I257="",
_xlpm.IsPeriodBlankCondition,ISBLANK($A258),
_xlpm.Calculation,IF(_xlpm.IsPeriodBlankCondition,"",IF(_xlpm.IsPrincipalRemainingBlankCondition,"",IF(_xlpm.IsPrincipalRemainingZeroCondition,"",_xlpm.InterestCalculation))),
_xlpm.Calculation
)</f>
        <v>561.10563276600556</v>
      </c>
      <c r="G258" s="84">
        <f t="shared" si="20"/>
        <v>1002.3517168663627</v>
      </c>
      <c r="H258" s="84">
        <v>100</v>
      </c>
      <c r="I258" s="84">
        <f t="shared" si="16"/>
        <v>66230.324215054294</v>
      </c>
      <c r="J258" s="84">
        <f>_xlfn.LET(
_xlpm.PrincpalRemainingCalculation,$B$11,
_xlpm.IsPrincipalZeroCondition,ROUND($I257,2) = 0,
_xlpm.IsPrincipalRemainingBlankCondition,$I257="",
_xlpm.IsPeriodBlankCondition,ISBLANK($A258),
_xlpm.Calculation,IF(_xlpm.IsPeriodBlankCondition,"",IF(_xlpm.IsPrincipalRemainingBlankCondition,"",IF(_xlpm.IsPrincipalZeroCondition,"",_xlpm.PrincpalRemainingCalculation))),
_xlpm.Calculation
)</f>
        <v>500</v>
      </c>
      <c r="K258" s="84" t="str">
        <f>_xlfn.LET(
_xlpm.IsPrincipalRemainingLessThanOrEqualToPMICutoffAmtCondition,$I257&lt;=$B$2*(1-$B$13),
_xlpm.PMIMonthlyPayment,$B$17,
_xlpm.IsPrincipalZeroCondition,ROUND($I257,2) = 0,
_xlpm.IsPrincipalRemainingBlankCondition,$I257="",
_xlpm.IsPeriodBlankCondition,ISBLANK($A258),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58" s="84">
        <f t="shared" si="17"/>
        <v>2163.4573496323683</v>
      </c>
      <c r="O258" s="84"/>
    </row>
    <row r="259" spans="1:15" x14ac:dyDescent="0.3">
      <c r="A259" s="74">
        <v>234</v>
      </c>
      <c r="B259" s="132">
        <f t="shared" si="18"/>
        <v>50922</v>
      </c>
      <c r="C259" s="130">
        <v>0.1</v>
      </c>
      <c r="D259" s="131">
        <f>_xlfn.LET(
_xlpm.Payment,IF(OR($C259&lt;&gt;$C258,$C258=""),-PMT($C259/12,COUNT($A259:$A$625),$I258),$D258),
_xlpm.IsPrincipalRemainingZeroCondition,ROUND($I258,2)=0,
_xlpm.IsPrincipalRemainingBlankCondition,$I258="",
_xlpm.IsPeriodBlankCondition,ISBLANK($A259),
_xlpm.Calculation,IF(_xlpm.IsPeriodBlankCondition,"",IF(_xlpm.IsPrincipalRemainingBlankCondition,"",IF(_xlpm.IsPrincipalRemainingZeroCondition,"",_xlpm.Payment))),
_xlpm.Calculation
)</f>
        <v>1563.4573496323683</v>
      </c>
      <c r="E259" s="84">
        <f t="shared" si="19"/>
        <v>66230.324215054294</v>
      </c>
      <c r="F259" s="84" cm="1">
        <f t="array" ref="F259">_xlfn.LET(
_xlpm.InterestCalculation,$I258*($C259/12),
_xlpm.IsPrincipalRemainingZeroCondition,ROUND($I258,2)=0,
_xlpm.IsPrincipalRemainingBlankCondition,$I258="",
_xlpm.IsPeriodBlankCondition,ISBLANK($A259),
_xlpm.Calculation,IF(_xlpm.IsPeriodBlankCondition,"",IF(_xlpm.IsPrincipalRemainingBlankCondition,"",IF(_xlpm.IsPrincipalRemainingZeroCondition,"",_xlpm.InterestCalculation))),
_xlpm.Calculation
)</f>
        <v>551.91936845878581</v>
      </c>
      <c r="G259" s="84">
        <f t="shared" si="20"/>
        <v>1011.5379811735825</v>
      </c>
      <c r="H259" s="84">
        <v>100</v>
      </c>
      <c r="I259" s="84">
        <f t="shared" si="16"/>
        <v>65118.78623388071</v>
      </c>
      <c r="J259" s="84">
        <f>_xlfn.LET(
_xlpm.PrincpalRemainingCalculation,$B$11,
_xlpm.IsPrincipalZeroCondition,ROUND($I258,2) = 0,
_xlpm.IsPrincipalRemainingBlankCondition,$I258="",
_xlpm.IsPeriodBlankCondition,ISBLANK($A259),
_xlpm.Calculation,IF(_xlpm.IsPeriodBlankCondition,"",IF(_xlpm.IsPrincipalRemainingBlankCondition,"",IF(_xlpm.IsPrincipalZeroCondition,"",_xlpm.PrincpalRemainingCalculation))),
_xlpm.Calculation
)</f>
        <v>500</v>
      </c>
      <c r="K259" s="84" t="str">
        <f>_xlfn.LET(
_xlpm.IsPrincipalRemainingLessThanOrEqualToPMICutoffAmtCondition,$I258&lt;=$B$2*(1-$B$13),
_xlpm.PMIMonthlyPayment,$B$17,
_xlpm.IsPrincipalZeroCondition,ROUND($I258,2) = 0,
_xlpm.IsPrincipalRemainingBlankCondition,$I258="",
_xlpm.IsPeriodBlankCondition,ISBLANK($A259),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59" s="84">
        <f t="shared" si="17"/>
        <v>2163.4573496323683</v>
      </c>
      <c r="O259" s="84"/>
    </row>
    <row r="260" spans="1:15" x14ac:dyDescent="0.3">
      <c r="A260" s="74">
        <v>235</v>
      </c>
      <c r="B260" s="132">
        <f t="shared" si="18"/>
        <v>50952</v>
      </c>
      <c r="C260" s="130">
        <v>0.1</v>
      </c>
      <c r="D260" s="131">
        <f>_xlfn.LET(
_xlpm.Payment,IF(OR($C260&lt;&gt;$C259,$C259=""),-PMT($C260/12,COUNT($A260:$A$625),$I259),$D259),
_xlpm.IsPrincipalRemainingZeroCondition,ROUND($I259,2)=0,
_xlpm.IsPrincipalRemainingBlankCondition,$I259="",
_xlpm.IsPeriodBlankCondition,ISBLANK($A260),
_xlpm.Calculation,IF(_xlpm.IsPeriodBlankCondition,"",IF(_xlpm.IsPrincipalRemainingBlankCondition,"",IF(_xlpm.IsPrincipalRemainingZeroCondition,"",_xlpm.Payment))),
_xlpm.Calculation
)</f>
        <v>1563.4573496323683</v>
      </c>
      <c r="E260" s="84">
        <f t="shared" si="19"/>
        <v>65118.78623388071</v>
      </c>
      <c r="F260" s="84" cm="1">
        <f t="array" ref="F260">_xlfn.LET(
_xlpm.InterestCalculation,$I259*($C260/12),
_xlpm.IsPrincipalRemainingZeroCondition,ROUND($I259,2)=0,
_xlpm.IsPrincipalRemainingBlankCondition,$I259="",
_xlpm.IsPeriodBlankCondition,ISBLANK($A260),
_xlpm.Calculation,IF(_xlpm.IsPeriodBlankCondition,"",IF(_xlpm.IsPrincipalRemainingBlankCondition,"",IF(_xlpm.IsPrincipalRemainingZeroCondition,"",_xlpm.InterestCalculation))),
_xlpm.Calculation
)</f>
        <v>542.65655194900592</v>
      </c>
      <c r="G260" s="84">
        <f t="shared" si="20"/>
        <v>1020.8007976833624</v>
      </c>
      <c r="H260" s="84">
        <v>100</v>
      </c>
      <c r="I260" s="84">
        <f t="shared" si="16"/>
        <v>63997.985436197348</v>
      </c>
      <c r="J260" s="84">
        <f>_xlfn.LET(
_xlpm.PrincpalRemainingCalculation,$B$11,
_xlpm.IsPrincipalZeroCondition,ROUND($I259,2) = 0,
_xlpm.IsPrincipalRemainingBlankCondition,$I259="",
_xlpm.IsPeriodBlankCondition,ISBLANK($A260),
_xlpm.Calculation,IF(_xlpm.IsPeriodBlankCondition,"",IF(_xlpm.IsPrincipalRemainingBlankCondition,"",IF(_xlpm.IsPrincipalZeroCondition,"",_xlpm.PrincpalRemainingCalculation))),
_xlpm.Calculation
)</f>
        <v>500</v>
      </c>
      <c r="K260" s="84" t="str">
        <f>_xlfn.LET(
_xlpm.IsPrincipalRemainingLessThanOrEqualToPMICutoffAmtCondition,$I259&lt;=$B$2*(1-$B$13),
_xlpm.PMIMonthlyPayment,$B$17,
_xlpm.IsPrincipalZeroCondition,ROUND($I259,2) = 0,
_xlpm.IsPrincipalRemainingBlankCondition,$I259="",
_xlpm.IsPeriodBlankCondition,ISBLANK($A260),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60" s="84">
        <f t="shared" si="17"/>
        <v>2163.4573496323683</v>
      </c>
      <c r="O260" s="84"/>
    </row>
    <row r="261" spans="1:15" x14ac:dyDescent="0.3">
      <c r="A261" s="74">
        <v>236</v>
      </c>
      <c r="B261" s="132">
        <f t="shared" si="18"/>
        <v>50983</v>
      </c>
      <c r="C261" s="130">
        <v>0.1</v>
      </c>
      <c r="D261" s="131">
        <f>_xlfn.LET(
_xlpm.Payment,IF(OR($C261&lt;&gt;$C260,$C260=""),-PMT($C261/12,COUNT($A261:$A$625),$I260),$D260),
_xlpm.IsPrincipalRemainingZeroCondition,ROUND($I260,2)=0,
_xlpm.IsPrincipalRemainingBlankCondition,$I260="",
_xlpm.IsPeriodBlankCondition,ISBLANK($A261),
_xlpm.Calculation,IF(_xlpm.IsPeriodBlankCondition,"",IF(_xlpm.IsPrincipalRemainingBlankCondition,"",IF(_xlpm.IsPrincipalRemainingZeroCondition,"",_xlpm.Payment))),
_xlpm.Calculation
)</f>
        <v>1563.4573496323683</v>
      </c>
      <c r="E261" s="84">
        <f t="shared" si="19"/>
        <v>63997.985436197348</v>
      </c>
      <c r="F261" s="84" cm="1">
        <f t="array" ref="F261">_xlfn.LET(
_xlpm.InterestCalculation,$I260*($C261/12),
_xlpm.IsPrincipalRemainingZeroCondition,ROUND($I260,2)=0,
_xlpm.IsPrincipalRemainingBlankCondition,$I260="",
_xlpm.IsPeriodBlankCondition,ISBLANK($A261),
_xlpm.Calculation,IF(_xlpm.IsPeriodBlankCondition,"",IF(_xlpm.IsPrincipalRemainingBlankCondition,"",IF(_xlpm.IsPrincipalRemainingZeroCondition,"",_xlpm.InterestCalculation))),
_xlpm.Calculation
)</f>
        <v>533.31654530164451</v>
      </c>
      <c r="G261" s="84">
        <f t="shared" si="20"/>
        <v>1030.1408043307238</v>
      </c>
      <c r="H261" s="84">
        <v>100</v>
      </c>
      <c r="I261" s="84">
        <f t="shared" si="16"/>
        <v>62867.844631866625</v>
      </c>
      <c r="J261" s="84">
        <f>_xlfn.LET(
_xlpm.PrincpalRemainingCalculation,$B$11,
_xlpm.IsPrincipalZeroCondition,ROUND($I260,2) = 0,
_xlpm.IsPrincipalRemainingBlankCondition,$I260="",
_xlpm.IsPeriodBlankCondition,ISBLANK($A261),
_xlpm.Calculation,IF(_xlpm.IsPeriodBlankCondition,"",IF(_xlpm.IsPrincipalRemainingBlankCondition,"",IF(_xlpm.IsPrincipalZeroCondition,"",_xlpm.PrincpalRemainingCalculation))),
_xlpm.Calculation
)</f>
        <v>500</v>
      </c>
      <c r="K261" s="84" t="str">
        <f>_xlfn.LET(
_xlpm.IsPrincipalRemainingLessThanOrEqualToPMICutoffAmtCondition,$I260&lt;=$B$2*(1-$B$13),
_xlpm.PMIMonthlyPayment,$B$17,
_xlpm.IsPrincipalZeroCondition,ROUND($I260,2) = 0,
_xlpm.IsPrincipalRemainingBlankCondition,$I260="",
_xlpm.IsPeriodBlankCondition,ISBLANK($A261),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61" s="84">
        <f t="shared" si="17"/>
        <v>2163.4573496323683</v>
      </c>
      <c r="O261" s="84"/>
    </row>
    <row r="262" spans="1:15" x14ac:dyDescent="0.3">
      <c r="A262" s="74">
        <v>237</v>
      </c>
      <c r="B262" s="132">
        <f t="shared" si="18"/>
        <v>51014</v>
      </c>
      <c r="C262" s="130">
        <v>0.1</v>
      </c>
      <c r="D262" s="131">
        <f>_xlfn.LET(
_xlpm.Payment,IF(OR($C262&lt;&gt;$C261,$C261=""),-PMT($C262/12,COUNT($A262:$A$625),$I261),$D261),
_xlpm.IsPrincipalRemainingZeroCondition,ROUND($I261,2)=0,
_xlpm.IsPrincipalRemainingBlankCondition,$I261="",
_xlpm.IsPeriodBlankCondition,ISBLANK($A262),
_xlpm.Calculation,IF(_xlpm.IsPeriodBlankCondition,"",IF(_xlpm.IsPrincipalRemainingBlankCondition,"",IF(_xlpm.IsPrincipalRemainingZeroCondition,"",_xlpm.Payment))),
_xlpm.Calculation
)</f>
        <v>1563.4573496323683</v>
      </c>
      <c r="E262" s="84">
        <f t="shared" si="19"/>
        <v>62867.844631866625</v>
      </c>
      <c r="F262" s="84" cm="1">
        <f t="array" ref="F262">_xlfn.LET(
_xlpm.InterestCalculation,$I261*($C262/12),
_xlpm.IsPrincipalRemainingZeroCondition,ROUND($I261,2)=0,
_xlpm.IsPrincipalRemainingBlankCondition,$I261="",
_xlpm.IsPeriodBlankCondition,ISBLANK($A262),
_xlpm.Calculation,IF(_xlpm.IsPeriodBlankCondition,"",IF(_xlpm.IsPrincipalRemainingBlankCondition,"",IF(_xlpm.IsPrincipalRemainingZeroCondition,"",_xlpm.InterestCalculation))),
_xlpm.Calculation
)</f>
        <v>523.89870526555524</v>
      </c>
      <c r="G262" s="84">
        <f t="shared" si="20"/>
        <v>1039.558644366813</v>
      </c>
      <c r="H262" s="84">
        <v>100</v>
      </c>
      <c r="I262" s="84">
        <f t="shared" si="16"/>
        <v>61728.28598749981</v>
      </c>
      <c r="J262" s="84">
        <f>_xlfn.LET(
_xlpm.PrincpalRemainingCalculation,$B$11,
_xlpm.IsPrincipalZeroCondition,ROUND($I261,2) = 0,
_xlpm.IsPrincipalRemainingBlankCondition,$I261="",
_xlpm.IsPeriodBlankCondition,ISBLANK($A262),
_xlpm.Calculation,IF(_xlpm.IsPeriodBlankCondition,"",IF(_xlpm.IsPrincipalRemainingBlankCondition,"",IF(_xlpm.IsPrincipalZeroCondition,"",_xlpm.PrincpalRemainingCalculation))),
_xlpm.Calculation
)</f>
        <v>500</v>
      </c>
      <c r="K262" s="84" t="str">
        <f>_xlfn.LET(
_xlpm.IsPrincipalRemainingLessThanOrEqualToPMICutoffAmtCondition,$I261&lt;=$B$2*(1-$B$13),
_xlpm.PMIMonthlyPayment,$B$17,
_xlpm.IsPrincipalZeroCondition,ROUND($I261,2) = 0,
_xlpm.IsPrincipalRemainingBlankCondition,$I261="",
_xlpm.IsPeriodBlankCondition,ISBLANK($A262),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62" s="84">
        <f t="shared" si="17"/>
        <v>2163.4573496323683</v>
      </c>
      <c r="O262" s="84"/>
    </row>
    <row r="263" spans="1:15" x14ac:dyDescent="0.3">
      <c r="A263" s="74">
        <v>238</v>
      </c>
      <c r="B263" s="132">
        <f t="shared" si="18"/>
        <v>51044</v>
      </c>
      <c r="C263" s="130">
        <v>0.1</v>
      </c>
      <c r="D263" s="131">
        <f>_xlfn.LET(
_xlpm.Payment,IF(OR($C263&lt;&gt;$C262,$C262=""),-PMT($C263/12,COUNT($A263:$A$625),$I262),$D262),
_xlpm.IsPrincipalRemainingZeroCondition,ROUND($I262,2)=0,
_xlpm.IsPrincipalRemainingBlankCondition,$I262="",
_xlpm.IsPeriodBlankCondition,ISBLANK($A263),
_xlpm.Calculation,IF(_xlpm.IsPeriodBlankCondition,"",IF(_xlpm.IsPrincipalRemainingBlankCondition,"",IF(_xlpm.IsPrincipalRemainingZeroCondition,"",_xlpm.Payment))),
_xlpm.Calculation
)</f>
        <v>1563.4573496323683</v>
      </c>
      <c r="E263" s="84">
        <f t="shared" si="19"/>
        <v>61728.28598749981</v>
      </c>
      <c r="F263" s="84" cm="1">
        <f t="array" ref="F263">_xlfn.LET(
_xlpm.InterestCalculation,$I262*($C263/12),
_xlpm.IsPrincipalRemainingZeroCondition,ROUND($I262,2)=0,
_xlpm.IsPrincipalRemainingBlankCondition,$I262="",
_xlpm.IsPeriodBlankCondition,ISBLANK($A263),
_xlpm.Calculation,IF(_xlpm.IsPeriodBlankCondition,"",IF(_xlpm.IsPrincipalRemainingBlankCondition,"",IF(_xlpm.IsPrincipalRemainingZeroCondition,"",_xlpm.InterestCalculation))),
_xlpm.Calculation
)</f>
        <v>514.40238322916503</v>
      </c>
      <c r="G263" s="84">
        <f t="shared" si="20"/>
        <v>1049.0549664032033</v>
      </c>
      <c r="H263" s="84">
        <v>100</v>
      </c>
      <c r="I263" s="84">
        <f t="shared" si="16"/>
        <v>60579.23102109661</v>
      </c>
      <c r="J263" s="84">
        <f>_xlfn.LET(
_xlpm.PrincpalRemainingCalculation,$B$11,
_xlpm.IsPrincipalZeroCondition,ROUND($I262,2) = 0,
_xlpm.IsPrincipalRemainingBlankCondition,$I262="",
_xlpm.IsPeriodBlankCondition,ISBLANK($A263),
_xlpm.Calculation,IF(_xlpm.IsPeriodBlankCondition,"",IF(_xlpm.IsPrincipalRemainingBlankCondition,"",IF(_xlpm.IsPrincipalZeroCondition,"",_xlpm.PrincpalRemainingCalculation))),
_xlpm.Calculation
)</f>
        <v>500</v>
      </c>
      <c r="K263" s="84" t="str">
        <f>_xlfn.LET(
_xlpm.IsPrincipalRemainingLessThanOrEqualToPMICutoffAmtCondition,$I262&lt;=$B$2*(1-$B$13),
_xlpm.PMIMonthlyPayment,$B$17,
_xlpm.IsPrincipalZeroCondition,ROUND($I262,2) = 0,
_xlpm.IsPrincipalRemainingBlankCondition,$I262="",
_xlpm.IsPeriodBlankCondition,ISBLANK($A263),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63" s="84">
        <f t="shared" si="17"/>
        <v>2163.4573496323683</v>
      </c>
      <c r="O263" s="84"/>
    </row>
    <row r="264" spans="1:15" x14ac:dyDescent="0.3">
      <c r="A264" s="74">
        <v>239</v>
      </c>
      <c r="B264" s="132">
        <f t="shared" si="18"/>
        <v>51075</v>
      </c>
      <c r="C264" s="130">
        <v>0.1</v>
      </c>
      <c r="D264" s="131">
        <f>_xlfn.LET(
_xlpm.Payment,IF(OR($C264&lt;&gt;$C263,$C263=""),-PMT($C264/12,COUNT($A264:$A$625),$I263),$D263),
_xlpm.IsPrincipalRemainingZeroCondition,ROUND($I263,2)=0,
_xlpm.IsPrincipalRemainingBlankCondition,$I263="",
_xlpm.IsPeriodBlankCondition,ISBLANK($A264),
_xlpm.Calculation,IF(_xlpm.IsPeriodBlankCondition,"",IF(_xlpm.IsPrincipalRemainingBlankCondition,"",IF(_xlpm.IsPrincipalRemainingZeroCondition,"",_xlpm.Payment))),
_xlpm.Calculation
)</f>
        <v>1563.4573496323683</v>
      </c>
      <c r="E264" s="84">
        <f t="shared" si="19"/>
        <v>60579.23102109661</v>
      </c>
      <c r="F264" s="84" cm="1">
        <f t="array" ref="F264">_xlfn.LET(
_xlpm.InterestCalculation,$I263*($C264/12),
_xlpm.IsPrincipalRemainingZeroCondition,ROUND($I263,2)=0,
_xlpm.IsPrincipalRemainingBlankCondition,$I263="",
_xlpm.IsPeriodBlankCondition,ISBLANK($A264),
_xlpm.Calculation,IF(_xlpm.IsPeriodBlankCondition,"",IF(_xlpm.IsPrincipalRemainingBlankCondition,"",IF(_xlpm.IsPrincipalRemainingZeroCondition,"",_xlpm.InterestCalculation))),
_xlpm.Calculation
)</f>
        <v>504.82692517580506</v>
      </c>
      <c r="G264" s="84">
        <f t="shared" si="20"/>
        <v>1058.6304244565631</v>
      </c>
      <c r="H264" s="84">
        <v>100</v>
      </c>
      <c r="I264" s="84">
        <f t="shared" si="16"/>
        <v>59420.600596640048</v>
      </c>
      <c r="J264" s="84">
        <f>_xlfn.LET(
_xlpm.PrincpalRemainingCalculation,$B$11,
_xlpm.IsPrincipalZeroCondition,ROUND($I263,2) = 0,
_xlpm.IsPrincipalRemainingBlankCondition,$I263="",
_xlpm.IsPeriodBlankCondition,ISBLANK($A264),
_xlpm.Calculation,IF(_xlpm.IsPeriodBlankCondition,"",IF(_xlpm.IsPrincipalRemainingBlankCondition,"",IF(_xlpm.IsPrincipalZeroCondition,"",_xlpm.PrincpalRemainingCalculation))),
_xlpm.Calculation
)</f>
        <v>500</v>
      </c>
      <c r="K264" s="84" t="str">
        <f>_xlfn.LET(
_xlpm.IsPrincipalRemainingLessThanOrEqualToPMICutoffAmtCondition,$I263&lt;=$B$2*(1-$B$13),
_xlpm.PMIMonthlyPayment,$B$17,
_xlpm.IsPrincipalZeroCondition,ROUND($I263,2) = 0,
_xlpm.IsPrincipalRemainingBlankCondition,$I263="",
_xlpm.IsPeriodBlankCondition,ISBLANK($A264),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64" s="84">
        <f t="shared" si="17"/>
        <v>2163.4573496323683</v>
      </c>
      <c r="O264" s="84"/>
    </row>
    <row r="265" spans="1:15" x14ac:dyDescent="0.3">
      <c r="A265" s="74">
        <v>240</v>
      </c>
      <c r="B265" s="132">
        <f t="shared" si="18"/>
        <v>51105</v>
      </c>
      <c r="C265" s="130">
        <v>0.1</v>
      </c>
      <c r="D265" s="131">
        <f>_xlfn.LET(
_xlpm.Payment,IF(OR($C265&lt;&gt;$C264,$C264=""),-PMT($C265/12,COUNT($A265:$A$625),$I264),$D264),
_xlpm.IsPrincipalRemainingZeroCondition,ROUND($I264,2)=0,
_xlpm.IsPrincipalRemainingBlankCondition,$I264="",
_xlpm.IsPeriodBlankCondition,ISBLANK($A265),
_xlpm.Calculation,IF(_xlpm.IsPeriodBlankCondition,"",IF(_xlpm.IsPrincipalRemainingBlankCondition,"",IF(_xlpm.IsPrincipalRemainingZeroCondition,"",_xlpm.Payment))),
_xlpm.Calculation
)</f>
        <v>1563.4573496323683</v>
      </c>
      <c r="E265" s="84">
        <f t="shared" si="19"/>
        <v>59420.600596640048</v>
      </c>
      <c r="F265" s="84" cm="1">
        <f t="array" ref="F265">_xlfn.LET(
_xlpm.InterestCalculation,$I264*($C265/12),
_xlpm.IsPrincipalRemainingZeroCondition,ROUND($I264,2)=0,
_xlpm.IsPrincipalRemainingBlankCondition,$I264="",
_xlpm.IsPeriodBlankCondition,ISBLANK($A265),
_xlpm.Calculation,IF(_xlpm.IsPeriodBlankCondition,"",IF(_xlpm.IsPrincipalRemainingBlankCondition,"",IF(_xlpm.IsPrincipalRemainingZeroCondition,"",_xlpm.InterestCalculation))),
_xlpm.Calculation
)</f>
        <v>495.17167163866708</v>
      </c>
      <c r="G265" s="84">
        <f t="shared" si="20"/>
        <v>1068.2856779937013</v>
      </c>
      <c r="H265" s="84">
        <v>100</v>
      </c>
      <c r="I265" s="84">
        <f t="shared" si="16"/>
        <v>58252.314918646349</v>
      </c>
      <c r="J265" s="84">
        <f>_xlfn.LET(
_xlpm.PrincpalRemainingCalculation,$B$11,
_xlpm.IsPrincipalZeroCondition,ROUND($I264,2) = 0,
_xlpm.IsPrincipalRemainingBlankCondition,$I264="",
_xlpm.IsPeriodBlankCondition,ISBLANK($A265),
_xlpm.Calculation,IF(_xlpm.IsPeriodBlankCondition,"",IF(_xlpm.IsPrincipalRemainingBlankCondition,"",IF(_xlpm.IsPrincipalZeroCondition,"",_xlpm.PrincpalRemainingCalculation))),
_xlpm.Calculation
)</f>
        <v>500</v>
      </c>
      <c r="K265" s="84" t="str">
        <f>_xlfn.LET(
_xlpm.IsPrincipalRemainingLessThanOrEqualToPMICutoffAmtCondition,$I264&lt;=$B$2*(1-$B$13),
_xlpm.PMIMonthlyPayment,$B$17,
_xlpm.IsPrincipalZeroCondition,ROUND($I264,2) = 0,
_xlpm.IsPrincipalRemainingBlankCondition,$I264="",
_xlpm.IsPeriodBlankCondition,ISBLANK($A265),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65" s="84">
        <f t="shared" si="17"/>
        <v>2163.4573496323683</v>
      </c>
      <c r="O265" s="84"/>
    </row>
    <row r="266" spans="1:15" x14ac:dyDescent="0.3">
      <c r="A266" s="74">
        <v>241</v>
      </c>
      <c r="B266" s="132">
        <f t="shared" si="18"/>
        <v>51136</v>
      </c>
      <c r="C266" s="130">
        <v>0.1</v>
      </c>
      <c r="D266" s="131">
        <f>_xlfn.LET(
_xlpm.Payment,IF(OR($C266&lt;&gt;$C265,$C265=""),-PMT($C266/12,COUNT($A266:$A$625),$I265),$D265),
_xlpm.IsPrincipalRemainingZeroCondition,ROUND($I265,2)=0,
_xlpm.IsPrincipalRemainingBlankCondition,$I265="",
_xlpm.IsPeriodBlankCondition,ISBLANK($A266),
_xlpm.Calculation,IF(_xlpm.IsPeriodBlankCondition,"",IF(_xlpm.IsPrincipalRemainingBlankCondition,"",IF(_xlpm.IsPrincipalRemainingZeroCondition,"",_xlpm.Payment))),
_xlpm.Calculation
)</f>
        <v>1563.4573496323683</v>
      </c>
      <c r="E266" s="84">
        <f t="shared" si="19"/>
        <v>58252.314918646349</v>
      </c>
      <c r="F266" s="84" cm="1">
        <f t="array" ref="F266">_xlfn.LET(
_xlpm.InterestCalculation,$I265*($C266/12),
_xlpm.IsPrincipalRemainingZeroCondition,ROUND($I265,2)=0,
_xlpm.IsPrincipalRemainingBlankCondition,$I265="",
_xlpm.IsPeriodBlankCondition,ISBLANK($A266),
_xlpm.Calculation,IF(_xlpm.IsPeriodBlankCondition,"",IF(_xlpm.IsPrincipalRemainingBlankCondition,"",IF(_xlpm.IsPrincipalRemainingZeroCondition,"",_xlpm.InterestCalculation))),
_xlpm.Calculation
)</f>
        <v>485.43595765538623</v>
      </c>
      <c r="G266" s="84">
        <f t="shared" si="20"/>
        <v>1078.0213919769822</v>
      </c>
      <c r="H266" s="84">
        <v>100</v>
      </c>
      <c r="I266" s="84">
        <f t="shared" si="16"/>
        <v>57074.293526669368</v>
      </c>
      <c r="J266" s="84">
        <f>_xlfn.LET(
_xlpm.PrincpalRemainingCalculation,$B$11,
_xlpm.IsPrincipalZeroCondition,ROUND($I265,2) = 0,
_xlpm.IsPrincipalRemainingBlankCondition,$I265="",
_xlpm.IsPeriodBlankCondition,ISBLANK($A266),
_xlpm.Calculation,IF(_xlpm.IsPeriodBlankCondition,"",IF(_xlpm.IsPrincipalRemainingBlankCondition,"",IF(_xlpm.IsPrincipalZeroCondition,"",_xlpm.PrincpalRemainingCalculation))),
_xlpm.Calculation
)</f>
        <v>500</v>
      </c>
      <c r="K266" s="84" t="str">
        <f>_xlfn.LET(
_xlpm.IsPrincipalRemainingLessThanOrEqualToPMICutoffAmtCondition,$I265&lt;=$B$2*(1-$B$13),
_xlpm.PMIMonthlyPayment,$B$17,
_xlpm.IsPrincipalZeroCondition,ROUND($I265,2) = 0,
_xlpm.IsPrincipalRemainingBlankCondition,$I265="",
_xlpm.IsPeriodBlankCondition,ISBLANK($A266),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66" s="84">
        <f t="shared" si="17"/>
        <v>2163.4573496323683</v>
      </c>
      <c r="O266" s="84"/>
    </row>
    <row r="267" spans="1:15" x14ac:dyDescent="0.3">
      <c r="A267" s="74">
        <v>242</v>
      </c>
      <c r="B267" s="132">
        <f t="shared" si="18"/>
        <v>51167</v>
      </c>
      <c r="C267" s="130">
        <v>0.1</v>
      </c>
      <c r="D267" s="131">
        <f>_xlfn.LET(
_xlpm.Payment,IF(OR($C267&lt;&gt;$C266,$C266=""),-PMT($C267/12,COUNT($A267:$A$625),$I266),$D266),
_xlpm.IsPrincipalRemainingZeroCondition,ROUND($I266,2)=0,
_xlpm.IsPrincipalRemainingBlankCondition,$I266="",
_xlpm.IsPeriodBlankCondition,ISBLANK($A267),
_xlpm.Calculation,IF(_xlpm.IsPeriodBlankCondition,"",IF(_xlpm.IsPrincipalRemainingBlankCondition,"",IF(_xlpm.IsPrincipalRemainingZeroCondition,"",_xlpm.Payment))),
_xlpm.Calculation
)</f>
        <v>1563.4573496323683</v>
      </c>
      <c r="E267" s="84">
        <f t="shared" si="19"/>
        <v>57074.293526669368</v>
      </c>
      <c r="F267" s="84" cm="1">
        <f t="array" ref="F267">_xlfn.LET(
_xlpm.InterestCalculation,$I266*($C267/12),
_xlpm.IsPrincipalRemainingZeroCondition,ROUND($I266,2)=0,
_xlpm.IsPrincipalRemainingBlankCondition,$I266="",
_xlpm.IsPeriodBlankCondition,ISBLANK($A267),
_xlpm.Calculation,IF(_xlpm.IsPeriodBlankCondition,"",IF(_xlpm.IsPrincipalRemainingBlankCondition,"",IF(_xlpm.IsPrincipalRemainingZeroCondition,"",_xlpm.InterestCalculation))),
_xlpm.Calculation
)</f>
        <v>475.61911272224472</v>
      </c>
      <c r="G267" s="84">
        <f t="shared" si="20"/>
        <v>1087.8382369101237</v>
      </c>
      <c r="H267" s="84">
        <v>100</v>
      </c>
      <c r="I267" s="84">
        <f t="shared" si="16"/>
        <v>55886.455289759244</v>
      </c>
      <c r="J267" s="84">
        <f>_xlfn.LET(
_xlpm.PrincpalRemainingCalculation,$B$11,
_xlpm.IsPrincipalZeroCondition,ROUND($I266,2) = 0,
_xlpm.IsPrincipalRemainingBlankCondition,$I266="",
_xlpm.IsPeriodBlankCondition,ISBLANK($A267),
_xlpm.Calculation,IF(_xlpm.IsPeriodBlankCondition,"",IF(_xlpm.IsPrincipalRemainingBlankCondition,"",IF(_xlpm.IsPrincipalZeroCondition,"",_xlpm.PrincpalRemainingCalculation))),
_xlpm.Calculation
)</f>
        <v>500</v>
      </c>
      <c r="K267" s="84" t="str">
        <f>_xlfn.LET(
_xlpm.IsPrincipalRemainingLessThanOrEqualToPMICutoffAmtCondition,$I266&lt;=$B$2*(1-$B$13),
_xlpm.PMIMonthlyPayment,$B$17,
_xlpm.IsPrincipalZeroCondition,ROUND($I266,2) = 0,
_xlpm.IsPrincipalRemainingBlankCondition,$I266="",
_xlpm.IsPeriodBlankCondition,ISBLANK($A267),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67" s="84">
        <f t="shared" si="17"/>
        <v>2163.4573496323683</v>
      </c>
      <c r="O267" s="84"/>
    </row>
    <row r="268" spans="1:15" x14ac:dyDescent="0.3">
      <c r="A268" s="74">
        <v>243</v>
      </c>
      <c r="B268" s="132">
        <f t="shared" si="18"/>
        <v>51196</v>
      </c>
      <c r="C268" s="130">
        <v>0.1</v>
      </c>
      <c r="D268" s="131">
        <f>_xlfn.LET(
_xlpm.Payment,IF(OR($C268&lt;&gt;$C267,$C267=""),-PMT($C268/12,COUNT($A268:$A$625),$I267),$D267),
_xlpm.IsPrincipalRemainingZeroCondition,ROUND($I267,2)=0,
_xlpm.IsPrincipalRemainingBlankCondition,$I267="",
_xlpm.IsPeriodBlankCondition,ISBLANK($A268),
_xlpm.Calculation,IF(_xlpm.IsPeriodBlankCondition,"",IF(_xlpm.IsPrincipalRemainingBlankCondition,"",IF(_xlpm.IsPrincipalRemainingZeroCondition,"",_xlpm.Payment))),
_xlpm.Calculation
)</f>
        <v>1563.4573496323683</v>
      </c>
      <c r="E268" s="84">
        <f t="shared" si="19"/>
        <v>55886.455289759244</v>
      </c>
      <c r="F268" s="84" cm="1">
        <f t="array" ref="F268">_xlfn.LET(
_xlpm.InterestCalculation,$I267*($C268/12),
_xlpm.IsPrincipalRemainingZeroCondition,ROUND($I267,2)=0,
_xlpm.IsPrincipalRemainingBlankCondition,$I267="",
_xlpm.IsPeriodBlankCondition,ISBLANK($A268),
_xlpm.Calculation,IF(_xlpm.IsPeriodBlankCondition,"",IF(_xlpm.IsPrincipalRemainingBlankCondition,"",IF(_xlpm.IsPrincipalRemainingZeroCondition,"",_xlpm.InterestCalculation))),
_xlpm.Calculation
)</f>
        <v>465.72046074799368</v>
      </c>
      <c r="G268" s="84">
        <f t="shared" si="20"/>
        <v>1097.7368888843746</v>
      </c>
      <c r="H268" s="84">
        <v>100</v>
      </c>
      <c r="I268" s="84">
        <f t="shared" si="16"/>
        <v>54688.718400874866</v>
      </c>
      <c r="J268" s="84">
        <f>_xlfn.LET(
_xlpm.PrincpalRemainingCalculation,$B$11,
_xlpm.IsPrincipalZeroCondition,ROUND($I267,2) = 0,
_xlpm.IsPrincipalRemainingBlankCondition,$I267="",
_xlpm.IsPeriodBlankCondition,ISBLANK($A268),
_xlpm.Calculation,IF(_xlpm.IsPeriodBlankCondition,"",IF(_xlpm.IsPrincipalRemainingBlankCondition,"",IF(_xlpm.IsPrincipalZeroCondition,"",_xlpm.PrincpalRemainingCalculation))),
_xlpm.Calculation
)</f>
        <v>500</v>
      </c>
      <c r="K268" s="84" t="str">
        <f>_xlfn.LET(
_xlpm.IsPrincipalRemainingLessThanOrEqualToPMICutoffAmtCondition,$I267&lt;=$B$2*(1-$B$13),
_xlpm.PMIMonthlyPayment,$B$17,
_xlpm.IsPrincipalZeroCondition,ROUND($I267,2) = 0,
_xlpm.IsPrincipalRemainingBlankCondition,$I267="",
_xlpm.IsPeriodBlankCondition,ISBLANK($A268),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68" s="84">
        <f t="shared" si="17"/>
        <v>2163.4573496323683</v>
      </c>
      <c r="O268" s="84"/>
    </row>
    <row r="269" spans="1:15" x14ac:dyDescent="0.3">
      <c r="A269" s="74">
        <v>244</v>
      </c>
      <c r="B269" s="132">
        <f t="shared" si="18"/>
        <v>51227</v>
      </c>
      <c r="C269" s="130">
        <v>0.1</v>
      </c>
      <c r="D269" s="131">
        <f>_xlfn.LET(
_xlpm.Payment,IF(OR($C269&lt;&gt;$C268,$C268=""),-PMT($C269/12,COUNT($A269:$A$625),$I268),$D268),
_xlpm.IsPrincipalRemainingZeroCondition,ROUND($I268,2)=0,
_xlpm.IsPrincipalRemainingBlankCondition,$I268="",
_xlpm.IsPeriodBlankCondition,ISBLANK($A269),
_xlpm.Calculation,IF(_xlpm.IsPeriodBlankCondition,"",IF(_xlpm.IsPrincipalRemainingBlankCondition,"",IF(_xlpm.IsPrincipalRemainingZeroCondition,"",_xlpm.Payment))),
_xlpm.Calculation
)</f>
        <v>1563.4573496323683</v>
      </c>
      <c r="E269" s="84">
        <f t="shared" si="19"/>
        <v>54688.718400874866</v>
      </c>
      <c r="F269" s="84" cm="1">
        <f t="array" ref="F269">_xlfn.LET(
_xlpm.InterestCalculation,$I268*($C269/12),
_xlpm.IsPrincipalRemainingZeroCondition,ROUND($I268,2)=0,
_xlpm.IsPrincipalRemainingBlankCondition,$I268="",
_xlpm.IsPeriodBlankCondition,ISBLANK($A269),
_xlpm.Calculation,IF(_xlpm.IsPeriodBlankCondition,"",IF(_xlpm.IsPrincipalRemainingBlankCondition,"",IF(_xlpm.IsPrincipalRemainingZeroCondition,"",_xlpm.InterestCalculation))),
_xlpm.Calculation
)</f>
        <v>455.73932000729053</v>
      </c>
      <c r="G269" s="84">
        <f t="shared" si="20"/>
        <v>1107.7180296250776</v>
      </c>
      <c r="H269" s="84">
        <v>100</v>
      </c>
      <c r="I269" s="84">
        <f t="shared" si="16"/>
        <v>53481.000371249786</v>
      </c>
      <c r="J269" s="84">
        <f>_xlfn.LET(
_xlpm.PrincpalRemainingCalculation,$B$11,
_xlpm.IsPrincipalZeroCondition,ROUND($I268,2) = 0,
_xlpm.IsPrincipalRemainingBlankCondition,$I268="",
_xlpm.IsPeriodBlankCondition,ISBLANK($A269),
_xlpm.Calculation,IF(_xlpm.IsPeriodBlankCondition,"",IF(_xlpm.IsPrincipalRemainingBlankCondition,"",IF(_xlpm.IsPrincipalZeroCondition,"",_xlpm.PrincpalRemainingCalculation))),
_xlpm.Calculation
)</f>
        <v>500</v>
      </c>
      <c r="K269" s="84" t="str">
        <f>_xlfn.LET(
_xlpm.IsPrincipalRemainingLessThanOrEqualToPMICutoffAmtCondition,$I268&lt;=$B$2*(1-$B$13),
_xlpm.PMIMonthlyPayment,$B$17,
_xlpm.IsPrincipalZeroCondition,ROUND($I268,2) = 0,
_xlpm.IsPrincipalRemainingBlankCondition,$I268="",
_xlpm.IsPeriodBlankCondition,ISBLANK($A269),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69" s="84">
        <f t="shared" si="17"/>
        <v>2163.4573496323683</v>
      </c>
      <c r="O269" s="84"/>
    </row>
    <row r="270" spans="1:15" x14ac:dyDescent="0.3">
      <c r="A270" s="74">
        <v>245</v>
      </c>
      <c r="B270" s="132">
        <f t="shared" si="18"/>
        <v>51257</v>
      </c>
      <c r="C270" s="130">
        <v>0.1</v>
      </c>
      <c r="D270" s="131">
        <f>_xlfn.LET(
_xlpm.Payment,IF(OR($C270&lt;&gt;$C269,$C269=""),-PMT($C270/12,COUNT($A270:$A$625),$I269),$D269),
_xlpm.IsPrincipalRemainingZeroCondition,ROUND($I269,2)=0,
_xlpm.IsPrincipalRemainingBlankCondition,$I269="",
_xlpm.IsPeriodBlankCondition,ISBLANK($A270),
_xlpm.Calculation,IF(_xlpm.IsPeriodBlankCondition,"",IF(_xlpm.IsPrincipalRemainingBlankCondition,"",IF(_xlpm.IsPrincipalRemainingZeroCondition,"",_xlpm.Payment))),
_xlpm.Calculation
)</f>
        <v>1563.4573496323683</v>
      </c>
      <c r="E270" s="84">
        <f t="shared" si="19"/>
        <v>53481.000371249786</v>
      </c>
      <c r="F270" s="84" cm="1">
        <f t="array" ref="F270">_xlfn.LET(
_xlpm.InterestCalculation,$I269*($C270/12),
_xlpm.IsPrincipalRemainingZeroCondition,ROUND($I269,2)=0,
_xlpm.IsPrincipalRemainingBlankCondition,$I269="",
_xlpm.IsPeriodBlankCondition,ISBLANK($A270),
_xlpm.Calculation,IF(_xlpm.IsPeriodBlankCondition,"",IF(_xlpm.IsPrincipalRemainingBlankCondition,"",IF(_xlpm.IsPrincipalRemainingZeroCondition,"",_xlpm.InterestCalculation))),
_xlpm.Calculation
)</f>
        <v>445.67500309374822</v>
      </c>
      <c r="G270" s="84">
        <f t="shared" si="20"/>
        <v>1117.78234653862</v>
      </c>
      <c r="H270" s="84">
        <v>100</v>
      </c>
      <c r="I270" s="84">
        <f t="shared" si="16"/>
        <v>52263.218024711168</v>
      </c>
      <c r="J270" s="84">
        <f>_xlfn.LET(
_xlpm.PrincpalRemainingCalculation,$B$11,
_xlpm.IsPrincipalZeroCondition,ROUND($I269,2) = 0,
_xlpm.IsPrincipalRemainingBlankCondition,$I269="",
_xlpm.IsPeriodBlankCondition,ISBLANK($A270),
_xlpm.Calculation,IF(_xlpm.IsPeriodBlankCondition,"",IF(_xlpm.IsPrincipalRemainingBlankCondition,"",IF(_xlpm.IsPrincipalZeroCondition,"",_xlpm.PrincpalRemainingCalculation))),
_xlpm.Calculation
)</f>
        <v>500</v>
      </c>
      <c r="K270" s="84" t="str">
        <f>_xlfn.LET(
_xlpm.IsPrincipalRemainingLessThanOrEqualToPMICutoffAmtCondition,$I269&lt;=$B$2*(1-$B$13),
_xlpm.PMIMonthlyPayment,$B$17,
_xlpm.IsPrincipalZeroCondition,ROUND($I269,2) = 0,
_xlpm.IsPrincipalRemainingBlankCondition,$I269="",
_xlpm.IsPeriodBlankCondition,ISBLANK($A270),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70" s="84">
        <f t="shared" si="17"/>
        <v>2163.4573496323683</v>
      </c>
      <c r="O270" s="84"/>
    </row>
    <row r="271" spans="1:15" x14ac:dyDescent="0.3">
      <c r="A271" s="74">
        <v>246</v>
      </c>
      <c r="B271" s="132">
        <f t="shared" si="18"/>
        <v>51288</v>
      </c>
      <c r="C271" s="130">
        <v>0.1</v>
      </c>
      <c r="D271" s="131">
        <f>_xlfn.LET(
_xlpm.Payment,IF(OR($C271&lt;&gt;$C270,$C270=""),-PMT($C271/12,COUNT($A271:$A$625),$I270),$D270),
_xlpm.IsPrincipalRemainingZeroCondition,ROUND($I270,2)=0,
_xlpm.IsPrincipalRemainingBlankCondition,$I270="",
_xlpm.IsPeriodBlankCondition,ISBLANK($A271),
_xlpm.Calculation,IF(_xlpm.IsPeriodBlankCondition,"",IF(_xlpm.IsPrincipalRemainingBlankCondition,"",IF(_xlpm.IsPrincipalRemainingZeroCondition,"",_xlpm.Payment))),
_xlpm.Calculation
)</f>
        <v>1563.4573496323683</v>
      </c>
      <c r="E271" s="84">
        <f t="shared" si="19"/>
        <v>52263.218024711168</v>
      </c>
      <c r="F271" s="84" cm="1">
        <f t="array" ref="F271">_xlfn.LET(
_xlpm.InterestCalculation,$I270*($C271/12),
_xlpm.IsPrincipalRemainingZeroCondition,ROUND($I270,2)=0,
_xlpm.IsPrincipalRemainingBlankCondition,$I270="",
_xlpm.IsPeriodBlankCondition,ISBLANK($A271),
_xlpm.Calculation,IF(_xlpm.IsPeriodBlankCondition,"",IF(_xlpm.IsPrincipalRemainingBlankCondition,"",IF(_xlpm.IsPrincipalRemainingZeroCondition,"",_xlpm.InterestCalculation))),
_xlpm.Calculation
)</f>
        <v>435.52681687259309</v>
      </c>
      <c r="G271" s="84">
        <f t="shared" si="20"/>
        <v>1127.9305327597751</v>
      </c>
      <c r="H271" s="84">
        <v>100</v>
      </c>
      <c r="I271" s="84">
        <f t="shared" si="16"/>
        <v>51035.287491951392</v>
      </c>
      <c r="J271" s="84">
        <f>_xlfn.LET(
_xlpm.PrincpalRemainingCalculation,$B$11,
_xlpm.IsPrincipalZeroCondition,ROUND($I270,2) = 0,
_xlpm.IsPrincipalRemainingBlankCondition,$I270="",
_xlpm.IsPeriodBlankCondition,ISBLANK($A271),
_xlpm.Calculation,IF(_xlpm.IsPeriodBlankCondition,"",IF(_xlpm.IsPrincipalRemainingBlankCondition,"",IF(_xlpm.IsPrincipalZeroCondition,"",_xlpm.PrincpalRemainingCalculation))),
_xlpm.Calculation
)</f>
        <v>500</v>
      </c>
      <c r="K271" s="84" t="str">
        <f>_xlfn.LET(
_xlpm.IsPrincipalRemainingLessThanOrEqualToPMICutoffAmtCondition,$I270&lt;=$B$2*(1-$B$13),
_xlpm.PMIMonthlyPayment,$B$17,
_xlpm.IsPrincipalZeroCondition,ROUND($I270,2) = 0,
_xlpm.IsPrincipalRemainingBlankCondition,$I270="",
_xlpm.IsPeriodBlankCondition,ISBLANK($A271),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71" s="84">
        <f t="shared" si="17"/>
        <v>2163.4573496323683</v>
      </c>
      <c r="O271" s="84"/>
    </row>
    <row r="272" spans="1:15" x14ac:dyDescent="0.3">
      <c r="A272" s="74">
        <v>247</v>
      </c>
      <c r="B272" s="132">
        <f t="shared" si="18"/>
        <v>51318</v>
      </c>
      <c r="C272" s="130">
        <v>0.1</v>
      </c>
      <c r="D272" s="131">
        <f>_xlfn.LET(
_xlpm.Payment,IF(OR($C272&lt;&gt;$C271,$C271=""),-PMT($C272/12,COUNT($A272:$A$625),$I271),$D271),
_xlpm.IsPrincipalRemainingZeroCondition,ROUND($I271,2)=0,
_xlpm.IsPrincipalRemainingBlankCondition,$I271="",
_xlpm.IsPeriodBlankCondition,ISBLANK($A272),
_xlpm.Calculation,IF(_xlpm.IsPeriodBlankCondition,"",IF(_xlpm.IsPrincipalRemainingBlankCondition,"",IF(_xlpm.IsPrincipalRemainingZeroCondition,"",_xlpm.Payment))),
_xlpm.Calculation
)</f>
        <v>1563.4573496323683</v>
      </c>
      <c r="E272" s="84">
        <f t="shared" si="19"/>
        <v>51035.287491951392</v>
      </c>
      <c r="F272" s="84" cm="1">
        <f t="array" ref="F272">_xlfn.LET(
_xlpm.InterestCalculation,$I271*($C272/12),
_xlpm.IsPrincipalRemainingZeroCondition,ROUND($I271,2)=0,
_xlpm.IsPrincipalRemainingBlankCondition,$I271="",
_xlpm.IsPeriodBlankCondition,ISBLANK($A272),
_xlpm.Calculation,IF(_xlpm.IsPeriodBlankCondition,"",IF(_xlpm.IsPrincipalRemainingBlankCondition,"",IF(_xlpm.IsPrincipalRemainingZeroCondition,"",_xlpm.InterestCalculation))),
_xlpm.Calculation
)</f>
        <v>425.29406243292829</v>
      </c>
      <c r="G272" s="84">
        <f t="shared" si="20"/>
        <v>1138.16328719944</v>
      </c>
      <c r="H272" s="84">
        <v>100</v>
      </c>
      <c r="I272" s="84">
        <f t="shared" si="16"/>
        <v>49797.124204751955</v>
      </c>
      <c r="J272" s="84">
        <f>_xlfn.LET(
_xlpm.PrincpalRemainingCalculation,$B$11,
_xlpm.IsPrincipalZeroCondition,ROUND($I271,2) = 0,
_xlpm.IsPrincipalRemainingBlankCondition,$I271="",
_xlpm.IsPeriodBlankCondition,ISBLANK($A272),
_xlpm.Calculation,IF(_xlpm.IsPeriodBlankCondition,"",IF(_xlpm.IsPrincipalRemainingBlankCondition,"",IF(_xlpm.IsPrincipalZeroCondition,"",_xlpm.PrincpalRemainingCalculation))),
_xlpm.Calculation
)</f>
        <v>500</v>
      </c>
      <c r="K272" s="84" t="str">
        <f>_xlfn.LET(
_xlpm.IsPrincipalRemainingLessThanOrEqualToPMICutoffAmtCondition,$I271&lt;=$B$2*(1-$B$13),
_xlpm.PMIMonthlyPayment,$B$17,
_xlpm.IsPrincipalZeroCondition,ROUND($I271,2) = 0,
_xlpm.IsPrincipalRemainingBlankCondition,$I271="",
_xlpm.IsPeriodBlankCondition,ISBLANK($A272),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72" s="84">
        <f t="shared" si="17"/>
        <v>2163.4573496323683</v>
      </c>
      <c r="O272" s="84"/>
    </row>
    <row r="273" spans="1:15" x14ac:dyDescent="0.3">
      <c r="A273" s="74">
        <v>248</v>
      </c>
      <c r="B273" s="132">
        <f t="shared" si="18"/>
        <v>51349</v>
      </c>
      <c r="C273" s="130">
        <v>0.1</v>
      </c>
      <c r="D273" s="131">
        <f>_xlfn.LET(
_xlpm.Payment,IF(OR($C273&lt;&gt;$C272,$C272=""),-PMT($C273/12,COUNT($A273:$A$625),$I272),$D272),
_xlpm.IsPrincipalRemainingZeroCondition,ROUND($I272,2)=0,
_xlpm.IsPrincipalRemainingBlankCondition,$I272="",
_xlpm.IsPeriodBlankCondition,ISBLANK($A273),
_xlpm.Calculation,IF(_xlpm.IsPeriodBlankCondition,"",IF(_xlpm.IsPrincipalRemainingBlankCondition,"",IF(_xlpm.IsPrincipalRemainingZeroCondition,"",_xlpm.Payment))),
_xlpm.Calculation
)</f>
        <v>1563.4573496323683</v>
      </c>
      <c r="E273" s="84">
        <f t="shared" si="19"/>
        <v>49797.124204751955</v>
      </c>
      <c r="F273" s="84" cm="1">
        <f t="array" ref="F273">_xlfn.LET(
_xlpm.InterestCalculation,$I272*($C273/12),
_xlpm.IsPrincipalRemainingZeroCondition,ROUND($I272,2)=0,
_xlpm.IsPrincipalRemainingBlankCondition,$I272="",
_xlpm.IsPeriodBlankCondition,ISBLANK($A273),
_xlpm.Calculation,IF(_xlpm.IsPeriodBlankCondition,"",IF(_xlpm.IsPrincipalRemainingBlankCondition,"",IF(_xlpm.IsPrincipalRemainingZeroCondition,"",_xlpm.InterestCalculation))),
_xlpm.Calculation
)</f>
        <v>414.97603503959959</v>
      </c>
      <c r="G273" s="84">
        <f t="shared" si="20"/>
        <v>1148.4813145927687</v>
      </c>
      <c r="H273" s="84">
        <v>100</v>
      </c>
      <c r="I273" s="84">
        <f t="shared" si="16"/>
        <v>48548.642890159186</v>
      </c>
      <c r="J273" s="84">
        <f>_xlfn.LET(
_xlpm.PrincpalRemainingCalculation,$B$11,
_xlpm.IsPrincipalZeroCondition,ROUND($I272,2) = 0,
_xlpm.IsPrincipalRemainingBlankCondition,$I272="",
_xlpm.IsPeriodBlankCondition,ISBLANK($A273),
_xlpm.Calculation,IF(_xlpm.IsPeriodBlankCondition,"",IF(_xlpm.IsPrincipalRemainingBlankCondition,"",IF(_xlpm.IsPrincipalZeroCondition,"",_xlpm.PrincpalRemainingCalculation))),
_xlpm.Calculation
)</f>
        <v>500</v>
      </c>
      <c r="K273" s="84" t="str">
        <f>_xlfn.LET(
_xlpm.IsPrincipalRemainingLessThanOrEqualToPMICutoffAmtCondition,$I272&lt;=$B$2*(1-$B$13),
_xlpm.PMIMonthlyPayment,$B$17,
_xlpm.IsPrincipalZeroCondition,ROUND($I272,2) = 0,
_xlpm.IsPrincipalRemainingBlankCondition,$I272="",
_xlpm.IsPeriodBlankCondition,ISBLANK($A273),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73" s="84">
        <f t="shared" si="17"/>
        <v>2163.4573496323683</v>
      </c>
      <c r="O273" s="84"/>
    </row>
    <row r="274" spans="1:15" x14ac:dyDescent="0.3">
      <c r="A274" s="74">
        <v>249</v>
      </c>
      <c r="B274" s="132">
        <f t="shared" si="18"/>
        <v>51380</v>
      </c>
      <c r="C274" s="130">
        <v>0.1</v>
      </c>
      <c r="D274" s="131">
        <f>_xlfn.LET(
_xlpm.Payment,IF(OR($C274&lt;&gt;$C273,$C273=""),-PMT($C274/12,COUNT($A274:$A$625),$I273),$D273),
_xlpm.IsPrincipalRemainingZeroCondition,ROUND($I273,2)=0,
_xlpm.IsPrincipalRemainingBlankCondition,$I273="",
_xlpm.IsPeriodBlankCondition,ISBLANK($A274),
_xlpm.Calculation,IF(_xlpm.IsPeriodBlankCondition,"",IF(_xlpm.IsPrincipalRemainingBlankCondition,"",IF(_xlpm.IsPrincipalRemainingZeroCondition,"",_xlpm.Payment))),
_xlpm.Calculation
)</f>
        <v>1563.4573496323683</v>
      </c>
      <c r="E274" s="84">
        <f t="shared" si="19"/>
        <v>48548.642890159186</v>
      </c>
      <c r="F274" s="84" cm="1">
        <f t="array" ref="F274">_xlfn.LET(
_xlpm.InterestCalculation,$I273*($C274/12),
_xlpm.IsPrincipalRemainingZeroCondition,ROUND($I273,2)=0,
_xlpm.IsPrincipalRemainingBlankCondition,$I273="",
_xlpm.IsPeriodBlankCondition,ISBLANK($A274),
_xlpm.Calculation,IF(_xlpm.IsPeriodBlankCondition,"",IF(_xlpm.IsPrincipalRemainingBlankCondition,"",IF(_xlpm.IsPrincipalRemainingZeroCondition,"",_xlpm.InterestCalculation))),
_xlpm.Calculation
)</f>
        <v>404.57202408465986</v>
      </c>
      <c r="G274" s="84">
        <f t="shared" si="20"/>
        <v>1158.8853255477084</v>
      </c>
      <c r="H274" s="84">
        <v>100</v>
      </c>
      <c r="I274" s="84">
        <f t="shared" si="16"/>
        <v>47289.757564611478</v>
      </c>
      <c r="J274" s="84">
        <f>_xlfn.LET(
_xlpm.PrincpalRemainingCalculation,$B$11,
_xlpm.IsPrincipalZeroCondition,ROUND($I273,2) = 0,
_xlpm.IsPrincipalRemainingBlankCondition,$I273="",
_xlpm.IsPeriodBlankCondition,ISBLANK($A274),
_xlpm.Calculation,IF(_xlpm.IsPeriodBlankCondition,"",IF(_xlpm.IsPrincipalRemainingBlankCondition,"",IF(_xlpm.IsPrincipalZeroCondition,"",_xlpm.PrincpalRemainingCalculation))),
_xlpm.Calculation
)</f>
        <v>500</v>
      </c>
      <c r="K274" s="84" t="str">
        <f>_xlfn.LET(
_xlpm.IsPrincipalRemainingLessThanOrEqualToPMICutoffAmtCondition,$I273&lt;=$B$2*(1-$B$13),
_xlpm.PMIMonthlyPayment,$B$17,
_xlpm.IsPrincipalZeroCondition,ROUND($I273,2) = 0,
_xlpm.IsPrincipalRemainingBlankCondition,$I273="",
_xlpm.IsPeriodBlankCondition,ISBLANK($A274),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74" s="84">
        <f t="shared" si="17"/>
        <v>2163.4573496323683</v>
      </c>
      <c r="O274" s="84"/>
    </row>
    <row r="275" spans="1:15" x14ac:dyDescent="0.3">
      <c r="A275" s="74">
        <v>250</v>
      </c>
      <c r="B275" s="132">
        <f t="shared" si="18"/>
        <v>51410</v>
      </c>
      <c r="C275" s="130">
        <v>0.1</v>
      </c>
      <c r="D275" s="131">
        <f>_xlfn.LET(
_xlpm.Payment,IF(OR($C275&lt;&gt;$C274,$C274=""),-PMT($C275/12,COUNT($A275:$A$625),$I274),$D274),
_xlpm.IsPrincipalRemainingZeroCondition,ROUND($I274,2)=0,
_xlpm.IsPrincipalRemainingBlankCondition,$I274="",
_xlpm.IsPeriodBlankCondition,ISBLANK($A275),
_xlpm.Calculation,IF(_xlpm.IsPeriodBlankCondition,"",IF(_xlpm.IsPrincipalRemainingBlankCondition,"",IF(_xlpm.IsPrincipalRemainingZeroCondition,"",_xlpm.Payment))),
_xlpm.Calculation
)</f>
        <v>1563.4573496323683</v>
      </c>
      <c r="E275" s="84">
        <f t="shared" si="19"/>
        <v>47289.757564611478</v>
      </c>
      <c r="F275" s="84" cm="1">
        <f t="array" ref="F275">_xlfn.LET(
_xlpm.InterestCalculation,$I274*($C275/12),
_xlpm.IsPrincipalRemainingZeroCondition,ROUND($I274,2)=0,
_xlpm.IsPrincipalRemainingBlankCondition,$I274="",
_xlpm.IsPeriodBlankCondition,ISBLANK($A275),
_xlpm.Calculation,IF(_xlpm.IsPeriodBlankCondition,"",IF(_xlpm.IsPrincipalRemainingBlankCondition,"",IF(_xlpm.IsPrincipalRemainingZeroCondition,"",_xlpm.InterestCalculation))),
_xlpm.Calculation
)</f>
        <v>394.08131303842896</v>
      </c>
      <c r="G275" s="84">
        <f t="shared" si="20"/>
        <v>1169.3760365939393</v>
      </c>
      <c r="H275" s="84">
        <v>100</v>
      </c>
      <c r="I275" s="84">
        <f t="shared" si="16"/>
        <v>46020.38152801754</v>
      </c>
      <c r="J275" s="84">
        <f>_xlfn.LET(
_xlpm.PrincpalRemainingCalculation,$B$11,
_xlpm.IsPrincipalZeroCondition,ROUND($I274,2) = 0,
_xlpm.IsPrincipalRemainingBlankCondition,$I274="",
_xlpm.IsPeriodBlankCondition,ISBLANK($A275),
_xlpm.Calculation,IF(_xlpm.IsPeriodBlankCondition,"",IF(_xlpm.IsPrincipalRemainingBlankCondition,"",IF(_xlpm.IsPrincipalZeroCondition,"",_xlpm.PrincpalRemainingCalculation))),
_xlpm.Calculation
)</f>
        <v>500</v>
      </c>
      <c r="K275" s="84" t="str">
        <f>_xlfn.LET(
_xlpm.IsPrincipalRemainingLessThanOrEqualToPMICutoffAmtCondition,$I274&lt;=$B$2*(1-$B$13),
_xlpm.PMIMonthlyPayment,$B$17,
_xlpm.IsPrincipalZeroCondition,ROUND($I274,2) = 0,
_xlpm.IsPrincipalRemainingBlankCondition,$I274="",
_xlpm.IsPeriodBlankCondition,ISBLANK($A275),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75" s="84">
        <f t="shared" si="17"/>
        <v>2163.4573496323683</v>
      </c>
      <c r="O275" s="84"/>
    </row>
    <row r="276" spans="1:15" x14ac:dyDescent="0.3">
      <c r="A276" s="74">
        <v>251</v>
      </c>
      <c r="B276" s="132">
        <f t="shared" si="18"/>
        <v>51441</v>
      </c>
      <c r="C276" s="130">
        <v>0.1</v>
      </c>
      <c r="D276" s="131">
        <f>_xlfn.LET(
_xlpm.Payment,IF(OR($C276&lt;&gt;$C275,$C275=""),-PMT($C276/12,COUNT($A276:$A$625),$I275),$D275),
_xlpm.IsPrincipalRemainingZeroCondition,ROUND($I275,2)=0,
_xlpm.IsPrincipalRemainingBlankCondition,$I275="",
_xlpm.IsPeriodBlankCondition,ISBLANK($A276),
_xlpm.Calculation,IF(_xlpm.IsPeriodBlankCondition,"",IF(_xlpm.IsPrincipalRemainingBlankCondition,"",IF(_xlpm.IsPrincipalRemainingZeroCondition,"",_xlpm.Payment))),
_xlpm.Calculation
)</f>
        <v>1563.4573496323683</v>
      </c>
      <c r="E276" s="84">
        <f t="shared" si="19"/>
        <v>46020.38152801754</v>
      </c>
      <c r="F276" s="84" cm="1">
        <f t="array" ref="F276">_xlfn.LET(
_xlpm.InterestCalculation,$I275*($C276/12),
_xlpm.IsPrincipalRemainingZeroCondition,ROUND($I275,2)=0,
_xlpm.IsPrincipalRemainingBlankCondition,$I275="",
_xlpm.IsPeriodBlankCondition,ISBLANK($A276),
_xlpm.Calculation,IF(_xlpm.IsPeriodBlankCondition,"",IF(_xlpm.IsPrincipalRemainingBlankCondition,"",IF(_xlpm.IsPrincipalRemainingZeroCondition,"",_xlpm.InterestCalculation))),
_xlpm.Calculation
)</f>
        <v>383.50317940014617</v>
      </c>
      <c r="G276" s="84">
        <f t="shared" si="20"/>
        <v>1179.9541702322222</v>
      </c>
      <c r="H276" s="84">
        <v>100</v>
      </c>
      <c r="I276" s="84">
        <f t="shared" si="16"/>
        <v>44740.427357785316</v>
      </c>
      <c r="J276" s="84">
        <f>_xlfn.LET(
_xlpm.PrincpalRemainingCalculation,$B$11,
_xlpm.IsPrincipalZeroCondition,ROUND($I275,2) = 0,
_xlpm.IsPrincipalRemainingBlankCondition,$I275="",
_xlpm.IsPeriodBlankCondition,ISBLANK($A276),
_xlpm.Calculation,IF(_xlpm.IsPeriodBlankCondition,"",IF(_xlpm.IsPrincipalRemainingBlankCondition,"",IF(_xlpm.IsPrincipalZeroCondition,"",_xlpm.PrincpalRemainingCalculation))),
_xlpm.Calculation
)</f>
        <v>500</v>
      </c>
      <c r="K276" s="84" t="str">
        <f>_xlfn.LET(
_xlpm.IsPrincipalRemainingLessThanOrEqualToPMICutoffAmtCondition,$I275&lt;=$B$2*(1-$B$13),
_xlpm.PMIMonthlyPayment,$B$17,
_xlpm.IsPrincipalZeroCondition,ROUND($I275,2) = 0,
_xlpm.IsPrincipalRemainingBlankCondition,$I275="",
_xlpm.IsPeriodBlankCondition,ISBLANK($A276),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76" s="84">
        <f t="shared" si="17"/>
        <v>2163.4573496323683</v>
      </c>
      <c r="O276" s="84"/>
    </row>
    <row r="277" spans="1:15" x14ac:dyDescent="0.3">
      <c r="A277" s="74">
        <v>252</v>
      </c>
      <c r="B277" s="132">
        <f t="shared" si="18"/>
        <v>51471</v>
      </c>
      <c r="C277" s="130">
        <v>0.1</v>
      </c>
      <c r="D277" s="131">
        <f>_xlfn.LET(
_xlpm.Payment,IF(OR($C277&lt;&gt;$C276,$C276=""),-PMT($C277/12,COUNT($A277:$A$625),$I276),$D276),
_xlpm.IsPrincipalRemainingZeroCondition,ROUND($I276,2)=0,
_xlpm.IsPrincipalRemainingBlankCondition,$I276="",
_xlpm.IsPeriodBlankCondition,ISBLANK($A277),
_xlpm.Calculation,IF(_xlpm.IsPeriodBlankCondition,"",IF(_xlpm.IsPrincipalRemainingBlankCondition,"",IF(_xlpm.IsPrincipalRemainingZeroCondition,"",_xlpm.Payment))),
_xlpm.Calculation
)</f>
        <v>1563.4573496323683</v>
      </c>
      <c r="E277" s="84">
        <f t="shared" si="19"/>
        <v>44740.427357785316</v>
      </c>
      <c r="F277" s="84" cm="1">
        <f t="array" ref="F277">_xlfn.LET(
_xlpm.InterestCalculation,$I276*($C277/12),
_xlpm.IsPrincipalRemainingZeroCondition,ROUND($I276,2)=0,
_xlpm.IsPrincipalRemainingBlankCondition,$I276="",
_xlpm.IsPeriodBlankCondition,ISBLANK($A277),
_xlpm.Calculation,IF(_xlpm.IsPeriodBlankCondition,"",IF(_xlpm.IsPrincipalRemainingBlankCondition,"",IF(_xlpm.IsPrincipalRemainingZeroCondition,"",_xlpm.InterestCalculation))),
_xlpm.Calculation
)</f>
        <v>372.83689464821094</v>
      </c>
      <c r="G277" s="84">
        <f t="shared" si="20"/>
        <v>1190.6204549841573</v>
      </c>
      <c r="H277" s="84">
        <v>100</v>
      </c>
      <c r="I277" s="84">
        <f t="shared" si="16"/>
        <v>43449.80690280116</v>
      </c>
      <c r="J277" s="84">
        <f>_xlfn.LET(
_xlpm.PrincpalRemainingCalculation,$B$11,
_xlpm.IsPrincipalZeroCondition,ROUND($I276,2) = 0,
_xlpm.IsPrincipalRemainingBlankCondition,$I276="",
_xlpm.IsPeriodBlankCondition,ISBLANK($A277),
_xlpm.Calculation,IF(_xlpm.IsPeriodBlankCondition,"",IF(_xlpm.IsPrincipalRemainingBlankCondition,"",IF(_xlpm.IsPrincipalZeroCondition,"",_xlpm.PrincpalRemainingCalculation))),
_xlpm.Calculation
)</f>
        <v>500</v>
      </c>
      <c r="K277" s="84" t="str">
        <f>_xlfn.LET(
_xlpm.IsPrincipalRemainingLessThanOrEqualToPMICutoffAmtCondition,$I276&lt;=$B$2*(1-$B$13),
_xlpm.PMIMonthlyPayment,$B$17,
_xlpm.IsPrincipalZeroCondition,ROUND($I276,2) = 0,
_xlpm.IsPrincipalRemainingBlankCondition,$I276="",
_xlpm.IsPeriodBlankCondition,ISBLANK($A277),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77" s="84">
        <f t="shared" si="17"/>
        <v>2163.4573496323683</v>
      </c>
      <c r="O277" s="84"/>
    </row>
    <row r="278" spans="1:15" x14ac:dyDescent="0.3">
      <c r="A278" s="74">
        <v>253</v>
      </c>
      <c r="B278" s="132">
        <f t="shared" si="18"/>
        <v>51502</v>
      </c>
      <c r="C278" s="130">
        <v>0.1</v>
      </c>
      <c r="D278" s="131">
        <f>_xlfn.LET(
_xlpm.Payment,IF(OR($C278&lt;&gt;$C277,$C277=""),-PMT($C278/12,COUNT($A278:$A$625),$I277),$D277),
_xlpm.IsPrincipalRemainingZeroCondition,ROUND($I277,2)=0,
_xlpm.IsPrincipalRemainingBlankCondition,$I277="",
_xlpm.IsPeriodBlankCondition,ISBLANK($A278),
_xlpm.Calculation,IF(_xlpm.IsPeriodBlankCondition,"",IF(_xlpm.IsPrincipalRemainingBlankCondition,"",IF(_xlpm.IsPrincipalRemainingZeroCondition,"",_xlpm.Payment))),
_xlpm.Calculation
)</f>
        <v>1563.4573496323683</v>
      </c>
      <c r="E278" s="84">
        <f t="shared" si="19"/>
        <v>43449.80690280116</v>
      </c>
      <c r="F278" s="84" cm="1">
        <f t="array" ref="F278">_xlfn.LET(
_xlpm.InterestCalculation,$I277*($C278/12),
_xlpm.IsPrincipalRemainingZeroCondition,ROUND($I277,2)=0,
_xlpm.IsPrincipalRemainingBlankCondition,$I277="",
_xlpm.IsPeriodBlankCondition,ISBLANK($A278),
_xlpm.Calculation,IF(_xlpm.IsPeriodBlankCondition,"",IF(_xlpm.IsPrincipalRemainingBlankCondition,"",IF(_xlpm.IsPrincipalRemainingZeroCondition,"",_xlpm.InterestCalculation))),
_xlpm.Calculation
)</f>
        <v>362.08172419000965</v>
      </c>
      <c r="G278" s="84">
        <f t="shared" si="20"/>
        <v>1201.3756254423586</v>
      </c>
      <c r="H278" s="84">
        <v>100</v>
      </c>
      <c r="I278" s="84">
        <f t="shared" si="16"/>
        <v>42148.431277358803</v>
      </c>
      <c r="J278" s="84">
        <f>_xlfn.LET(
_xlpm.PrincpalRemainingCalculation,$B$11,
_xlpm.IsPrincipalZeroCondition,ROUND($I277,2) = 0,
_xlpm.IsPrincipalRemainingBlankCondition,$I277="",
_xlpm.IsPeriodBlankCondition,ISBLANK($A278),
_xlpm.Calculation,IF(_xlpm.IsPeriodBlankCondition,"",IF(_xlpm.IsPrincipalRemainingBlankCondition,"",IF(_xlpm.IsPrincipalZeroCondition,"",_xlpm.PrincpalRemainingCalculation))),
_xlpm.Calculation
)</f>
        <v>500</v>
      </c>
      <c r="K278" s="84" t="str">
        <f>_xlfn.LET(
_xlpm.IsPrincipalRemainingLessThanOrEqualToPMICutoffAmtCondition,$I277&lt;=$B$2*(1-$B$13),
_xlpm.PMIMonthlyPayment,$B$17,
_xlpm.IsPrincipalZeroCondition,ROUND($I277,2) = 0,
_xlpm.IsPrincipalRemainingBlankCondition,$I277="",
_xlpm.IsPeriodBlankCondition,ISBLANK($A278),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78" s="84">
        <f t="shared" si="17"/>
        <v>2163.4573496323683</v>
      </c>
      <c r="O278" s="84"/>
    </row>
    <row r="279" spans="1:15" x14ac:dyDescent="0.3">
      <c r="A279" s="74">
        <v>254</v>
      </c>
      <c r="B279" s="132">
        <f t="shared" si="18"/>
        <v>51533</v>
      </c>
      <c r="C279" s="130">
        <v>0.1</v>
      </c>
      <c r="D279" s="131">
        <f>_xlfn.LET(
_xlpm.Payment,IF(OR($C279&lt;&gt;$C278,$C278=""),-PMT($C279/12,COUNT($A279:$A$625),$I278),$D278),
_xlpm.IsPrincipalRemainingZeroCondition,ROUND($I278,2)=0,
_xlpm.IsPrincipalRemainingBlankCondition,$I278="",
_xlpm.IsPeriodBlankCondition,ISBLANK($A279),
_xlpm.Calculation,IF(_xlpm.IsPeriodBlankCondition,"",IF(_xlpm.IsPrincipalRemainingBlankCondition,"",IF(_xlpm.IsPrincipalRemainingZeroCondition,"",_xlpm.Payment))),
_xlpm.Calculation
)</f>
        <v>1563.4573496323683</v>
      </c>
      <c r="E279" s="84">
        <f t="shared" si="19"/>
        <v>42148.431277358803</v>
      </c>
      <c r="F279" s="84" cm="1">
        <f t="array" ref="F279">_xlfn.LET(
_xlpm.InterestCalculation,$I278*($C279/12),
_xlpm.IsPrincipalRemainingZeroCondition,ROUND($I278,2)=0,
_xlpm.IsPrincipalRemainingBlankCondition,$I278="",
_xlpm.IsPeriodBlankCondition,ISBLANK($A279),
_xlpm.Calculation,IF(_xlpm.IsPeriodBlankCondition,"",IF(_xlpm.IsPrincipalRemainingBlankCondition,"",IF(_xlpm.IsPrincipalRemainingZeroCondition,"",_xlpm.InterestCalculation))),
_xlpm.Calculation
)</f>
        <v>351.23692731132337</v>
      </c>
      <c r="G279" s="84">
        <f t="shared" si="20"/>
        <v>1212.2204223210449</v>
      </c>
      <c r="H279" s="84">
        <v>100</v>
      </c>
      <c r="I279" s="84">
        <f t="shared" si="16"/>
        <v>40836.21085503776</v>
      </c>
      <c r="J279" s="84">
        <f>_xlfn.LET(
_xlpm.PrincpalRemainingCalculation,$B$11,
_xlpm.IsPrincipalZeroCondition,ROUND($I278,2) = 0,
_xlpm.IsPrincipalRemainingBlankCondition,$I278="",
_xlpm.IsPeriodBlankCondition,ISBLANK($A279),
_xlpm.Calculation,IF(_xlpm.IsPeriodBlankCondition,"",IF(_xlpm.IsPrincipalRemainingBlankCondition,"",IF(_xlpm.IsPrincipalZeroCondition,"",_xlpm.PrincpalRemainingCalculation))),
_xlpm.Calculation
)</f>
        <v>500</v>
      </c>
      <c r="K279" s="84" t="str">
        <f>_xlfn.LET(
_xlpm.IsPrincipalRemainingLessThanOrEqualToPMICutoffAmtCondition,$I278&lt;=$B$2*(1-$B$13),
_xlpm.PMIMonthlyPayment,$B$17,
_xlpm.IsPrincipalZeroCondition,ROUND($I278,2) = 0,
_xlpm.IsPrincipalRemainingBlankCondition,$I278="",
_xlpm.IsPeriodBlankCondition,ISBLANK($A279),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79" s="84">
        <f t="shared" si="17"/>
        <v>2163.4573496323683</v>
      </c>
      <c r="O279" s="84"/>
    </row>
    <row r="280" spans="1:15" x14ac:dyDescent="0.3">
      <c r="A280" s="74">
        <v>255</v>
      </c>
      <c r="B280" s="132">
        <f t="shared" si="18"/>
        <v>51561</v>
      </c>
      <c r="C280" s="130">
        <v>0.1</v>
      </c>
      <c r="D280" s="131">
        <f>_xlfn.LET(
_xlpm.Payment,IF(OR($C280&lt;&gt;$C279,$C279=""),-PMT($C280/12,COUNT($A280:$A$625),$I279),$D279),
_xlpm.IsPrincipalRemainingZeroCondition,ROUND($I279,2)=0,
_xlpm.IsPrincipalRemainingBlankCondition,$I279="",
_xlpm.IsPeriodBlankCondition,ISBLANK($A280),
_xlpm.Calculation,IF(_xlpm.IsPeriodBlankCondition,"",IF(_xlpm.IsPrincipalRemainingBlankCondition,"",IF(_xlpm.IsPrincipalRemainingZeroCondition,"",_xlpm.Payment))),
_xlpm.Calculation
)</f>
        <v>1563.4573496323683</v>
      </c>
      <c r="E280" s="84">
        <f t="shared" si="19"/>
        <v>40836.21085503776</v>
      </c>
      <c r="F280" s="84" cm="1">
        <f t="array" ref="F280">_xlfn.LET(
_xlpm.InterestCalculation,$I279*($C280/12),
_xlpm.IsPrincipalRemainingZeroCondition,ROUND($I279,2)=0,
_xlpm.IsPrincipalRemainingBlankCondition,$I279="",
_xlpm.IsPeriodBlankCondition,ISBLANK($A280),
_xlpm.Calculation,IF(_xlpm.IsPeriodBlankCondition,"",IF(_xlpm.IsPrincipalRemainingBlankCondition,"",IF(_xlpm.IsPrincipalRemainingZeroCondition,"",_xlpm.InterestCalculation))),
_xlpm.Calculation
)</f>
        <v>340.30175712531468</v>
      </c>
      <c r="G280" s="84">
        <f t="shared" si="20"/>
        <v>1223.1555925070536</v>
      </c>
      <c r="H280" s="84">
        <v>100</v>
      </c>
      <c r="I280" s="84">
        <f t="shared" si="16"/>
        <v>39513.055262530703</v>
      </c>
      <c r="J280" s="84">
        <f>_xlfn.LET(
_xlpm.PrincpalRemainingCalculation,$B$11,
_xlpm.IsPrincipalZeroCondition,ROUND($I279,2) = 0,
_xlpm.IsPrincipalRemainingBlankCondition,$I279="",
_xlpm.IsPeriodBlankCondition,ISBLANK($A280),
_xlpm.Calculation,IF(_xlpm.IsPeriodBlankCondition,"",IF(_xlpm.IsPrincipalRemainingBlankCondition,"",IF(_xlpm.IsPrincipalZeroCondition,"",_xlpm.PrincpalRemainingCalculation))),
_xlpm.Calculation
)</f>
        <v>500</v>
      </c>
      <c r="K280" s="84" t="str">
        <f>_xlfn.LET(
_xlpm.IsPrincipalRemainingLessThanOrEqualToPMICutoffAmtCondition,$I279&lt;=$B$2*(1-$B$13),
_xlpm.PMIMonthlyPayment,$B$17,
_xlpm.IsPrincipalZeroCondition,ROUND($I279,2) = 0,
_xlpm.IsPrincipalRemainingBlankCondition,$I279="",
_xlpm.IsPeriodBlankCondition,ISBLANK($A280),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80" s="84">
        <f t="shared" si="17"/>
        <v>2163.4573496323683</v>
      </c>
      <c r="O280" s="84"/>
    </row>
    <row r="281" spans="1:15" x14ac:dyDescent="0.3">
      <c r="A281" s="74">
        <v>256</v>
      </c>
      <c r="B281" s="132">
        <f t="shared" si="18"/>
        <v>51592</v>
      </c>
      <c r="C281" s="130">
        <v>0.1</v>
      </c>
      <c r="D281" s="131">
        <f>_xlfn.LET(
_xlpm.Payment,IF(OR($C281&lt;&gt;$C280,$C280=""),-PMT($C281/12,COUNT($A281:$A$625),$I280),$D280),
_xlpm.IsPrincipalRemainingZeroCondition,ROUND($I280,2)=0,
_xlpm.IsPrincipalRemainingBlankCondition,$I280="",
_xlpm.IsPeriodBlankCondition,ISBLANK($A281),
_xlpm.Calculation,IF(_xlpm.IsPeriodBlankCondition,"",IF(_xlpm.IsPrincipalRemainingBlankCondition,"",IF(_xlpm.IsPrincipalRemainingZeroCondition,"",_xlpm.Payment))),
_xlpm.Calculation
)</f>
        <v>1563.4573496323683</v>
      </c>
      <c r="E281" s="84">
        <f t="shared" si="19"/>
        <v>39513.055262530703</v>
      </c>
      <c r="F281" s="84" cm="1">
        <f t="array" ref="F281">_xlfn.LET(
_xlpm.InterestCalculation,$I280*($C281/12),
_xlpm.IsPrincipalRemainingZeroCondition,ROUND($I280,2)=0,
_xlpm.IsPrincipalRemainingBlankCondition,$I280="",
_xlpm.IsPeriodBlankCondition,ISBLANK($A281),
_xlpm.Calculation,IF(_xlpm.IsPeriodBlankCondition,"",IF(_xlpm.IsPrincipalRemainingBlankCondition,"",IF(_xlpm.IsPrincipalRemainingZeroCondition,"",_xlpm.InterestCalculation))),
_xlpm.Calculation
)</f>
        <v>329.2754605210892</v>
      </c>
      <c r="G281" s="84">
        <f t="shared" si="20"/>
        <v>1234.1818891112791</v>
      </c>
      <c r="H281" s="84">
        <v>100</v>
      </c>
      <c r="I281" s="84">
        <f t="shared" si="16"/>
        <v>38178.873373419425</v>
      </c>
      <c r="J281" s="84">
        <f>_xlfn.LET(
_xlpm.PrincpalRemainingCalculation,$B$11,
_xlpm.IsPrincipalZeroCondition,ROUND($I280,2) = 0,
_xlpm.IsPrincipalRemainingBlankCondition,$I280="",
_xlpm.IsPeriodBlankCondition,ISBLANK($A281),
_xlpm.Calculation,IF(_xlpm.IsPeriodBlankCondition,"",IF(_xlpm.IsPrincipalRemainingBlankCondition,"",IF(_xlpm.IsPrincipalZeroCondition,"",_xlpm.PrincpalRemainingCalculation))),
_xlpm.Calculation
)</f>
        <v>500</v>
      </c>
      <c r="K281" s="84" t="str">
        <f>_xlfn.LET(
_xlpm.IsPrincipalRemainingLessThanOrEqualToPMICutoffAmtCondition,$I280&lt;=$B$2*(1-$B$13),
_xlpm.PMIMonthlyPayment,$B$17,
_xlpm.IsPrincipalZeroCondition,ROUND($I280,2) = 0,
_xlpm.IsPrincipalRemainingBlankCondition,$I280="",
_xlpm.IsPeriodBlankCondition,ISBLANK($A281),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81" s="84">
        <f t="shared" si="17"/>
        <v>2163.4573496323683</v>
      </c>
      <c r="O281" s="84"/>
    </row>
    <row r="282" spans="1:15" x14ac:dyDescent="0.3">
      <c r="A282" s="74">
        <v>257</v>
      </c>
      <c r="B282" s="132">
        <f t="shared" si="18"/>
        <v>51622</v>
      </c>
      <c r="C282" s="130">
        <v>0.1</v>
      </c>
      <c r="D282" s="131">
        <f>_xlfn.LET(
_xlpm.Payment,IF(OR($C282&lt;&gt;$C281,$C281=""),-PMT($C282/12,COUNT($A282:$A$625),$I281),$D281),
_xlpm.IsPrincipalRemainingZeroCondition,ROUND($I281,2)=0,
_xlpm.IsPrincipalRemainingBlankCondition,$I281="",
_xlpm.IsPeriodBlankCondition,ISBLANK($A282),
_xlpm.Calculation,IF(_xlpm.IsPeriodBlankCondition,"",IF(_xlpm.IsPrincipalRemainingBlankCondition,"",IF(_xlpm.IsPrincipalRemainingZeroCondition,"",_xlpm.Payment))),
_xlpm.Calculation
)</f>
        <v>1563.4573496323683</v>
      </c>
      <c r="E282" s="84">
        <f t="shared" si="19"/>
        <v>38178.873373419425</v>
      </c>
      <c r="F282" s="84" cm="1">
        <f t="array" ref="F282">_xlfn.LET(
_xlpm.InterestCalculation,$I281*($C282/12),
_xlpm.IsPrincipalRemainingZeroCondition,ROUND($I281,2)=0,
_xlpm.IsPrincipalRemainingBlankCondition,$I281="",
_xlpm.IsPeriodBlankCondition,ISBLANK($A282),
_xlpm.Calculation,IF(_xlpm.IsPeriodBlankCondition,"",IF(_xlpm.IsPrincipalRemainingBlankCondition,"",IF(_xlpm.IsPrincipalRemainingZeroCondition,"",_xlpm.InterestCalculation))),
_xlpm.Calculation
)</f>
        <v>318.15727811182853</v>
      </c>
      <c r="G282" s="84">
        <f t="shared" si="20"/>
        <v>1245.3000715205399</v>
      </c>
      <c r="H282" s="84">
        <v>100</v>
      </c>
      <c r="I282" s="84">
        <f t="shared" ref="I282:I345" si="21">_xlfn.LET(
_xlpm.StartingBalanceGreaterThanPrincipalOwedPlusPrepaymentCondition,$E282&gt;=$G282+$H282,
_xlpm.IsPrincpalOwedPlusPrepaymentLessThanOrEqualToPrincipalRemainingCondition,ROUND($G282+$H282,2)&lt;=ROUND($I281,2),
_xlpm.IsCurrentPrincapalOwedAmtGreaterThanPrevPrincipalOwedCondition,$G281&gt;$I281,
_xlpm.IsPrincipalZeroCondition,ROUND($I281,2) = 0,
_xlpm.IsPrincipalRemainingBlankCondition,$I281="",
_xlpm.IsPeriodBlankCondition,ISBLANK($A282),
_xlpm.Calculation,IF(_xlpm.IsPeriodBlankCondition,"",IF(_xlpm.IsPrincipalRemainingBlankCondition,"",IF(_xlpm.IsPrincipalZeroCondition,"",IF(_xlpm.StartingBalanceGreaterThanPrincipalOwedPlusPrepaymentCondition,$E282-$G282-$H282,0)))),
_xlpm.Calculation
)</f>
        <v>36833.573301898883</v>
      </c>
      <c r="J282" s="84">
        <f>_xlfn.LET(
_xlpm.PrincpalRemainingCalculation,$B$11,
_xlpm.IsPrincipalZeroCondition,ROUND($I281,2) = 0,
_xlpm.IsPrincipalRemainingBlankCondition,$I281="",
_xlpm.IsPeriodBlankCondition,ISBLANK($A282),
_xlpm.Calculation,IF(_xlpm.IsPeriodBlankCondition,"",IF(_xlpm.IsPrincipalRemainingBlankCondition,"",IF(_xlpm.IsPrincipalZeroCondition,"",_xlpm.PrincpalRemainingCalculation))),
_xlpm.Calculation
)</f>
        <v>500</v>
      </c>
      <c r="K282" s="84" t="str">
        <f>_xlfn.LET(
_xlpm.IsPrincipalRemainingLessThanOrEqualToPMICutoffAmtCondition,$I281&lt;=$B$2*(1-$B$13),
_xlpm.PMIMonthlyPayment,$B$17,
_xlpm.IsPrincipalZeroCondition,ROUND($I281,2) = 0,
_xlpm.IsPrincipalRemainingBlankCondition,$I281="",
_xlpm.IsPeriodBlankCondition,ISBLANK($A282),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82" s="84">
        <f t="shared" ref="L282:L345" si="22">_xlfn.LET(
_xlpm.PrePaymentActuallyPaid,IF($E282&gt;=$G282+$H282,$H282,$E282-$G282),
_xlpm.IfPMIOwedIsBlank,IF($K282 = "",0,$K282),
_xlpm.TotalMonthlyPaymentCalculation,$F282+$G282+$J282+_xlpm.IfPMIOwedIsBlank+_xlpm.PrePaymentActuallyPaid,
_xlpm.IsPrincipalZeroCondition,ROUND($I281,2) = 0,
_xlpm.IsPrincipalRemainingBlankCondition,$I281="",
_xlpm.IsPeriodBlankCondition,ISBLANK($A282),
_xlpm.Calculation,IF(_xlpm.IsPeriodBlankCondition,"",IF(_xlpm.IsPrincipalRemainingBlankCondition,"",IF(_xlpm.IsPrincipalZeroCondition,"",_xlpm.TotalMonthlyPaymentCalculation))),
_xlpm.Calculation
)</f>
        <v>2163.4573496323683</v>
      </c>
      <c r="O282" s="84"/>
    </row>
    <row r="283" spans="1:15" x14ac:dyDescent="0.3">
      <c r="A283" s="74">
        <v>258</v>
      </c>
      <c r="B283" s="132">
        <f t="shared" ref="B283:B346" si="23">IF(ISBLANK($A283),"",EDATE($B282,1))</f>
        <v>51653</v>
      </c>
      <c r="C283" s="130">
        <v>0.1</v>
      </c>
      <c r="D283" s="131">
        <f>_xlfn.LET(
_xlpm.Payment,IF(OR($C283&lt;&gt;$C282,$C282=""),-PMT($C283/12,COUNT($A283:$A$625),$I282),$D282),
_xlpm.IsPrincipalRemainingZeroCondition,ROUND($I282,2)=0,
_xlpm.IsPrincipalRemainingBlankCondition,$I282="",
_xlpm.IsPeriodBlankCondition,ISBLANK($A283),
_xlpm.Calculation,IF(_xlpm.IsPeriodBlankCondition,"",IF(_xlpm.IsPrincipalRemainingBlankCondition,"",IF(_xlpm.IsPrincipalRemainingZeroCondition,"",_xlpm.Payment))),
_xlpm.Calculation
)</f>
        <v>1563.4573496323683</v>
      </c>
      <c r="E283" s="84">
        <f t="shared" ref="E283:E346" si="24">_xlfn.LET(
_xlpm.StartingPrincipalBalance,$I282,
_xlpm.IsPrincipalRemainingZeroCondition,ROUND($I282,2)=0,
_xlpm.IsPrincipalRemainingBlankCondition,$I282="",
_xlpm.IsPeriodBlankCondition,ISBLANK($A283),
_xlpm.Calculation,IF(_xlpm.IsPeriodBlankCondition,"",IF(_xlpm.IsPrincipalRemainingBlankCondition,"",IF(_xlpm.IsPrincipalRemainingZeroCondition,"",_xlpm.StartingPrincipalBalance))),
_xlpm.Calculation
)</f>
        <v>36833.573301898883</v>
      </c>
      <c r="F283" s="84" cm="1">
        <f t="array" ref="F283">_xlfn.LET(
_xlpm.InterestCalculation,$I282*($C283/12),
_xlpm.IsPrincipalRemainingZeroCondition,ROUND($I282,2)=0,
_xlpm.IsPrincipalRemainingBlankCondition,$I282="",
_xlpm.IsPeriodBlankCondition,ISBLANK($A283),
_xlpm.Calculation,IF(_xlpm.IsPeriodBlankCondition,"",IF(_xlpm.IsPrincipalRemainingBlankCondition,"",IF(_xlpm.IsPrincipalRemainingZeroCondition,"",_xlpm.InterestCalculation))),
_xlpm.Calculation
)</f>
        <v>306.94644418249067</v>
      </c>
      <c r="G283" s="84">
        <f t="shared" si="20"/>
        <v>1256.5109054498776</v>
      </c>
      <c r="H283" s="84">
        <v>100</v>
      </c>
      <c r="I283" s="84">
        <f t="shared" si="21"/>
        <v>35477.062396449008</v>
      </c>
      <c r="J283" s="84">
        <f>_xlfn.LET(
_xlpm.PrincpalRemainingCalculation,$B$11,
_xlpm.IsPrincipalZeroCondition,ROUND($I282,2) = 0,
_xlpm.IsPrincipalRemainingBlankCondition,$I282="",
_xlpm.IsPeriodBlankCondition,ISBLANK($A283),
_xlpm.Calculation,IF(_xlpm.IsPeriodBlankCondition,"",IF(_xlpm.IsPrincipalRemainingBlankCondition,"",IF(_xlpm.IsPrincipalZeroCondition,"",_xlpm.PrincpalRemainingCalculation))),
_xlpm.Calculation
)</f>
        <v>500</v>
      </c>
      <c r="K283" s="84" t="str">
        <f>_xlfn.LET(
_xlpm.IsPrincipalRemainingLessThanOrEqualToPMICutoffAmtCondition,$I282&lt;=$B$2*(1-$B$13),
_xlpm.PMIMonthlyPayment,$B$17,
_xlpm.IsPrincipalZeroCondition,ROUND($I282,2) = 0,
_xlpm.IsPrincipalRemainingBlankCondition,$I282="",
_xlpm.IsPeriodBlankCondition,ISBLANK($A283),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83" s="84">
        <f t="shared" si="22"/>
        <v>2163.4573496323683</v>
      </c>
      <c r="O283" s="84"/>
    </row>
    <row r="284" spans="1:15" x14ac:dyDescent="0.3">
      <c r="A284" s="74">
        <v>259</v>
      </c>
      <c r="B284" s="132">
        <f t="shared" si="23"/>
        <v>51683</v>
      </c>
      <c r="C284" s="130">
        <v>0.1</v>
      </c>
      <c r="D284" s="131">
        <f>_xlfn.LET(
_xlpm.Payment,IF(OR($C284&lt;&gt;$C283,$C283=""),-PMT($C284/12,COUNT($A284:$A$625),$I283),$D283),
_xlpm.IsPrincipalRemainingZeroCondition,ROUND($I283,2)=0,
_xlpm.IsPrincipalRemainingBlankCondition,$I283="",
_xlpm.IsPeriodBlankCondition,ISBLANK($A284),
_xlpm.Calculation,IF(_xlpm.IsPeriodBlankCondition,"",IF(_xlpm.IsPrincipalRemainingBlankCondition,"",IF(_xlpm.IsPrincipalRemainingZeroCondition,"",_xlpm.Payment))),
_xlpm.Calculation
)</f>
        <v>1563.4573496323683</v>
      </c>
      <c r="E284" s="84">
        <f t="shared" si="24"/>
        <v>35477.062396449008</v>
      </c>
      <c r="F284" s="84" cm="1">
        <f t="array" ref="F284">_xlfn.LET(
_xlpm.InterestCalculation,$I283*($C284/12),
_xlpm.IsPrincipalRemainingZeroCondition,ROUND($I283,2)=0,
_xlpm.IsPrincipalRemainingBlankCondition,$I283="",
_xlpm.IsPeriodBlankCondition,ISBLANK($A284),
_xlpm.Calculation,IF(_xlpm.IsPeriodBlankCondition,"",IF(_xlpm.IsPrincipalRemainingBlankCondition,"",IF(_xlpm.IsPrincipalRemainingZeroCondition,"",_xlpm.InterestCalculation))),
_xlpm.Calculation
)</f>
        <v>295.64218663707504</v>
      </c>
      <c r="G284" s="84">
        <f t="shared" si="20"/>
        <v>1267.8151629952931</v>
      </c>
      <c r="H284" s="84">
        <v>100</v>
      </c>
      <c r="I284" s="84">
        <f t="shared" si="21"/>
        <v>34109.247233453716</v>
      </c>
      <c r="J284" s="84">
        <f>_xlfn.LET(
_xlpm.PrincpalRemainingCalculation,$B$11,
_xlpm.IsPrincipalZeroCondition,ROUND($I283,2) = 0,
_xlpm.IsPrincipalRemainingBlankCondition,$I283="",
_xlpm.IsPeriodBlankCondition,ISBLANK($A284),
_xlpm.Calculation,IF(_xlpm.IsPeriodBlankCondition,"",IF(_xlpm.IsPrincipalRemainingBlankCondition,"",IF(_xlpm.IsPrincipalZeroCondition,"",_xlpm.PrincpalRemainingCalculation))),
_xlpm.Calculation
)</f>
        <v>500</v>
      </c>
      <c r="K284" s="84" t="str">
        <f>_xlfn.LET(
_xlpm.IsPrincipalRemainingLessThanOrEqualToPMICutoffAmtCondition,$I283&lt;=$B$2*(1-$B$13),
_xlpm.PMIMonthlyPayment,$B$17,
_xlpm.IsPrincipalZeroCondition,ROUND($I283,2) = 0,
_xlpm.IsPrincipalRemainingBlankCondition,$I283="",
_xlpm.IsPeriodBlankCondition,ISBLANK($A284),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84" s="84">
        <f t="shared" si="22"/>
        <v>2163.4573496323683</v>
      </c>
      <c r="O284" s="84"/>
    </row>
    <row r="285" spans="1:15" x14ac:dyDescent="0.3">
      <c r="A285" s="74">
        <v>260</v>
      </c>
      <c r="B285" s="132">
        <f t="shared" si="23"/>
        <v>51714</v>
      </c>
      <c r="C285" s="130">
        <v>0.1</v>
      </c>
      <c r="D285" s="131">
        <f>_xlfn.LET(
_xlpm.Payment,IF(OR($C285&lt;&gt;$C284,$C284=""),-PMT($C285/12,COUNT($A285:$A$625),$I284),$D284),
_xlpm.IsPrincipalRemainingZeroCondition,ROUND($I284,2)=0,
_xlpm.IsPrincipalRemainingBlankCondition,$I284="",
_xlpm.IsPeriodBlankCondition,ISBLANK($A285),
_xlpm.Calculation,IF(_xlpm.IsPeriodBlankCondition,"",IF(_xlpm.IsPrincipalRemainingBlankCondition,"",IF(_xlpm.IsPrincipalRemainingZeroCondition,"",_xlpm.Payment))),
_xlpm.Calculation
)</f>
        <v>1563.4573496323683</v>
      </c>
      <c r="E285" s="84">
        <f t="shared" si="24"/>
        <v>34109.247233453716</v>
      </c>
      <c r="F285" s="84" cm="1">
        <f t="array" ref="F285">_xlfn.LET(
_xlpm.InterestCalculation,$I284*($C285/12),
_xlpm.IsPrincipalRemainingZeroCondition,ROUND($I284,2)=0,
_xlpm.IsPrincipalRemainingBlankCondition,$I284="",
_xlpm.IsPeriodBlankCondition,ISBLANK($A285),
_xlpm.Calculation,IF(_xlpm.IsPeriodBlankCondition,"",IF(_xlpm.IsPrincipalRemainingBlankCondition,"",IF(_xlpm.IsPrincipalRemainingZeroCondition,"",_xlpm.InterestCalculation))),
_xlpm.Calculation
)</f>
        <v>284.24372694544763</v>
      </c>
      <c r="G285" s="84">
        <f t="shared" si="20"/>
        <v>1279.2136226869206</v>
      </c>
      <c r="H285" s="84">
        <v>100</v>
      </c>
      <c r="I285" s="84">
        <f t="shared" si="21"/>
        <v>32730.033610766797</v>
      </c>
      <c r="J285" s="84">
        <f>_xlfn.LET(
_xlpm.PrincpalRemainingCalculation,$B$11,
_xlpm.IsPrincipalZeroCondition,ROUND($I284,2) = 0,
_xlpm.IsPrincipalRemainingBlankCondition,$I284="",
_xlpm.IsPeriodBlankCondition,ISBLANK($A285),
_xlpm.Calculation,IF(_xlpm.IsPeriodBlankCondition,"",IF(_xlpm.IsPrincipalRemainingBlankCondition,"",IF(_xlpm.IsPrincipalZeroCondition,"",_xlpm.PrincpalRemainingCalculation))),
_xlpm.Calculation
)</f>
        <v>500</v>
      </c>
      <c r="K285" s="84" t="str">
        <f>_xlfn.LET(
_xlpm.IsPrincipalRemainingLessThanOrEqualToPMICutoffAmtCondition,$I284&lt;=$B$2*(1-$B$13),
_xlpm.PMIMonthlyPayment,$B$17,
_xlpm.IsPrincipalZeroCondition,ROUND($I284,2) = 0,
_xlpm.IsPrincipalRemainingBlankCondition,$I284="",
_xlpm.IsPeriodBlankCondition,ISBLANK($A285),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85" s="84">
        <f t="shared" si="22"/>
        <v>2163.4573496323683</v>
      </c>
      <c r="O285" s="84"/>
    </row>
    <row r="286" spans="1:15" x14ac:dyDescent="0.3">
      <c r="A286" s="74">
        <v>261</v>
      </c>
      <c r="B286" s="132">
        <f t="shared" si="23"/>
        <v>51745</v>
      </c>
      <c r="C286" s="130">
        <v>0.1</v>
      </c>
      <c r="D286" s="131">
        <f>_xlfn.LET(
_xlpm.Payment,IF(OR($C286&lt;&gt;$C285,$C285=""),-PMT($C286/12,COUNT($A286:$A$625),$I285),$D285),
_xlpm.IsPrincipalRemainingZeroCondition,ROUND($I285,2)=0,
_xlpm.IsPrincipalRemainingBlankCondition,$I285="",
_xlpm.IsPeriodBlankCondition,ISBLANK($A286),
_xlpm.Calculation,IF(_xlpm.IsPeriodBlankCondition,"",IF(_xlpm.IsPrincipalRemainingBlankCondition,"",IF(_xlpm.IsPrincipalRemainingZeroCondition,"",_xlpm.Payment))),
_xlpm.Calculation
)</f>
        <v>1563.4573496323683</v>
      </c>
      <c r="E286" s="84">
        <f t="shared" si="24"/>
        <v>32730.033610766797</v>
      </c>
      <c r="F286" s="84" cm="1">
        <f t="array" ref="F286">_xlfn.LET(
_xlpm.InterestCalculation,$I285*($C286/12),
_xlpm.IsPrincipalRemainingZeroCondition,ROUND($I285,2)=0,
_xlpm.IsPrincipalRemainingBlankCondition,$I285="",
_xlpm.IsPeriodBlankCondition,ISBLANK($A286),
_xlpm.Calculation,IF(_xlpm.IsPeriodBlankCondition,"",IF(_xlpm.IsPrincipalRemainingBlankCondition,"",IF(_xlpm.IsPrincipalRemainingZeroCondition,"",_xlpm.InterestCalculation))),
_xlpm.Calculation
)</f>
        <v>272.75028008972333</v>
      </c>
      <c r="G286" s="84">
        <f t="shared" si="20"/>
        <v>1290.7070695426451</v>
      </c>
      <c r="H286" s="84">
        <v>100</v>
      </c>
      <c r="I286" s="84">
        <f t="shared" si="21"/>
        <v>31339.326541224153</v>
      </c>
      <c r="J286" s="84">
        <f>_xlfn.LET(
_xlpm.PrincpalRemainingCalculation,$B$11,
_xlpm.IsPrincipalZeroCondition,ROUND($I285,2) = 0,
_xlpm.IsPrincipalRemainingBlankCondition,$I285="",
_xlpm.IsPeriodBlankCondition,ISBLANK($A286),
_xlpm.Calculation,IF(_xlpm.IsPeriodBlankCondition,"",IF(_xlpm.IsPrincipalRemainingBlankCondition,"",IF(_xlpm.IsPrincipalZeroCondition,"",_xlpm.PrincpalRemainingCalculation))),
_xlpm.Calculation
)</f>
        <v>500</v>
      </c>
      <c r="K286" s="84" t="str">
        <f>_xlfn.LET(
_xlpm.IsPrincipalRemainingLessThanOrEqualToPMICutoffAmtCondition,$I285&lt;=$B$2*(1-$B$13),
_xlpm.PMIMonthlyPayment,$B$17,
_xlpm.IsPrincipalZeroCondition,ROUND($I285,2) = 0,
_xlpm.IsPrincipalRemainingBlankCondition,$I285="",
_xlpm.IsPeriodBlankCondition,ISBLANK($A286),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86" s="84">
        <f t="shared" si="22"/>
        <v>2163.4573496323683</v>
      </c>
      <c r="O286" s="84"/>
    </row>
    <row r="287" spans="1:15" x14ac:dyDescent="0.3">
      <c r="A287" s="74">
        <v>262</v>
      </c>
      <c r="B287" s="132">
        <f t="shared" si="23"/>
        <v>51775</v>
      </c>
      <c r="C287" s="130">
        <v>0.1</v>
      </c>
      <c r="D287" s="131">
        <f>_xlfn.LET(
_xlpm.Payment,IF(OR($C287&lt;&gt;$C286,$C286=""),-PMT($C287/12,COUNT($A287:$A$625),$I286),$D286),
_xlpm.IsPrincipalRemainingZeroCondition,ROUND($I286,2)=0,
_xlpm.IsPrincipalRemainingBlankCondition,$I286="",
_xlpm.IsPeriodBlankCondition,ISBLANK($A287),
_xlpm.Calculation,IF(_xlpm.IsPeriodBlankCondition,"",IF(_xlpm.IsPrincipalRemainingBlankCondition,"",IF(_xlpm.IsPrincipalRemainingZeroCondition,"",_xlpm.Payment))),
_xlpm.Calculation
)</f>
        <v>1563.4573496323683</v>
      </c>
      <c r="E287" s="84">
        <f t="shared" si="24"/>
        <v>31339.326541224153</v>
      </c>
      <c r="F287" s="84" cm="1">
        <f t="array" ref="F287">_xlfn.LET(
_xlpm.InterestCalculation,$I286*($C287/12),
_xlpm.IsPrincipalRemainingZeroCondition,ROUND($I286,2)=0,
_xlpm.IsPrincipalRemainingBlankCondition,$I286="",
_xlpm.IsPeriodBlankCondition,ISBLANK($A287),
_xlpm.Calculation,IF(_xlpm.IsPeriodBlankCondition,"",IF(_xlpm.IsPrincipalRemainingBlankCondition,"",IF(_xlpm.IsPrincipalRemainingZeroCondition,"",_xlpm.InterestCalculation))),
_xlpm.Calculation
)</f>
        <v>261.16105451020127</v>
      </c>
      <c r="G287" s="84">
        <f t="shared" si="20"/>
        <v>1302.2962951221671</v>
      </c>
      <c r="H287" s="84">
        <v>100</v>
      </c>
      <c r="I287" s="84">
        <f t="shared" si="21"/>
        <v>29937.030246101986</v>
      </c>
      <c r="J287" s="84">
        <f>_xlfn.LET(
_xlpm.PrincpalRemainingCalculation,$B$11,
_xlpm.IsPrincipalZeroCondition,ROUND($I286,2) = 0,
_xlpm.IsPrincipalRemainingBlankCondition,$I286="",
_xlpm.IsPeriodBlankCondition,ISBLANK($A287),
_xlpm.Calculation,IF(_xlpm.IsPeriodBlankCondition,"",IF(_xlpm.IsPrincipalRemainingBlankCondition,"",IF(_xlpm.IsPrincipalZeroCondition,"",_xlpm.PrincpalRemainingCalculation))),
_xlpm.Calculation
)</f>
        <v>500</v>
      </c>
      <c r="K287" s="84" t="str">
        <f>_xlfn.LET(
_xlpm.IsPrincipalRemainingLessThanOrEqualToPMICutoffAmtCondition,$I286&lt;=$B$2*(1-$B$13),
_xlpm.PMIMonthlyPayment,$B$17,
_xlpm.IsPrincipalZeroCondition,ROUND($I286,2) = 0,
_xlpm.IsPrincipalRemainingBlankCondition,$I286="",
_xlpm.IsPeriodBlankCondition,ISBLANK($A287),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87" s="84">
        <f t="shared" si="22"/>
        <v>2163.4573496323683</v>
      </c>
      <c r="O287" s="84"/>
    </row>
    <row r="288" spans="1:15" x14ac:dyDescent="0.3">
      <c r="A288" s="74">
        <v>263</v>
      </c>
      <c r="B288" s="132">
        <f t="shared" si="23"/>
        <v>51806</v>
      </c>
      <c r="C288" s="130">
        <v>0.1</v>
      </c>
      <c r="D288" s="131">
        <f>_xlfn.LET(
_xlpm.Payment,IF(OR($C288&lt;&gt;$C287,$C287=""),-PMT($C288/12,COUNT($A288:$A$625),$I287),$D287),
_xlpm.IsPrincipalRemainingZeroCondition,ROUND($I287,2)=0,
_xlpm.IsPrincipalRemainingBlankCondition,$I287="",
_xlpm.IsPeriodBlankCondition,ISBLANK($A288),
_xlpm.Calculation,IF(_xlpm.IsPeriodBlankCondition,"",IF(_xlpm.IsPrincipalRemainingBlankCondition,"",IF(_xlpm.IsPrincipalRemainingZeroCondition,"",_xlpm.Payment))),
_xlpm.Calculation
)</f>
        <v>1563.4573496323683</v>
      </c>
      <c r="E288" s="84">
        <f t="shared" si="24"/>
        <v>29937.030246101986</v>
      </c>
      <c r="F288" s="84" cm="1">
        <f t="array" ref="F288">_xlfn.LET(
_xlpm.InterestCalculation,$I287*($C288/12),
_xlpm.IsPrincipalRemainingZeroCondition,ROUND($I287,2)=0,
_xlpm.IsPrincipalRemainingBlankCondition,$I287="",
_xlpm.IsPeriodBlankCondition,ISBLANK($A288),
_xlpm.Calculation,IF(_xlpm.IsPeriodBlankCondition,"",IF(_xlpm.IsPrincipalRemainingBlankCondition,"",IF(_xlpm.IsPrincipalRemainingZeroCondition,"",_xlpm.InterestCalculation))),
_xlpm.Calculation
)</f>
        <v>249.47525205084989</v>
      </c>
      <c r="G288" s="84">
        <f t="shared" si="20"/>
        <v>1313.9820975815185</v>
      </c>
      <c r="H288" s="84">
        <v>100</v>
      </c>
      <c r="I288" s="84">
        <f t="shared" si="21"/>
        <v>28523.048148520465</v>
      </c>
      <c r="J288" s="84">
        <f>_xlfn.LET(
_xlpm.PrincpalRemainingCalculation,$B$11,
_xlpm.IsPrincipalZeroCondition,ROUND($I287,2) = 0,
_xlpm.IsPrincipalRemainingBlankCondition,$I287="",
_xlpm.IsPeriodBlankCondition,ISBLANK($A288),
_xlpm.Calculation,IF(_xlpm.IsPeriodBlankCondition,"",IF(_xlpm.IsPrincipalRemainingBlankCondition,"",IF(_xlpm.IsPrincipalZeroCondition,"",_xlpm.PrincpalRemainingCalculation))),
_xlpm.Calculation
)</f>
        <v>500</v>
      </c>
      <c r="K288" s="84" t="str">
        <f>_xlfn.LET(
_xlpm.IsPrincipalRemainingLessThanOrEqualToPMICutoffAmtCondition,$I287&lt;=$B$2*(1-$B$13),
_xlpm.PMIMonthlyPayment,$B$17,
_xlpm.IsPrincipalZeroCondition,ROUND($I287,2) = 0,
_xlpm.IsPrincipalRemainingBlankCondition,$I287="",
_xlpm.IsPeriodBlankCondition,ISBLANK($A288),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88" s="84">
        <f t="shared" si="22"/>
        <v>2163.4573496323683</v>
      </c>
      <c r="O288" s="84"/>
    </row>
    <row r="289" spans="1:15" x14ac:dyDescent="0.3">
      <c r="A289" s="74">
        <v>264</v>
      </c>
      <c r="B289" s="132">
        <f t="shared" si="23"/>
        <v>51836</v>
      </c>
      <c r="C289" s="130">
        <v>0.1</v>
      </c>
      <c r="D289" s="131">
        <f>_xlfn.LET(
_xlpm.Payment,IF(OR($C289&lt;&gt;$C288,$C288=""),-PMT($C289/12,COUNT($A289:$A$625),$I288),$D288),
_xlpm.IsPrincipalRemainingZeroCondition,ROUND($I288,2)=0,
_xlpm.IsPrincipalRemainingBlankCondition,$I288="",
_xlpm.IsPeriodBlankCondition,ISBLANK($A289),
_xlpm.Calculation,IF(_xlpm.IsPeriodBlankCondition,"",IF(_xlpm.IsPrincipalRemainingBlankCondition,"",IF(_xlpm.IsPrincipalRemainingZeroCondition,"",_xlpm.Payment))),
_xlpm.Calculation
)</f>
        <v>1563.4573496323683</v>
      </c>
      <c r="E289" s="84">
        <f t="shared" si="24"/>
        <v>28523.048148520465</v>
      </c>
      <c r="F289" s="84" cm="1">
        <f t="array" ref="F289">_xlfn.LET(
_xlpm.InterestCalculation,$I288*($C289/12),
_xlpm.IsPrincipalRemainingZeroCondition,ROUND($I288,2)=0,
_xlpm.IsPrincipalRemainingBlankCondition,$I288="",
_xlpm.IsPeriodBlankCondition,ISBLANK($A289),
_xlpm.Calculation,IF(_xlpm.IsPeriodBlankCondition,"",IF(_xlpm.IsPrincipalRemainingBlankCondition,"",IF(_xlpm.IsPrincipalRemainingZeroCondition,"",_xlpm.InterestCalculation))),
_xlpm.Calculation
)</f>
        <v>237.69206790433722</v>
      </c>
      <c r="G289" s="84">
        <f t="shared" si="20"/>
        <v>1325.7652817280311</v>
      </c>
      <c r="H289" s="84">
        <v>100</v>
      </c>
      <c r="I289" s="84">
        <f t="shared" si="21"/>
        <v>27097.282866792433</v>
      </c>
      <c r="J289" s="84">
        <f>_xlfn.LET(
_xlpm.PrincpalRemainingCalculation,$B$11,
_xlpm.IsPrincipalZeroCondition,ROUND($I288,2) = 0,
_xlpm.IsPrincipalRemainingBlankCondition,$I288="",
_xlpm.IsPeriodBlankCondition,ISBLANK($A289),
_xlpm.Calculation,IF(_xlpm.IsPeriodBlankCondition,"",IF(_xlpm.IsPrincipalRemainingBlankCondition,"",IF(_xlpm.IsPrincipalZeroCondition,"",_xlpm.PrincpalRemainingCalculation))),
_xlpm.Calculation
)</f>
        <v>500</v>
      </c>
      <c r="K289" s="84" t="str">
        <f>_xlfn.LET(
_xlpm.IsPrincipalRemainingLessThanOrEqualToPMICutoffAmtCondition,$I288&lt;=$B$2*(1-$B$13),
_xlpm.PMIMonthlyPayment,$B$17,
_xlpm.IsPrincipalZeroCondition,ROUND($I288,2) = 0,
_xlpm.IsPrincipalRemainingBlankCondition,$I288="",
_xlpm.IsPeriodBlankCondition,ISBLANK($A289),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89" s="84">
        <f t="shared" si="22"/>
        <v>2163.4573496323683</v>
      </c>
      <c r="O289" s="84"/>
    </row>
    <row r="290" spans="1:15" x14ac:dyDescent="0.3">
      <c r="A290" s="74">
        <v>265</v>
      </c>
      <c r="B290" s="132">
        <f t="shared" si="23"/>
        <v>51867</v>
      </c>
      <c r="C290" s="130">
        <v>0.1</v>
      </c>
      <c r="D290" s="131">
        <f>_xlfn.LET(
_xlpm.Payment,IF(OR($C290&lt;&gt;$C289,$C289=""),-PMT($C290/12,COUNT($A290:$A$625),$I289),$D289),
_xlpm.IsPrincipalRemainingZeroCondition,ROUND($I289,2)=0,
_xlpm.IsPrincipalRemainingBlankCondition,$I289="",
_xlpm.IsPeriodBlankCondition,ISBLANK($A290),
_xlpm.Calculation,IF(_xlpm.IsPeriodBlankCondition,"",IF(_xlpm.IsPrincipalRemainingBlankCondition,"",IF(_xlpm.IsPrincipalRemainingZeroCondition,"",_xlpm.Payment))),
_xlpm.Calculation
)</f>
        <v>1563.4573496323683</v>
      </c>
      <c r="E290" s="84">
        <f t="shared" si="24"/>
        <v>27097.282866792433</v>
      </c>
      <c r="F290" s="84" cm="1">
        <f t="array" ref="F290">_xlfn.LET(
_xlpm.InterestCalculation,$I289*($C290/12),
_xlpm.IsPrincipalRemainingZeroCondition,ROUND($I289,2)=0,
_xlpm.IsPrincipalRemainingBlankCondition,$I289="",
_xlpm.IsPeriodBlankCondition,ISBLANK($A290),
_xlpm.Calculation,IF(_xlpm.IsPeriodBlankCondition,"",IF(_xlpm.IsPrincipalRemainingBlankCondition,"",IF(_xlpm.IsPrincipalRemainingZeroCondition,"",_xlpm.InterestCalculation))),
_xlpm.Calculation
)</f>
        <v>225.81069055660362</v>
      </c>
      <c r="G290" s="84">
        <f t="shared" si="20"/>
        <v>1337.6466590757645</v>
      </c>
      <c r="H290" s="84">
        <v>100</v>
      </c>
      <c r="I290" s="84">
        <f t="shared" si="21"/>
        <v>25659.63620771667</v>
      </c>
      <c r="J290" s="84">
        <f>_xlfn.LET(
_xlpm.PrincpalRemainingCalculation,$B$11,
_xlpm.IsPrincipalZeroCondition,ROUND($I289,2) = 0,
_xlpm.IsPrincipalRemainingBlankCondition,$I289="",
_xlpm.IsPeriodBlankCondition,ISBLANK($A290),
_xlpm.Calculation,IF(_xlpm.IsPeriodBlankCondition,"",IF(_xlpm.IsPrincipalRemainingBlankCondition,"",IF(_xlpm.IsPrincipalZeroCondition,"",_xlpm.PrincpalRemainingCalculation))),
_xlpm.Calculation
)</f>
        <v>500</v>
      </c>
      <c r="K290" s="84" t="str">
        <f>_xlfn.LET(
_xlpm.IsPrincipalRemainingLessThanOrEqualToPMICutoffAmtCondition,$I289&lt;=$B$2*(1-$B$13),
_xlpm.PMIMonthlyPayment,$B$17,
_xlpm.IsPrincipalZeroCondition,ROUND($I289,2) = 0,
_xlpm.IsPrincipalRemainingBlankCondition,$I289="",
_xlpm.IsPeriodBlankCondition,ISBLANK($A290),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90" s="84">
        <f t="shared" si="22"/>
        <v>2163.4573496323683</v>
      </c>
      <c r="O290" s="84"/>
    </row>
    <row r="291" spans="1:15" x14ac:dyDescent="0.3">
      <c r="A291" s="74">
        <v>266</v>
      </c>
      <c r="B291" s="132">
        <f t="shared" si="23"/>
        <v>51898</v>
      </c>
      <c r="C291" s="130">
        <v>0.1</v>
      </c>
      <c r="D291" s="131">
        <f>_xlfn.LET(
_xlpm.Payment,IF(OR($C291&lt;&gt;$C290,$C290=""),-PMT($C291/12,COUNT($A291:$A$625),$I290),$D290),
_xlpm.IsPrincipalRemainingZeroCondition,ROUND($I290,2)=0,
_xlpm.IsPrincipalRemainingBlankCondition,$I290="",
_xlpm.IsPeriodBlankCondition,ISBLANK($A291),
_xlpm.Calculation,IF(_xlpm.IsPeriodBlankCondition,"",IF(_xlpm.IsPrincipalRemainingBlankCondition,"",IF(_xlpm.IsPrincipalRemainingZeroCondition,"",_xlpm.Payment))),
_xlpm.Calculation
)</f>
        <v>1563.4573496323683</v>
      </c>
      <c r="E291" s="84">
        <f t="shared" si="24"/>
        <v>25659.63620771667</v>
      </c>
      <c r="F291" s="84" cm="1">
        <f t="array" ref="F291">_xlfn.LET(
_xlpm.InterestCalculation,$I290*($C291/12),
_xlpm.IsPrincipalRemainingZeroCondition,ROUND($I290,2)=0,
_xlpm.IsPrincipalRemainingBlankCondition,$I290="",
_xlpm.IsPeriodBlankCondition,ISBLANK($A291),
_xlpm.Calculation,IF(_xlpm.IsPeriodBlankCondition,"",IF(_xlpm.IsPrincipalRemainingBlankCondition,"",IF(_xlpm.IsPrincipalRemainingZeroCondition,"",_xlpm.InterestCalculation))),
_xlpm.Calculation
)</f>
        <v>213.83030173097225</v>
      </c>
      <c r="G291" s="84">
        <f t="shared" si="20"/>
        <v>1349.6270479013961</v>
      </c>
      <c r="H291" s="84">
        <v>100</v>
      </c>
      <c r="I291" s="84">
        <f t="shared" si="21"/>
        <v>24210.009159815276</v>
      </c>
      <c r="J291" s="84">
        <f>_xlfn.LET(
_xlpm.PrincpalRemainingCalculation,$B$11,
_xlpm.IsPrincipalZeroCondition,ROUND($I290,2) = 0,
_xlpm.IsPrincipalRemainingBlankCondition,$I290="",
_xlpm.IsPeriodBlankCondition,ISBLANK($A291),
_xlpm.Calculation,IF(_xlpm.IsPeriodBlankCondition,"",IF(_xlpm.IsPrincipalRemainingBlankCondition,"",IF(_xlpm.IsPrincipalZeroCondition,"",_xlpm.PrincpalRemainingCalculation))),
_xlpm.Calculation
)</f>
        <v>500</v>
      </c>
      <c r="K291" s="84" t="str">
        <f>_xlfn.LET(
_xlpm.IsPrincipalRemainingLessThanOrEqualToPMICutoffAmtCondition,$I290&lt;=$B$2*(1-$B$13),
_xlpm.PMIMonthlyPayment,$B$17,
_xlpm.IsPrincipalZeroCondition,ROUND($I290,2) = 0,
_xlpm.IsPrincipalRemainingBlankCondition,$I290="",
_xlpm.IsPeriodBlankCondition,ISBLANK($A291),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91" s="84">
        <f t="shared" si="22"/>
        <v>2163.4573496323683</v>
      </c>
      <c r="O291" s="84"/>
    </row>
    <row r="292" spans="1:15" x14ac:dyDescent="0.3">
      <c r="A292" s="74">
        <v>267</v>
      </c>
      <c r="B292" s="132">
        <f t="shared" si="23"/>
        <v>51926</v>
      </c>
      <c r="C292" s="130">
        <v>0.1</v>
      </c>
      <c r="D292" s="131">
        <f>_xlfn.LET(
_xlpm.Payment,IF(OR($C292&lt;&gt;$C291,$C291=""),-PMT($C292/12,COUNT($A292:$A$625),$I291),$D291),
_xlpm.IsPrincipalRemainingZeroCondition,ROUND($I291,2)=0,
_xlpm.IsPrincipalRemainingBlankCondition,$I291="",
_xlpm.IsPeriodBlankCondition,ISBLANK($A292),
_xlpm.Calculation,IF(_xlpm.IsPeriodBlankCondition,"",IF(_xlpm.IsPrincipalRemainingBlankCondition,"",IF(_xlpm.IsPrincipalRemainingZeroCondition,"",_xlpm.Payment))),
_xlpm.Calculation
)</f>
        <v>1563.4573496323683</v>
      </c>
      <c r="E292" s="84">
        <f t="shared" si="24"/>
        <v>24210.009159815276</v>
      </c>
      <c r="F292" s="84" cm="1">
        <f t="array" ref="F292">_xlfn.LET(
_xlpm.InterestCalculation,$I291*($C292/12),
_xlpm.IsPrincipalRemainingZeroCondition,ROUND($I291,2)=0,
_xlpm.IsPrincipalRemainingBlankCondition,$I291="",
_xlpm.IsPeriodBlankCondition,ISBLANK($A292),
_xlpm.Calculation,IF(_xlpm.IsPeriodBlankCondition,"",IF(_xlpm.IsPrincipalRemainingBlankCondition,"",IF(_xlpm.IsPrincipalRemainingZeroCondition,"",_xlpm.InterestCalculation))),
_xlpm.Calculation
)</f>
        <v>201.75007633179396</v>
      </c>
      <c r="G292" s="84">
        <f t="shared" si="20"/>
        <v>1361.7072733005743</v>
      </c>
      <c r="H292" s="84">
        <v>100</v>
      </c>
      <c r="I292" s="84">
        <f t="shared" si="21"/>
        <v>22748.301886514702</v>
      </c>
      <c r="J292" s="84">
        <f>_xlfn.LET(
_xlpm.PrincpalRemainingCalculation,$B$11,
_xlpm.IsPrincipalZeroCondition,ROUND($I291,2) = 0,
_xlpm.IsPrincipalRemainingBlankCondition,$I291="",
_xlpm.IsPeriodBlankCondition,ISBLANK($A292),
_xlpm.Calculation,IF(_xlpm.IsPeriodBlankCondition,"",IF(_xlpm.IsPrincipalRemainingBlankCondition,"",IF(_xlpm.IsPrincipalZeroCondition,"",_xlpm.PrincpalRemainingCalculation))),
_xlpm.Calculation
)</f>
        <v>500</v>
      </c>
      <c r="K292" s="84" t="str">
        <f>_xlfn.LET(
_xlpm.IsPrincipalRemainingLessThanOrEqualToPMICutoffAmtCondition,$I291&lt;=$B$2*(1-$B$13),
_xlpm.PMIMonthlyPayment,$B$17,
_xlpm.IsPrincipalZeroCondition,ROUND($I291,2) = 0,
_xlpm.IsPrincipalRemainingBlankCondition,$I291="",
_xlpm.IsPeriodBlankCondition,ISBLANK($A292),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92" s="84">
        <f t="shared" si="22"/>
        <v>2163.4573496323683</v>
      </c>
      <c r="O292" s="84"/>
    </row>
    <row r="293" spans="1:15" x14ac:dyDescent="0.3">
      <c r="A293" s="74">
        <v>268</v>
      </c>
      <c r="B293" s="132">
        <f t="shared" si="23"/>
        <v>51957</v>
      </c>
      <c r="C293" s="130">
        <v>0.1</v>
      </c>
      <c r="D293" s="131">
        <f>_xlfn.LET(
_xlpm.Payment,IF(OR($C293&lt;&gt;$C292,$C292=""),-PMT($C293/12,COUNT($A293:$A$625),$I292),$D292),
_xlpm.IsPrincipalRemainingZeroCondition,ROUND($I292,2)=0,
_xlpm.IsPrincipalRemainingBlankCondition,$I292="",
_xlpm.IsPeriodBlankCondition,ISBLANK($A293),
_xlpm.Calculation,IF(_xlpm.IsPeriodBlankCondition,"",IF(_xlpm.IsPrincipalRemainingBlankCondition,"",IF(_xlpm.IsPrincipalRemainingZeroCondition,"",_xlpm.Payment))),
_xlpm.Calculation
)</f>
        <v>1563.4573496323683</v>
      </c>
      <c r="E293" s="84">
        <f t="shared" si="24"/>
        <v>22748.301886514702</v>
      </c>
      <c r="F293" s="84" cm="1">
        <f t="array" ref="F293">_xlfn.LET(
_xlpm.InterestCalculation,$I292*($C293/12),
_xlpm.IsPrincipalRemainingZeroCondition,ROUND($I292,2)=0,
_xlpm.IsPrincipalRemainingBlankCondition,$I292="",
_xlpm.IsPeriodBlankCondition,ISBLANK($A293),
_xlpm.Calculation,IF(_xlpm.IsPeriodBlankCondition,"",IF(_xlpm.IsPrincipalRemainingBlankCondition,"",IF(_xlpm.IsPrincipalRemainingZeroCondition,"",_xlpm.InterestCalculation))),
_xlpm.Calculation
)</f>
        <v>189.5691823876225</v>
      </c>
      <c r="G293" s="84">
        <f t="shared" si="20"/>
        <v>1373.8881672447458</v>
      </c>
      <c r="H293" s="84">
        <v>100</v>
      </c>
      <c r="I293" s="84">
        <f t="shared" si="21"/>
        <v>21274.413719269956</v>
      </c>
      <c r="J293" s="84">
        <f>_xlfn.LET(
_xlpm.PrincpalRemainingCalculation,$B$11,
_xlpm.IsPrincipalZeroCondition,ROUND($I292,2) = 0,
_xlpm.IsPrincipalRemainingBlankCondition,$I292="",
_xlpm.IsPeriodBlankCondition,ISBLANK($A293),
_xlpm.Calculation,IF(_xlpm.IsPeriodBlankCondition,"",IF(_xlpm.IsPrincipalRemainingBlankCondition,"",IF(_xlpm.IsPrincipalZeroCondition,"",_xlpm.PrincpalRemainingCalculation))),
_xlpm.Calculation
)</f>
        <v>500</v>
      </c>
      <c r="K293" s="84" t="str">
        <f>_xlfn.LET(
_xlpm.IsPrincipalRemainingLessThanOrEqualToPMICutoffAmtCondition,$I292&lt;=$B$2*(1-$B$13),
_xlpm.PMIMonthlyPayment,$B$17,
_xlpm.IsPrincipalZeroCondition,ROUND($I292,2) = 0,
_xlpm.IsPrincipalRemainingBlankCondition,$I292="",
_xlpm.IsPeriodBlankCondition,ISBLANK($A293),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93" s="84">
        <f t="shared" si="22"/>
        <v>2163.4573496323683</v>
      </c>
      <c r="O293" s="84"/>
    </row>
    <row r="294" spans="1:15" x14ac:dyDescent="0.3">
      <c r="A294" s="74">
        <v>269</v>
      </c>
      <c r="B294" s="132">
        <f t="shared" si="23"/>
        <v>51987</v>
      </c>
      <c r="C294" s="130">
        <v>0.1</v>
      </c>
      <c r="D294" s="131">
        <f>_xlfn.LET(
_xlpm.Payment,IF(OR($C294&lt;&gt;$C293,$C293=""),-PMT($C294/12,COUNT($A294:$A$625),$I293),$D293),
_xlpm.IsPrincipalRemainingZeroCondition,ROUND($I293,2)=0,
_xlpm.IsPrincipalRemainingBlankCondition,$I293="",
_xlpm.IsPeriodBlankCondition,ISBLANK($A294),
_xlpm.Calculation,IF(_xlpm.IsPeriodBlankCondition,"",IF(_xlpm.IsPrincipalRemainingBlankCondition,"",IF(_xlpm.IsPrincipalRemainingZeroCondition,"",_xlpm.Payment))),
_xlpm.Calculation
)</f>
        <v>1563.4573496323683</v>
      </c>
      <c r="E294" s="84">
        <f t="shared" si="24"/>
        <v>21274.413719269956</v>
      </c>
      <c r="F294" s="84" cm="1">
        <f t="array" ref="F294">_xlfn.LET(
_xlpm.InterestCalculation,$I293*($C294/12),
_xlpm.IsPrincipalRemainingZeroCondition,ROUND($I293,2)=0,
_xlpm.IsPrincipalRemainingBlankCondition,$I293="",
_xlpm.IsPeriodBlankCondition,ISBLANK($A294),
_xlpm.Calculation,IF(_xlpm.IsPeriodBlankCondition,"",IF(_xlpm.IsPrincipalRemainingBlankCondition,"",IF(_xlpm.IsPrincipalRemainingZeroCondition,"",_xlpm.InterestCalculation))),
_xlpm.Calculation
)</f>
        <v>177.2867809939163</v>
      </c>
      <c r="G294" s="84">
        <f t="shared" si="20"/>
        <v>1386.1705686384521</v>
      </c>
      <c r="H294" s="84">
        <v>100</v>
      </c>
      <c r="I294" s="84">
        <f t="shared" si="21"/>
        <v>19788.243150631504</v>
      </c>
      <c r="J294" s="84">
        <f>_xlfn.LET(
_xlpm.PrincpalRemainingCalculation,$B$11,
_xlpm.IsPrincipalZeroCondition,ROUND($I293,2) = 0,
_xlpm.IsPrincipalRemainingBlankCondition,$I293="",
_xlpm.IsPeriodBlankCondition,ISBLANK($A294),
_xlpm.Calculation,IF(_xlpm.IsPeriodBlankCondition,"",IF(_xlpm.IsPrincipalRemainingBlankCondition,"",IF(_xlpm.IsPrincipalZeroCondition,"",_xlpm.PrincpalRemainingCalculation))),
_xlpm.Calculation
)</f>
        <v>500</v>
      </c>
      <c r="K294" s="84" t="str">
        <f>_xlfn.LET(
_xlpm.IsPrincipalRemainingLessThanOrEqualToPMICutoffAmtCondition,$I293&lt;=$B$2*(1-$B$13),
_xlpm.PMIMonthlyPayment,$B$17,
_xlpm.IsPrincipalZeroCondition,ROUND($I293,2) = 0,
_xlpm.IsPrincipalRemainingBlankCondition,$I293="",
_xlpm.IsPeriodBlankCondition,ISBLANK($A294),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94" s="84">
        <f t="shared" si="22"/>
        <v>2163.4573496323683</v>
      </c>
      <c r="O294" s="84"/>
    </row>
    <row r="295" spans="1:15" x14ac:dyDescent="0.3">
      <c r="A295" s="74">
        <v>270</v>
      </c>
      <c r="B295" s="132">
        <f t="shared" si="23"/>
        <v>52018</v>
      </c>
      <c r="C295" s="130">
        <v>0.1</v>
      </c>
      <c r="D295" s="131">
        <f>_xlfn.LET(
_xlpm.Payment,IF(OR($C295&lt;&gt;$C294,$C294=""),-PMT($C295/12,COUNT($A295:$A$625),$I294),$D294),
_xlpm.IsPrincipalRemainingZeroCondition,ROUND($I294,2)=0,
_xlpm.IsPrincipalRemainingBlankCondition,$I294="",
_xlpm.IsPeriodBlankCondition,ISBLANK($A295),
_xlpm.Calculation,IF(_xlpm.IsPeriodBlankCondition,"",IF(_xlpm.IsPrincipalRemainingBlankCondition,"",IF(_xlpm.IsPrincipalRemainingZeroCondition,"",_xlpm.Payment))),
_xlpm.Calculation
)</f>
        <v>1563.4573496323683</v>
      </c>
      <c r="E295" s="84">
        <f t="shared" si="24"/>
        <v>19788.243150631504</v>
      </c>
      <c r="F295" s="84" cm="1">
        <f t="array" ref="F295">_xlfn.LET(
_xlpm.InterestCalculation,$I294*($C295/12),
_xlpm.IsPrincipalRemainingZeroCondition,ROUND($I294,2)=0,
_xlpm.IsPrincipalRemainingBlankCondition,$I294="",
_xlpm.IsPeriodBlankCondition,ISBLANK($A295),
_xlpm.Calculation,IF(_xlpm.IsPeriodBlankCondition,"",IF(_xlpm.IsPrincipalRemainingBlankCondition,"",IF(_xlpm.IsPrincipalRemainingZeroCondition,"",_xlpm.InterestCalculation))),
_xlpm.Calculation
)</f>
        <v>164.90202625526254</v>
      </c>
      <c r="G295" s="84">
        <f t="shared" si="20"/>
        <v>1398.5553233771057</v>
      </c>
      <c r="H295" s="84">
        <v>100</v>
      </c>
      <c r="I295" s="84">
        <f t="shared" si="21"/>
        <v>18289.687827254398</v>
      </c>
      <c r="J295" s="84">
        <f>_xlfn.LET(
_xlpm.PrincpalRemainingCalculation,$B$11,
_xlpm.IsPrincipalZeroCondition,ROUND($I294,2) = 0,
_xlpm.IsPrincipalRemainingBlankCondition,$I294="",
_xlpm.IsPeriodBlankCondition,ISBLANK($A295),
_xlpm.Calculation,IF(_xlpm.IsPeriodBlankCondition,"",IF(_xlpm.IsPrincipalRemainingBlankCondition,"",IF(_xlpm.IsPrincipalZeroCondition,"",_xlpm.PrincpalRemainingCalculation))),
_xlpm.Calculation
)</f>
        <v>500</v>
      </c>
      <c r="K295" s="84" t="str">
        <f>_xlfn.LET(
_xlpm.IsPrincipalRemainingLessThanOrEqualToPMICutoffAmtCondition,$I294&lt;=$B$2*(1-$B$13),
_xlpm.PMIMonthlyPayment,$B$17,
_xlpm.IsPrincipalZeroCondition,ROUND($I294,2) = 0,
_xlpm.IsPrincipalRemainingBlankCondition,$I294="",
_xlpm.IsPeriodBlankCondition,ISBLANK($A295),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95" s="84">
        <f t="shared" si="22"/>
        <v>2163.4573496323683</v>
      </c>
      <c r="O295" s="84"/>
    </row>
    <row r="296" spans="1:15" x14ac:dyDescent="0.3">
      <c r="A296" s="74">
        <v>271</v>
      </c>
      <c r="B296" s="132">
        <f t="shared" si="23"/>
        <v>52048</v>
      </c>
      <c r="C296" s="130">
        <v>0.1</v>
      </c>
      <c r="D296" s="131">
        <f>_xlfn.LET(
_xlpm.Payment,IF(OR($C296&lt;&gt;$C295,$C295=""),-PMT($C296/12,COUNT($A296:$A$625),$I295),$D295),
_xlpm.IsPrincipalRemainingZeroCondition,ROUND($I295,2)=0,
_xlpm.IsPrincipalRemainingBlankCondition,$I295="",
_xlpm.IsPeriodBlankCondition,ISBLANK($A296),
_xlpm.Calculation,IF(_xlpm.IsPeriodBlankCondition,"",IF(_xlpm.IsPrincipalRemainingBlankCondition,"",IF(_xlpm.IsPrincipalRemainingZeroCondition,"",_xlpm.Payment))),
_xlpm.Calculation
)</f>
        <v>1563.4573496323683</v>
      </c>
      <c r="E296" s="84">
        <f t="shared" si="24"/>
        <v>18289.687827254398</v>
      </c>
      <c r="F296" s="84" cm="1">
        <f t="array" ref="F296">_xlfn.LET(
_xlpm.InterestCalculation,$I295*($C296/12),
_xlpm.IsPrincipalRemainingZeroCondition,ROUND($I295,2)=0,
_xlpm.IsPrincipalRemainingBlankCondition,$I295="",
_xlpm.IsPeriodBlankCondition,ISBLANK($A296),
_xlpm.Calculation,IF(_xlpm.IsPeriodBlankCondition,"",IF(_xlpm.IsPrincipalRemainingBlankCondition,"",IF(_xlpm.IsPrincipalRemainingZeroCondition,"",_xlpm.InterestCalculation))),
_xlpm.Calculation
)</f>
        <v>152.41406522711998</v>
      </c>
      <c r="G296" s="84">
        <f t="shared" si="20"/>
        <v>1411.0432844052484</v>
      </c>
      <c r="H296" s="84">
        <v>100</v>
      </c>
      <c r="I296" s="84">
        <f t="shared" si="21"/>
        <v>16778.64454284915</v>
      </c>
      <c r="J296" s="84">
        <f>_xlfn.LET(
_xlpm.PrincpalRemainingCalculation,$B$11,
_xlpm.IsPrincipalZeroCondition,ROUND($I295,2) = 0,
_xlpm.IsPrincipalRemainingBlankCondition,$I295="",
_xlpm.IsPeriodBlankCondition,ISBLANK($A296),
_xlpm.Calculation,IF(_xlpm.IsPeriodBlankCondition,"",IF(_xlpm.IsPrincipalRemainingBlankCondition,"",IF(_xlpm.IsPrincipalZeroCondition,"",_xlpm.PrincpalRemainingCalculation))),
_xlpm.Calculation
)</f>
        <v>500</v>
      </c>
      <c r="K296" s="84" t="str">
        <f>_xlfn.LET(
_xlpm.IsPrincipalRemainingLessThanOrEqualToPMICutoffAmtCondition,$I295&lt;=$B$2*(1-$B$13),
_xlpm.PMIMonthlyPayment,$B$17,
_xlpm.IsPrincipalZeroCondition,ROUND($I295,2) = 0,
_xlpm.IsPrincipalRemainingBlankCondition,$I295="",
_xlpm.IsPeriodBlankCondition,ISBLANK($A296),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96" s="84">
        <f t="shared" si="22"/>
        <v>2163.4573496323683</v>
      </c>
      <c r="O296" s="84"/>
    </row>
    <row r="297" spans="1:15" x14ac:dyDescent="0.3">
      <c r="A297" s="74">
        <v>272</v>
      </c>
      <c r="B297" s="132">
        <f t="shared" si="23"/>
        <v>52079</v>
      </c>
      <c r="C297" s="130">
        <v>0.1</v>
      </c>
      <c r="D297" s="131">
        <f>_xlfn.LET(
_xlpm.Payment,IF(OR($C297&lt;&gt;$C296,$C296=""),-PMT($C297/12,COUNT($A297:$A$625),$I296),$D296),
_xlpm.IsPrincipalRemainingZeroCondition,ROUND($I296,2)=0,
_xlpm.IsPrincipalRemainingBlankCondition,$I296="",
_xlpm.IsPeriodBlankCondition,ISBLANK($A297),
_xlpm.Calculation,IF(_xlpm.IsPeriodBlankCondition,"",IF(_xlpm.IsPrincipalRemainingBlankCondition,"",IF(_xlpm.IsPrincipalRemainingZeroCondition,"",_xlpm.Payment))),
_xlpm.Calculation
)</f>
        <v>1563.4573496323683</v>
      </c>
      <c r="E297" s="84">
        <f t="shared" si="24"/>
        <v>16778.64454284915</v>
      </c>
      <c r="F297" s="84" cm="1">
        <f t="array" ref="F297">_xlfn.LET(
_xlpm.InterestCalculation,$I296*($C297/12),
_xlpm.IsPrincipalRemainingZeroCondition,ROUND($I296,2)=0,
_xlpm.IsPrincipalRemainingBlankCondition,$I296="",
_xlpm.IsPeriodBlankCondition,ISBLANK($A297),
_xlpm.Calculation,IF(_xlpm.IsPeriodBlankCondition,"",IF(_xlpm.IsPrincipalRemainingBlankCondition,"",IF(_xlpm.IsPrincipalRemainingZeroCondition,"",_xlpm.InterestCalculation))),
_xlpm.Calculation
)</f>
        <v>139.82203785707625</v>
      </c>
      <c r="G297" s="84">
        <f t="shared" si="20"/>
        <v>1423.6353117752919</v>
      </c>
      <c r="H297" s="84">
        <v>100</v>
      </c>
      <c r="I297" s="84">
        <f t="shared" si="21"/>
        <v>15255.009231073858</v>
      </c>
      <c r="J297" s="84">
        <f>_xlfn.LET(
_xlpm.PrincpalRemainingCalculation,$B$11,
_xlpm.IsPrincipalZeroCondition,ROUND($I296,2) = 0,
_xlpm.IsPrincipalRemainingBlankCondition,$I296="",
_xlpm.IsPeriodBlankCondition,ISBLANK($A297),
_xlpm.Calculation,IF(_xlpm.IsPeriodBlankCondition,"",IF(_xlpm.IsPrincipalRemainingBlankCondition,"",IF(_xlpm.IsPrincipalZeroCondition,"",_xlpm.PrincpalRemainingCalculation))),
_xlpm.Calculation
)</f>
        <v>500</v>
      </c>
      <c r="K297" s="84" t="str">
        <f>_xlfn.LET(
_xlpm.IsPrincipalRemainingLessThanOrEqualToPMICutoffAmtCondition,$I296&lt;=$B$2*(1-$B$13),
_xlpm.PMIMonthlyPayment,$B$17,
_xlpm.IsPrincipalZeroCondition,ROUND($I296,2) = 0,
_xlpm.IsPrincipalRemainingBlankCondition,$I296="",
_xlpm.IsPeriodBlankCondition,ISBLANK($A297),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97" s="84">
        <f t="shared" si="22"/>
        <v>2163.4573496323683</v>
      </c>
      <c r="O297" s="84"/>
    </row>
    <row r="298" spans="1:15" x14ac:dyDescent="0.3">
      <c r="A298" s="74">
        <v>273</v>
      </c>
      <c r="B298" s="132">
        <f t="shared" si="23"/>
        <v>52110</v>
      </c>
      <c r="C298" s="130">
        <v>0.1</v>
      </c>
      <c r="D298" s="131">
        <f>_xlfn.LET(
_xlpm.Payment,IF(OR($C298&lt;&gt;$C297,$C297=""),-PMT($C298/12,COUNT($A298:$A$625),$I297),$D297),
_xlpm.IsPrincipalRemainingZeroCondition,ROUND($I297,2)=0,
_xlpm.IsPrincipalRemainingBlankCondition,$I297="",
_xlpm.IsPeriodBlankCondition,ISBLANK($A298),
_xlpm.Calculation,IF(_xlpm.IsPeriodBlankCondition,"",IF(_xlpm.IsPrincipalRemainingBlankCondition,"",IF(_xlpm.IsPrincipalRemainingZeroCondition,"",_xlpm.Payment))),
_xlpm.Calculation
)</f>
        <v>1563.4573496323683</v>
      </c>
      <c r="E298" s="84">
        <f t="shared" si="24"/>
        <v>15255.009231073858</v>
      </c>
      <c r="F298" s="84" cm="1">
        <f t="array" ref="F298">_xlfn.LET(
_xlpm.InterestCalculation,$I297*($C298/12),
_xlpm.IsPrincipalRemainingZeroCondition,ROUND($I297,2)=0,
_xlpm.IsPrincipalRemainingBlankCondition,$I297="",
_xlpm.IsPeriodBlankCondition,ISBLANK($A298),
_xlpm.Calculation,IF(_xlpm.IsPeriodBlankCondition,"",IF(_xlpm.IsPrincipalRemainingBlankCondition,"",IF(_xlpm.IsPrincipalRemainingZeroCondition,"",_xlpm.InterestCalculation))),
_xlpm.Calculation
)</f>
        <v>127.12507692561549</v>
      </c>
      <c r="G298" s="84">
        <f t="shared" si="20"/>
        <v>1436.3322727067527</v>
      </c>
      <c r="H298" s="84">
        <v>100</v>
      </c>
      <c r="I298" s="84">
        <f t="shared" si="21"/>
        <v>13718.676958367105</v>
      </c>
      <c r="J298" s="84">
        <f>_xlfn.LET(
_xlpm.PrincpalRemainingCalculation,$B$11,
_xlpm.IsPrincipalZeroCondition,ROUND($I297,2) = 0,
_xlpm.IsPrincipalRemainingBlankCondition,$I297="",
_xlpm.IsPeriodBlankCondition,ISBLANK($A298),
_xlpm.Calculation,IF(_xlpm.IsPeriodBlankCondition,"",IF(_xlpm.IsPrincipalRemainingBlankCondition,"",IF(_xlpm.IsPrincipalZeroCondition,"",_xlpm.PrincpalRemainingCalculation))),
_xlpm.Calculation
)</f>
        <v>500</v>
      </c>
      <c r="K298" s="84" t="str">
        <f>_xlfn.LET(
_xlpm.IsPrincipalRemainingLessThanOrEqualToPMICutoffAmtCondition,$I297&lt;=$B$2*(1-$B$13),
_xlpm.PMIMonthlyPayment,$B$17,
_xlpm.IsPrincipalZeroCondition,ROUND($I297,2) = 0,
_xlpm.IsPrincipalRemainingBlankCondition,$I297="",
_xlpm.IsPeriodBlankCondition,ISBLANK($A298),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98" s="84">
        <f t="shared" si="22"/>
        <v>2163.4573496323683</v>
      </c>
      <c r="O298" s="84"/>
    </row>
    <row r="299" spans="1:15" x14ac:dyDescent="0.3">
      <c r="A299" s="74">
        <v>274</v>
      </c>
      <c r="B299" s="132">
        <f t="shared" si="23"/>
        <v>52140</v>
      </c>
      <c r="C299" s="130">
        <v>0.1</v>
      </c>
      <c r="D299" s="131">
        <f>_xlfn.LET(
_xlpm.Payment,IF(OR($C299&lt;&gt;$C298,$C298=""),-PMT($C299/12,COUNT($A299:$A$625),$I298),$D298),
_xlpm.IsPrincipalRemainingZeroCondition,ROUND($I298,2)=0,
_xlpm.IsPrincipalRemainingBlankCondition,$I298="",
_xlpm.IsPeriodBlankCondition,ISBLANK($A299),
_xlpm.Calculation,IF(_xlpm.IsPeriodBlankCondition,"",IF(_xlpm.IsPrincipalRemainingBlankCondition,"",IF(_xlpm.IsPrincipalRemainingZeroCondition,"",_xlpm.Payment))),
_xlpm.Calculation
)</f>
        <v>1563.4573496323683</v>
      </c>
      <c r="E299" s="84">
        <f t="shared" si="24"/>
        <v>13718.676958367105</v>
      </c>
      <c r="F299" s="84" cm="1">
        <f t="array" ref="F299">_xlfn.LET(
_xlpm.InterestCalculation,$I298*($C299/12),
_xlpm.IsPrincipalRemainingZeroCondition,ROUND($I298,2)=0,
_xlpm.IsPrincipalRemainingBlankCondition,$I298="",
_xlpm.IsPeriodBlankCondition,ISBLANK($A299),
_xlpm.Calculation,IF(_xlpm.IsPeriodBlankCondition,"",IF(_xlpm.IsPrincipalRemainingBlankCondition,"",IF(_xlpm.IsPrincipalRemainingZeroCondition,"",_xlpm.InterestCalculation))),
_xlpm.Calculation
)</f>
        <v>114.32230798639254</v>
      </c>
      <c r="G299" s="84">
        <f t="shared" ref="G299:G362" si="25">_xlfn.LET(
_xlpm.PrincipalOwedCalculation,$D299-$F299,
_xlpm.IsPrincipalLessThenOrEqualToMonthlyPaymentCondition,$I298&lt;=$D299,
_xlpm.IsPrincipalZeroCondition,ROUND($I298,2) = 0,
_xlpm.IsPrincipalRemainingBlankCondition,$I298="",
_xlpm.IsPeriodBlankCondition,ISBLANK($A299),
_xlpm.Calculation,IF(_xlpm.IsPeriodBlankCondition,"",IF(_xlpm.IsPrincipalRemainingBlankCondition,"",IF(_xlpm.IsPrincipalZeroCondition,"",IF(_xlpm.IsPrincipalLessThenOrEqualToMonthlyPaymentCondition,$I298,_xlpm.PrincipalOwedCalculation)))),
_xlpm.Calculation
)</f>
        <v>1449.1350416459757</v>
      </c>
      <c r="H299" s="84">
        <v>100</v>
      </c>
      <c r="I299" s="84">
        <f t="shared" si="21"/>
        <v>12169.541916721129</v>
      </c>
      <c r="J299" s="84">
        <f>_xlfn.LET(
_xlpm.PrincpalRemainingCalculation,$B$11,
_xlpm.IsPrincipalZeroCondition,ROUND($I298,2) = 0,
_xlpm.IsPrincipalRemainingBlankCondition,$I298="",
_xlpm.IsPeriodBlankCondition,ISBLANK($A299),
_xlpm.Calculation,IF(_xlpm.IsPeriodBlankCondition,"",IF(_xlpm.IsPrincipalRemainingBlankCondition,"",IF(_xlpm.IsPrincipalZeroCondition,"",_xlpm.PrincpalRemainingCalculation))),
_xlpm.Calculation
)</f>
        <v>500</v>
      </c>
      <c r="K299" s="84" t="str">
        <f>_xlfn.LET(
_xlpm.IsPrincipalRemainingLessThanOrEqualToPMICutoffAmtCondition,$I298&lt;=$B$2*(1-$B$13),
_xlpm.PMIMonthlyPayment,$B$17,
_xlpm.IsPrincipalZeroCondition,ROUND($I298,2) = 0,
_xlpm.IsPrincipalRemainingBlankCondition,$I298="",
_xlpm.IsPeriodBlankCondition,ISBLANK($A299),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99" s="84">
        <f t="shared" si="22"/>
        <v>2163.4573496323683</v>
      </c>
      <c r="O299" s="84"/>
    </row>
    <row r="300" spans="1:15" x14ac:dyDescent="0.3">
      <c r="A300" s="74">
        <v>275</v>
      </c>
      <c r="B300" s="132">
        <f t="shared" si="23"/>
        <v>52171</v>
      </c>
      <c r="C300" s="130">
        <v>0.1</v>
      </c>
      <c r="D300" s="131">
        <f>_xlfn.LET(
_xlpm.Payment,IF(OR($C300&lt;&gt;$C299,$C299=""),-PMT($C300/12,COUNT($A300:$A$625),$I299),$D299),
_xlpm.IsPrincipalRemainingZeroCondition,ROUND($I299,2)=0,
_xlpm.IsPrincipalRemainingBlankCondition,$I299="",
_xlpm.IsPeriodBlankCondition,ISBLANK($A300),
_xlpm.Calculation,IF(_xlpm.IsPeriodBlankCondition,"",IF(_xlpm.IsPrincipalRemainingBlankCondition,"",IF(_xlpm.IsPrincipalRemainingZeroCondition,"",_xlpm.Payment))),
_xlpm.Calculation
)</f>
        <v>1563.4573496323683</v>
      </c>
      <c r="E300" s="84">
        <f t="shared" si="24"/>
        <v>12169.541916721129</v>
      </c>
      <c r="F300" s="84" cm="1">
        <f t="array" ref="F300">_xlfn.LET(
_xlpm.InterestCalculation,$I299*($C300/12),
_xlpm.IsPrincipalRemainingZeroCondition,ROUND($I299,2)=0,
_xlpm.IsPrincipalRemainingBlankCondition,$I299="",
_xlpm.IsPeriodBlankCondition,ISBLANK($A300),
_xlpm.Calculation,IF(_xlpm.IsPeriodBlankCondition,"",IF(_xlpm.IsPrincipalRemainingBlankCondition,"",IF(_xlpm.IsPrincipalRemainingZeroCondition,"",_xlpm.InterestCalculation))),
_xlpm.Calculation
)</f>
        <v>101.41284930600941</v>
      </c>
      <c r="G300" s="84">
        <f t="shared" si="25"/>
        <v>1462.044500326359</v>
      </c>
      <c r="H300" s="84">
        <v>100</v>
      </c>
      <c r="I300" s="84">
        <f t="shared" si="21"/>
        <v>10607.49741639477</v>
      </c>
      <c r="J300" s="84">
        <f>_xlfn.LET(
_xlpm.PrincpalRemainingCalculation,$B$11,
_xlpm.IsPrincipalZeroCondition,ROUND($I299,2) = 0,
_xlpm.IsPrincipalRemainingBlankCondition,$I299="",
_xlpm.IsPeriodBlankCondition,ISBLANK($A300),
_xlpm.Calculation,IF(_xlpm.IsPeriodBlankCondition,"",IF(_xlpm.IsPrincipalRemainingBlankCondition,"",IF(_xlpm.IsPrincipalZeroCondition,"",_xlpm.PrincpalRemainingCalculation))),
_xlpm.Calculation
)</f>
        <v>500</v>
      </c>
      <c r="K300" s="84" t="str">
        <f>_xlfn.LET(
_xlpm.IsPrincipalRemainingLessThanOrEqualToPMICutoffAmtCondition,$I299&lt;=$B$2*(1-$B$13),
_xlpm.PMIMonthlyPayment,$B$17,
_xlpm.IsPrincipalZeroCondition,ROUND($I299,2) = 0,
_xlpm.IsPrincipalRemainingBlankCondition,$I299="",
_xlpm.IsPeriodBlankCondition,ISBLANK($A300),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00" s="84">
        <f t="shared" si="22"/>
        <v>2163.4573496323683</v>
      </c>
      <c r="O300" s="84"/>
    </row>
    <row r="301" spans="1:15" x14ac:dyDescent="0.3">
      <c r="A301" s="74">
        <v>276</v>
      </c>
      <c r="B301" s="132">
        <f t="shared" si="23"/>
        <v>52201</v>
      </c>
      <c r="C301" s="130">
        <v>0.1</v>
      </c>
      <c r="D301" s="131">
        <f>_xlfn.LET(
_xlpm.Payment,IF(OR($C301&lt;&gt;$C300,$C300=""),-PMT($C301/12,COUNT($A301:$A$625),$I300),$D300),
_xlpm.IsPrincipalRemainingZeroCondition,ROUND($I300,2)=0,
_xlpm.IsPrincipalRemainingBlankCondition,$I300="",
_xlpm.IsPeriodBlankCondition,ISBLANK($A301),
_xlpm.Calculation,IF(_xlpm.IsPeriodBlankCondition,"",IF(_xlpm.IsPrincipalRemainingBlankCondition,"",IF(_xlpm.IsPrincipalRemainingZeroCondition,"",_xlpm.Payment))),
_xlpm.Calculation
)</f>
        <v>1563.4573496323683</v>
      </c>
      <c r="E301" s="84">
        <f t="shared" si="24"/>
        <v>10607.49741639477</v>
      </c>
      <c r="F301" s="84" cm="1">
        <f t="array" ref="F301">_xlfn.LET(
_xlpm.InterestCalculation,$I300*($C301/12),
_xlpm.IsPrincipalRemainingZeroCondition,ROUND($I300,2)=0,
_xlpm.IsPrincipalRemainingBlankCondition,$I300="",
_xlpm.IsPeriodBlankCondition,ISBLANK($A301),
_xlpm.Calculation,IF(_xlpm.IsPeriodBlankCondition,"",IF(_xlpm.IsPrincipalRemainingBlankCondition,"",IF(_xlpm.IsPrincipalRemainingZeroCondition,"",_xlpm.InterestCalculation))),
_xlpm.Calculation
)</f>
        <v>88.395811803289746</v>
      </c>
      <c r="G301" s="84">
        <f t="shared" si="25"/>
        <v>1475.0615378290786</v>
      </c>
      <c r="H301" s="84">
        <v>100</v>
      </c>
      <c r="I301" s="84">
        <f t="shared" si="21"/>
        <v>9032.4358785656914</v>
      </c>
      <c r="J301" s="84">
        <f>_xlfn.LET(
_xlpm.PrincpalRemainingCalculation,$B$11,
_xlpm.IsPrincipalZeroCondition,ROUND($I300,2) = 0,
_xlpm.IsPrincipalRemainingBlankCondition,$I300="",
_xlpm.IsPeriodBlankCondition,ISBLANK($A301),
_xlpm.Calculation,IF(_xlpm.IsPeriodBlankCondition,"",IF(_xlpm.IsPrincipalRemainingBlankCondition,"",IF(_xlpm.IsPrincipalZeroCondition,"",_xlpm.PrincpalRemainingCalculation))),
_xlpm.Calculation
)</f>
        <v>500</v>
      </c>
      <c r="K301" s="84" t="str">
        <f>_xlfn.LET(
_xlpm.IsPrincipalRemainingLessThanOrEqualToPMICutoffAmtCondition,$I300&lt;=$B$2*(1-$B$13),
_xlpm.PMIMonthlyPayment,$B$17,
_xlpm.IsPrincipalZeroCondition,ROUND($I300,2) = 0,
_xlpm.IsPrincipalRemainingBlankCondition,$I300="",
_xlpm.IsPeriodBlankCondition,ISBLANK($A301),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01" s="84">
        <f t="shared" si="22"/>
        <v>2163.4573496323683</v>
      </c>
      <c r="O301" s="84"/>
    </row>
    <row r="302" spans="1:15" x14ac:dyDescent="0.3">
      <c r="A302" s="74">
        <v>277</v>
      </c>
      <c r="B302" s="132">
        <f t="shared" si="23"/>
        <v>52232</v>
      </c>
      <c r="C302" s="130">
        <v>0.1</v>
      </c>
      <c r="D302" s="131">
        <f>_xlfn.LET(
_xlpm.Payment,IF(OR($C302&lt;&gt;$C301,$C301=""),-PMT($C302/12,COUNT($A302:$A$625),$I301),$D301),
_xlpm.IsPrincipalRemainingZeroCondition,ROUND($I301,2)=0,
_xlpm.IsPrincipalRemainingBlankCondition,$I301="",
_xlpm.IsPeriodBlankCondition,ISBLANK($A302),
_xlpm.Calculation,IF(_xlpm.IsPeriodBlankCondition,"",IF(_xlpm.IsPrincipalRemainingBlankCondition,"",IF(_xlpm.IsPrincipalRemainingZeroCondition,"",_xlpm.Payment))),
_xlpm.Calculation
)</f>
        <v>1563.4573496323683</v>
      </c>
      <c r="E302" s="84">
        <f t="shared" si="24"/>
        <v>9032.4358785656914</v>
      </c>
      <c r="F302" s="84" cm="1">
        <f t="array" ref="F302">_xlfn.LET(
_xlpm.InterestCalculation,$I301*($C302/12),
_xlpm.IsPrincipalRemainingZeroCondition,ROUND($I301,2)=0,
_xlpm.IsPrincipalRemainingBlankCondition,$I301="",
_xlpm.IsPeriodBlankCondition,ISBLANK($A302),
_xlpm.Calculation,IF(_xlpm.IsPeriodBlankCondition,"",IF(_xlpm.IsPrincipalRemainingBlankCondition,"",IF(_xlpm.IsPrincipalRemainingZeroCondition,"",_xlpm.InterestCalculation))),
_xlpm.Calculation
)</f>
        <v>75.270298988047429</v>
      </c>
      <c r="G302" s="84">
        <f t="shared" si="25"/>
        <v>1488.1870506443208</v>
      </c>
      <c r="H302" s="84">
        <v>100</v>
      </c>
      <c r="I302" s="84">
        <f t="shared" si="21"/>
        <v>7444.2488279213703</v>
      </c>
      <c r="J302" s="84">
        <f>_xlfn.LET(
_xlpm.PrincpalRemainingCalculation,$B$11,
_xlpm.IsPrincipalZeroCondition,ROUND($I301,2) = 0,
_xlpm.IsPrincipalRemainingBlankCondition,$I301="",
_xlpm.IsPeriodBlankCondition,ISBLANK($A302),
_xlpm.Calculation,IF(_xlpm.IsPeriodBlankCondition,"",IF(_xlpm.IsPrincipalRemainingBlankCondition,"",IF(_xlpm.IsPrincipalZeroCondition,"",_xlpm.PrincpalRemainingCalculation))),
_xlpm.Calculation
)</f>
        <v>500</v>
      </c>
      <c r="K302" s="84" t="str">
        <f>_xlfn.LET(
_xlpm.IsPrincipalRemainingLessThanOrEqualToPMICutoffAmtCondition,$I301&lt;=$B$2*(1-$B$13),
_xlpm.PMIMonthlyPayment,$B$17,
_xlpm.IsPrincipalZeroCondition,ROUND($I301,2) = 0,
_xlpm.IsPrincipalRemainingBlankCondition,$I301="",
_xlpm.IsPeriodBlankCondition,ISBLANK($A302),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02" s="84">
        <f t="shared" si="22"/>
        <v>2163.4573496323683</v>
      </c>
      <c r="O302" s="84"/>
    </row>
    <row r="303" spans="1:15" x14ac:dyDescent="0.3">
      <c r="A303" s="74">
        <v>278</v>
      </c>
      <c r="B303" s="132">
        <f t="shared" si="23"/>
        <v>52263</v>
      </c>
      <c r="C303" s="130">
        <v>0.1</v>
      </c>
      <c r="D303" s="131">
        <f>_xlfn.LET(
_xlpm.Payment,IF(OR($C303&lt;&gt;$C302,$C302=""),-PMT($C303/12,COUNT($A303:$A$625),$I302),$D302),
_xlpm.IsPrincipalRemainingZeroCondition,ROUND($I302,2)=0,
_xlpm.IsPrincipalRemainingBlankCondition,$I302="",
_xlpm.IsPeriodBlankCondition,ISBLANK($A303),
_xlpm.Calculation,IF(_xlpm.IsPeriodBlankCondition,"",IF(_xlpm.IsPrincipalRemainingBlankCondition,"",IF(_xlpm.IsPrincipalRemainingZeroCondition,"",_xlpm.Payment))),
_xlpm.Calculation
)</f>
        <v>1563.4573496323683</v>
      </c>
      <c r="E303" s="84">
        <f t="shared" si="24"/>
        <v>7444.2488279213703</v>
      </c>
      <c r="F303" s="84" cm="1">
        <f t="array" ref="F303">_xlfn.LET(
_xlpm.InterestCalculation,$I302*($C303/12),
_xlpm.IsPrincipalRemainingZeroCondition,ROUND($I302,2)=0,
_xlpm.IsPrincipalRemainingBlankCondition,$I302="",
_xlpm.IsPeriodBlankCondition,ISBLANK($A303),
_xlpm.Calculation,IF(_xlpm.IsPeriodBlankCondition,"",IF(_xlpm.IsPrincipalRemainingBlankCondition,"",IF(_xlpm.IsPrincipalRemainingZeroCondition,"",_xlpm.InterestCalculation))),
_xlpm.Calculation
)</f>
        <v>62.03540689934475</v>
      </c>
      <c r="G303" s="84">
        <f t="shared" si="25"/>
        <v>1501.4219427330236</v>
      </c>
      <c r="H303" s="84">
        <v>100</v>
      </c>
      <c r="I303" s="84">
        <f t="shared" si="21"/>
        <v>5842.8268851883468</v>
      </c>
      <c r="J303" s="84">
        <f>_xlfn.LET(
_xlpm.PrincpalRemainingCalculation,$B$11,
_xlpm.IsPrincipalZeroCondition,ROUND($I302,2) = 0,
_xlpm.IsPrincipalRemainingBlankCondition,$I302="",
_xlpm.IsPeriodBlankCondition,ISBLANK($A303),
_xlpm.Calculation,IF(_xlpm.IsPeriodBlankCondition,"",IF(_xlpm.IsPrincipalRemainingBlankCondition,"",IF(_xlpm.IsPrincipalZeroCondition,"",_xlpm.PrincpalRemainingCalculation))),
_xlpm.Calculation
)</f>
        <v>500</v>
      </c>
      <c r="K303" s="84" t="str">
        <f>_xlfn.LET(
_xlpm.IsPrincipalRemainingLessThanOrEqualToPMICutoffAmtCondition,$I302&lt;=$B$2*(1-$B$13),
_xlpm.PMIMonthlyPayment,$B$17,
_xlpm.IsPrincipalZeroCondition,ROUND($I302,2) = 0,
_xlpm.IsPrincipalRemainingBlankCondition,$I302="",
_xlpm.IsPeriodBlankCondition,ISBLANK($A303),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03" s="84">
        <f t="shared" si="22"/>
        <v>2163.4573496323683</v>
      </c>
      <c r="O303" s="84"/>
    </row>
    <row r="304" spans="1:15" x14ac:dyDescent="0.3">
      <c r="A304" s="74">
        <v>279</v>
      </c>
      <c r="B304" s="132">
        <f t="shared" si="23"/>
        <v>52291</v>
      </c>
      <c r="C304" s="130">
        <v>0.1</v>
      </c>
      <c r="D304" s="131">
        <f>_xlfn.LET(
_xlpm.Payment,IF(OR($C304&lt;&gt;$C303,$C303=""),-PMT($C304/12,COUNT($A304:$A$625),$I303),$D303),
_xlpm.IsPrincipalRemainingZeroCondition,ROUND($I303,2)=0,
_xlpm.IsPrincipalRemainingBlankCondition,$I303="",
_xlpm.IsPeriodBlankCondition,ISBLANK($A304),
_xlpm.Calculation,IF(_xlpm.IsPeriodBlankCondition,"",IF(_xlpm.IsPrincipalRemainingBlankCondition,"",IF(_xlpm.IsPrincipalRemainingZeroCondition,"",_xlpm.Payment))),
_xlpm.Calculation
)</f>
        <v>1563.4573496323683</v>
      </c>
      <c r="E304" s="84">
        <f t="shared" si="24"/>
        <v>5842.8268851883468</v>
      </c>
      <c r="F304" s="84" cm="1">
        <f t="array" ref="F304">_xlfn.LET(
_xlpm.InterestCalculation,$I303*($C304/12),
_xlpm.IsPrincipalRemainingZeroCondition,ROUND($I303,2)=0,
_xlpm.IsPrincipalRemainingBlankCondition,$I303="",
_xlpm.IsPeriodBlankCondition,ISBLANK($A304),
_xlpm.Calculation,IF(_xlpm.IsPeriodBlankCondition,"",IF(_xlpm.IsPrincipalRemainingBlankCondition,"",IF(_xlpm.IsPrincipalRemainingZeroCondition,"",_xlpm.InterestCalculation))),
_xlpm.Calculation
)</f>
        <v>48.690224043236221</v>
      </c>
      <c r="G304" s="84">
        <f t="shared" si="25"/>
        <v>1514.7671255891321</v>
      </c>
      <c r="H304" s="84">
        <v>100</v>
      </c>
      <c r="I304" s="84">
        <f t="shared" si="21"/>
        <v>4228.0597595992149</v>
      </c>
      <c r="J304" s="84">
        <f>_xlfn.LET(
_xlpm.PrincpalRemainingCalculation,$B$11,
_xlpm.IsPrincipalZeroCondition,ROUND($I303,2) = 0,
_xlpm.IsPrincipalRemainingBlankCondition,$I303="",
_xlpm.IsPeriodBlankCondition,ISBLANK($A304),
_xlpm.Calculation,IF(_xlpm.IsPeriodBlankCondition,"",IF(_xlpm.IsPrincipalRemainingBlankCondition,"",IF(_xlpm.IsPrincipalZeroCondition,"",_xlpm.PrincpalRemainingCalculation))),
_xlpm.Calculation
)</f>
        <v>500</v>
      </c>
      <c r="K304" s="84" t="str">
        <f>_xlfn.LET(
_xlpm.IsPrincipalRemainingLessThanOrEqualToPMICutoffAmtCondition,$I303&lt;=$B$2*(1-$B$13),
_xlpm.PMIMonthlyPayment,$B$17,
_xlpm.IsPrincipalZeroCondition,ROUND($I303,2) = 0,
_xlpm.IsPrincipalRemainingBlankCondition,$I303="",
_xlpm.IsPeriodBlankCondition,ISBLANK($A304),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04" s="84">
        <f t="shared" si="22"/>
        <v>2163.4573496323683</v>
      </c>
      <c r="O304" s="84"/>
    </row>
    <row r="305" spans="1:15" x14ac:dyDescent="0.3">
      <c r="A305" s="74">
        <v>280</v>
      </c>
      <c r="B305" s="132">
        <f t="shared" si="23"/>
        <v>52322</v>
      </c>
      <c r="C305" s="130">
        <v>0.1</v>
      </c>
      <c r="D305" s="131">
        <f>_xlfn.LET(
_xlpm.Payment,IF(OR($C305&lt;&gt;$C304,$C304=""),-PMT($C305/12,COUNT($A305:$A$625),$I304),$D304),
_xlpm.IsPrincipalRemainingZeroCondition,ROUND($I304,2)=0,
_xlpm.IsPrincipalRemainingBlankCondition,$I304="",
_xlpm.IsPeriodBlankCondition,ISBLANK($A305),
_xlpm.Calculation,IF(_xlpm.IsPeriodBlankCondition,"",IF(_xlpm.IsPrincipalRemainingBlankCondition,"",IF(_xlpm.IsPrincipalRemainingZeroCondition,"",_xlpm.Payment))),
_xlpm.Calculation
)</f>
        <v>1563.4573496323683</v>
      </c>
      <c r="E305" s="84">
        <f t="shared" si="24"/>
        <v>4228.0597595992149</v>
      </c>
      <c r="F305" s="84" cm="1">
        <f t="array" ref="F305">_xlfn.LET(
_xlpm.InterestCalculation,$I304*($C305/12),
_xlpm.IsPrincipalRemainingZeroCondition,ROUND($I304,2)=0,
_xlpm.IsPrincipalRemainingBlankCondition,$I304="",
_xlpm.IsPeriodBlankCondition,ISBLANK($A305),
_xlpm.Calculation,IF(_xlpm.IsPeriodBlankCondition,"",IF(_xlpm.IsPrincipalRemainingBlankCondition,"",IF(_xlpm.IsPrincipalRemainingZeroCondition,"",_xlpm.InterestCalculation))),
_xlpm.Calculation
)</f>
        <v>35.233831329993457</v>
      </c>
      <c r="G305" s="84">
        <f t="shared" si="25"/>
        <v>1528.2235183023747</v>
      </c>
      <c r="H305" s="84">
        <v>100</v>
      </c>
      <c r="I305" s="84">
        <f t="shared" si="21"/>
        <v>2599.8362412968399</v>
      </c>
      <c r="J305" s="84">
        <f>_xlfn.LET(
_xlpm.PrincpalRemainingCalculation,$B$11,
_xlpm.IsPrincipalZeroCondition,ROUND($I304,2) = 0,
_xlpm.IsPrincipalRemainingBlankCondition,$I304="",
_xlpm.IsPeriodBlankCondition,ISBLANK($A305),
_xlpm.Calculation,IF(_xlpm.IsPeriodBlankCondition,"",IF(_xlpm.IsPrincipalRemainingBlankCondition,"",IF(_xlpm.IsPrincipalZeroCondition,"",_xlpm.PrincpalRemainingCalculation))),
_xlpm.Calculation
)</f>
        <v>500</v>
      </c>
      <c r="K305" s="84" t="str">
        <f>_xlfn.LET(
_xlpm.IsPrincipalRemainingLessThanOrEqualToPMICutoffAmtCondition,$I304&lt;=$B$2*(1-$B$13),
_xlpm.PMIMonthlyPayment,$B$17,
_xlpm.IsPrincipalZeroCondition,ROUND($I304,2) = 0,
_xlpm.IsPrincipalRemainingBlankCondition,$I304="",
_xlpm.IsPeriodBlankCondition,ISBLANK($A305),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05" s="84">
        <f t="shared" si="22"/>
        <v>2163.4573496323683</v>
      </c>
      <c r="O305" s="84"/>
    </row>
    <row r="306" spans="1:15" x14ac:dyDescent="0.3">
      <c r="A306" s="74">
        <v>281</v>
      </c>
      <c r="B306" s="132">
        <f t="shared" si="23"/>
        <v>52352</v>
      </c>
      <c r="C306" s="130">
        <v>0.1</v>
      </c>
      <c r="D306" s="131">
        <f>_xlfn.LET(
_xlpm.Payment,IF(OR($C306&lt;&gt;$C305,$C305=""),-PMT($C306/12,COUNT($A306:$A$625),$I305),$D305),
_xlpm.IsPrincipalRemainingZeroCondition,ROUND($I305,2)=0,
_xlpm.IsPrincipalRemainingBlankCondition,$I305="",
_xlpm.IsPeriodBlankCondition,ISBLANK($A306),
_xlpm.Calculation,IF(_xlpm.IsPeriodBlankCondition,"",IF(_xlpm.IsPrincipalRemainingBlankCondition,"",IF(_xlpm.IsPrincipalRemainingZeroCondition,"",_xlpm.Payment))),
_xlpm.Calculation
)</f>
        <v>1563.4573496323683</v>
      </c>
      <c r="E306" s="84">
        <f t="shared" si="24"/>
        <v>2599.8362412968399</v>
      </c>
      <c r="F306" s="84" cm="1">
        <f t="array" ref="F306">_xlfn.LET(
_xlpm.InterestCalculation,$I305*($C306/12),
_xlpm.IsPrincipalRemainingZeroCondition,ROUND($I305,2)=0,
_xlpm.IsPrincipalRemainingBlankCondition,$I305="",
_xlpm.IsPeriodBlankCondition,ISBLANK($A306),
_xlpm.Calculation,IF(_xlpm.IsPeriodBlankCondition,"",IF(_xlpm.IsPrincipalRemainingBlankCondition,"",IF(_xlpm.IsPrincipalRemainingZeroCondition,"",_xlpm.InterestCalculation))),
_xlpm.Calculation
)</f>
        <v>21.665302010807</v>
      </c>
      <c r="G306" s="84">
        <f t="shared" si="25"/>
        <v>1541.7920476215613</v>
      </c>
      <c r="H306" s="84">
        <v>100</v>
      </c>
      <c r="I306" s="84">
        <f t="shared" si="21"/>
        <v>958.04419367527862</v>
      </c>
      <c r="J306" s="84">
        <f>_xlfn.LET(
_xlpm.PrincpalRemainingCalculation,$B$11,
_xlpm.IsPrincipalZeroCondition,ROUND($I305,2) = 0,
_xlpm.IsPrincipalRemainingBlankCondition,$I305="",
_xlpm.IsPeriodBlankCondition,ISBLANK($A306),
_xlpm.Calculation,IF(_xlpm.IsPeriodBlankCondition,"",IF(_xlpm.IsPrincipalRemainingBlankCondition,"",IF(_xlpm.IsPrincipalZeroCondition,"",_xlpm.PrincpalRemainingCalculation))),
_xlpm.Calculation
)</f>
        <v>500</v>
      </c>
      <c r="K306" s="84" t="str">
        <f>_xlfn.LET(
_xlpm.IsPrincipalRemainingLessThanOrEqualToPMICutoffAmtCondition,$I305&lt;=$B$2*(1-$B$13),
_xlpm.PMIMonthlyPayment,$B$17,
_xlpm.IsPrincipalZeroCondition,ROUND($I305,2) = 0,
_xlpm.IsPrincipalRemainingBlankCondition,$I305="",
_xlpm.IsPeriodBlankCondition,ISBLANK($A306),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06" s="84">
        <f t="shared" si="22"/>
        <v>2163.4573496323683</v>
      </c>
      <c r="O306" s="84"/>
    </row>
    <row r="307" spans="1:15" x14ac:dyDescent="0.3">
      <c r="A307" s="74">
        <v>282</v>
      </c>
      <c r="B307" s="132">
        <f t="shared" si="23"/>
        <v>52383</v>
      </c>
      <c r="C307" s="130">
        <v>0.1</v>
      </c>
      <c r="D307" s="131">
        <f>_xlfn.LET(
_xlpm.Payment,IF(OR($C307&lt;&gt;$C306,$C306=""),-PMT($C307/12,COUNT($A307:$A$625),$I306),$D306),
_xlpm.IsPrincipalRemainingZeroCondition,ROUND($I306,2)=0,
_xlpm.IsPrincipalRemainingBlankCondition,$I306="",
_xlpm.IsPeriodBlankCondition,ISBLANK($A307),
_xlpm.Calculation,IF(_xlpm.IsPeriodBlankCondition,"",IF(_xlpm.IsPrincipalRemainingBlankCondition,"",IF(_xlpm.IsPrincipalRemainingZeroCondition,"",_xlpm.Payment))),
_xlpm.Calculation
)</f>
        <v>1563.4573496323683</v>
      </c>
      <c r="E307" s="84">
        <f t="shared" si="24"/>
        <v>958.04419367527862</v>
      </c>
      <c r="F307" s="84" cm="1">
        <f t="array" ref="F307">_xlfn.LET(
_xlpm.InterestCalculation,$I306*($C307/12),
_xlpm.IsPrincipalRemainingZeroCondition,ROUND($I306,2)=0,
_xlpm.IsPrincipalRemainingBlankCondition,$I306="",
_xlpm.IsPeriodBlankCondition,ISBLANK($A307),
_xlpm.Calculation,IF(_xlpm.IsPeriodBlankCondition,"",IF(_xlpm.IsPrincipalRemainingBlankCondition,"",IF(_xlpm.IsPrincipalRemainingZeroCondition,"",_xlpm.InterestCalculation))),
_xlpm.Calculation
)</f>
        <v>7.9837016139606547</v>
      </c>
      <c r="G307" s="84">
        <f t="shared" si="25"/>
        <v>958.04419367527862</v>
      </c>
      <c r="H307" s="84">
        <v>100</v>
      </c>
      <c r="I307" s="84">
        <f t="shared" si="21"/>
        <v>0</v>
      </c>
      <c r="J307" s="84">
        <f>_xlfn.LET(
_xlpm.PrincpalRemainingCalculation,$B$11,
_xlpm.IsPrincipalZeroCondition,ROUND($I306,2) = 0,
_xlpm.IsPrincipalRemainingBlankCondition,$I306="",
_xlpm.IsPeriodBlankCondition,ISBLANK($A307),
_xlpm.Calculation,IF(_xlpm.IsPeriodBlankCondition,"",IF(_xlpm.IsPrincipalRemainingBlankCondition,"",IF(_xlpm.IsPrincipalZeroCondition,"",_xlpm.PrincpalRemainingCalculation))),
_xlpm.Calculation
)</f>
        <v>500</v>
      </c>
      <c r="K307" s="84" t="str">
        <f>_xlfn.LET(
_xlpm.IsPrincipalRemainingLessThanOrEqualToPMICutoffAmtCondition,$I306&lt;=$B$2*(1-$B$13),
_xlpm.PMIMonthlyPayment,$B$17,
_xlpm.IsPrincipalZeroCondition,ROUND($I306,2) = 0,
_xlpm.IsPrincipalRemainingBlankCondition,$I306="",
_xlpm.IsPeriodBlankCondition,ISBLANK($A307),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07" s="84">
        <f t="shared" si="22"/>
        <v>1466.0278952892393</v>
      </c>
      <c r="O307" s="84"/>
    </row>
    <row r="308" spans="1:15" x14ac:dyDescent="0.3">
      <c r="A308" s="74">
        <v>283</v>
      </c>
      <c r="B308" s="132">
        <f t="shared" si="23"/>
        <v>52413</v>
      </c>
      <c r="C308" s="130">
        <v>0.1</v>
      </c>
      <c r="D308" s="131" t="str">
        <f>_xlfn.LET(
_xlpm.Payment,IF(OR($C308&lt;&gt;$C307,$C307=""),-PMT($C308/12,COUNT($A308:$A$625),$I307),$D307),
_xlpm.IsPrincipalRemainingZeroCondition,ROUND($I307,2)=0,
_xlpm.IsPrincipalRemainingBlankCondition,$I307="",
_xlpm.IsPeriodBlankCondition,ISBLANK($A308),
_xlpm.Calculation,IF(_xlpm.IsPeriodBlankCondition,"",IF(_xlpm.IsPrincipalRemainingBlankCondition,"",IF(_xlpm.IsPrincipalRemainingZeroCondition,"",_xlpm.Payment))),
_xlpm.Calculation
)</f>
        <v/>
      </c>
      <c r="E308" s="84" t="str">
        <f t="shared" si="24"/>
        <v/>
      </c>
      <c r="F308" s="84" t="str" cm="1">
        <f t="array" ref="F308">_xlfn.LET(
_xlpm.InterestCalculation,$I307*($C308/12),
_xlpm.IsPrincipalRemainingZeroCondition,ROUND($I307,2)=0,
_xlpm.IsPrincipalRemainingBlankCondition,$I307="",
_xlpm.IsPeriodBlankCondition,ISBLANK($A308),
_xlpm.Calculation,IF(_xlpm.IsPeriodBlankCondition,"",IF(_xlpm.IsPrincipalRemainingBlankCondition,"",IF(_xlpm.IsPrincipalRemainingZeroCondition,"",_xlpm.InterestCalculation))),
_xlpm.Calculation
)</f>
        <v/>
      </c>
      <c r="G308" s="84" t="str">
        <f t="shared" si="25"/>
        <v/>
      </c>
      <c r="H308" s="84">
        <v>100</v>
      </c>
      <c r="I308" s="84" t="str">
        <f t="shared" si="21"/>
        <v/>
      </c>
      <c r="J308" s="84" t="str">
        <f>_xlfn.LET(
_xlpm.PrincpalRemainingCalculation,$B$11,
_xlpm.IsPrincipalZeroCondition,ROUND($I307,2) = 0,
_xlpm.IsPrincipalRemainingBlankCondition,$I307="",
_xlpm.IsPeriodBlankCondition,ISBLANK($A308),
_xlpm.Calculation,IF(_xlpm.IsPeriodBlankCondition,"",IF(_xlpm.IsPrincipalRemainingBlankCondition,"",IF(_xlpm.IsPrincipalZeroCondition,"",_xlpm.PrincpalRemainingCalculation))),
_xlpm.Calculation
)</f>
        <v/>
      </c>
      <c r="K308" s="84" t="str">
        <f>_xlfn.LET(
_xlpm.IsPrincipalRemainingLessThanOrEqualToPMICutoffAmtCondition,$I307&lt;=$B$2*(1-$B$13),
_xlpm.PMIMonthlyPayment,$B$17,
_xlpm.IsPrincipalZeroCondition,ROUND($I307,2) = 0,
_xlpm.IsPrincipalRemainingBlankCondition,$I307="",
_xlpm.IsPeriodBlankCondition,ISBLANK($A308),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08" s="84" t="str">
        <f t="shared" si="22"/>
        <v/>
      </c>
      <c r="O308" s="84"/>
    </row>
    <row r="309" spans="1:15" x14ac:dyDescent="0.3">
      <c r="A309" s="74">
        <v>284</v>
      </c>
      <c r="B309" s="132">
        <f t="shared" si="23"/>
        <v>52444</v>
      </c>
      <c r="C309" s="130">
        <v>0.1</v>
      </c>
      <c r="D309" s="131" t="str">
        <f>_xlfn.LET(
_xlpm.Payment,IF(OR($C309&lt;&gt;$C308,$C308=""),-PMT($C309/12,COUNT($A309:$A$625),$I308),$D308),
_xlpm.IsPrincipalRemainingZeroCondition,ROUND($I308,2)=0,
_xlpm.IsPrincipalRemainingBlankCondition,$I308="",
_xlpm.IsPeriodBlankCondition,ISBLANK($A309),
_xlpm.Calculation,IF(_xlpm.IsPeriodBlankCondition,"",IF(_xlpm.IsPrincipalRemainingBlankCondition,"",IF(_xlpm.IsPrincipalRemainingZeroCondition,"",_xlpm.Payment))),
_xlpm.Calculation
)</f>
        <v/>
      </c>
      <c r="E309" s="84" t="str">
        <f t="shared" si="24"/>
        <v/>
      </c>
      <c r="F309" s="84" t="str" cm="1">
        <f t="array" ref="F309">_xlfn.LET(
_xlpm.InterestCalculation,$I308*($C309/12),
_xlpm.IsPrincipalRemainingZeroCondition,ROUND($I308,2)=0,
_xlpm.IsPrincipalRemainingBlankCondition,$I308="",
_xlpm.IsPeriodBlankCondition,ISBLANK($A309),
_xlpm.Calculation,IF(_xlpm.IsPeriodBlankCondition,"",IF(_xlpm.IsPrincipalRemainingBlankCondition,"",IF(_xlpm.IsPrincipalRemainingZeroCondition,"",_xlpm.InterestCalculation))),
_xlpm.Calculation
)</f>
        <v/>
      </c>
      <c r="G309" s="84" t="str">
        <f t="shared" si="25"/>
        <v/>
      </c>
      <c r="H309" s="84">
        <v>100</v>
      </c>
      <c r="I309" s="84" t="str">
        <f t="shared" si="21"/>
        <v/>
      </c>
      <c r="J309" s="84" t="str">
        <f>_xlfn.LET(
_xlpm.PrincpalRemainingCalculation,$B$11,
_xlpm.IsPrincipalZeroCondition,ROUND($I308,2) = 0,
_xlpm.IsPrincipalRemainingBlankCondition,$I308="",
_xlpm.IsPeriodBlankCondition,ISBLANK($A309),
_xlpm.Calculation,IF(_xlpm.IsPeriodBlankCondition,"",IF(_xlpm.IsPrincipalRemainingBlankCondition,"",IF(_xlpm.IsPrincipalZeroCondition,"",_xlpm.PrincpalRemainingCalculation))),
_xlpm.Calculation
)</f>
        <v/>
      </c>
      <c r="K309" s="84" t="str">
        <f>_xlfn.LET(
_xlpm.IsPrincipalRemainingLessThanOrEqualToPMICutoffAmtCondition,$I308&lt;=$B$2*(1-$B$13),
_xlpm.PMIMonthlyPayment,$B$17,
_xlpm.IsPrincipalZeroCondition,ROUND($I308,2) = 0,
_xlpm.IsPrincipalRemainingBlankCondition,$I308="",
_xlpm.IsPeriodBlankCondition,ISBLANK($A309),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09" s="84" t="str">
        <f t="shared" si="22"/>
        <v/>
      </c>
      <c r="O309" s="84"/>
    </row>
    <row r="310" spans="1:15" x14ac:dyDescent="0.3">
      <c r="A310" s="74">
        <v>285</v>
      </c>
      <c r="B310" s="132">
        <f t="shared" si="23"/>
        <v>52475</v>
      </c>
      <c r="C310" s="130">
        <v>0.1</v>
      </c>
      <c r="D310" s="131" t="str">
        <f>_xlfn.LET(
_xlpm.Payment,IF(OR($C310&lt;&gt;$C309,$C309=""),-PMT($C310/12,COUNT($A310:$A$625),$I309),$D309),
_xlpm.IsPrincipalRemainingZeroCondition,ROUND($I309,2)=0,
_xlpm.IsPrincipalRemainingBlankCondition,$I309="",
_xlpm.IsPeriodBlankCondition,ISBLANK($A310),
_xlpm.Calculation,IF(_xlpm.IsPeriodBlankCondition,"",IF(_xlpm.IsPrincipalRemainingBlankCondition,"",IF(_xlpm.IsPrincipalRemainingZeroCondition,"",_xlpm.Payment))),
_xlpm.Calculation
)</f>
        <v/>
      </c>
      <c r="E310" s="84" t="str">
        <f t="shared" si="24"/>
        <v/>
      </c>
      <c r="F310" s="84" t="str" cm="1">
        <f t="array" ref="F310">_xlfn.LET(
_xlpm.InterestCalculation,$I309*($C310/12),
_xlpm.IsPrincipalRemainingZeroCondition,ROUND($I309,2)=0,
_xlpm.IsPrincipalRemainingBlankCondition,$I309="",
_xlpm.IsPeriodBlankCondition,ISBLANK($A310),
_xlpm.Calculation,IF(_xlpm.IsPeriodBlankCondition,"",IF(_xlpm.IsPrincipalRemainingBlankCondition,"",IF(_xlpm.IsPrincipalRemainingZeroCondition,"",_xlpm.InterestCalculation))),
_xlpm.Calculation
)</f>
        <v/>
      </c>
      <c r="G310" s="84" t="str">
        <f t="shared" si="25"/>
        <v/>
      </c>
      <c r="H310" s="84">
        <v>100</v>
      </c>
      <c r="I310" s="84" t="str">
        <f t="shared" si="21"/>
        <v/>
      </c>
      <c r="J310" s="84" t="str">
        <f>_xlfn.LET(
_xlpm.PrincpalRemainingCalculation,$B$11,
_xlpm.IsPrincipalZeroCondition,ROUND($I309,2) = 0,
_xlpm.IsPrincipalRemainingBlankCondition,$I309="",
_xlpm.IsPeriodBlankCondition,ISBLANK($A310),
_xlpm.Calculation,IF(_xlpm.IsPeriodBlankCondition,"",IF(_xlpm.IsPrincipalRemainingBlankCondition,"",IF(_xlpm.IsPrincipalZeroCondition,"",_xlpm.PrincpalRemainingCalculation))),
_xlpm.Calculation
)</f>
        <v/>
      </c>
      <c r="K310" s="84" t="str">
        <f>_xlfn.LET(
_xlpm.IsPrincipalRemainingLessThanOrEqualToPMICutoffAmtCondition,$I309&lt;=$B$2*(1-$B$13),
_xlpm.PMIMonthlyPayment,$B$17,
_xlpm.IsPrincipalZeroCondition,ROUND($I309,2) = 0,
_xlpm.IsPrincipalRemainingBlankCondition,$I309="",
_xlpm.IsPeriodBlankCondition,ISBLANK($A310),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10" s="84" t="str">
        <f t="shared" si="22"/>
        <v/>
      </c>
      <c r="O310" s="84"/>
    </row>
    <row r="311" spans="1:15" x14ac:dyDescent="0.3">
      <c r="A311" s="74">
        <v>286</v>
      </c>
      <c r="B311" s="132">
        <f t="shared" si="23"/>
        <v>52505</v>
      </c>
      <c r="C311" s="130">
        <v>0.1</v>
      </c>
      <c r="D311" s="131" t="str">
        <f>_xlfn.LET(
_xlpm.Payment,IF(OR($C311&lt;&gt;$C310,$C310=""),-PMT($C311/12,COUNT($A311:$A$625),$I310),$D310),
_xlpm.IsPrincipalRemainingZeroCondition,ROUND($I310,2)=0,
_xlpm.IsPrincipalRemainingBlankCondition,$I310="",
_xlpm.IsPeriodBlankCondition,ISBLANK($A311),
_xlpm.Calculation,IF(_xlpm.IsPeriodBlankCondition,"",IF(_xlpm.IsPrincipalRemainingBlankCondition,"",IF(_xlpm.IsPrincipalRemainingZeroCondition,"",_xlpm.Payment))),
_xlpm.Calculation
)</f>
        <v/>
      </c>
      <c r="E311" s="84" t="str">
        <f t="shared" si="24"/>
        <v/>
      </c>
      <c r="F311" s="84" t="str" cm="1">
        <f t="array" ref="F311">_xlfn.LET(
_xlpm.InterestCalculation,$I310*($C311/12),
_xlpm.IsPrincipalRemainingZeroCondition,ROUND($I310,2)=0,
_xlpm.IsPrincipalRemainingBlankCondition,$I310="",
_xlpm.IsPeriodBlankCondition,ISBLANK($A311),
_xlpm.Calculation,IF(_xlpm.IsPeriodBlankCondition,"",IF(_xlpm.IsPrincipalRemainingBlankCondition,"",IF(_xlpm.IsPrincipalRemainingZeroCondition,"",_xlpm.InterestCalculation))),
_xlpm.Calculation
)</f>
        <v/>
      </c>
      <c r="G311" s="84" t="str">
        <f t="shared" si="25"/>
        <v/>
      </c>
      <c r="H311" s="84">
        <v>100</v>
      </c>
      <c r="I311" s="84" t="str">
        <f t="shared" si="21"/>
        <v/>
      </c>
      <c r="J311" s="84" t="str">
        <f>_xlfn.LET(
_xlpm.PrincpalRemainingCalculation,$B$11,
_xlpm.IsPrincipalZeroCondition,ROUND($I310,2) = 0,
_xlpm.IsPrincipalRemainingBlankCondition,$I310="",
_xlpm.IsPeriodBlankCondition,ISBLANK($A311),
_xlpm.Calculation,IF(_xlpm.IsPeriodBlankCondition,"",IF(_xlpm.IsPrincipalRemainingBlankCondition,"",IF(_xlpm.IsPrincipalZeroCondition,"",_xlpm.PrincpalRemainingCalculation))),
_xlpm.Calculation
)</f>
        <v/>
      </c>
      <c r="K311" s="84" t="str">
        <f>_xlfn.LET(
_xlpm.IsPrincipalRemainingLessThanOrEqualToPMICutoffAmtCondition,$I310&lt;=$B$2*(1-$B$13),
_xlpm.PMIMonthlyPayment,$B$17,
_xlpm.IsPrincipalZeroCondition,ROUND($I310,2) = 0,
_xlpm.IsPrincipalRemainingBlankCondition,$I310="",
_xlpm.IsPeriodBlankCondition,ISBLANK($A311),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11" s="84" t="str">
        <f t="shared" si="22"/>
        <v/>
      </c>
      <c r="O311" s="84"/>
    </row>
    <row r="312" spans="1:15" x14ac:dyDescent="0.3">
      <c r="A312" s="74">
        <v>287</v>
      </c>
      <c r="B312" s="132">
        <f t="shared" si="23"/>
        <v>52536</v>
      </c>
      <c r="C312" s="130">
        <v>0.1</v>
      </c>
      <c r="D312" s="131" t="str">
        <f>_xlfn.LET(
_xlpm.Payment,IF(OR($C312&lt;&gt;$C311,$C311=""),-PMT($C312/12,COUNT($A312:$A$625),$I311),$D311),
_xlpm.IsPrincipalRemainingZeroCondition,ROUND($I311,2)=0,
_xlpm.IsPrincipalRemainingBlankCondition,$I311="",
_xlpm.IsPeriodBlankCondition,ISBLANK($A312),
_xlpm.Calculation,IF(_xlpm.IsPeriodBlankCondition,"",IF(_xlpm.IsPrincipalRemainingBlankCondition,"",IF(_xlpm.IsPrincipalRemainingZeroCondition,"",_xlpm.Payment))),
_xlpm.Calculation
)</f>
        <v/>
      </c>
      <c r="E312" s="84" t="str">
        <f t="shared" si="24"/>
        <v/>
      </c>
      <c r="F312" s="84" t="str" cm="1">
        <f t="array" ref="F312">_xlfn.LET(
_xlpm.InterestCalculation,$I311*($C312/12),
_xlpm.IsPrincipalRemainingZeroCondition,ROUND($I311,2)=0,
_xlpm.IsPrincipalRemainingBlankCondition,$I311="",
_xlpm.IsPeriodBlankCondition,ISBLANK($A312),
_xlpm.Calculation,IF(_xlpm.IsPeriodBlankCondition,"",IF(_xlpm.IsPrincipalRemainingBlankCondition,"",IF(_xlpm.IsPrincipalRemainingZeroCondition,"",_xlpm.InterestCalculation))),
_xlpm.Calculation
)</f>
        <v/>
      </c>
      <c r="G312" s="84" t="str">
        <f t="shared" si="25"/>
        <v/>
      </c>
      <c r="H312" s="84">
        <v>100</v>
      </c>
      <c r="I312" s="84" t="str">
        <f t="shared" si="21"/>
        <v/>
      </c>
      <c r="J312" s="84" t="str">
        <f>_xlfn.LET(
_xlpm.PrincpalRemainingCalculation,$B$11,
_xlpm.IsPrincipalZeroCondition,ROUND($I311,2) = 0,
_xlpm.IsPrincipalRemainingBlankCondition,$I311="",
_xlpm.IsPeriodBlankCondition,ISBLANK($A312),
_xlpm.Calculation,IF(_xlpm.IsPeriodBlankCondition,"",IF(_xlpm.IsPrincipalRemainingBlankCondition,"",IF(_xlpm.IsPrincipalZeroCondition,"",_xlpm.PrincpalRemainingCalculation))),
_xlpm.Calculation
)</f>
        <v/>
      </c>
      <c r="K312" s="84" t="str">
        <f>_xlfn.LET(
_xlpm.IsPrincipalRemainingLessThanOrEqualToPMICutoffAmtCondition,$I311&lt;=$B$2*(1-$B$13),
_xlpm.PMIMonthlyPayment,$B$17,
_xlpm.IsPrincipalZeroCondition,ROUND($I311,2) = 0,
_xlpm.IsPrincipalRemainingBlankCondition,$I311="",
_xlpm.IsPeriodBlankCondition,ISBLANK($A312),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12" s="84" t="str">
        <f t="shared" si="22"/>
        <v/>
      </c>
      <c r="O312" s="84"/>
    </row>
    <row r="313" spans="1:15" x14ac:dyDescent="0.3">
      <c r="A313" s="74">
        <v>288</v>
      </c>
      <c r="B313" s="132">
        <f t="shared" si="23"/>
        <v>52566</v>
      </c>
      <c r="C313" s="130">
        <v>0.1</v>
      </c>
      <c r="D313" s="131" t="str">
        <f>_xlfn.LET(
_xlpm.Payment,IF(OR($C313&lt;&gt;$C312,$C312=""),-PMT($C313/12,COUNT($A313:$A$625),$I312),$D312),
_xlpm.IsPrincipalRemainingZeroCondition,ROUND($I312,2)=0,
_xlpm.IsPrincipalRemainingBlankCondition,$I312="",
_xlpm.IsPeriodBlankCondition,ISBLANK($A313),
_xlpm.Calculation,IF(_xlpm.IsPeriodBlankCondition,"",IF(_xlpm.IsPrincipalRemainingBlankCondition,"",IF(_xlpm.IsPrincipalRemainingZeroCondition,"",_xlpm.Payment))),
_xlpm.Calculation
)</f>
        <v/>
      </c>
      <c r="E313" s="84" t="str">
        <f t="shared" si="24"/>
        <v/>
      </c>
      <c r="F313" s="84" t="str" cm="1">
        <f t="array" ref="F313">_xlfn.LET(
_xlpm.InterestCalculation,$I312*($C313/12),
_xlpm.IsPrincipalRemainingZeroCondition,ROUND($I312,2)=0,
_xlpm.IsPrincipalRemainingBlankCondition,$I312="",
_xlpm.IsPeriodBlankCondition,ISBLANK($A313),
_xlpm.Calculation,IF(_xlpm.IsPeriodBlankCondition,"",IF(_xlpm.IsPrincipalRemainingBlankCondition,"",IF(_xlpm.IsPrincipalRemainingZeroCondition,"",_xlpm.InterestCalculation))),
_xlpm.Calculation
)</f>
        <v/>
      </c>
      <c r="G313" s="84" t="str">
        <f t="shared" si="25"/>
        <v/>
      </c>
      <c r="H313" s="84">
        <v>100</v>
      </c>
      <c r="I313" s="84" t="str">
        <f t="shared" si="21"/>
        <v/>
      </c>
      <c r="J313" s="84" t="str">
        <f>_xlfn.LET(
_xlpm.PrincpalRemainingCalculation,$B$11,
_xlpm.IsPrincipalZeroCondition,ROUND($I312,2) = 0,
_xlpm.IsPrincipalRemainingBlankCondition,$I312="",
_xlpm.IsPeriodBlankCondition,ISBLANK($A313),
_xlpm.Calculation,IF(_xlpm.IsPeriodBlankCondition,"",IF(_xlpm.IsPrincipalRemainingBlankCondition,"",IF(_xlpm.IsPrincipalZeroCondition,"",_xlpm.PrincpalRemainingCalculation))),
_xlpm.Calculation
)</f>
        <v/>
      </c>
      <c r="K313" s="84" t="str">
        <f>_xlfn.LET(
_xlpm.IsPrincipalRemainingLessThanOrEqualToPMICutoffAmtCondition,$I312&lt;=$B$2*(1-$B$13),
_xlpm.PMIMonthlyPayment,$B$17,
_xlpm.IsPrincipalZeroCondition,ROUND($I312,2) = 0,
_xlpm.IsPrincipalRemainingBlankCondition,$I312="",
_xlpm.IsPeriodBlankCondition,ISBLANK($A313),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13" s="84" t="str">
        <f t="shared" si="22"/>
        <v/>
      </c>
      <c r="O313" s="84"/>
    </row>
    <row r="314" spans="1:15" x14ac:dyDescent="0.3">
      <c r="A314" s="74">
        <v>289</v>
      </c>
      <c r="B314" s="132">
        <f t="shared" si="23"/>
        <v>52597</v>
      </c>
      <c r="C314" s="130">
        <v>0.1</v>
      </c>
      <c r="D314" s="131" t="str">
        <f>_xlfn.LET(
_xlpm.Payment,IF(OR($C314&lt;&gt;$C313,$C313=""),-PMT($C314/12,COUNT($A314:$A$625),$I313),$D313),
_xlpm.IsPrincipalRemainingZeroCondition,ROUND($I313,2)=0,
_xlpm.IsPrincipalRemainingBlankCondition,$I313="",
_xlpm.IsPeriodBlankCondition,ISBLANK($A314),
_xlpm.Calculation,IF(_xlpm.IsPeriodBlankCondition,"",IF(_xlpm.IsPrincipalRemainingBlankCondition,"",IF(_xlpm.IsPrincipalRemainingZeroCondition,"",_xlpm.Payment))),
_xlpm.Calculation
)</f>
        <v/>
      </c>
      <c r="E314" s="84" t="str">
        <f t="shared" si="24"/>
        <v/>
      </c>
      <c r="F314" s="84" t="str" cm="1">
        <f t="array" ref="F314">_xlfn.LET(
_xlpm.InterestCalculation,$I313*($C314/12),
_xlpm.IsPrincipalRemainingZeroCondition,ROUND($I313,2)=0,
_xlpm.IsPrincipalRemainingBlankCondition,$I313="",
_xlpm.IsPeriodBlankCondition,ISBLANK($A314),
_xlpm.Calculation,IF(_xlpm.IsPeriodBlankCondition,"",IF(_xlpm.IsPrincipalRemainingBlankCondition,"",IF(_xlpm.IsPrincipalRemainingZeroCondition,"",_xlpm.InterestCalculation))),
_xlpm.Calculation
)</f>
        <v/>
      </c>
      <c r="G314" s="84" t="str">
        <f t="shared" si="25"/>
        <v/>
      </c>
      <c r="H314" s="84">
        <v>100</v>
      </c>
      <c r="I314" s="84" t="str">
        <f t="shared" si="21"/>
        <v/>
      </c>
      <c r="J314" s="84" t="str">
        <f>_xlfn.LET(
_xlpm.PrincpalRemainingCalculation,$B$11,
_xlpm.IsPrincipalZeroCondition,ROUND($I313,2) = 0,
_xlpm.IsPrincipalRemainingBlankCondition,$I313="",
_xlpm.IsPeriodBlankCondition,ISBLANK($A314),
_xlpm.Calculation,IF(_xlpm.IsPeriodBlankCondition,"",IF(_xlpm.IsPrincipalRemainingBlankCondition,"",IF(_xlpm.IsPrincipalZeroCondition,"",_xlpm.PrincpalRemainingCalculation))),
_xlpm.Calculation
)</f>
        <v/>
      </c>
      <c r="K314" s="84" t="str">
        <f>_xlfn.LET(
_xlpm.IsPrincipalRemainingLessThanOrEqualToPMICutoffAmtCondition,$I313&lt;=$B$2*(1-$B$13),
_xlpm.PMIMonthlyPayment,$B$17,
_xlpm.IsPrincipalZeroCondition,ROUND($I313,2) = 0,
_xlpm.IsPrincipalRemainingBlankCondition,$I313="",
_xlpm.IsPeriodBlankCondition,ISBLANK($A314),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14" s="84" t="str">
        <f t="shared" si="22"/>
        <v/>
      </c>
      <c r="O314" s="84"/>
    </row>
    <row r="315" spans="1:15" x14ac:dyDescent="0.3">
      <c r="A315" s="74">
        <v>290</v>
      </c>
      <c r="B315" s="132">
        <f t="shared" si="23"/>
        <v>52628</v>
      </c>
      <c r="C315" s="130">
        <v>0.1</v>
      </c>
      <c r="D315" s="131" t="str">
        <f>_xlfn.LET(
_xlpm.Payment,IF(OR($C315&lt;&gt;$C314,$C314=""),-PMT($C315/12,COUNT($A315:$A$625),$I314),$D314),
_xlpm.IsPrincipalRemainingZeroCondition,ROUND($I314,2)=0,
_xlpm.IsPrincipalRemainingBlankCondition,$I314="",
_xlpm.IsPeriodBlankCondition,ISBLANK($A315),
_xlpm.Calculation,IF(_xlpm.IsPeriodBlankCondition,"",IF(_xlpm.IsPrincipalRemainingBlankCondition,"",IF(_xlpm.IsPrincipalRemainingZeroCondition,"",_xlpm.Payment))),
_xlpm.Calculation
)</f>
        <v/>
      </c>
      <c r="E315" s="84" t="str">
        <f t="shared" si="24"/>
        <v/>
      </c>
      <c r="F315" s="84" t="str" cm="1">
        <f t="array" ref="F315">_xlfn.LET(
_xlpm.InterestCalculation,$I314*($C315/12),
_xlpm.IsPrincipalRemainingZeroCondition,ROUND($I314,2)=0,
_xlpm.IsPrincipalRemainingBlankCondition,$I314="",
_xlpm.IsPeriodBlankCondition,ISBLANK($A315),
_xlpm.Calculation,IF(_xlpm.IsPeriodBlankCondition,"",IF(_xlpm.IsPrincipalRemainingBlankCondition,"",IF(_xlpm.IsPrincipalRemainingZeroCondition,"",_xlpm.InterestCalculation))),
_xlpm.Calculation
)</f>
        <v/>
      </c>
      <c r="G315" s="84" t="str">
        <f t="shared" si="25"/>
        <v/>
      </c>
      <c r="H315" s="84">
        <v>100</v>
      </c>
      <c r="I315" s="84" t="str">
        <f t="shared" si="21"/>
        <v/>
      </c>
      <c r="J315" s="84" t="str">
        <f>_xlfn.LET(
_xlpm.PrincpalRemainingCalculation,$B$11,
_xlpm.IsPrincipalZeroCondition,ROUND($I314,2) = 0,
_xlpm.IsPrincipalRemainingBlankCondition,$I314="",
_xlpm.IsPeriodBlankCondition,ISBLANK($A315),
_xlpm.Calculation,IF(_xlpm.IsPeriodBlankCondition,"",IF(_xlpm.IsPrincipalRemainingBlankCondition,"",IF(_xlpm.IsPrincipalZeroCondition,"",_xlpm.PrincpalRemainingCalculation))),
_xlpm.Calculation
)</f>
        <v/>
      </c>
      <c r="K315" s="84" t="str">
        <f>_xlfn.LET(
_xlpm.IsPrincipalRemainingLessThanOrEqualToPMICutoffAmtCondition,$I314&lt;=$B$2*(1-$B$13),
_xlpm.PMIMonthlyPayment,$B$17,
_xlpm.IsPrincipalZeroCondition,ROUND($I314,2) = 0,
_xlpm.IsPrincipalRemainingBlankCondition,$I314="",
_xlpm.IsPeriodBlankCondition,ISBLANK($A315),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15" s="84" t="str">
        <f t="shared" si="22"/>
        <v/>
      </c>
      <c r="O315" s="84"/>
    </row>
    <row r="316" spans="1:15" x14ac:dyDescent="0.3">
      <c r="A316" s="74">
        <v>291</v>
      </c>
      <c r="B316" s="132">
        <f t="shared" si="23"/>
        <v>52657</v>
      </c>
      <c r="C316" s="130">
        <v>0.1</v>
      </c>
      <c r="D316" s="131" t="str">
        <f>_xlfn.LET(
_xlpm.Payment,IF(OR($C316&lt;&gt;$C315,$C315=""),-PMT($C316/12,COUNT($A316:$A$625),$I315),$D315),
_xlpm.IsPrincipalRemainingZeroCondition,ROUND($I315,2)=0,
_xlpm.IsPrincipalRemainingBlankCondition,$I315="",
_xlpm.IsPeriodBlankCondition,ISBLANK($A316),
_xlpm.Calculation,IF(_xlpm.IsPeriodBlankCondition,"",IF(_xlpm.IsPrincipalRemainingBlankCondition,"",IF(_xlpm.IsPrincipalRemainingZeroCondition,"",_xlpm.Payment))),
_xlpm.Calculation
)</f>
        <v/>
      </c>
      <c r="E316" s="84" t="str">
        <f t="shared" si="24"/>
        <v/>
      </c>
      <c r="F316" s="84" t="str" cm="1">
        <f t="array" ref="F316">_xlfn.LET(
_xlpm.InterestCalculation,$I315*($C316/12),
_xlpm.IsPrincipalRemainingZeroCondition,ROUND($I315,2)=0,
_xlpm.IsPrincipalRemainingBlankCondition,$I315="",
_xlpm.IsPeriodBlankCondition,ISBLANK($A316),
_xlpm.Calculation,IF(_xlpm.IsPeriodBlankCondition,"",IF(_xlpm.IsPrincipalRemainingBlankCondition,"",IF(_xlpm.IsPrincipalRemainingZeroCondition,"",_xlpm.InterestCalculation))),
_xlpm.Calculation
)</f>
        <v/>
      </c>
      <c r="G316" s="84" t="str">
        <f t="shared" si="25"/>
        <v/>
      </c>
      <c r="H316" s="84">
        <v>100</v>
      </c>
      <c r="I316" s="84" t="str">
        <f t="shared" si="21"/>
        <v/>
      </c>
      <c r="J316" s="84" t="str">
        <f>_xlfn.LET(
_xlpm.PrincpalRemainingCalculation,$B$11,
_xlpm.IsPrincipalZeroCondition,ROUND($I315,2) = 0,
_xlpm.IsPrincipalRemainingBlankCondition,$I315="",
_xlpm.IsPeriodBlankCondition,ISBLANK($A316),
_xlpm.Calculation,IF(_xlpm.IsPeriodBlankCondition,"",IF(_xlpm.IsPrincipalRemainingBlankCondition,"",IF(_xlpm.IsPrincipalZeroCondition,"",_xlpm.PrincpalRemainingCalculation))),
_xlpm.Calculation
)</f>
        <v/>
      </c>
      <c r="K316" s="84" t="str">
        <f>_xlfn.LET(
_xlpm.IsPrincipalRemainingLessThanOrEqualToPMICutoffAmtCondition,$I315&lt;=$B$2*(1-$B$13),
_xlpm.PMIMonthlyPayment,$B$17,
_xlpm.IsPrincipalZeroCondition,ROUND($I315,2) = 0,
_xlpm.IsPrincipalRemainingBlankCondition,$I315="",
_xlpm.IsPeriodBlankCondition,ISBLANK($A316),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16" s="84" t="str">
        <f t="shared" si="22"/>
        <v/>
      </c>
      <c r="O316" s="84"/>
    </row>
    <row r="317" spans="1:15" x14ac:dyDescent="0.3">
      <c r="A317" s="74">
        <v>292</v>
      </c>
      <c r="B317" s="132">
        <f t="shared" si="23"/>
        <v>52688</v>
      </c>
      <c r="C317" s="130">
        <v>0.1</v>
      </c>
      <c r="D317" s="131" t="str">
        <f>_xlfn.LET(
_xlpm.Payment,IF(OR($C317&lt;&gt;$C316,$C316=""),-PMT($C317/12,COUNT($A317:$A$625),$I316),$D316),
_xlpm.IsPrincipalRemainingZeroCondition,ROUND($I316,2)=0,
_xlpm.IsPrincipalRemainingBlankCondition,$I316="",
_xlpm.IsPeriodBlankCondition,ISBLANK($A317),
_xlpm.Calculation,IF(_xlpm.IsPeriodBlankCondition,"",IF(_xlpm.IsPrincipalRemainingBlankCondition,"",IF(_xlpm.IsPrincipalRemainingZeroCondition,"",_xlpm.Payment))),
_xlpm.Calculation
)</f>
        <v/>
      </c>
      <c r="E317" s="84" t="str">
        <f t="shared" si="24"/>
        <v/>
      </c>
      <c r="F317" s="84" t="str" cm="1">
        <f t="array" ref="F317">_xlfn.LET(
_xlpm.InterestCalculation,$I316*($C317/12),
_xlpm.IsPrincipalRemainingZeroCondition,ROUND($I316,2)=0,
_xlpm.IsPrincipalRemainingBlankCondition,$I316="",
_xlpm.IsPeriodBlankCondition,ISBLANK($A317),
_xlpm.Calculation,IF(_xlpm.IsPeriodBlankCondition,"",IF(_xlpm.IsPrincipalRemainingBlankCondition,"",IF(_xlpm.IsPrincipalRemainingZeroCondition,"",_xlpm.InterestCalculation))),
_xlpm.Calculation
)</f>
        <v/>
      </c>
      <c r="G317" s="84" t="str">
        <f t="shared" si="25"/>
        <v/>
      </c>
      <c r="H317" s="84">
        <v>100</v>
      </c>
      <c r="I317" s="84" t="str">
        <f t="shared" si="21"/>
        <v/>
      </c>
      <c r="J317" s="84" t="str">
        <f>_xlfn.LET(
_xlpm.PrincpalRemainingCalculation,$B$11,
_xlpm.IsPrincipalZeroCondition,ROUND($I316,2) = 0,
_xlpm.IsPrincipalRemainingBlankCondition,$I316="",
_xlpm.IsPeriodBlankCondition,ISBLANK($A317),
_xlpm.Calculation,IF(_xlpm.IsPeriodBlankCondition,"",IF(_xlpm.IsPrincipalRemainingBlankCondition,"",IF(_xlpm.IsPrincipalZeroCondition,"",_xlpm.PrincpalRemainingCalculation))),
_xlpm.Calculation
)</f>
        <v/>
      </c>
      <c r="K317" s="84" t="str">
        <f>_xlfn.LET(
_xlpm.IsPrincipalRemainingLessThanOrEqualToPMICutoffAmtCondition,$I316&lt;=$B$2*(1-$B$13),
_xlpm.PMIMonthlyPayment,$B$17,
_xlpm.IsPrincipalZeroCondition,ROUND($I316,2) = 0,
_xlpm.IsPrincipalRemainingBlankCondition,$I316="",
_xlpm.IsPeriodBlankCondition,ISBLANK($A317),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17" s="84" t="str">
        <f t="shared" si="22"/>
        <v/>
      </c>
      <c r="O317" s="84"/>
    </row>
    <row r="318" spans="1:15" x14ac:dyDescent="0.3">
      <c r="A318" s="74">
        <v>293</v>
      </c>
      <c r="B318" s="132">
        <f t="shared" si="23"/>
        <v>52718</v>
      </c>
      <c r="C318" s="130">
        <v>0.1</v>
      </c>
      <c r="D318" s="131" t="str">
        <f>_xlfn.LET(
_xlpm.Payment,IF(OR($C318&lt;&gt;$C317,$C317=""),-PMT($C318/12,COUNT($A318:$A$625),$I317),$D317),
_xlpm.IsPrincipalRemainingZeroCondition,ROUND($I317,2)=0,
_xlpm.IsPrincipalRemainingBlankCondition,$I317="",
_xlpm.IsPeriodBlankCondition,ISBLANK($A318),
_xlpm.Calculation,IF(_xlpm.IsPeriodBlankCondition,"",IF(_xlpm.IsPrincipalRemainingBlankCondition,"",IF(_xlpm.IsPrincipalRemainingZeroCondition,"",_xlpm.Payment))),
_xlpm.Calculation
)</f>
        <v/>
      </c>
      <c r="E318" s="84" t="str">
        <f t="shared" si="24"/>
        <v/>
      </c>
      <c r="F318" s="84" t="str" cm="1">
        <f t="array" ref="F318">_xlfn.LET(
_xlpm.InterestCalculation,$I317*($C318/12),
_xlpm.IsPrincipalRemainingZeroCondition,ROUND($I317,2)=0,
_xlpm.IsPrincipalRemainingBlankCondition,$I317="",
_xlpm.IsPeriodBlankCondition,ISBLANK($A318),
_xlpm.Calculation,IF(_xlpm.IsPeriodBlankCondition,"",IF(_xlpm.IsPrincipalRemainingBlankCondition,"",IF(_xlpm.IsPrincipalRemainingZeroCondition,"",_xlpm.InterestCalculation))),
_xlpm.Calculation
)</f>
        <v/>
      </c>
      <c r="G318" s="84" t="str">
        <f t="shared" si="25"/>
        <v/>
      </c>
      <c r="H318" s="84">
        <v>100</v>
      </c>
      <c r="I318" s="84" t="str">
        <f t="shared" si="21"/>
        <v/>
      </c>
      <c r="J318" s="84" t="str">
        <f>_xlfn.LET(
_xlpm.PrincpalRemainingCalculation,$B$11,
_xlpm.IsPrincipalZeroCondition,ROUND($I317,2) = 0,
_xlpm.IsPrincipalRemainingBlankCondition,$I317="",
_xlpm.IsPeriodBlankCondition,ISBLANK($A318),
_xlpm.Calculation,IF(_xlpm.IsPeriodBlankCondition,"",IF(_xlpm.IsPrincipalRemainingBlankCondition,"",IF(_xlpm.IsPrincipalZeroCondition,"",_xlpm.PrincpalRemainingCalculation))),
_xlpm.Calculation
)</f>
        <v/>
      </c>
      <c r="K318" s="84" t="str">
        <f>_xlfn.LET(
_xlpm.IsPrincipalRemainingLessThanOrEqualToPMICutoffAmtCondition,$I317&lt;=$B$2*(1-$B$13),
_xlpm.PMIMonthlyPayment,$B$17,
_xlpm.IsPrincipalZeroCondition,ROUND($I317,2) = 0,
_xlpm.IsPrincipalRemainingBlankCondition,$I317="",
_xlpm.IsPeriodBlankCondition,ISBLANK($A318),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18" s="84" t="str">
        <f t="shared" si="22"/>
        <v/>
      </c>
      <c r="O318" s="84"/>
    </row>
    <row r="319" spans="1:15" x14ac:dyDescent="0.3">
      <c r="A319" s="74">
        <v>294</v>
      </c>
      <c r="B319" s="132">
        <f t="shared" si="23"/>
        <v>52749</v>
      </c>
      <c r="C319" s="130">
        <v>0.1</v>
      </c>
      <c r="D319" s="131" t="str">
        <f>_xlfn.LET(
_xlpm.Payment,IF(OR($C319&lt;&gt;$C318,$C318=""),-PMT($C319/12,COUNT($A319:$A$625),$I318),$D318),
_xlpm.IsPrincipalRemainingZeroCondition,ROUND($I318,2)=0,
_xlpm.IsPrincipalRemainingBlankCondition,$I318="",
_xlpm.IsPeriodBlankCondition,ISBLANK($A319),
_xlpm.Calculation,IF(_xlpm.IsPeriodBlankCondition,"",IF(_xlpm.IsPrincipalRemainingBlankCondition,"",IF(_xlpm.IsPrincipalRemainingZeroCondition,"",_xlpm.Payment))),
_xlpm.Calculation
)</f>
        <v/>
      </c>
      <c r="E319" s="84" t="str">
        <f t="shared" si="24"/>
        <v/>
      </c>
      <c r="F319" s="84" t="str" cm="1">
        <f t="array" ref="F319">_xlfn.LET(
_xlpm.InterestCalculation,$I318*($C319/12),
_xlpm.IsPrincipalRemainingZeroCondition,ROUND($I318,2)=0,
_xlpm.IsPrincipalRemainingBlankCondition,$I318="",
_xlpm.IsPeriodBlankCondition,ISBLANK($A319),
_xlpm.Calculation,IF(_xlpm.IsPeriodBlankCondition,"",IF(_xlpm.IsPrincipalRemainingBlankCondition,"",IF(_xlpm.IsPrincipalRemainingZeroCondition,"",_xlpm.InterestCalculation))),
_xlpm.Calculation
)</f>
        <v/>
      </c>
      <c r="G319" s="84" t="str">
        <f t="shared" si="25"/>
        <v/>
      </c>
      <c r="H319" s="84">
        <v>100</v>
      </c>
      <c r="I319" s="84" t="str">
        <f t="shared" si="21"/>
        <v/>
      </c>
      <c r="J319" s="84" t="str">
        <f>_xlfn.LET(
_xlpm.PrincpalRemainingCalculation,$B$11,
_xlpm.IsPrincipalZeroCondition,ROUND($I318,2) = 0,
_xlpm.IsPrincipalRemainingBlankCondition,$I318="",
_xlpm.IsPeriodBlankCondition,ISBLANK($A319),
_xlpm.Calculation,IF(_xlpm.IsPeriodBlankCondition,"",IF(_xlpm.IsPrincipalRemainingBlankCondition,"",IF(_xlpm.IsPrincipalZeroCondition,"",_xlpm.PrincpalRemainingCalculation))),
_xlpm.Calculation
)</f>
        <v/>
      </c>
      <c r="K319" s="84" t="str">
        <f>_xlfn.LET(
_xlpm.IsPrincipalRemainingLessThanOrEqualToPMICutoffAmtCondition,$I318&lt;=$B$2*(1-$B$13),
_xlpm.PMIMonthlyPayment,$B$17,
_xlpm.IsPrincipalZeroCondition,ROUND($I318,2) = 0,
_xlpm.IsPrincipalRemainingBlankCondition,$I318="",
_xlpm.IsPeriodBlankCondition,ISBLANK($A319),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19" s="84" t="str">
        <f t="shared" si="22"/>
        <v/>
      </c>
      <c r="O319" s="84"/>
    </row>
    <row r="320" spans="1:15" x14ac:dyDescent="0.3">
      <c r="A320" s="74">
        <v>295</v>
      </c>
      <c r="B320" s="132">
        <f t="shared" si="23"/>
        <v>52779</v>
      </c>
      <c r="C320" s="130">
        <v>0.1</v>
      </c>
      <c r="D320" s="131" t="str">
        <f>_xlfn.LET(
_xlpm.Payment,IF(OR($C320&lt;&gt;$C319,$C319=""),-PMT($C320/12,COUNT($A320:$A$625),$I319),$D319),
_xlpm.IsPrincipalRemainingZeroCondition,ROUND($I319,2)=0,
_xlpm.IsPrincipalRemainingBlankCondition,$I319="",
_xlpm.IsPeriodBlankCondition,ISBLANK($A320),
_xlpm.Calculation,IF(_xlpm.IsPeriodBlankCondition,"",IF(_xlpm.IsPrincipalRemainingBlankCondition,"",IF(_xlpm.IsPrincipalRemainingZeroCondition,"",_xlpm.Payment))),
_xlpm.Calculation
)</f>
        <v/>
      </c>
      <c r="E320" s="84" t="str">
        <f t="shared" si="24"/>
        <v/>
      </c>
      <c r="F320" s="84" t="str" cm="1">
        <f t="array" ref="F320">_xlfn.LET(
_xlpm.InterestCalculation,$I319*($C320/12),
_xlpm.IsPrincipalRemainingZeroCondition,ROUND($I319,2)=0,
_xlpm.IsPrincipalRemainingBlankCondition,$I319="",
_xlpm.IsPeriodBlankCondition,ISBLANK($A320),
_xlpm.Calculation,IF(_xlpm.IsPeriodBlankCondition,"",IF(_xlpm.IsPrincipalRemainingBlankCondition,"",IF(_xlpm.IsPrincipalRemainingZeroCondition,"",_xlpm.InterestCalculation))),
_xlpm.Calculation
)</f>
        <v/>
      </c>
      <c r="G320" s="84" t="str">
        <f t="shared" si="25"/>
        <v/>
      </c>
      <c r="H320" s="84">
        <v>100</v>
      </c>
      <c r="I320" s="84" t="str">
        <f t="shared" si="21"/>
        <v/>
      </c>
      <c r="J320" s="84" t="str">
        <f>_xlfn.LET(
_xlpm.PrincpalRemainingCalculation,$B$11,
_xlpm.IsPrincipalZeroCondition,ROUND($I319,2) = 0,
_xlpm.IsPrincipalRemainingBlankCondition,$I319="",
_xlpm.IsPeriodBlankCondition,ISBLANK($A320),
_xlpm.Calculation,IF(_xlpm.IsPeriodBlankCondition,"",IF(_xlpm.IsPrincipalRemainingBlankCondition,"",IF(_xlpm.IsPrincipalZeroCondition,"",_xlpm.PrincpalRemainingCalculation))),
_xlpm.Calculation
)</f>
        <v/>
      </c>
      <c r="K320" s="84" t="str">
        <f>_xlfn.LET(
_xlpm.IsPrincipalRemainingLessThanOrEqualToPMICutoffAmtCondition,$I319&lt;=$B$2*(1-$B$13),
_xlpm.PMIMonthlyPayment,$B$17,
_xlpm.IsPrincipalZeroCondition,ROUND($I319,2) = 0,
_xlpm.IsPrincipalRemainingBlankCondition,$I319="",
_xlpm.IsPeriodBlankCondition,ISBLANK($A320),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20" s="84" t="str">
        <f t="shared" si="22"/>
        <v/>
      </c>
      <c r="O320" s="84"/>
    </row>
    <row r="321" spans="1:15" x14ac:dyDescent="0.3">
      <c r="A321" s="74">
        <v>296</v>
      </c>
      <c r="B321" s="132">
        <f t="shared" si="23"/>
        <v>52810</v>
      </c>
      <c r="C321" s="130">
        <v>0.1</v>
      </c>
      <c r="D321" s="131" t="str">
        <f>_xlfn.LET(
_xlpm.Payment,IF(OR($C321&lt;&gt;$C320,$C320=""),-PMT($C321/12,COUNT($A321:$A$625),$I320),$D320),
_xlpm.IsPrincipalRemainingZeroCondition,ROUND($I320,2)=0,
_xlpm.IsPrincipalRemainingBlankCondition,$I320="",
_xlpm.IsPeriodBlankCondition,ISBLANK($A321),
_xlpm.Calculation,IF(_xlpm.IsPeriodBlankCondition,"",IF(_xlpm.IsPrincipalRemainingBlankCondition,"",IF(_xlpm.IsPrincipalRemainingZeroCondition,"",_xlpm.Payment))),
_xlpm.Calculation
)</f>
        <v/>
      </c>
      <c r="E321" s="84" t="str">
        <f t="shared" si="24"/>
        <v/>
      </c>
      <c r="F321" s="84" t="str" cm="1">
        <f t="array" ref="F321">_xlfn.LET(
_xlpm.InterestCalculation,$I320*($C321/12),
_xlpm.IsPrincipalRemainingZeroCondition,ROUND($I320,2)=0,
_xlpm.IsPrincipalRemainingBlankCondition,$I320="",
_xlpm.IsPeriodBlankCondition,ISBLANK($A321),
_xlpm.Calculation,IF(_xlpm.IsPeriodBlankCondition,"",IF(_xlpm.IsPrincipalRemainingBlankCondition,"",IF(_xlpm.IsPrincipalRemainingZeroCondition,"",_xlpm.InterestCalculation))),
_xlpm.Calculation
)</f>
        <v/>
      </c>
      <c r="G321" s="84" t="str">
        <f t="shared" si="25"/>
        <v/>
      </c>
      <c r="H321" s="84">
        <v>100</v>
      </c>
      <c r="I321" s="84" t="str">
        <f t="shared" si="21"/>
        <v/>
      </c>
      <c r="J321" s="84" t="str">
        <f>_xlfn.LET(
_xlpm.PrincpalRemainingCalculation,$B$11,
_xlpm.IsPrincipalZeroCondition,ROUND($I320,2) = 0,
_xlpm.IsPrincipalRemainingBlankCondition,$I320="",
_xlpm.IsPeriodBlankCondition,ISBLANK($A321),
_xlpm.Calculation,IF(_xlpm.IsPeriodBlankCondition,"",IF(_xlpm.IsPrincipalRemainingBlankCondition,"",IF(_xlpm.IsPrincipalZeroCondition,"",_xlpm.PrincpalRemainingCalculation))),
_xlpm.Calculation
)</f>
        <v/>
      </c>
      <c r="K321" s="84" t="str">
        <f>_xlfn.LET(
_xlpm.IsPrincipalRemainingLessThanOrEqualToPMICutoffAmtCondition,$I320&lt;=$B$2*(1-$B$13),
_xlpm.PMIMonthlyPayment,$B$17,
_xlpm.IsPrincipalZeroCondition,ROUND($I320,2) = 0,
_xlpm.IsPrincipalRemainingBlankCondition,$I320="",
_xlpm.IsPeriodBlankCondition,ISBLANK($A321),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21" s="84" t="str">
        <f t="shared" si="22"/>
        <v/>
      </c>
      <c r="O321" s="84"/>
    </row>
    <row r="322" spans="1:15" x14ac:dyDescent="0.3">
      <c r="A322" s="74">
        <v>297</v>
      </c>
      <c r="B322" s="132">
        <f t="shared" si="23"/>
        <v>52841</v>
      </c>
      <c r="C322" s="130">
        <v>0.1</v>
      </c>
      <c r="D322" s="131" t="str">
        <f>_xlfn.LET(
_xlpm.Payment,IF(OR($C322&lt;&gt;$C321,$C321=""),-PMT($C322/12,COUNT($A322:$A$625),$I321),$D321),
_xlpm.IsPrincipalRemainingZeroCondition,ROUND($I321,2)=0,
_xlpm.IsPrincipalRemainingBlankCondition,$I321="",
_xlpm.IsPeriodBlankCondition,ISBLANK($A322),
_xlpm.Calculation,IF(_xlpm.IsPeriodBlankCondition,"",IF(_xlpm.IsPrincipalRemainingBlankCondition,"",IF(_xlpm.IsPrincipalRemainingZeroCondition,"",_xlpm.Payment))),
_xlpm.Calculation
)</f>
        <v/>
      </c>
      <c r="E322" s="84" t="str">
        <f t="shared" si="24"/>
        <v/>
      </c>
      <c r="F322" s="84" t="str" cm="1">
        <f t="array" ref="F322">_xlfn.LET(
_xlpm.InterestCalculation,$I321*($C322/12),
_xlpm.IsPrincipalRemainingZeroCondition,ROUND($I321,2)=0,
_xlpm.IsPrincipalRemainingBlankCondition,$I321="",
_xlpm.IsPeriodBlankCondition,ISBLANK($A322),
_xlpm.Calculation,IF(_xlpm.IsPeriodBlankCondition,"",IF(_xlpm.IsPrincipalRemainingBlankCondition,"",IF(_xlpm.IsPrincipalRemainingZeroCondition,"",_xlpm.InterestCalculation))),
_xlpm.Calculation
)</f>
        <v/>
      </c>
      <c r="G322" s="84" t="str">
        <f t="shared" si="25"/>
        <v/>
      </c>
      <c r="H322" s="84">
        <v>100</v>
      </c>
      <c r="I322" s="84" t="str">
        <f t="shared" si="21"/>
        <v/>
      </c>
      <c r="J322" s="84" t="str">
        <f>_xlfn.LET(
_xlpm.PrincpalRemainingCalculation,$B$11,
_xlpm.IsPrincipalZeroCondition,ROUND($I321,2) = 0,
_xlpm.IsPrincipalRemainingBlankCondition,$I321="",
_xlpm.IsPeriodBlankCondition,ISBLANK($A322),
_xlpm.Calculation,IF(_xlpm.IsPeriodBlankCondition,"",IF(_xlpm.IsPrincipalRemainingBlankCondition,"",IF(_xlpm.IsPrincipalZeroCondition,"",_xlpm.PrincpalRemainingCalculation))),
_xlpm.Calculation
)</f>
        <v/>
      </c>
      <c r="K322" s="84" t="str">
        <f>_xlfn.LET(
_xlpm.IsPrincipalRemainingLessThanOrEqualToPMICutoffAmtCondition,$I321&lt;=$B$2*(1-$B$13),
_xlpm.PMIMonthlyPayment,$B$17,
_xlpm.IsPrincipalZeroCondition,ROUND($I321,2) = 0,
_xlpm.IsPrincipalRemainingBlankCondition,$I321="",
_xlpm.IsPeriodBlankCondition,ISBLANK($A322),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22" s="84" t="str">
        <f t="shared" si="22"/>
        <v/>
      </c>
      <c r="O322" s="84"/>
    </row>
    <row r="323" spans="1:15" x14ac:dyDescent="0.3">
      <c r="A323" s="74">
        <v>298</v>
      </c>
      <c r="B323" s="132">
        <f t="shared" si="23"/>
        <v>52871</v>
      </c>
      <c r="C323" s="130">
        <v>0.1</v>
      </c>
      <c r="D323" s="131" t="str">
        <f>_xlfn.LET(
_xlpm.Payment,IF(OR($C323&lt;&gt;$C322,$C322=""),-PMT($C323/12,COUNT($A323:$A$625),$I322),$D322),
_xlpm.IsPrincipalRemainingZeroCondition,ROUND($I322,2)=0,
_xlpm.IsPrincipalRemainingBlankCondition,$I322="",
_xlpm.IsPeriodBlankCondition,ISBLANK($A323),
_xlpm.Calculation,IF(_xlpm.IsPeriodBlankCondition,"",IF(_xlpm.IsPrincipalRemainingBlankCondition,"",IF(_xlpm.IsPrincipalRemainingZeroCondition,"",_xlpm.Payment))),
_xlpm.Calculation
)</f>
        <v/>
      </c>
      <c r="E323" s="84" t="str">
        <f t="shared" si="24"/>
        <v/>
      </c>
      <c r="F323" s="84" t="str" cm="1">
        <f t="array" ref="F323">_xlfn.LET(
_xlpm.InterestCalculation,$I322*($C323/12),
_xlpm.IsPrincipalRemainingZeroCondition,ROUND($I322,2)=0,
_xlpm.IsPrincipalRemainingBlankCondition,$I322="",
_xlpm.IsPeriodBlankCondition,ISBLANK($A323),
_xlpm.Calculation,IF(_xlpm.IsPeriodBlankCondition,"",IF(_xlpm.IsPrincipalRemainingBlankCondition,"",IF(_xlpm.IsPrincipalRemainingZeroCondition,"",_xlpm.InterestCalculation))),
_xlpm.Calculation
)</f>
        <v/>
      </c>
      <c r="G323" s="84" t="str">
        <f t="shared" si="25"/>
        <v/>
      </c>
      <c r="H323" s="84">
        <v>100</v>
      </c>
      <c r="I323" s="84" t="str">
        <f t="shared" si="21"/>
        <v/>
      </c>
      <c r="J323" s="84" t="str">
        <f>_xlfn.LET(
_xlpm.PrincpalRemainingCalculation,$B$11,
_xlpm.IsPrincipalZeroCondition,ROUND($I322,2) = 0,
_xlpm.IsPrincipalRemainingBlankCondition,$I322="",
_xlpm.IsPeriodBlankCondition,ISBLANK($A323),
_xlpm.Calculation,IF(_xlpm.IsPeriodBlankCondition,"",IF(_xlpm.IsPrincipalRemainingBlankCondition,"",IF(_xlpm.IsPrincipalZeroCondition,"",_xlpm.PrincpalRemainingCalculation))),
_xlpm.Calculation
)</f>
        <v/>
      </c>
      <c r="K323" s="84" t="str">
        <f>_xlfn.LET(
_xlpm.IsPrincipalRemainingLessThanOrEqualToPMICutoffAmtCondition,$I322&lt;=$B$2*(1-$B$13),
_xlpm.PMIMonthlyPayment,$B$17,
_xlpm.IsPrincipalZeroCondition,ROUND($I322,2) = 0,
_xlpm.IsPrincipalRemainingBlankCondition,$I322="",
_xlpm.IsPeriodBlankCondition,ISBLANK($A323),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23" s="84" t="str">
        <f t="shared" si="22"/>
        <v/>
      </c>
      <c r="O323" s="84"/>
    </row>
    <row r="324" spans="1:15" x14ac:dyDescent="0.3">
      <c r="A324" s="74">
        <v>299</v>
      </c>
      <c r="B324" s="132">
        <f t="shared" si="23"/>
        <v>52902</v>
      </c>
      <c r="C324" s="130">
        <v>0.1</v>
      </c>
      <c r="D324" s="131" t="str">
        <f>_xlfn.LET(
_xlpm.Payment,IF(OR($C324&lt;&gt;$C323,$C323=""),-PMT($C324/12,COUNT($A324:$A$625),$I323),$D323),
_xlpm.IsPrincipalRemainingZeroCondition,ROUND($I323,2)=0,
_xlpm.IsPrincipalRemainingBlankCondition,$I323="",
_xlpm.IsPeriodBlankCondition,ISBLANK($A324),
_xlpm.Calculation,IF(_xlpm.IsPeriodBlankCondition,"",IF(_xlpm.IsPrincipalRemainingBlankCondition,"",IF(_xlpm.IsPrincipalRemainingZeroCondition,"",_xlpm.Payment))),
_xlpm.Calculation
)</f>
        <v/>
      </c>
      <c r="E324" s="84" t="str">
        <f t="shared" si="24"/>
        <v/>
      </c>
      <c r="F324" s="84" t="str" cm="1">
        <f t="array" ref="F324">_xlfn.LET(
_xlpm.InterestCalculation,$I323*($C324/12),
_xlpm.IsPrincipalRemainingZeroCondition,ROUND($I323,2)=0,
_xlpm.IsPrincipalRemainingBlankCondition,$I323="",
_xlpm.IsPeriodBlankCondition,ISBLANK($A324),
_xlpm.Calculation,IF(_xlpm.IsPeriodBlankCondition,"",IF(_xlpm.IsPrincipalRemainingBlankCondition,"",IF(_xlpm.IsPrincipalRemainingZeroCondition,"",_xlpm.InterestCalculation))),
_xlpm.Calculation
)</f>
        <v/>
      </c>
      <c r="G324" s="84" t="str">
        <f t="shared" si="25"/>
        <v/>
      </c>
      <c r="H324" s="84">
        <v>100</v>
      </c>
      <c r="I324" s="84" t="str">
        <f t="shared" si="21"/>
        <v/>
      </c>
      <c r="J324" s="84" t="str">
        <f>_xlfn.LET(
_xlpm.PrincpalRemainingCalculation,$B$11,
_xlpm.IsPrincipalZeroCondition,ROUND($I323,2) = 0,
_xlpm.IsPrincipalRemainingBlankCondition,$I323="",
_xlpm.IsPeriodBlankCondition,ISBLANK($A324),
_xlpm.Calculation,IF(_xlpm.IsPeriodBlankCondition,"",IF(_xlpm.IsPrincipalRemainingBlankCondition,"",IF(_xlpm.IsPrincipalZeroCondition,"",_xlpm.PrincpalRemainingCalculation))),
_xlpm.Calculation
)</f>
        <v/>
      </c>
      <c r="K324" s="84" t="str">
        <f>_xlfn.LET(
_xlpm.IsPrincipalRemainingLessThanOrEqualToPMICutoffAmtCondition,$I323&lt;=$B$2*(1-$B$13),
_xlpm.PMIMonthlyPayment,$B$17,
_xlpm.IsPrincipalZeroCondition,ROUND($I323,2) = 0,
_xlpm.IsPrincipalRemainingBlankCondition,$I323="",
_xlpm.IsPeriodBlankCondition,ISBLANK($A324),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24" s="84" t="str">
        <f t="shared" si="22"/>
        <v/>
      </c>
      <c r="O324" s="84"/>
    </row>
    <row r="325" spans="1:15" x14ac:dyDescent="0.3">
      <c r="A325" s="74">
        <v>300</v>
      </c>
      <c r="B325" s="132">
        <f t="shared" si="23"/>
        <v>52932</v>
      </c>
      <c r="C325" s="130">
        <v>0.1</v>
      </c>
      <c r="D325" s="131" t="str">
        <f>_xlfn.LET(
_xlpm.Payment,IF(OR($C325&lt;&gt;$C324,$C324=""),-PMT($C325/12,COUNT($A325:$A$625),$I324),$D324),
_xlpm.IsPrincipalRemainingZeroCondition,ROUND($I324,2)=0,
_xlpm.IsPrincipalRemainingBlankCondition,$I324="",
_xlpm.IsPeriodBlankCondition,ISBLANK($A325),
_xlpm.Calculation,IF(_xlpm.IsPeriodBlankCondition,"",IF(_xlpm.IsPrincipalRemainingBlankCondition,"",IF(_xlpm.IsPrincipalRemainingZeroCondition,"",_xlpm.Payment))),
_xlpm.Calculation
)</f>
        <v/>
      </c>
      <c r="E325" s="84" t="str">
        <f t="shared" si="24"/>
        <v/>
      </c>
      <c r="F325" s="84" t="str" cm="1">
        <f t="array" ref="F325">_xlfn.LET(
_xlpm.InterestCalculation,$I324*($C325/12),
_xlpm.IsPrincipalRemainingZeroCondition,ROUND($I324,2)=0,
_xlpm.IsPrincipalRemainingBlankCondition,$I324="",
_xlpm.IsPeriodBlankCondition,ISBLANK($A325),
_xlpm.Calculation,IF(_xlpm.IsPeriodBlankCondition,"",IF(_xlpm.IsPrincipalRemainingBlankCondition,"",IF(_xlpm.IsPrincipalRemainingZeroCondition,"",_xlpm.InterestCalculation))),
_xlpm.Calculation
)</f>
        <v/>
      </c>
      <c r="G325" s="84" t="str">
        <f t="shared" si="25"/>
        <v/>
      </c>
      <c r="H325" s="84">
        <v>100</v>
      </c>
      <c r="I325" s="84" t="str">
        <f t="shared" si="21"/>
        <v/>
      </c>
      <c r="J325" s="84" t="str">
        <f>_xlfn.LET(
_xlpm.PrincpalRemainingCalculation,$B$11,
_xlpm.IsPrincipalZeroCondition,ROUND($I324,2) = 0,
_xlpm.IsPrincipalRemainingBlankCondition,$I324="",
_xlpm.IsPeriodBlankCondition,ISBLANK($A325),
_xlpm.Calculation,IF(_xlpm.IsPeriodBlankCondition,"",IF(_xlpm.IsPrincipalRemainingBlankCondition,"",IF(_xlpm.IsPrincipalZeroCondition,"",_xlpm.PrincpalRemainingCalculation))),
_xlpm.Calculation
)</f>
        <v/>
      </c>
      <c r="K325" s="84" t="str">
        <f>_xlfn.LET(
_xlpm.IsPrincipalRemainingLessThanOrEqualToPMICutoffAmtCondition,$I324&lt;=$B$2*(1-$B$13),
_xlpm.PMIMonthlyPayment,$B$17,
_xlpm.IsPrincipalZeroCondition,ROUND($I324,2) = 0,
_xlpm.IsPrincipalRemainingBlankCondition,$I324="",
_xlpm.IsPeriodBlankCondition,ISBLANK($A325),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25" s="84" t="str">
        <f t="shared" si="22"/>
        <v/>
      </c>
      <c r="O325" s="84"/>
    </row>
    <row r="326" spans="1:15" x14ac:dyDescent="0.3">
      <c r="A326" s="74">
        <v>301</v>
      </c>
      <c r="B326" s="132">
        <f t="shared" si="23"/>
        <v>52963</v>
      </c>
      <c r="C326" s="130">
        <v>0.1</v>
      </c>
      <c r="D326" s="131" t="str">
        <f>_xlfn.LET(
_xlpm.Payment,IF(OR($C326&lt;&gt;$C325,$C325=""),-PMT($C326/12,COUNT($A326:$A$625),$I325),$D325),
_xlpm.IsPrincipalRemainingZeroCondition,ROUND($I325,2)=0,
_xlpm.IsPrincipalRemainingBlankCondition,$I325="",
_xlpm.IsPeriodBlankCondition,ISBLANK($A326),
_xlpm.Calculation,IF(_xlpm.IsPeriodBlankCondition,"",IF(_xlpm.IsPrincipalRemainingBlankCondition,"",IF(_xlpm.IsPrincipalRemainingZeroCondition,"",_xlpm.Payment))),
_xlpm.Calculation
)</f>
        <v/>
      </c>
      <c r="E326" s="84" t="str">
        <f t="shared" si="24"/>
        <v/>
      </c>
      <c r="F326" s="84" t="str" cm="1">
        <f t="array" ref="F326">_xlfn.LET(
_xlpm.InterestCalculation,$I325*($C326/12),
_xlpm.IsPrincipalRemainingZeroCondition,ROUND($I325,2)=0,
_xlpm.IsPrincipalRemainingBlankCondition,$I325="",
_xlpm.IsPeriodBlankCondition,ISBLANK($A326),
_xlpm.Calculation,IF(_xlpm.IsPeriodBlankCondition,"",IF(_xlpm.IsPrincipalRemainingBlankCondition,"",IF(_xlpm.IsPrincipalRemainingZeroCondition,"",_xlpm.InterestCalculation))),
_xlpm.Calculation
)</f>
        <v/>
      </c>
      <c r="G326" s="84" t="str">
        <f t="shared" si="25"/>
        <v/>
      </c>
      <c r="H326" s="84">
        <v>100</v>
      </c>
      <c r="I326" s="84" t="str">
        <f t="shared" si="21"/>
        <v/>
      </c>
      <c r="J326" s="84" t="str">
        <f>_xlfn.LET(
_xlpm.PrincpalRemainingCalculation,$B$11,
_xlpm.IsPrincipalZeroCondition,ROUND($I325,2) = 0,
_xlpm.IsPrincipalRemainingBlankCondition,$I325="",
_xlpm.IsPeriodBlankCondition,ISBLANK($A326),
_xlpm.Calculation,IF(_xlpm.IsPeriodBlankCondition,"",IF(_xlpm.IsPrincipalRemainingBlankCondition,"",IF(_xlpm.IsPrincipalZeroCondition,"",_xlpm.PrincpalRemainingCalculation))),
_xlpm.Calculation
)</f>
        <v/>
      </c>
      <c r="K326" s="84" t="str">
        <f>_xlfn.LET(
_xlpm.IsPrincipalRemainingLessThanOrEqualToPMICutoffAmtCondition,$I325&lt;=$B$2*(1-$B$13),
_xlpm.PMIMonthlyPayment,$B$17,
_xlpm.IsPrincipalZeroCondition,ROUND($I325,2) = 0,
_xlpm.IsPrincipalRemainingBlankCondition,$I325="",
_xlpm.IsPeriodBlankCondition,ISBLANK($A326),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26" s="84" t="str">
        <f t="shared" si="22"/>
        <v/>
      </c>
      <c r="O326" s="84"/>
    </row>
    <row r="327" spans="1:15" x14ac:dyDescent="0.3">
      <c r="A327" s="74">
        <v>302</v>
      </c>
      <c r="B327" s="132">
        <f t="shared" si="23"/>
        <v>52994</v>
      </c>
      <c r="C327" s="130">
        <v>0.1</v>
      </c>
      <c r="D327" s="131" t="str">
        <f>_xlfn.LET(
_xlpm.Payment,IF(OR($C327&lt;&gt;$C326,$C326=""),-PMT($C327/12,COUNT($A327:$A$625),$I326),$D326),
_xlpm.IsPrincipalRemainingZeroCondition,ROUND($I326,2)=0,
_xlpm.IsPrincipalRemainingBlankCondition,$I326="",
_xlpm.IsPeriodBlankCondition,ISBLANK($A327),
_xlpm.Calculation,IF(_xlpm.IsPeriodBlankCondition,"",IF(_xlpm.IsPrincipalRemainingBlankCondition,"",IF(_xlpm.IsPrincipalRemainingZeroCondition,"",_xlpm.Payment))),
_xlpm.Calculation
)</f>
        <v/>
      </c>
      <c r="E327" s="84" t="str">
        <f t="shared" si="24"/>
        <v/>
      </c>
      <c r="F327" s="84" t="str" cm="1">
        <f t="array" ref="F327">_xlfn.LET(
_xlpm.InterestCalculation,$I326*($C327/12),
_xlpm.IsPrincipalRemainingZeroCondition,ROUND($I326,2)=0,
_xlpm.IsPrincipalRemainingBlankCondition,$I326="",
_xlpm.IsPeriodBlankCondition,ISBLANK($A327),
_xlpm.Calculation,IF(_xlpm.IsPeriodBlankCondition,"",IF(_xlpm.IsPrincipalRemainingBlankCondition,"",IF(_xlpm.IsPrincipalRemainingZeroCondition,"",_xlpm.InterestCalculation))),
_xlpm.Calculation
)</f>
        <v/>
      </c>
      <c r="G327" s="84" t="str">
        <f t="shared" si="25"/>
        <v/>
      </c>
      <c r="H327" s="84">
        <v>100</v>
      </c>
      <c r="I327" s="84" t="str">
        <f t="shared" si="21"/>
        <v/>
      </c>
      <c r="J327" s="84" t="str">
        <f>_xlfn.LET(
_xlpm.PrincpalRemainingCalculation,$B$11,
_xlpm.IsPrincipalZeroCondition,ROUND($I326,2) = 0,
_xlpm.IsPrincipalRemainingBlankCondition,$I326="",
_xlpm.IsPeriodBlankCondition,ISBLANK($A327),
_xlpm.Calculation,IF(_xlpm.IsPeriodBlankCondition,"",IF(_xlpm.IsPrincipalRemainingBlankCondition,"",IF(_xlpm.IsPrincipalZeroCondition,"",_xlpm.PrincpalRemainingCalculation))),
_xlpm.Calculation
)</f>
        <v/>
      </c>
      <c r="K327" s="84" t="str">
        <f>_xlfn.LET(
_xlpm.IsPrincipalRemainingLessThanOrEqualToPMICutoffAmtCondition,$I326&lt;=$B$2*(1-$B$13),
_xlpm.PMIMonthlyPayment,$B$17,
_xlpm.IsPrincipalZeroCondition,ROUND($I326,2) = 0,
_xlpm.IsPrincipalRemainingBlankCondition,$I326="",
_xlpm.IsPeriodBlankCondition,ISBLANK($A327),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27" s="84" t="str">
        <f t="shared" si="22"/>
        <v/>
      </c>
      <c r="O327" s="84"/>
    </row>
    <row r="328" spans="1:15" x14ac:dyDescent="0.3">
      <c r="A328" s="74">
        <v>303</v>
      </c>
      <c r="B328" s="132">
        <f t="shared" si="23"/>
        <v>53022</v>
      </c>
      <c r="C328" s="130">
        <v>0.1</v>
      </c>
      <c r="D328" s="131" t="str">
        <f>_xlfn.LET(
_xlpm.Payment,IF(OR($C328&lt;&gt;$C327,$C327=""),-PMT($C328/12,COUNT($A328:$A$625),$I327),$D327),
_xlpm.IsPrincipalRemainingZeroCondition,ROUND($I327,2)=0,
_xlpm.IsPrincipalRemainingBlankCondition,$I327="",
_xlpm.IsPeriodBlankCondition,ISBLANK($A328),
_xlpm.Calculation,IF(_xlpm.IsPeriodBlankCondition,"",IF(_xlpm.IsPrincipalRemainingBlankCondition,"",IF(_xlpm.IsPrincipalRemainingZeroCondition,"",_xlpm.Payment))),
_xlpm.Calculation
)</f>
        <v/>
      </c>
      <c r="E328" s="84" t="str">
        <f t="shared" si="24"/>
        <v/>
      </c>
      <c r="F328" s="84" t="str" cm="1">
        <f t="array" ref="F328">_xlfn.LET(
_xlpm.InterestCalculation,$I327*($C328/12),
_xlpm.IsPrincipalRemainingZeroCondition,ROUND($I327,2)=0,
_xlpm.IsPrincipalRemainingBlankCondition,$I327="",
_xlpm.IsPeriodBlankCondition,ISBLANK($A328),
_xlpm.Calculation,IF(_xlpm.IsPeriodBlankCondition,"",IF(_xlpm.IsPrincipalRemainingBlankCondition,"",IF(_xlpm.IsPrincipalRemainingZeroCondition,"",_xlpm.InterestCalculation))),
_xlpm.Calculation
)</f>
        <v/>
      </c>
      <c r="G328" s="84" t="str">
        <f t="shared" si="25"/>
        <v/>
      </c>
      <c r="H328" s="84">
        <v>100</v>
      </c>
      <c r="I328" s="84" t="str">
        <f t="shared" si="21"/>
        <v/>
      </c>
      <c r="J328" s="84" t="str">
        <f>_xlfn.LET(
_xlpm.PrincpalRemainingCalculation,$B$11,
_xlpm.IsPrincipalZeroCondition,ROUND($I327,2) = 0,
_xlpm.IsPrincipalRemainingBlankCondition,$I327="",
_xlpm.IsPeriodBlankCondition,ISBLANK($A328),
_xlpm.Calculation,IF(_xlpm.IsPeriodBlankCondition,"",IF(_xlpm.IsPrincipalRemainingBlankCondition,"",IF(_xlpm.IsPrincipalZeroCondition,"",_xlpm.PrincpalRemainingCalculation))),
_xlpm.Calculation
)</f>
        <v/>
      </c>
      <c r="K328" s="84" t="str">
        <f>_xlfn.LET(
_xlpm.IsPrincipalRemainingLessThanOrEqualToPMICutoffAmtCondition,$I327&lt;=$B$2*(1-$B$13),
_xlpm.PMIMonthlyPayment,$B$17,
_xlpm.IsPrincipalZeroCondition,ROUND($I327,2) = 0,
_xlpm.IsPrincipalRemainingBlankCondition,$I327="",
_xlpm.IsPeriodBlankCondition,ISBLANK($A328),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28" s="84" t="str">
        <f t="shared" si="22"/>
        <v/>
      </c>
      <c r="O328" s="84"/>
    </row>
    <row r="329" spans="1:15" x14ac:dyDescent="0.3">
      <c r="A329" s="74">
        <v>304</v>
      </c>
      <c r="B329" s="132">
        <f t="shared" si="23"/>
        <v>53053</v>
      </c>
      <c r="C329" s="130">
        <v>0.1</v>
      </c>
      <c r="D329" s="131" t="str">
        <f>_xlfn.LET(
_xlpm.Payment,IF(OR($C329&lt;&gt;$C328,$C328=""),-PMT($C329/12,COUNT($A329:$A$625),$I328),$D328),
_xlpm.IsPrincipalRemainingZeroCondition,ROUND($I328,2)=0,
_xlpm.IsPrincipalRemainingBlankCondition,$I328="",
_xlpm.IsPeriodBlankCondition,ISBLANK($A329),
_xlpm.Calculation,IF(_xlpm.IsPeriodBlankCondition,"",IF(_xlpm.IsPrincipalRemainingBlankCondition,"",IF(_xlpm.IsPrincipalRemainingZeroCondition,"",_xlpm.Payment))),
_xlpm.Calculation
)</f>
        <v/>
      </c>
      <c r="E329" s="84" t="str">
        <f t="shared" si="24"/>
        <v/>
      </c>
      <c r="F329" s="84" t="str" cm="1">
        <f t="array" ref="F329">_xlfn.LET(
_xlpm.InterestCalculation,$I328*($C329/12),
_xlpm.IsPrincipalRemainingZeroCondition,ROUND($I328,2)=0,
_xlpm.IsPrincipalRemainingBlankCondition,$I328="",
_xlpm.IsPeriodBlankCondition,ISBLANK($A329),
_xlpm.Calculation,IF(_xlpm.IsPeriodBlankCondition,"",IF(_xlpm.IsPrincipalRemainingBlankCondition,"",IF(_xlpm.IsPrincipalRemainingZeroCondition,"",_xlpm.InterestCalculation))),
_xlpm.Calculation
)</f>
        <v/>
      </c>
      <c r="G329" s="84" t="str">
        <f t="shared" si="25"/>
        <v/>
      </c>
      <c r="H329" s="84">
        <v>100</v>
      </c>
      <c r="I329" s="84" t="str">
        <f t="shared" si="21"/>
        <v/>
      </c>
      <c r="J329" s="84" t="str">
        <f>_xlfn.LET(
_xlpm.PrincpalRemainingCalculation,$B$11,
_xlpm.IsPrincipalZeroCondition,ROUND($I328,2) = 0,
_xlpm.IsPrincipalRemainingBlankCondition,$I328="",
_xlpm.IsPeriodBlankCondition,ISBLANK($A329),
_xlpm.Calculation,IF(_xlpm.IsPeriodBlankCondition,"",IF(_xlpm.IsPrincipalRemainingBlankCondition,"",IF(_xlpm.IsPrincipalZeroCondition,"",_xlpm.PrincpalRemainingCalculation))),
_xlpm.Calculation
)</f>
        <v/>
      </c>
      <c r="K329" s="84" t="str">
        <f>_xlfn.LET(
_xlpm.IsPrincipalRemainingLessThanOrEqualToPMICutoffAmtCondition,$I328&lt;=$B$2*(1-$B$13),
_xlpm.PMIMonthlyPayment,$B$17,
_xlpm.IsPrincipalZeroCondition,ROUND($I328,2) = 0,
_xlpm.IsPrincipalRemainingBlankCondition,$I328="",
_xlpm.IsPeriodBlankCondition,ISBLANK($A329),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29" s="84" t="str">
        <f t="shared" si="22"/>
        <v/>
      </c>
      <c r="O329" s="84"/>
    </row>
    <row r="330" spans="1:15" x14ac:dyDescent="0.3">
      <c r="A330" s="74">
        <v>305</v>
      </c>
      <c r="B330" s="132">
        <f t="shared" si="23"/>
        <v>53083</v>
      </c>
      <c r="C330" s="130">
        <v>0.1</v>
      </c>
      <c r="D330" s="131" t="str">
        <f>_xlfn.LET(
_xlpm.Payment,IF(OR($C330&lt;&gt;$C329,$C329=""),-PMT($C330/12,COUNT($A330:$A$625),$I329),$D329),
_xlpm.IsPrincipalRemainingZeroCondition,ROUND($I329,2)=0,
_xlpm.IsPrincipalRemainingBlankCondition,$I329="",
_xlpm.IsPeriodBlankCondition,ISBLANK($A330),
_xlpm.Calculation,IF(_xlpm.IsPeriodBlankCondition,"",IF(_xlpm.IsPrincipalRemainingBlankCondition,"",IF(_xlpm.IsPrincipalRemainingZeroCondition,"",_xlpm.Payment))),
_xlpm.Calculation
)</f>
        <v/>
      </c>
      <c r="E330" s="84" t="str">
        <f t="shared" si="24"/>
        <v/>
      </c>
      <c r="F330" s="84" t="str" cm="1">
        <f t="array" ref="F330">_xlfn.LET(
_xlpm.InterestCalculation,$I329*($C330/12),
_xlpm.IsPrincipalRemainingZeroCondition,ROUND($I329,2)=0,
_xlpm.IsPrincipalRemainingBlankCondition,$I329="",
_xlpm.IsPeriodBlankCondition,ISBLANK($A330),
_xlpm.Calculation,IF(_xlpm.IsPeriodBlankCondition,"",IF(_xlpm.IsPrincipalRemainingBlankCondition,"",IF(_xlpm.IsPrincipalRemainingZeroCondition,"",_xlpm.InterestCalculation))),
_xlpm.Calculation
)</f>
        <v/>
      </c>
      <c r="G330" s="84" t="str">
        <f t="shared" si="25"/>
        <v/>
      </c>
      <c r="H330" s="84">
        <v>100</v>
      </c>
      <c r="I330" s="84" t="str">
        <f t="shared" si="21"/>
        <v/>
      </c>
      <c r="J330" s="84" t="str">
        <f>_xlfn.LET(
_xlpm.PrincpalRemainingCalculation,$B$11,
_xlpm.IsPrincipalZeroCondition,ROUND($I329,2) = 0,
_xlpm.IsPrincipalRemainingBlankCondition,$I329="",
_xlpm.IsPeriodBlankCondition,ISBLANK($A330),
_xlpm.Calculation,IF(_xlpm.IsPeriodBlankCondition,"",IF(_xlpm.IsPrincipalRemainingBlankCondition,"",IF(_xlpm.IsPrincipalZeroCondition,"",_xlpm.PrincpalRemainingCalculation))),
_xlpm.Calculation
)</f>
        <v/>
      </c>
      <c r="K330" s="84" t="str">
        <f>_xlfn.LET(
_xlpm.IsPrincipalRemainingLessThanOrEqualToPMICutoffAmtCondition,$I329&lt;=$B$2*(1-$B$13),
_xlpm.PMIMonthlyPayment,$B$17,
_xlpm.IsPrincipalZeroCondition,ROUND($I329,2) = 0,
_xlpm.IsPrincipalRemainingBlankCondition,$I329="",
_xlpm.IsPeriodBlankCondition,ISBLANK($A330),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30" s="84" t="str">
        <f t="shared" si="22"/>
        <v/>
      </c>
      <c r="O330" s="84"/>
    </row>
    <row r="331" spans="1:15" x14ac:dyDescent="0.3">
      <c r="A331" s="74">
        <v>306</v>
      </c>
      <c r="B331" s="132">
        <f t="shared" si="23"/>
        <v>53114</v>
      </c>
      <c r="C331" s="130">
        <v>0.1</v>
      </c>
      <c r="D331" s="131" t="str">
        <f>_xlfn.LET(
_xlpm.Payment,IF(OR($C331&lt;&gt;$C330,$C330=""),-PMT($C331/12,COUNT($A331:$A$625),$I330),$D330),
_xlpm.IsPrincipalRemainingZeroCondition,ROUND($I330,2)=0,
_xlpm.IsPrincipalRemainingBlankCondition,$I330="",
_xlpm.IsPeriodBlankCondition,ISBLANK($A331),
_xlpm.Calculation,IF(_xlpm.IsPeriodBlankCondition,"",IF(_xlpm.IsPrincipalRemainingBlankCondition,"",IF(_xlpm.IsPrincipalRemainingZeroCondition,"",_xlpm.Payment))),
_xlpm.Calculation
)</f>
        <v/>
      </c>
      <c r="E331" s="84" t="str">
        <f t="shared" si="24"/>
        <v/>
      </c>
      <c r="F331" s="84" t="str" cm="1">
        <f t="array" ref="F331">_xlfn.LET(
_xlpm.InterestCalculation,$I330*($C331/12),
_xlpm.IsPrincipalRemainingZeroCondition,ROUND($I330,2)=0,
_xlpm.IsPrincipalRemainingBlankCondition,$I330="",
_xlpm.IsPeriodBlankCondition,ISBLANK($A331),
_xlpm.Calculation,IF(_xlpm.IsPeriodBlankCondition,"",IF(_xlpm.IsPrincipalRemainingBlankCondition,"",IF(_xlpm.IsPrincipalRemainingZeroCondition,"",_xlpm.InterestCalculation))),
_xlpm.Calculation
)</f>
        <v/>
      </c>
      <c r="G331" s="84" t="str">
        <f t="shared" si="25"/>
        <v/>
      </c>
      <c r="H331" s="84">
        <v>100</v>
      </c>
      <c r="I331" s="84" t="str">
        <f t="shared" si="21"/>
        <v/>
      </c>
      <c r="J331" s="84" t="str">
        <f>_xlfn.LET(
_xlpm.PrincpalRemainingCalculation,$B$11,
_xlpm.IsPrincipalZeroCondition,ROUND($I330,2) = 0,
_xlpm.IsPrincipalRemainingBlankCondition,$I330="",
_xlpm.IsPeriodBlankCondition,ISBLANK($A331),
_xlpm.Calculation,IF(_xlpm.IsPeriodBlankCondition,"",IF(_xlpm.IsPrincipalRemainingBlankCondition,"",IF(_xlpm.IsPrincipalZeroCondition,"",_xlpm.PrincpalRemainingCalculation))),
_xlpm.Calculation
)</f>
        <v/>
      </c>
      <c r="K331" s="84" t="str">
        <f>_xlfn.LET(
_xlpm.IsPrincipalRemainingLessThanOrEqualToPMICutoffAmtCondition,$I330&lt;=$B$2*(1-$B$13),
_xlpm.PMIMonthlyPayment,$B$17,
_xlpm.IsPrincipalZeroCondition,ROUND($I330,2) = 0,
_xlpm.IsPrincipalRemainingBlankCondition,$I330="",
_xlpm.IsPeriodBlankCondition,ISBLANK($A331),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31" s="84" t="str">
        <f t="shared" si="22"/>
        <v/>
      </c>
      <c r="O331" s="84"/>
    </row>
    <row r="332" spans="1:15" x14ac:dyDescent="0.3">
      <c r="A332" s="74">
        <v>307</v>
      </c>
      <c r="B332" s="132">
        <f t="shared" si="23"/>
        <v>53144</v>
      </c>
      <c r="C332" s="130">
        <v>0.1</v>
      </c>
      <c r="D332" s="131" t="str">
        <f>_xlfn.LET(
_xlpm.Payment,IF(OR($C332&lt;&gt;$C331,$C331=""),-PMT($C332/12,COUNT($A332:$A$625),$I331),$D331),
_xlpm.IsPrincipalRemainingZeroCondition,ROUND($I331,2)=0,
_xlpm.IsPrincipalRemainingBlankCondition,$I331="",
_xlpm.IsPeriodBlankCondition,ISBLANK($A332),
_xlpm.Calculation,IF(_xlpm.IsPeriodBlankCondition,"",IF(_xlpm.IsPrincipalRemainingBlankCondition,"",IF(_xlpm.IsPrincipalRemainingZeroCondition,"",_xlpm.Payment))),
_xlpm.Calculation
)</f>
        <v/>
      </c>
      <c r="E332" s="84" t="str">
        <f t="shared" si="24"/>
        <v/>
      </c>
      <c r="F332" s="84" t="str" cm="1">
        <f t="array" ref="F332">_xlfn.LET(
_xlpm.InterestCalculation,$I331*($C332/12),
_xlpm.IsPrincipalRemainingZeroCondition,ROUND($I331,2)=0,
_xlpm.IsPrincipalRemainingBlankCondition,$I331="",
_xlpm.IsPeriodBlankCondition,ISBLANK($A332),
_xlpm.Calculation,IF(_xlpm.IsPeriodBlankCondition,"",IF(_xlpm.IsPrincipalRemainingBlankCondition,"",IF(_xlpm.IsPrincipalRemainingZeroCondition,"",_xlpm.InterestCalculation))),
_xlpm.Calculation
)</f>
        <v/>
      </c>
      <c r="G332" s="84" t="str">
        <f t="shared" si="25"/>
        <v/>
      </c>
      <c r="H332" s="84">
        <v>100</v>
      </c>
      <c r="I332" s="84" t="str">
        <f t="shared" si="21"/>
        <v/>
      </c>
      <c r="J332" s="84" t="str">
        <f>_xlfn.LET(
_xlpm.PrincpalRemainingCalculation,$B$11,
_xlpm.IsPrincipalZeroCondition,ROUND($I331,2) = 0,
_xlpm.IsPrincipalRemainingBlankCondition,$I331="",
_xlpm.IsPeriodBlankCondition,ISBLANK($A332),
_xlpm.Calculation,IF(_xlpm.IsPeriodBlankCondition,"",IF(_xlpm.IsPrincipalRemainingBlankCondition,"",IF(_xlpm.IsPrincipalZeroCondition,"",_xlpm.PrincpalRemainingCalculation))),
_xlpm.Calculation
)</f>
        <v/>
      </c>
      <c r="K332" s="84" t="str">
        <f>_xlfn.LET(
_xlpm.IsPrincipalRemainingLessThanOrEqualToPMICutoffAmtCondition,$I331&lt;=$B$2*(1-$B$13),
_xlpm.PMIMonthlyPayment,$B$17,
_xlpm.IsPrincipalZeroCondition,ROUND($I331,2) = 0,
_xlpm.IsPrincipalRemainingBlankCondition,$I331="",
_xlpm.IsPeriodBlankCondition,ISBLANK($A332),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32" s="84" t="str">
        <f t="shared" si="22"/>
        <v/>
      </c>
      <c r="O332" s="84"/>
    </row>
    <row r="333" spans="1:15" x14ac:dyDescent="0.3">
      <c r="A333" s="74">
        <v>308</v>
      </c>
      <c r="B333" s="132">
        <f t="shared" si="23"/>
        <v>53175</v>
      </c>
      <c r="C333" s="130">
        <v>0.1</v>
      </c>
      <c r="D333" s="131" t="str">
        <f>_xlfn.LET(
_xlpm.Payment,IF(OR($C333&lt;&gt;$C332,$C332=""),-PMT($C333/12,COUNT($A333:$A$625),$I332),$D332),
_xlpm.IsPrincipalRemainingZeroCondition,ROUND($I332,2)=0,
_xlpm.IsPrincipalRemainingBlankCondition,$I332="",
_xlpm.IsPeriodBlankCondition,ISBLANK($A333),
_xlpm.Calculation,IF(_xlpm.IsPeriodBlankCondition,"",IF(_xlpm.IsPrincipalRemainingBlankCondition,"",IF(_xlpm.IsPrincipalRemainingZeroCondition,"",_xlpm.Payment))),
_xlpm.Calculation
)</f>
        <v/>
      </c>
      <c r="E333" s="84" t="str">
        <f t="shared" si="24"/>
        <v/>
      </c>
      <c r="F333" s="84" t="str" cm="1">
        <f t="array" ref="F333">_xlfn.LET(
_xlpm.InterestCalculation,$I332*($C333/12),
_xlpm.IsPrincipalRemainingZeroCondition,ROUND($I332,2)=0,
_xlpm.IsPrincipalRemainingBlankCondition,$I332="",
_xlpm.IsPeriodBlankCondition,ISBLANK($A333),
_xlpm.Calculation,IF(_xlpm.IsPeriodBlankCondition,"",IF(_xlpm.IsPrincipalRemainingBlankCondition,"",IF(_xlpm.IsPrincipalRemainingZeroCondition,"",_xlpm.InterestCalculation))),
_xlpm.Calculation
)</f>
        <v/>
      </c>
      <c r="G333" s="84" t="str">
        <f t="shared" si="25"/>
        <v/>
      </c>
      <c r="H333" s="84">
        <v>100</v>
      </c>
      <c r="I333" s="84" t="str">
        <f t="shared" si="21"/>
        <v/>
      </c>
      <c r="J333" s="84" t="str">
        <f>_xlfn.LET(
_xlpm.PrincpalRemainingCalculation,$B$11,
_xlpm.IsPrincipalZeroCondition,ROUND($I332,2) = 0,
_xlpm.IsPrincipalRemainingBlankCondition,$I332="",
_xlpm.IsPeriodBlankCondition,ISBLANK($A333),
_xlpm.Calculation,IF(_xlpm.IsPeriodBlankCondition,"",IF(_xlpm.IsPrincipalRemainingBlankCondition,"",IF(_xlpm.IsPrincipalZeroCondition,"",_xlpm.PrincpalRemainingCalculation))),
_xlpm.Calculation
)</f>
        <v/>
      </c>
      <c r="K333" s="84" t="str">
        <f>_xlfn.LET(
_xlpm.IsPrincipalRemainingLessThanOrEqualToPMICutoffAmtCondition,$I332&lt;=$B$2*(1-$B$13),
_xlpm.PMIMonthlyPayment,$B$17,
_xlpm.IsPrincipalZeroCondition,ROUND($I332,2) = 0,
_xlpm.IsPrincipalRemainingBlankCondition,$I332="",
_xlpm.IsPeriodBlankCondition,ISBLANK($A333),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33" s="84" t="str">
        <f t="shared" si="22"/>
        <v/>
      </c>
      <c r="O333" s="84"/>
    </row>
    <row r="334" spans="1:15" x14ac:dyDescent="0.3">
      <c r="A334" s="74">
        <v>309</v>
      </c>
      <c r="B334" s="132">
        <f t="shared" si="23"/>
        <v>53206</v>
      </c>
      <c r="C334" s="130">
        <v>0.1</v>
      </c>
      <c r="D334" s="131" t="str">
        <f>_xlfn.LET(
_xlpm.Payment,IF(OR($C334&lt;&gt;$C333,$C333=""),-PMT($C334/12,COUNT($A334:$A$625),$I333),$D333),
_xlpm.IsPrincipalRemainingZeroCondition,ROUND($I333,2)=0,
_xlpm.IsPrincipalRemainingBlankCondition,$I333="",
_xlpm.IsPeriodBlankCondition,ISBLANK($A334),
_xlpm.Calculation,IF(_xlpm.IsPeriodBlankCondition,"",IF(_xlpm.IsPrincipalRemainingBlankCondition,"",IF(_xlpm.IsPrincipalRemainingZeroCondition,"",_xlpm.Payment))),
_xlpm.Calculation
)</f>
        <v/>
      </c>
      <c r="E334" s="84" t="str">
        <f t="shared" si="24"/>
        <v/>
      </c>
      <c r="F334" s="84" t="str" cm="1">
        <f t="array" ref="F334">_xlfn.LET(
_xlpm.InterestCalculation,$I333*($C334/12),
_xlpm.IsPrincipalRemainingZeroCondition,ROUND($I333,2)=0,
_xlpm.IsPrincipalRemainingBlankCondition,$I333="",
_xlpm.IsPeriodBlankCondition,ISBLANK($A334),
_xlpm.Calculation,IF(_xlpm.IsPeriodBlankCondition,"",IF(_xlpm.IsPrincipalRemainingBlankCondition,"",IF(_xlpm.IsPrincipalRemainingZeroCondition,"",_xlpm.InterestCalculation))),
_xlpm.Calculation
)</f>
        <v/>
      </c>
      <c r="G334" s="84" t="str">
        <f t="shared" si="25"/>
        <v/>
      </c>
      <c r="H334" s="84">
        <v>100</v>
      </c>
      <c r="I334" s="84" t="str">
        <f t="shared" si="21"/>
        <v/>
      </c>
      <c r="J334" s="84" t="str">
        <f>_xlfn.LET(
_xlpm.PrincpalRemainingCalculation,$B$11,
_xlpm.IsPrincipalZeroCondition,ROUND($I333,2) = 0,
_xlpm.IsPrincipalRemainingBlankCondition,$I333="",
_xlpm.IsPeriodBlankCondition,ISBLANK($A334),
_xlpm.Calculation,IF(_xlpm.IsPeriodBlankCondition,"",IF(_xlpm.IsPrincipalRemainingBlankCondition,"",IF(_xlpm.IsPrincipalZeroCondition,"",_xlpm.PrincpalRemainingCalculation))),
_xlpm.Calculation
)</f>
        <v/>
      </c>
      <c r="K334" s="84" t="str">
        <f>_xlfn.LET(
_xlpm.IsPrincipalRemainingLessThanOrEqualToPMICutoffAmtCondition,$I333&lt;=$B$2*(1-$B$13),
_xlpm.PMIMonthlyPayment,$B$17,
_xlpm.IsPrincipalZeroCondition,ROUND($I333,2) = 0,
_xlpm.IsPrincipalRemainingBlankCondition,$I333="",
_xlpm.IsPeriodBlankCondition,ISBLANK($A334),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34" s="84" t="str">
        <f t="shared" si="22"/>
        <v/>
      </c>
      <c r="O334" s="84"/>
    </row>
    <row r="335" spans="1:15" x14ac:dyDescent="0.3">
      <c r="A335" s="74">
        <v>310</v>
      </c>
      <c r="B335" s="132">
        <f t="shared" si="23"/>
        <v>53236</v>
      </c>
      <c r="C335" s="130">
        <v>0.1</v>
      </c>
      <c r="D335" s="131" t="str">
        <f>_xlfn.LET(
_xlpm.Payment,IF(OR($C335&lt;&gt;$C334,$C334=""),-PMT($C335/12,COUNT($A335:$A$625),$I334),$D334),
_xlpm.IsPrincipalRemainingZeroCondition,ROUND($I334,2)=0,
_xlpm.IsPrincipalRemainingBlankCondition,$I334="",
_xlpm.IsPeriodBlankCondition,ISBLANK($A335),
_xlpm.Calculation,IF(_xlpm.IsPeriodBlankCondition,"",IF(_xlpm.IsPrincipalRemainingBlankCondition,"",IF(_xlpm.IsPrincipalRemainingZeroCondition,"",_xlpm.Payment))),
_xlpm.Calculation
)</f>
        <v/>
      </c>
      <c r="E335" s="84" t="str">
        <f t="shared" si="24"/>
        <v/>
      </c>
      <c r="F335" s="84" t="str" cm="1">
        <f t="array" ref="F335">_xlfn.LET(
_xlpm.InterestCalculation,$I334*($C335/12),
_xlpm.IsPrincipalRemainingZeroCondition,ROUND($I334,2)=0,
_xlpm.IsPrincipalRemainingBlankCondition,$I334="",
_xlpm.IsPeriodBlankCondition,ISBLANK($A335),
_xlpm.Calculation,IF(_xlpm.IsPeriodBlankCondition,"",IF(_xlpm.IsPrincipalRemainingBlankCondition,"",IF(_xlpm.IsPrincipalRemainingZeroCondition,"",_xlpm.InterestCalculation))),
_xlpm.Calculation
)</f>
        <v/>
      </c>
      <c r="G335" s="84" t="str">
        <f t="shared" si="25"/>
        <v/>
      </c>
      <c r="H335" s="84">
        <v>100</v>
      </c>
      <c r="I335" s="84" t="str">
        <f t="shared" si="21"/>
        <v/>
      </c>
      <c r="J335" s="84" t="str">
        <f>_xlfn.LET(
_xlpm.PrincpalRemainingCalculation,$B$11,
_xlpm.IsPrincipalZeroCondition,ROUND($I334,2) = 0,
_xlpm.IsPrincipalRemainingBlankCondition,$I334="",
_xlpm.IsPeriodBlankCondition,ISBLANK($A335),
_xlpm.Calculation,IF(_xlpm.IsPeriodBlankCondition,"",IF(_xlpm.IsPrincipalRemainingBlankCondition,"",IF(_xlpm.IsPrincipalZeroCondition,"",_xlpm.PrincpalRemainingCalculation))),
_xlpm.Calculation
)</f>
        <v/>
      </c>
      <c r="K335" s="84" t="str">
        <f>_xlfn.LET(
_xlpm.IsPrincipalRemainingLessThanOrEqualToPMICutoffAmtCondition,$I334&lt;=$B$2*(1-$B$13),
_xlpm.PMIMonthlyPayment,$B$17,
_xlpm.IsPrincipalZeroCondition,ROUND($I334,2) = 0,
_xlpm.IsPrincipalRemainingBlankCondition,$I334="",
_xlpm.IsPeriodBlankCondition,ISBLANK($A335),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35" s="84" t="str">
        <f t="shared" si="22"/>
        <v/>
      </c>
      <c r="O335" s="84"/>
    </row>
    <row r="336" spans="1:15" x14ac:dyDescent="0.3">
      <c r="A336" s="74">
        <v>311</v>
      </c>
      <c r="B336" s="132">
        <f t="shared" si="23"/>
        <v>53267</v>
      </c>
      <c r="C336" s="130">
        <v>0.1</v>
      </c>
      <c r="D336" s="131" t="str">
        <f>_xlfn.LET(
_xlpm.Payment,IF(OR($C336&lt;&gt;$C335,$C335=""),-PMT($C336/12,COUNT($A336:$A$625),$I335),$D335),
_xlpm.IsPrincipalRemainingZeroCondition,ROUND($I335,2)=0,
_xlpm.IsPrincipalRemainingBlankCondition,$I335="",
_xlpm.IsPeriodBlankCondition,ISBLANK($A336),
_xlpm.Calculation,IF(_xlpm.IsPeriodBlankCondition,"",IF(_xlpm.IsPrincipalRemainingBlankCondition,"",IF(_xlpm.IsPrincipalRemainingZeroCondition,"",_xlpm.Payment))),
_xlpm.Calculation
)</f>
        <v/>
      </c>
      <c r="E336" s="84" t="str">
        <f t="shared" si="24"/>
        <v/>
      </c>
      <c r="F336" s="84" t="str" cm="1">
        <f t="array" ref="F336">_xlfn.LET(
_xlpm.InterestCalculation,$I335*($C336/12),
_xlpm.IsPrincipalRemainingZeroCondition,ROUND($I335,2)=0,
_xlpm.IsPrincipalRemainingBlankCondition,$I335="",
_xlpm.IsPeriodBlankCondition,ISBLANK($A336),
_xlpm.Calculation,IF(_xlpm.IsPeriodBlankCondition,"",IF(_xlpm.IsPrincipalRemainingBlankCondition,"",IF(_xlpm.IsPrincipalRemainingZeroCondition,"",_xlpm.InterestCalculation))),
_xlpm.Calculation
)</f>
        <v/>
      </c>
      <c r="G336" s="84" t="str">
        <f t="shared" si="25"/>
        <v/>
      </c>
      <c r="H336" s="84">
        <v>100</v>
      </c>
      <c r="I336" s="84" t="str">
        <f t="shared" si="21"/>
        <v/>
      </c>
      <c r="J336" s="84" t="str">
        <f>_xlfn.LET(
_xlpm.PrincpalRemainingCalculation,$B$11,
_xlpm.IsPrincipalZeroCondition,ROUND($I335,2) = 0,
_xlpm.IsPrincipalRemainingBlankCondition,$I335="",
_xlpm.IsPeriodBlankCondition,ISBLANK($A336),
_xlpm.Calculation,IF(_xlpm.IsPeriodBlankCondition,"",IF(_xlpm.IsPrincipalRemainingBlankCondition,"",IF(_xlpm.IsPrincipalZeroCondition,"",_xlpm.PrincpalRemainingCalculation))),
_xlpm.Calculation
)</f>
        <v/>
      </c>
      <c r="K336" s="84" t="str">
        <f>_xlfn.LET(
_xlpm.IsPrincipalRemainingLessThanOrEqualToPMICutoffAmtCondition,$I335&lt;=$B$2*(1-$B$13),
_xlpm.PMIMonthlyPayment,$B$17,
_xlpm.IsPrincipalZeroCondition,ROUND($I335,2) = 0,
_xlpm.IsPrincipalRemainingBlankCondition,$I335="",
_xlpm.IsPeriodBlankCondition,ISBLANK($A336),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36" s="84" t="str">
        <f t="shared" si="22"/>
        <v/>
      </c>
      <c r="O336" s="84"/>
    </row>
    <row r="337" spans="1:15" x14ac:dyDescent="0.3">
      <c r="A337" s="74">
        <v>312</v>
      </c>
      <c r="B337" s="132">
        <f t="shared" si="23"/>
        <v>53297</v>
      </c>
      <c r="C337" s="130">
        <v>0.1</v>
      </c>
      <c r="D337" s="131" t="str">
        <f>_xlfn.LET(
_xlpm.Payment,IF(OR($C337&lt;&gt;$C336,$C336=""),-PMT($C337/12,COUNT($A337:$A$625),$I336),$D336),
_xlpm.IsPrincipalRemainingZeroCondition,ROUND($I336,2)=0,
_xlpm.IsPrincipalRemainingBlankCondition,$I336="",
_xlpm.IsPeriodBlankCondition,ISBLANK($A337),
_xlpm.Calculation,IF(_xlpm.IsPeriodBlankCondition,"",IF(_xlpm.IsPrincipalRemainingBlankCondition,"",IF(_xlpm.IsPrincipalRemainingZeroCondition,"",_xlpm.Payment))),
_xlpm.Calculation
)</f>
        <v/>
      </c>
      <c r="E337" s="84" t="str">
        <f t="shared" si="24"/>
        <v/>
      </c>
      <c r="F337" s="84" t="str" cm="1">
        <f t="array" ref="F337">_xlfn.LET(
_xlpm.InterestCalculation,$I336*($C337/12),
_xlpm.IsPrincipalRemainingZeroCondition,ROUND($I336,2)=0,
_xlpm.IsPrincipalRemainingBlankCondition,$I336="",
_xlpm.IsPeriodBlankCondition,ISBLANK($A337),
_xlpm.Calculation,IF(_xlpm.IsPeriodBlankCondition,"",IF(_xlpm.IsPrincipalRemainingBlankCondition,"",IF(_xlpm.IsPrincipalRemainingZeroCondition,"",_xlpm.InterestCalculation))),
_xlpm.Calculation
)</f>
        <v/>
      </c>
      <c r="G337" s="84" t="str">
        <f t="shared" si="25"/>
        <v/>
      </c>
      <c r="H337" s="84">
        <v>100</v>
      </c>
      <c r="I337" s="84" t="str">
        <f t="shared" si="21"/>
        <v/>
      </c>
      <c r="J337" s="84" t="str">
        <f>_xlfn.LET(
_xlpm.PrincpalRemainingCalculation,$B$11,
_xlpm.IsPrincipalZeroCondition,ROUND($I336,2) = 0,
_xlpm.IsPrincipalRemainingBlankCondition,$I336="",
_xlpm.IsPeriodBlankCondition,ISBLANK($A337),
_xlpm.Calculation,IF(_xlpm.IsPeriodBlankCondition,"",IF(_xlpm.IsPrincipalRemainingBlankCondition,"",IF(_xlpm.IsPrincipalZeroCondition,"",_xlpm.PrincpalRemainingCalculation))),
_xlpm.Calculation
)</f>
        <v/>
      </c>
      <c r="K337" s="84" t="str">
        <f>_xlfn.LET(
_xlpm.IsPrincipalRemainingLessThanOrEqualToPMICutoffAmtCondition,$I336&lt;=$B$2*(1-$B$13),
_xlpm.PMIMonthlyPayment,$B$17,
_xlpm.IsPrincipalZeroCondition,ROUND($I336,2) = 0,
_xlpm.IsPrincipalRemainingBlankCondition,$I336="",
_xlpm.IsPeriodBlankCondition,ISBLANK($A337),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37" s="84" t="str">
        <f t="shared" si="22"/>
        <v/>
      </c>
      <c r="O337" s="84"/>
    </row>
    <row r="338" spans="1:15" x14ac:dyDescent="0.3">
      <c r="A338" s="74">
        <v>313</v>
      </c>
      <c r="B338" s="132">
        <f t="shared" si="23"/>
        <v>53328</v>
      </c>
      <c r="C338" s="130">
        <v>0.1</v>
      </c>
      <c r="D338" s="131" t="str">
        <f>_xlfn.LET(
_xlpm.Payment,IF(OR($C338&lt;&gt;$C337,$C337=""),-PMT($C338/12,COUNT($A338:$A$625),$I337),$D337),
_xlpm.IsPrincipalRemainingZeroCondition,ROUND($I337,2)=0,
_xlpm.IsPrincipalRemainingBlankCondition,$I337="",
_xlpm.IsPeriodBlankCondition,ISBLANK($A338),
_xlpm.Calculation,IF(_xlpm.IsPeriodBlankCondition,"",IF(_xlpm.IsPrincipalRemainingBlankCondition,"",IF(_xlpm.IsPrincipalRemainingZeroCondition,"",_xlpm.Payment))),
_xlpm.Calculation
)</f>
        <v/>
      </c>
      <c r="E338" s="84" t="str">
        <f t="shared" si="24"/>
        <v/>
      </c>
      <c r="F338" s="84" t="str" cm="1">
        <f t="array" ref="F338">_xlfn.LET(
_xlpm.InterestCalculation,$I337*($C338/12),
_xlpm.IsPrincipalRemainingZeroCondition,ROUND($I337,2)=0,
_xlpm.IsPrincipalRemainingBlankCondition,$I337="",
_xlpm.IsPeriodBlankCondition,ISBLANK($A338),
_xlpm.Calculation,IF(_xlpm.IsPeriodBlankCondition,"",IF(_xlpm.IsPrincipalRemainingBlankCondition,"",IF(_xlpm.IsPrincipalRemainingZeroCondition,"",_xlpm.InterestCalculation))),
_xlpm.Calculation
)</f>
        <v/>
      </c>
      <c r="G338" s="84" t="str">
        <f t="shared" si="25"/>
        <v/>
      </c>
      <c r="H338" s="84">
        <v>100</v>
      </c>
      <c r="I338" s="84" t="str">
        <f t="shared" si="21"/>
        <v/>
      </c>
      <c r="J338" s="84" t="str">
        <f>_xlfn.LET(
_xlpm.PrincpalRemainingCalculation,$B$11,
_xlpm.IsPrincipalZeroCondition,ROUND($I337,2) = 0,
_xlpm.IsPrincipalRemainingBlankCondition,$I337="",
_xlpm.IsPeriodBlankCondition,ISBLANK($A338),
_xlpm.Calculation,IF(_xlpm.IsPeriodBlankCondition,"",IF(_xlpm.IsPrincipalRemainingBlankCondition,"",IF(_xlpm.IsPrincipalZeroCondition,"",_xlpm.PrincpalRemainingCalculation))),
_xlpm.Calculation
)</f>
        <v/>
      </c>
      <c r="K338" s="84" t="str">
        <f>_xlfn.LET(
_xlpm.IsPrincipalRemainingLessThanOrEqualToPMICutoffAmtCondition,$I337&lt;=$B$2*(1-$B$13),
_xlpm.PMIMonthlyPayment,$B$17,
_xlpm.IsPrincipalZeroCondition,ROUND($I337,2) = 0,
_xlpm.IsPrincipalRemainingBlankCondition,$I337="",
_xlpm.IsPeriodBlankCondition,ISBLANK($A338),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38" s="84" t="str">
        <f t="shared" si="22"/>
        <v/>
      </c>
      <c r="O338" s="84"/>
    </row>
    <row r="339" spans="1:15" x14ac:dyDescent="0.3">
      <c r="A339" s="74">
        <v>314</v>
      </c>
      <c r="B339" s="132">
        <f t="shared" si="23"/>
        <v>53359</v>
      </c>
      <c r="C339" s="130">
        <v>0.1</v>
      </c>
      <c r="D339" s="131" t="str">
        <f>_xlfn.LET(
_xlpm.Payment,IF(OR($C339&lt;&gt;$C338,$C338=""),-PMT($C339/12,COUNT($A339:$A$625),$I338),$D338),
_xlpm.IsPrincipalRemainingZeroCondition,ROUND($I338,2)=0,
_xlpm.IsPrincipalRemainingBlankCondition,$I338="",
_xlpm.IsPeriodBlankCondition,ISBLANK($A339),
_xlpm.Calculation,IF(_xlpm.IsPeriodBlankCondition,"",IF(_xlpm.IsPrincipalRemainingBlankCondition,"",IF(_xlpm.IsPrincipalRemainingZeroCondition,"",_xlpm.Payment))),
_xlpm.Calculation
)</f>
        <v/>
      </c>
      <c r="E339" s="84" t="str">
        <f t="shared" si="24"/>
        <v/>
      </c>
      <c r="F339" s="84" t="str" cm="1">
        <f t="array" ref="F339">_xlfn.LET(
_xlpm.InterestCalculation,$I338*($C339/12),
_xlpm.IsPrincipalRemainingZeroCondition,ROUND($I338,2)=0,
_xlpm.IsPrincipalRemainingBlankCondition,$I338="",
_xlpm.IsPeriodBlankCondition,ISBLANK($A339),
_xlpm.Calculation,IF(_xlpm.IsPeriodBlankCondition,"",IF(_xlpm.IsPrincipalRemainingBlankCondition,"",IF(_xlpm.IsPrincipalRemainingZeroCondition,"",_xlpm.InterestCalculation))),
_xlpm.Calculation
)</f>
        <v/>
      </c>
      <c r="G339" s="84" t="str">
        <f t="shared" si="25"/>
        <v/>
      </c>
      <c r="H339" s="84">
        <v>100</v>
      </c>
      <c r="I339" s="84" t="str">
        <f t="shared" si="21"/>
        <v/>
      </c>
      <c r="J339" s="84" t="str">
        <f>_xlfn.LET(
_xlpm.PrincpalRemainingCalculation,$B$11,
_xlpm.IsPrincipalZeroCondition,ROUND($I338,2) = 0,
_xlpm.IsPrincipalRemainingBlankCondition,$I338="",
_xlpm.IsPeriodBlankCondition,ISBLANK($A339),
_xlpm.Calculation,IF(_xlpm.IsPeriodBlankCondition,"",IF(_xlpm.IsPrincipalRemainingBlankCondition,"",IF(_xlpm.IsPrincipalZeroCondition,"",_xlpm.PrincpalRemainingCalculation))),
_xlpm.Calculation
)</f>
        <v/>
      </c>
      <c r="K339" s="84" t="str">
        <f>_xlfn.LET(
_xlpm.IsPrincipalRemainingLessThanOrEqualToPMICutoffAmtCondition,$I338&lt;=$B$2*(1-$B$13),
_xlpm.PMIMonthlyPayment,$B$17,
_xlpm.IsPrincipalZeroCondition,ROUND($I338,2) = 0,
_xlpm.IsPrincipalRemainingBlankCondition,$I338="",
_xlpm.IsPeriodBlankCondition,ISBLANK($A339),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39" s="84" t="str">
        <f t="shared" si="22"/>
        <v/>
      </c>
      <c r="O339" s="84"/>
    </row>
    <row r="340" spans="1:15" x14ac:dyDescent="0.3">
      <c r="A340" s="74">
        <v>315</v>
      </c>
      <c r="B340" s="132">
        <f t="shared" si="23"/>
        <v>53387</v>
      </c>
      <c r="C340" s="130">
        <v>0.1</v>
      </c>
      <c r="D340" s="131" t="str">
        <f>_xlfn.LET(
_xlpm.Payment,IF(OR($C340&lt;&gt;$C339,$C339=""),-PMT($C340/12,COUNT($A340:$A$625),$I339),$D339),
_xlpm.IsPrincipalRemainingZeroCondition,ROUND($I339,2)=0,
_xlpm.IsPrincipalRemainingBlankCondition,$I339="",
_xlpm.IsPeriodBlankCondition,ISBLANK($A340),
_xlpm.Calculation,IF(_xlpm.IsPeriodBlankCondition,"",IF(_xlpm.IsPrincipalRemainingBlankCondition,"",IF(_xlpm.IsPrincipalRemainingZeroCondition,"",_xlpm.Payment))),
_xlpm.Calculation
)</f>
        <v/>
      </c>
      <c r="E340" s="84" t="str">
        <f t="shared" si="24"/>
        <v/>
      </c>
      <c r="F340" s="84" t="str" cm="1">
        <f t="array" ref="F340">_xlfn.LET(
_xlpm.InterestCalculation,$I339*($C340/12),
_xlpm.IsPrincipalRemainingZeroCondition,ROUND($I339,2)=0,
_xlpm.IsPrincipalRemainingBlankCondition,$I339="",
_xlpm.IsPeriodBlankCondition,ISBLANK($A340),
_xlpm.Calculation,IF(_xlpm.IsPeriodBlankCondition,"",IF(_xlpm.IsPrincipalRemainingBlankCondition,"",IF(_xlpm.IsPrincipalRemainingZeroCondition,"",_xlpm.InterestCalculation))),
_xlpm.Calculation
)</f>
        <v/>
      </c>
      <c r="G340" s="84" t="str">
        <f t="shared" si="25"/>
        <v/>
      </c>
      <c r="H340" s="84">
        <v>100</v>
      </c>
      <c r="I340" s="84" t="str">
        <f t="shared" si="21"/>
        <v/>
      </c>
      <c r="J340" s="84" t="str">
        <f>_xlfn.LET(
_xlpm.PrincpalRemainingCalculation,$B$11,
_xlpm.IsPrincipalZeroCondition,ROUND($I339,2) = 0,
_xlpm.IsPrincipalRemainingBlankCondition,$I339="",
_xlpm.IsPeriodBlankCondition,ISBLANK($A340),
_xlpm.Calculation,IF(_xlpm.IsPeriodBlankCondition,"",IF(_xlpm.IsPrincipalRemainingBlankCondition,"",IF(_xlpm.IsPrincipalZeroCondition,"",_xlpm.PrincpalRemainingCalculation))),
_xlpm.Calculation
)</f>
        <v/>
      </c>
      <c r="K340" s="84" t="str">
        <f>_xlfn.LET(
_xlpm.IsPrincipalRemainingLessThanOrEqualToPMICutoffAmtCondition,$I339&lt;=$B$2*(1-$B$13),
_xlpm.PMIMonthlyPayment,$B$17,
_xlpm.IsPrincipalZeroCondition,ROUND($I339,2) = 0,
_xlpm.IsPrincipalRemainingBlankCondition,$I339="",
_xlpm.IsPeriodBlankCondition,ISBLANK($A340),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40" s="84" t="str">
        <f t="shared" si="22"/>
        <v/>
      </c>
      <c r="O340" s="84"/>
    </row>
    <row r="341" spans="1:15" x14ac:dyDescent="0.3">
      <c r="A341" s="74">
        <v>316</v>
      </c>
      <c r="B341" s="132">
        <f t="shared" si="23"/>
        <v>53418</v>
      </c>
      <c r="C341" s="130">
        <v>0.1</v>
      </c>
      <c r="D341" s="131" t="str">
        <f>_xlfn.LET(
_xlpm.Payment,IF(OR($C341&lt;&gt;$C340,$C340=""),-PMT($C341/12,COUNT($A341:$A$625),$I340),$D340),
_xlpm.IsPrincipalRemainingZeroCondition,ROUND($I340,2)=0,
_xlpm.IsPrincipalRemainingBlankCondition,$I340="",
_xlpm.IsPeriodBlankCondition,ISBLANK($A341),
_xlpm.Calculation,IF(_xlpm.IsPeriodBlankCondition,"",IF(_xlpm.IsPrincipalRemainingBlankCondition,"",IF(_xlpm.IsPrincipalRemainingZeroCondition,"",_xlpm.Payment))),
_xlpm.Calculation
)</f>
        <v/>
      </c>
      <c r="E341" s="84" t="str">
        <f t="shared" si="24"/>
        <v/>
      </c>
      <c r="F341" s="84" t="str" cm="1">
        <f t="array" ref="F341">_xlfn.LET(
_xlpm.InterestCalculation,$I340*($C341/12),
_xlpm.IsPrincipalRemainingZeroCondition,ROUND($I340,2)=0,
_xlpm.IsPrincipalRemainingBlankCondition,$I340="",
_xlpm.IsPeriodBlankCondition,ISBLANK($A341),
_xlpm.Calculation,IF(_xlpm.IsPeriodBlankCondition,"",IF(_xlpm.IsPrincipalRemainingBlankCondition,"",IF(_xlpm.IsPrincipalRemainingZeroCondition,"",_xlpm.InterestCalculation))),
_xlpm.Calculation
)</f>
        <v/>
      </c>
      <c r="G341" s="84" t="str">
        <f t="shared" si="25"/>
        <v/>
      </c>
      <c r="H341" s="84">
        <v>100</v>
      </c>
      <c r="I341" s="84" t="str">
        <f t="shared" si="21"/>
        <v/>
      </c>
      <c r="J341" s="84" t="str">
        <f>_xlfn.LET(
_xlpm.PrincpalRemainingCalculation,$B$11,
_xlpm.IsPrincipalZeroCondition,ROUND($I340,2) = 0,
_xlpm.IsPrincipalRemainingBlankCondition,$I340="",
_xlpm.IsPeriodBlankCondition,ISBLANK($A341),
_xlpm.Calculation,IF(_xlpm.IsPeriodBlankCondition,"",IF(_xlpm.IsPrincipalRemainingBlankCondition,"",IF(_xlpm.IsPrincipalZeroCondition,"",_xlpm.PrincpalRemainingCalculation))),
_xlpm.Calculation
)</f>
        <v/>
      </c>
      <c r="K341" s="84" t="str">
        <f>_xlfn.LET(
_xlpm.IsPrincipalRemainingLessThanOrEqualToPMICutoffAmtCondition,$I340&lt;=$B$2*(1-$B$13),
_xlpm.PMIMonthlyPayment,$B$17,
_xlpm.IsPrincipalZeroCondition,ROUND($I340,2) = 0,
_xlpm.IsPrincipalRemainingBlankCondition,$I340="",
_xlpm.IsPeriodBlankCondition,ISBLANK($A341),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41" s="84" t="str">
        <f t="shared" si="22"/>
        <v/>
      </c>
      <c r="O341" s="84"/>
    </row>
    <row r="342" spans="1:15" x14ac:dyDescent="0.3">
      <c r="A342" s="74">
        <v>317</v>
      </c>
      <c r="B342" s="132">
        <f t="shared" si="23"/>
        <v>53448</v>
      </c>
      <c r="C342" s="130">
        <v>0.1</v>
      </c>
      <c r="D342" s="131" t="str">
        <f>_xlfn.LET(
_xlpm.Payment,IF(OR($C342&lt;&gt;$C341,$C341=""),-PMT($C342/12,COUNT($A342:$A$625),$I341),$D341),
_xlpm.IsPrincipalRemainingZeroCondition,ROUND($I341,2)=0,
_xlpm.IsPrincipalRemainingBlankCondition,$I341="",
_xlpm.IsPeriodBlankCondition,ISBLANK($A342),
_xlpm.Calculation,IF(_xlpm.IsPeriodBlankCondition,"",IF(_xlpm.IsPrincipalRemainingBlankCondition,"",IF(_xlpm.IsPrincipalRemainingZeroCondition,"",_xlpm.Payment))),
_xlpm.Calculation
)</f>
        <v/>
      </c>
      <c r="E342" s="84" t="str">
        <f t="shared" si="24"/>
        <v/>
      </c>
      <c r="F342" s="84" t="str" cm="1">
        <f t="array" ref="F342">_xlfn.LET(
_xlpm.InterestCalculation,$I341*($C342/12),
_xlpm.IsPrincipalRemainingZeroCondition,ROUND($I341,2)=0,
_xlpm.IsPrincipalRemainingBlankCondition,$I341="",
_xlpm.IsPeriodBlankCondition,ISBLANK($A342),
_xlpm.Calculation,IF(_xlpm.IsPeriodBlankCondition,"",IF(_xlpm.IsPrincipalRemainingBlankCondition,"",IF(_xlpm.IsPrincipalRemainingZeroCondition,"",_xlpm.InterestCalculation))),
_xlpm.Calculation
)</f>
        <v/>
      </c>
      <c r="G342" s="84" t="str">
        <f t="shared" si="25"/>
        <v/>
      </c>
      <c r="H342" s="84">
        <v>100</v>
      </c>
      <c r="I342" s="84" t="str">
        <f t="shared" si="21"/>
        <v/>
      </c>
      <c r="J342" s="84" t="str">
        <f>_xlfn.LET(
_xlpm.PrincpalRemainingCalculation,$B$11,
_xlpm.IsPrincipalZeroCondition,ROUND($I341,2) = 0,
_xlpm.IsPrincipalRemainingBlankCondition,$I341="",
_xlpm.IsPeriodBlankCondition,ISBLANK($A342),
_xlpm.Calculation,IF(_xlpm.IsPeriodBlankCondition,"",IF(_xlpm.IsPrincipalRemainingBlankCondition,"",IF(_xlpm.IsPrincipalZeroCondition,"",_xlpm.PrincpalRemainingCalculation))),
_xlpm.Calculation
)</f>
        <v/>
      </c>
      <c r="K342" s="84" t="str">
        <f>_xlfn.LET(
_xlpm.IsPrincipalRemainingLessThanOrEqualToPMICutoffAmtCondition,$I341&lt;=$B$2*(1-$B$13),
_xlpm.PMIMonthlyPayment,$B$17,
_xlpm.IsPrincipalZeroCondition,ROUND($I341,2) = 0,
_xlpm.IsPrincipalRemainingBlankCondition,$I341="",
_xlpm.IsPeriodBlankCondition,ISBLANK($A342),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42" s="84" t="str">
        <f t="shared" si="22"/>
        <v/>
      </c>
      <c r="O342" s="84"/>
    </row>
    <row r="343" spans="1:15" x14ac:dyDescent="0.3">
      <c r="A343" s="74">
        <v>318</v>
      </c>
      <c r="B343" s="132">
        <f t="shared" si="23"/>
        <v>53479</v>
      </c>
      <c r="C343" s="130">
        <v>0.1</v>
      </c>
      <c r="D343" s="131" t="str">
        <f>_xlfn.LET(
_xlpm.Payment,IF(OR($C343&lt;&gt;$C342,$C342=""),-PMT($C343/12,COUNT($A343:$A$625),$I342),$D342),
_xlpm.IsPrincipalRemainingZeroCondition,ROUND($I342,2)=0,
_xlpm.IsPrincipalRemainingBlankCondition,$I342="",
_xlpm.IsPeriodBlankCondition,ISBLANK($A343),
_xlpm.Calculation,IF(_xlpm.IsPeriodBlankCondition,"",IF(_xlpm.IsPrincipalRemainingBlankCondition,"",IF(_xlpm.IsPrincipalRemainingZeroCondition,"",_xlpm.Payment))),
_xlpm.Calculation
)</f>
        <v/>
      </c>
      <c r="E343" s="84" t="str">
        <f t="shared" si="24"/>
        <v/>
      </c>
      <c r="F343" s="84" t="str" cm="1">
        <f t="array" ref="F343">_xlfn.LET(
_xlpm.InterestCalculation,$I342*($C343/12),
_xlpm.IsPrincipalRemainingZeroCondition,ROUND($I342,2)=0,
_xlpm.IsPrincipalRemainingBlankCondition,$I342="",
_xlpm.IsPeriodBlankCondition,ISBLANK($A343),
_xlpm.Calculation,IF(_xlpm.IsPeriodBlankCondition,"",IF(_xlpm.IsPrincipalRemainingBlankCondition,"",IF(_xlpm.IsPrincipalRemainingZeroCondition,"",_xlpm.InterestCalculation))),
_xlpm.Calculation
)</f>
        <v/>
      </c>
      <c r="G343" s="84" t="str">
        <f t="shared" si="25"/>
        <v/>
      </c>
      <c r="H343" s="84">
        <v>100</v>
      </c>
      <c r="I343" s="84" t="str">
        <f t="shared" si="21"/>
        <v/>
      </c>
      <c r="J343" s="84" t="str">
        <f>_xlfn.LET(
_xlpm.PrincpalRemainingCalculation,$B$11,
_xlpm.IsPrincipalZeroCondition,ROUND($I342,2) = 0,
_xlpm.IsPrincipalRemainingBlankCondition,$I342="",
_xlpm.IsPeriodBlankCondition,ISBLANK($A343),
_xlpm.Calculation,IF(_xlpm.IsPeriodBlankCondition,"",IF(_xlpm.IsPrincipalRemainingBlankCondition,"",IF(_xlpm.IsPrincipalZeroCondition,"",_xlpm.PrincpalRemainingCalculation))),
_xlpm.Calculation
)</f>
        <v/>
      </c>
      <c r="K343" s="84" t="str">
        <f>_xlfn.LET(
_xlpm.IsPrincipalRemainingLessThanOrEqualToPMICutoffAmtCondition,$I342&lt;=$B$2*(1-$B$13),
_xlpm.PMIMonthlyPayment,$B$17,
_xlpm.IsPrincipalZeroCondition,ROUND($I342,2) = 0,
_xlpm.IsPrincipalRemainingBlankCondition,$I342="",
_xlpm.IsPeriodBlankCondition,ISBLANK($A343),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43" s="84" t="str">
        <f t="shared" si="22"/>
        <v/>
      </c>
      <c r="O343" s="84"/>
    </row>
    <row r="344" spans="1:15" x14ac:dyDescent="0.3">
      <c r="A344" s="74">
        <v>319</v>
      </c>
      <c r="B344" s="132">
        <f t="shared" si="23"/>
        <v>53509</v>
      </c>
      <c r="C344" s="130">
        <v>0.1</v>
      </c>
      <c r="D344" s="131" t="str">
        <f>_xlfn.LET(
_xlpm.Payment,IF(OR($C344&lt;&gt;$C343,$C343=""),-PMT($C344/12,COUNT($A344:$A$625),$I343),$D343),
_xlpm.IsPrincipalRemainingZeroCondition,ROUND($I343,2)=0,
_xlpm.IsPrincipalRemainingBlankCondition,$I343="",
_xlpm.IsPeriodBlankCondition,ISBLANK($A344),
_xlpm.Calculation,IF(_xlpm.IsPeriodBlankCondition,"",IF(_xlpm.IsPrincipalRemainingBlankCondition,"",IF(_xlpm.IsPrincipalRemainingZeroCondition,"",_xlpm.Payment))),
_xlpm.Calculation
)</f>
        <v/>
      </c>
      <c r="E344" s="84" t="str">
        <f t="shared" si="24"/>
        <v/>
      </c>
      <c r="F344" s="84" t="str" cm="1">
        <f t="array" ref="F344">_xlfn.LET(
_xlpm.InterestCalculation,$I343*($C344/12),
_xlpm.IsPrincipalRemainingZeroCondition,ROUND($I343,2)=0,
_xlpm.IsPrincipalRemainingBlankCondition,$I343="",
_xlpm.IsPeriodBlankCondition,ISBLANK($A344),
_xlpm.Calculation,IF(_xlpm.IsPeriodBlankCondition,"",IF(_xlpm.IsPrincipalRemainingBlankCondition,"",IF(_xlpm.IsPrincipalRemainingZeroCondition,"",_xlpm.InterestCalculation))),
_xlpm.Calculation
)</f>
        <v/>
      </c>
      <c r="G344" s="84" t="str">
        <f t="shared" si="25"/>
        <v/>
      </c>
      <c r="H344" s="84">
        <v>100</v>
      </c>
      <c r="I344" s="84" t="str">
        <f t="shared" si="21"/>
        <v/>
      </c>
      <c r="J344" s="84" t="str">
        <f>_xlfn.LET(
_xlpm.PrincpalRemainingCalculation,$B$11,
_xlpm.IsPrincipalZeroCondition,ROUND($I343,2) = 0,
_xlpm.IsPrincipalRemainingBlankCondition,$I343="",
_xlpm.IsPeriodBlankCondition,ISBLANK($A344),
_xlpm.Calculation,IF(_xlpm.IsPeriodBlankCondition,"",IF(_xlpm.IsPrincipalRemainingBlankCondition,"",IF(_xlpm.IsPrincipalZeroCondition,"",_xlpm.PrincpalRemainingCalculation))),
_xlpm.Calculation
)</f>
        <v/>
      </c>
      <c r="K344" s="84" t="str">
        <f>_xlfn.LET(
_xlpm.IsPrincipalRemainingLessThanOrEqualToPMICutoffAmtCondition,$I343&lt;=$B$2*(1-$B$13),
_xlpm.PMIMonthlyPayment,$B$17,
_xlpm.IsPrincipalZeroCondition,ROUND($I343,2) = 0,
_xlpm.IsPrincipalRemainingBlankCondition,$I343="",
_xlpm.IsPeriodBlankCondition,ISBLANK($A344),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44" s="84" t="str">
        <f t="shared" si="22"/>
        <v/>
      </c>
      <c r="O344" s="84"/>
    </row>
    <row r="345" spans="1:15" x14ac:dyDescent="0.3">
      <c r="A345" s="74">
        <v>320</v>
      </c>
      <c r="B345" s="132">
        <f t="shared" si="23"/>
        <v>53540</v>
      </c>
      <c r="C345" s="130">
        <v>0.1</v>
      </c>
      <c r="D345" s="131" t="str">
        <f>_xlfn.LET(
_xlpm.Payment,IF(OR($C345&lt;&gt;$C344,$C344=""),-PMT($C345/12,COUNT($A345:$A$625),$I344),$D344),
_xlpm.IsPrincipalRemainingZeroCondition,ROUND($I344,2)=0,
_xlpm.IsPrincipalRemainingBlankCondition,$I344="",
_xlpm.IsPeriodBlankCondition,ISBLANK($A345),
_xlpm.Calculation,IF(_xlpm.IsPeriodBlankCondition,"",IF(_xlpm.IsPrincipalRemainingBlankCondition,"",IF(_xlpm.IsPrincipalRemainingZeroCondition,"",_xlpm.Payment))),
_xlpm.Calculation
)</f>
        <v/>
      </c>
      <c r="E345" s="84" t="str">
        <f t="shared" si="24"/>
        <v/>
      </c>
      <c r="F345" s="84" t="str" cm="1">
        <f t="array" ref="F345">_xlfn.LET(
_xlpm.InterestCalculation,$I344*($C345/12),
_xlpm.IsPrincipalRemainingZeroCondition,ROUND($I344,2)=0,
_xlpm.IsPrincipalRemainingBlankCondition,$I344="",
_xlpm.IsPeriodBlankCondition,ISBLANK($A345),
_xlpm.Calculation,IF(_xlpm.IsPeriodBlankCondition,"",IF(_xlpm.IsPrincipalRemainingBlankCondition,"",IF(_xlpm.IsPrincipalRemainingZeroCondition,"",_xlpm.InterestCalculation))),
_xlpm.Calculation
)</f>
        <v/>
      </c>
      <c r="G345" s="84" t="str">
        <f t="shared" si="25"/>
        <v/>
      </c>
      <c r="H345" s="84">
        <v>100</v>
      </c>
      <c r="I345" s="84" t="str">
        <f t="shared" si="21"/>
        <v/>
      </c>
      <c r="J345" s="84" t="str">
        <f>_xlfn.LET(
_xlpm.PrincpalRemainingCalculation,$B$11,
_xlpm.IsPrincipalZeroCondition,ROUND($I344,2) = 0,
_xlpm.IsPrincipalRemainingBlankCondition,$I344="",
_xlpm.IsPeriodBlankCondition,ISBLANK($A345),
_xlpm.Calculation,IF(_xlpm.IsPeriodBlankCondition,"",IF(_xlpm.IsPrincipalRemainingBlankCondition,"",IF(_xlpm.IsPrincipalZeroCondition,"",_xlpm.PrincpalRemainingCalculation))),
_xlpm.Calculation
)</f>
        <v/>
      </c>
      <c r="K345" s="84" t="str">
        <f>_xlfn.LET(
_xlpm.IsPrincipalRemainingLessThanOrEqualToPMICutoffAmtCondition,$I344&lt;=$B$2*(1-$B$13),
_xlpm.PMIMonthlyPayment,$B$17,
_xlpm.IsPrincipalZeroCondition,ROUND($I344,2) = 0,
_xlpm.IsPrincipalRemainingBlankCondition,$I344="",
_xlpm.IsPeriodBlankCondition,ISBLANK($A345),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45" s="84" t="str">
        <f t="shared" si="22"/>
        <v/>
      </c>
      <c r="O345" s="84"/>
    </row>
    <row r="346" spans="1:15" x14ac:dyDescent="0.3">
      <c r="A346" s="74">
        <v>321</v>
      </c>
      <c r="B346" s="132">
        <f t="shared" si="23"/>
        <v>53571</v>
      </c>
      <c r="C346" s="130">
        <v>0.1</v>
      </c>
      <c r="D346" s="131" t="str">
        <f>_xlfn.LET(
_xlpm.Payment,IF(OR($C346&lt;&gt;$C345,$C345=""),-PMT($C346/12,COUNT($A346:$A$625),$I345),$D345),
_xlpm.IsPrincipalRemainingZeroCondition,ROUND($I345,2)=0,
_xlpm.IsPrincipalRemainingBlankCondition,$I345="",
_xlpm.IsPeriodBlankCondition,ISBLANK($A346),
_xlpm.Calculation,IF(_xlpm.IsPeriodBlankCondition,"",IF(_xlpm.IsPrincipalRemainingBlankCondition,"",IF(_xlpm.IsPrincipalRemainingZeroCondition,"",_xlpm.Payment))),
_xlpm.Calculation
)</f>
        <v/>
      </c>
      <c r="E346" s="84" t="str">
        <f t="shared" si="24"/>
        <v/>
      </c>
      <c r="F346" s="84" t="str" cm="1">
        <f t="array" ref="F346">_xlfn.LET(
_xlpm.InterestCalculation,$I345*($C346/12),
_xlpm.IsPrincipalRemainingZeroCondition,ROUND($I345,2)=0,
_xlpm.IsPrincipalRemainingBlankCondition,$I345="",
_xlpm.IsPeriodBlankCondition,ISBLANK($A346),
_xlpm.Calculation,IF(_xlpm.IsPeriodBlankCondition,"",IF(_xlpm.IsPrincipalRemainingBlankCondition,"",IF(_xlpm.IsPrincipalRemainingZeroCondition,"",_xlpm.InterestCalculation))),
_xlpm.Calculation
)</f>
        <v/>
      </c>
      <c r="G346" s="84" t="str">
        <f t="shared" si="25"/>
        <v/>
      </c>
      <c r="H346" s="84">
        <v>100</v>
      </c>
      <c r="I346" s="84" t="str">
        <f t="shared" ref="I346:I409" si="26">_xlfn.LET(
_xlpm.StartingBalanceGreaterThanPrincipalOwedPlusPrepaymentCondition,$E346&gt;=$G346+$H346,
_xlpm.IsPrincpalOwedPlusPrepaymentLessThanOrEqualToPrincipalRemainingCondition,ROUND($G346+$H346,2)&lt;=ROUND($I345,2),
_xlpm.IsCurrentPrincapalOwedAmtGreaterThanPrevPrincipalOwedCondition,$G345&gt;$I345,
_xlpm.IsPrincipalZeroCondition,ROUND($I345,2) = 0,
_xlpm.IsPrincipalRemainingBlankCondition,$I345="",
_xlpm.IsPeriodBlankCondition,ISBLANK($A346),
_xlpm.Calculation,IF(_xlpm.IsPeriodBlankCondition,"",IF(_xlpm.IsPrincipalRemainingBlankCondition,"",IF(_xlpm.IsPrincipalZeroCondition,"",IF(_xlpm.StartingBalanceGreaterThanPrincipalOwedPlusPrepaymentCondition,$E346-$G346-$H346,0)))),
_xlpm.Calculation
)</f>
        <v/>
      </c>
      <c r="J346" s="84" t="str">
        <f>_xlfn.LET(
_xlpm.PrincpalRemainingCalculation,$B$11,
_xlpm.IsPrincipalZeroCondition,ROUND($I345,2) = 0,
_xlpm.IsPrincipalRemainingBlankCondition,$I345="",
_xlpm.IsPeriodBlankCondition,ISBLANK($A346),
_xlpm.Calculation,IF(_xlpm.IsPeriodBlankCondition,"",IF(_xlpm.IsPrincipalRemainingBlankCondition,"",IF(_xlpm.IsPrincipalZeroCondition,"",_xlpm.PrincpalRemainingCalculation))),
_xlpm.Calculation
)</f>
        <v/>
      </c>
      <c r="K346" s="84" t="str">
        <f>_xlfn.LET(
_xlpm.IsPrincipalRemainingLessThanOrEqualToPMICutoffAmtCondition,$I345&lt;=$B$2*(1-$B$13),
_xlpm.PMIMonthlyPayment,$B$17,
_xlpm.IsPrincipalZeroCondition,ROUND($I345,2) = 0,
_xlpm.IsPrincipalRemainingBlankCondition,$I345="",
_xlpm.IsPeriodBlankCondition,ISBLANK($A346),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46" s="84" t="str">
        <f t="shared" ref="L346:L409" si="27">_xlfn.LET(
_xlpm.PrePaymentActuallyPaid,IF($E346&gt;=$G346+$H346,$H346,$E346-$G346),
_xlpm.IfPMIOwedIsBlank,IF($K346 = "",0,$K346),
_xlpm.TotalMonthlyPaymentCalculation,$F346+$G346+$J346+_xlpm.IfPMIOwedIsBlank+_xlpm.PrePaymentActuallyPaid,
_xlpm.IsPrincipalZeroCondition,ROUND($I345,2) = 0,
_xlpm.IsPrincipalRemainingBlankCondition,$I345="",
_xlpm.IsPeriodBlankCondition,ISBLANK($A346),
_xlpm.Calculation,IF(_xlpm.IsPeriodBlankCondition,"",IF(_xlpm.IsPrincipalRemainingBlankCondition,"",IF(_xlpm.IsPrincipalZeroCondition,"",_xlpm.TotalMonthlyPaymentCalculation))),
_xlpm.Calculation
)</f>
        <v/>
      </c>
      <c r="O346" s="84"/>
    </row>
    <row r="347" spans="1:15" x14ac:dyDescent="0.3">
      <c r="A347" s="74">
        <v>322</v>
      </c>
      <c r="B347" s="132">
        <f t="shared" ref="B347:B410" si="28">IF(ISBLANK($A347),"",EDATE($B346,1))</f>
        <v>53601</v>
      </c>
      <c r="C347" s="130">
        <v>0.1</v>
      </c>
      <c r="D347" s="131" t="str">
        <f>_xlfn.LET(
_xlpm.Payment,IF(OR($C347&lt;&gt;$C346,$C346=""),-PMT($C347/12,COUNT($A347:$A$625),$I346),$D346),
_xlpm.IsPrincipalRemainingZeroCondition,ROUND($I346,2)=0,
_xlpm.IsPrincipalRemainingBlankCondition,$I346="",
_xlpm.IsPeriodBlankCondition,ISBLANK($A347),
_xlpm.Calculation,IF(_xlpm.IsPeriodBlankCondition,"",IF(_xlpm.IsPrincipalRemainingBlankCondition,"",IF(_xlpm.IsPrincipalRemainingZeroCondition,"",_xlpm.Payment))),
_xlpm.Calculation
)</f>
        <v/>
      </c>
      <c r="E347" s="84" t="str">
        <f t="shared" ref="E347:E410" si="29">_xlfn.LET(
_xlpm.StartingPrincipalBalance,$I346,
_xlpm.IsPrincipalRemainingZeroCondition,ROUND($I346,2)=0,
_xlpm.IsPrincipalRemainingBlankCondition,$I346="",
_xlpm.IsPeriodBlankCondition,ISBLANK($A347),
_xlpm.Calculation,IF(_xlpm.IsPeriodBlankCondition,"",IF(_xlpm.IsPrincipalRemainingBlankCondition,"",IF(_xlpm.IsPrincipalRemainingZeroCondition,"",_xlpm.StartingPrincipalBalance))),
_xlpm.Calculation
)</f>
        <v/>
      </c>
      <c r="F347" s="84" t="str" cm="1">
        <f t="array" ref="F347">_xlfn.LET(
_xlpm.InterestCalculation,$I346*($C347/12),
_xlpm.IsPrincipalRemainingZeroCondition,ROUND($I346,2)=0,
_xlpm.IsPrincipalRemainingBlankCondition,$I346="",
_xlpm.IsPeriodBlankCondition,ISBLANK($A347),
_xlpm.Calculation,IF(_xlpm.IsPeriodBlankCondition,"",IF(_xlpm.IsPrincipalRemainingBlankCondition,"",IF(_xlpm.IsPrincipalRemainingZeroCondition,"",_xlpm.InterestCalculation))),
_xlpm.Calculation
)</f>
        <v/>
      </c>
      <c r="G347" s="84" t="str">
        <f t="shared" si="25"/>
        <v/>
      </c>
      <c r="H347" s="84">
        <v>100</v>
      </c>
      <c r="I347" s="84" t="str">
        <f t="shared" si="26"/>
        <v/>
      </c>
      <c r="J347" s="84" t="str">
        <f>_xlfn.LET(
_xlpm.PrincpalRemainingCalculation,$B$11,
_xlpm.IsPrincipalZeroCondition,ROUND($I346,2) = 0,
_xlpm.IsPrincipalRemainingBlankCondition,$I346="",
_xlpm.IsPeriodBlankCondition,ISBLANK($A347),
_xlpm.Calculation,IF(_xlpm.IsPeriodBlankCondition,"",IF(_xlpm.IsPrincipalRemainingBlankCondition,"",IF(_xlpm.IsPrincipalZeroCondition,"",_xlpm.PrincpalRemainingCalculation))),
_xlpm.Calculation
)</f>
        <v/>
      </c>
      <c r="K347" s="84" t="str">
        <f>_xlfn.LET(
_xlpm.IsPrincipalRemainingLessThanOrEqualToPMICutoffAmtCondition,$I346&lt;=$B$2*(1-$B$13),
_xlpm.PMIMonthlyPayment,$B$17,
_xlpm.IsPrincipalZeroCondition,ROUND($I346,2) = 0,
_xlpm.IsPrincipalRemainingBlankCondition,$I346="",
_xlpm.IsPeriodBlankCondition,ISBLANK($A347),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47" s="84" t="str">
        <f t="shared" si="27"/>
        <v/>
      </c>
      <c r="O347" s="84"/>
    </row>
    <row r="348" spans="1:15" x14ac:dyDescent="0.3">
      <c r="A348" s="74">
        <v>323</v>
      </c>
      <c r="B348" s="132">
        <f t="shared" si="28"/>
        <v>53632</v>
      </c>
      <c r="C348" s="130">
        <v>0.1</v>
      </c>
      <c r="D348" s="131" t="str">
        <f>_xlfn.LET(
_xlpm.Payment,IF(OR($C348&lt;&gt;$C347,$C347=""),-PMT($C348/12,COUNT($A348:$A$625),$I347),$D347),
_xlpm.IsPrincipalRemainingZeroCondition,ROUND($I347,2)=0,
_xlpm.IsPrincipalRemainingBlankCondition,$I347="",
_xlpm.IsPeriodBlankCondition,ISBLANK($A348),
_xlpm.Calculation,IF(_xlpm.IsPeriodBlankCondition,"",IF(_xlpm.IsPrincipalRemainingBlankCondition,"",IF(_xlpm.IsPrincipalRemainingZeroCondition,"",_xlpm.Payment))),
_xlpm.Calculation
)</f>
        <v/>
      </c>
      <c r="E348" s="84" t="str">
        <f t="shared" si="29"/>
        <v/>
      </c>
      <c r="F348" s="84" t="str" cm="1">
        <f t="array" ref="F348">_xlfn.LET(
_xlpm.InterestCalculation,$I347*($C348/12),
_xlpm.IsPrincipalRemainingZeroCondition,ROUND($I347,2)=0,
_xlpm.IsPrincipalRemainingBlankCondition,$I347="",
_xlpm.IsPeriodBlankCondition,ISBLANK($A348),
_xlpm.Calculation,IF(_xlpm.IsPeriodBlankCondition,"",IF(_xlpm.IsPrincipalRemainingBlankCondition,"",IF(_xlpm.IsPrincipalRemainingZeroCondition,"",_xlpm.InterestCalculation))),
_xlpm.Calculation
)</f>
        <v/>
      </c>
      <c r="G348" s="84" t="str">
        <f t="shared" si="25"/>
        <v/>
      </c>
      <c r="H348" s="84">
        <v>100</v>
      </c>
      <c r="I348" s="84" t="str">
        <f t="shared" si="26"/>
        <v/>
      </c>
      <c r="J348" s="84" t="str">
        <f>_xlfn.LET(
_xlpm.PrincpalRemainingCalculation,$B$11,
_xlpm.IsPrincipalZeroCondition,ROUND($I347,2) = 0,
_xlpm.IsPrincipalRemainingBlankCondition,$I347="",
_xlpm.IsPeriodBlankCondition,ISBLANK($A348),
_xlpm.Calculation,IF(_xlpm.IsPeriodBlankCondition,"",IF(_xlpm.IsPrincipalRemainingBlankCondition,"",IF(_xlpm.IsPrincipalZeroCondition,"",_xlpm.PrincpalRemainingCalculation))),
_xlpm.Calculation
)</f>
        <v/>
      </c>
      <c r="K348" s="84" t="str">
        <f>_xlfn.LET(
_xlpm.IsPrincipalRemainingLessThanOrEqualToPMICutoffAmtCondition,$I347&lt;=$B$2*(1-$B$13),
_xlpm.PMIMonthlyPayment,$B$17,
_xlpm.IsPrincipalZeroCondition,ROUND($I347,2) = 0,
_xlpm.IsPrincipalRemainingBlankCondition,$I347="",
_xlpm.IsPeriodBlankCondition,ISBLANK($A348),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48" s="84" t="str">
        <f t="shared" si="27"/>
        <v/>
      </c>
      <c r="O348" s="84"/>
    </row>
    <row r="349" spans="1:15" x14ac:dyDescent="0.3">
      <c r="A349" s="74">
        <v>324</v>
      </c>
      <c r="B349" s="132">
        <f t="shared" si="28"/>
        <v>53662</v>
      </c>
      <c r="C349" s="130">
        <v>0.1</v>
      </c>
      <c r="D349" s="131" t="str">
        <f>_xlfn.LET(
_xlpm.Payment,IF(OR($C349&lt;&gt;$C348,$C348=""),-PMT($C349/12,COUNT($A349:$A$625),$I348),$D348),
_xlpm.IsPrincipalRemainingZeroCondition,ROUND($I348,2)=0,
_xlpm.IsPrincipalRemainingBlankCondition,$I348="",
_xlpm.IsPeriodBlankCondition,ISBLANK($A349),
_xlpm.Calculation,IF(_xlpm.IsPeriodBlankCondition,"",IF(_xlpm.IsPrincipalRemainingBlankCondition,"",IF(_xlpm.IsPrincipalRemainingZeroCondition,"",_xlpm.Payment))),
_xlpm.Calculation
)</f>
        <v/>
      </c>
      <c r="E349" s="84" t="str">
        <f t="shared" si="29"/>
        <v/>
      </c>
      <c r="F349" s="84" t="str" cm="1">
        <f t="array" ref="F349">_xlfn.LET(
_xlpm.InterestCalculation,$I348*($C349/12),
_xlpm.IsPrincipalRemainingZeroCondition,ROUND($I348,2)=0,
_xlpm.IsPrincipalRemainingBlankCondition,$I348="",
_xlpm.IsPeriodBlankCondition,ISBLANK($A349),
_xlpm.Calculation,IF(_xlpm.IsPeriodBlankCondition,"",IF(_xlpm.IsPrincipalRemainingBlankCondition,"",IF(_xlpm.IsPrincipalRemainingZeroCondition,"",_xlpm.InterestCalculation))),
_xlpm.Calculation
)</f>
        <v/>
      </c>
      <c r="G349" s="84" t="str">
        <f t="shared" si="25"/>
        <v/>
      </c>
      <c r="H349" s="84">
        <v>100</v>
      </c>
      <c r="I349" s="84" t="str">
        <f t="shared" si="26"/>
        <v/>
      </c>
      <c r="J349" s="84" t="str">
        <f>_xlfn.LET(
_xlpm.PrincpalRemainingCalculation,$B$11,
_xlpm.IsPrincipalZeroCondition,ROUND($I348,2) = 0,
_xlpm.IsPrincipalRemainingBlankCondition,$I348="",
_xlpm.IsPeriodBlankCondition,ISBLANK($A349),
_xlpm.Calculation,IF(_xlpm.IsPeriodBlankCondition,"",IF(_xlpm.IsPrincipalRemainingBlankCondition,"",IF(_xlpm.IsPrincipalZeroCondition,"",_xlpm.PrincpalRemainingCalculation))),
_xlpm.Calculation
)</f>
        <v/>
      </c>
      <c r="K349" s="84" t="str">
        <f>_xlfn.LET(
_xlpm.IsPrincipalRemainingLessThanOrEqualToPMICutoffAmtCondition,$I348&lt;=$B$2*(1-$B$13),
_xlpm.PMIMonthlyPayment,$B$17,
_xlpm.IsPrincipalZeroCondition,ROUND($I348,2) = 0,
_xlpm.IsPrincipalRemainingBlankCondition,$I348="",
_xlpm.IsPeriodBlankCondition,ISBLANK($A349),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49" s="84" t="str">
        <f t="shared" si="27"/>
        <v/>
      </c>
      <c r="O349" s="84"/>
    </row>
    <row r="350" spans="1:15" x14ac:dyDescent="0.3">
      <c r="A350" s="74">
        <v>325</v>
      </c>
      <c r="B350" s="132">
        <f t="shared" si="28"/>
        <v>53693</v>
      </c>
      <c r="C350" s="130">
        <v>0.1</v>
      </c>
      <c r="D350" s="131" t="str">
        <f>_xlfn.LET(
_xlpm.Payment,IF(OR($C350&lt;&gt;$C349,$C349=""),-PMT($C350/12,COUNT($A350:$A$625),$I349),$D349),
_xlpm.IsPrincipalRemainingZeroCondition,ROUND($I349,2)=0,
_xlpm.IsPrincipalRemainingBlankCondition,$I349="",
_xlpm.IsPeriodBlankCondition,ISBLANK($A350),
_xlpm.Calculation,IF(_xlpm.IsPeriodBlankCondition,"",IF(_xlpm.IsPrincipalRemainingBlankCondition,"",IF(_xlpm.IsPrincipalRemainingZeroCondition,"",_xlpm.Payment))),
_xlpm.Calculation
)</f>
        <v/>
      </c>
      <c r="E350" s="84" t="str">
        <f t="shared" si="29"/>
        <v/>
      </c>
      <c r="F350" s="84" t="str" cm="1">
        <f t="array" ref="F350">_xlfn.LET(
_xlpm.InterestCalculation,$I349*($C350/12),
_xlpm.IsPrincipalRemainingZeroCondition,ROUND($I349,2)=0,
_xlpm.IsPrincipalRemainingBlankCondition,$I349="",
_xlpm.IsPeriodBlankCondition,ISBLANK($A350),
_xlpm.Calculation,IF(_xlpm.IsPeriodBlankCondition,"",IF(_xlpm.IsPrincipalRemainingBlankCondition,"",IF(_xlpm.IsPrincipalRemainingZeroCondition,"",_xlpm.InterestCalculation))),
_xlpm.Calculation
)</f>
        <v/>
      </c>
      <c r="G350" s="84" t="str">
        <f t="shared" si="25"/>
        <v/>
      </c>
      <c r="H350" s="84">
        <v>100</v>
      </c>
      <c r="I350" s="84" t="str">
        <f t="shared" si="26"/>
        <v/>
      </c>
      <c r="J350" s="84" t="str">
        <f>_xlfn.LET(
_xlpm.PrincpalRemainingCalculation,$B$11,
_xlpm.IsPrincipalZeroCondition,ROUND($I349,2) = 0,
_xlpm.IsPrincipalRemainingBlankCondition,$I349="",
_xlpm.IsPeriodBlankCondition,ISBLANK($A350),
_xlpm.Calculation,IF(_xlpm.IsPeriodBlankCondition,"",IF(_xlpm.IsPrincipalRemainingBlankCondition,"",IF(_xlpm.IsPrincipalZeroCondition,"",_xlpm.PrincpalRemainingCalculation))),
_xlpm.Calculation
)</f>
        <v/>
      </c>
      <c r="K350" s="84" t="str">
        <f>_xlfn.LET(
_xlpm.IsPrincipalRemainingLessThanOrEqualToPMICutoffAmtCondition,$I349&lt;=$B$2*(1-$B$13),
_xlpm.PMIMonthlyPayment,$B$17,
_xlpm.IsPrincipalZeroCondition,ROUND($I349,2) = 0,
_xlpm.IsPrincipalRemainingBlankCondition,$I349="",
_xlpm.IsPeriodBlankCondition,ISBLANK($A350),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50" s="84" t="str">
        <f t="shared" si="27"/>
        <v/>
      </c>
      <c r="O350" s="84"/>
    </row>
    <row r="351" spans="1:15" x14ac:dyDescent="0.3">
      <c r="A351" s="74">
        <v>326</v>
      </c>
      <c r="B351" s="132">
        <f t="shared" si="28"/>
        <v>53724</v>
      </c>
      <c r="C351" s="130">
        <v>0.1</v>
      </c>
      <c r="D351" s="131" t="str">
        <f>_xlfn.LET(
_xlpm.Payment,IF(OR($C351&lt;&gt;$C350,$C350=""),-PMT($C351/12,COUNT($A351:$A$625),$I350),$D350),
_xlpm.IsPrincipalRemainingZeroCondition,ROUND($I350,2)=0,
_xlpm.IsPrincipalRemainingBlankCondition,$I350="",
_xlpm.IsPeriodBlankCondition,ISBLANK($A351),
_xlpm.Calculation,IF(_xlpm.IsPeriodBlankCondition,"",IF(_xlpm.IsPrincipalRemainingBlankCondition,"",IF(_xlpm.IsPrincipalRemainingZeroCondition,"",_xlpm.Payment))),
_xlpm.Calculation
)</f>
        <v/>
      </c>
      <c r="E351" s="84" t="str">
        <f t="shared" si="29"/>
        <v/>
      </c>
      <c r="F351" s="84" t="str" cm="1">
        <f t="array" ref="F351">_xlfn.LET(
_xlpm.InterestCalculation,$I350*($C351/12),
_xlpm.IsPrincipalRemainingZeroCondition,ROUND($I350,2)=0,
_xlpm.IsPrincipalRemainingBlankCondition,$I350="",
_xlpm.IsPeriodBlankCondition,ISBLANK($A351),
_xlpm.Calculation,IF(_xlpm.IsPeriodBlankCondition,"",IF(_xlpm.IsPrincipalRemainingBlankCondition,"",IF(_xlpm.IsPrincipalRemainingZeroCondition,"",_xlpm.InterestCalculation))),
_xlpm.Calculation
)</f>
        <v/>
      </c>
      <c r="G351" s="84" t="str">
        <f t="shared" si="25"/>
        <v/>
      </c>
      <c r="H351" s="84">
        <v>100</v>
      </c>
      <c r="I351" s="84" t="str">
        <f t="shared" si="26"/>
        <v/>
      </c>
      <c r="J351" s="84" t="str">
        <f>_xlfn.LET(
_xlpm.PrincpalRemainingCalculation,$B$11,
_xlpm.IsPrincipalZeroCondition,ROUND($I350,2) = 0,
_xlpm.IsPrincipalRemainingBlankCondition,$I350="",
_xlpm.IsPeriodBlankCondition,ISBLANK($A351),
_xlpm.Calculation,IF(_xlpm.IsPeriodBlankCondition,"",IF(_xlpm.IsPrincipalRemainingBlankCondition,"",IF(_xlpm.IsPrincipalZeroCondition,"",_xlpm.PrincpalRemainingCalculation))),
_xlpm.Calculation
)</f>
        <v/>
      </c>
      <c r="K351" s="84" t="str">
        <f>_xlfn.LET(
_xlpm.IsPrincipalRemainingLessThanOrEqualToPMICutoffAmtCondition,$I350&lt;=$B$2*(1-$B$13),
_xlpm.PMIMonthlyPayment,$B$17,
_xlpm.IsPrincipalZeroCondition,ROUND($I350,2) = 0,
_xlpm.IsPrincipalRemainingBlankCondition,$I350="",
_xlpm.IsPeriodBlankCondition,ISBLANK($A351),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51" s="84" t="str">
        <f t="shared" si="27"/>
        <v/>
      </c>
      <c r="O351" s="84"/>
    </row>
    <row r="352" spans="1:15" x14ac:dyDescent="0.3">
      <c r="A352" s="74">
        <v>327</v>
      </c>
      <c r="B352" s="132">
        <f t="shared" si="28"/>
        <v>53752</v>
      </c>
      <c r="C352" s="130">
        <v>0.1</v>
      </c>
      <c r="D352" s="131" t="str">
        <f>_xlfn.LET(
_xlpm.Payment,IF(OR($C352&lt;&gt;$C351,$C351=""),-PMT($C352/12,COUNT($A352:$A$625),$I351),$D351),
_xlpm.IsPrincipalRemainingZeroCondition,ROUND($I351,2)=0,
_xlpm.IsPrincipalRemainingBlankCondition,$I351="",
_xlpm.IsPeriodBlankCondition,ISBLANK($A352),
_xlpm.Calculation,IF(_xlpm.IsPeriodBlankCondition,"",IF(_xlpm.IsPrincipalRemainingBlankCondition,"",IF(_xlpm.IsPrincipalRemainingZeroCondition,"",_xlpm.Payment))),
_xlpm.Calculation
)</f>
        <v/>
      </c>
      <c r="E352" s="84" t="str">
        <f t="shared" si="29"/>
        <v/>
      </c>
      <c r="F352" s="84" t="str" cm="1">
        <f t="array" ref="F352">_xlfn.LET(
_xlpm.InterestCalculation,$I351*($C352/12),
_xlpm.IsPrincipalRemainingZeroCondition,ROUND($I351,2)=0,
_xlpm.IsPrincipalRemainingBlankCondition,$I351="",
_xlpm.IsPeriodBlankCondition,ISBLANK($A352),
_xlpm.Calculation,IF(_xlpm.IsPeriodBlankCondition,"",IF(_xlpm.IsPrincipalRemainingBlankCondition,"",IF(_xlpm.IsPrincipalRemainingZeroCondition,"",_xlpm.InterestCalculation))),
_xlpm.Calculation
)</f>
        <v/>
      </c>
      <c r="G352" s="84" t="str">
        <f t="shared" si="25"/>
        <v/>
      </c>
      <c r="H352" s="84">
        <v>100</v>
      </c>
      <c r="I352" s="84" t="str">
        <f t="shared" si="26"/>
        <v/>
      </c>
      <c r="J352" s="84" t="str">
        <f>_xlfn.LET(
_xlpm.PrincpalRemainingCalculation,$B$11,
_xlpm.IsPrincipalZeroCondition,ROUND($I351,2) = 0,
_xlpm.IsPrincipalRemainingBlankCondition,$I351="",
_xlpm.IsPeriodBlankCondition,ISBLANK($A352),
_xlpm.Calculation,IF(_xlpm.IsPeriodBlankCondition,"",IF(_xlpm.IsPrincipalRemainingBlankCondition,"",IF(_xlpm.IsPrincipalZeroCondition,"",_xlpm.PrincpalRemainingCalculation))),
_xlpm.Calculation
)</f>
        <v/>
      </c>
      <c r="K352" s="84" t="str">
        <f>_xlfn.LET(
_xlpm.IsPrincipalRemainingLessThanOrEqualToPMICutoffAmtCondition,$I351&lt;=$B$2*(1-$B$13),
_xlpm.PMIMonthlyPayment,$B$17,
_xlpm.IsPrincipalZeroCondition,ROUND($I351,2) = 0,
_xlpm.IsPrincipalRemainingBlankCondition,$I351="",
_xlpm.IsPeriodBlankCondition,ISBLANK($A352),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52" s="84" t="str">
        <f t="shared" si="27"/>
        <v/>
      </c>
      <c r="O352" s="84"/>
    </row>
    <row r="353" spans="1:15" x14ac:dyDescent="0.3">
      <c r="A353" s="74">
        <v>328</v>
      </c>
      <c r="B353" s="132">
        <f t="shared" si="28"/>
        <v>53783</v>
      </c>
      <c r="C353" s="130">
        <v>0.1</v>
      </c>
      <c r="D353" s="131" t="str">
        <f>_xlfn.LET(
_xlpm.Payment,IF(OR($C353&lt;&gt;$C352,$C352=""),-PMT($C353/12,COUNT($A353:$A$625),$I352),$D352),
_xlpm.IsPrincipalRemainingZeroCondition,ROUND($I352,2)=0,
_xlpm.IsPrincipalRemainingBlankCondition,$I352="",
_xlpm.IsPeriodBlankCondition,ISBLANK($A353),
_xlpm.Calculation,IF(_xlpm.IsPeriodBlankCondition,"",IF(_xlpm.IsPrincipalRemainingBlankCondition,"",IF(_xlpm.IsPrincipalRemainingZeroCondition,"",_xlpm.Payment))),
_xlpm.Calculation
)</f>
        <v/>
      </c>
      <c r="E353" s="84" t="str">
        <f t="shared" si="29"/>
        <v/>
      </c>
      <c r="F353" s="84" t="str" cm="1">
        <f t="array" ref="F353">_xlfn.LET(
_xlpm.InterestCalculation,$I352*($C353/12),
_xlpm.IsPrincipalRemainingZeroCondition,ROUND($I352,2)=0,
_xlpm.IsPrincipalRemainingBlankCondition,$I352="",
_xlpm.IsPeriodBlankCondition,ISBLANK($A353),
_xlpm.Calculation,IF(_xlpm.IsPeriodBlankCondition,"",IF(_xlpm.IsPrincipalRemainingBlankCondition,"",IF(_xlpm.IsPrincipalRemainingZeroCondition,"",_xlpm.InterestCalculation))),
_xlpm.Calculation
)</f>
        <v/>
      </c>
      <c r="G353" s="84" t="str">
        <f t="shared" si="25"/>
        <v/>
      </c>
      <c r="H353" s="84">
        <v>100</v>
      </c>
      <c r="I353" s="84" t="str">
        <f t="shared" si="26"/>
        <v/>
      </c>
      <c r="J353" s="84" t="str">
        <f>_xlfn.LET(
_xlpm.PrincpalRemainingCalculation,$B$11,
_xlpm.IsPrincipalZeroCondition,ROUND($I352,2) = 0,
_xlpm.IsPrincipalRemainingBlankCondition,$I352="",
_xlpm.IsPeriodBlankCondition,ISBLANK($A353),
_xlpm.Calculation,IF(_xlpm.IsPeriodBlankCondition,"",IF(_xlpm.IsPrincipalRemainingBlankCondition,"",IF(_xlpm.IsPrincipalZeroCondition,"",_xlpm.PrincpalRemainingCalculation))),
_xlpm.Calculation
)</f>
        <v/>
      </c>
      <c r="K353" s="84" t="str">
        <f>_xlfn.LET(
_xlpm.IsPrincipalRemainingLessThanOrEqualToPMICutoffAmtCondition,$I352&lt;=$B$2*(1-$B$13),
_xlpm.PMIMonthlyPayment,$B$17,
_xlpm.IsPrincipalZeroCondition,ROUND($I352,2) = 0,
_xlpm.IsPrincipalRemainingBlankCondition,$I352="",
_xlpm.IsPeriodBlankCondition,ISBLANK($A353),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53" s="84" t="str">
        <f t="shared" si="27"/>
        <v/>
      </c>
      <c r="O353" s="84"/>
    </row>
    <row r="354" spans="1:15" x14ac:dyDescent="0.3">
      <c r="A354" s="74">
        <v>329</v>
      </c>
      <c r="B354" s="132">
        <f t="shared" si="28"/>
        <v>53813</v>
      </c>
      <c r="C354" s="130">
        <v>0.1</v>
      </c>
      <c r="D354" s="131" t="str">
        <f>_xlfn.LET(
_xlpm.Payment,IF(OR($C354&lt;&gt;$C353,$C353=""),-PMT($C354/12,COUNT($A354:$A$625),$I353),$D353),
_xlpm.IsPrincipalRemainingZeroCondition,ROUND($I353,2)=0,
_xlpm.IsPrincipalRemainingBlankCondition,$I353="",
_xlpm.IsPeriodBlankCondition,ISBLANK($A354),
_xlpm.Calculation,IF(_xlpm.IsPeriodBlankCondition,"",IF(_xlpm.IsPrincipalRemainingBlankCondition,"",IF(_xlpm.IsPrincipalRemainingZeroCondition,"",_xlpm.Payment))),
_xlpm.Calculation
)</f>
        <v/>
      </c>
      <c r="E354" s="84" t="str">
        <f t="shared" si="29"/>
        <v/>
      </c>
      <c r="F354" s="84" t="str" cm="1">
        <f t="array" ref="F354">_xlfn.LET(
_xlpm.InterestCalculation,$I353*($C354/12),
_xlpm.IsPrincipalRemainingZeroCondition,ROUND($I353,2)=0,
_xlpm.IsPrincipalRemainingBlankCondition,$I353="",
_xlpm.IsPeriodBlankCondition,ISBLANK($A354),
_xlpm.Calculation,IF(_xlpm.IsPeriodBlankCondition,"",IF(_xlpm.IsPrincipalRemainingBlankCondition,"",IF(_xlpm.IsPrincipalRemainingZeroCondition,"",_xlpm.InterestCalculation))),
_xlpm.Calculation
)</f>
        <v/>
      </c>
      <c r="G354" s="84" t="str">
        <f t="shared" si="25"/>
        <v/>
      </c>
      <c r="H354" s="84">
        <v>100</v>
      </c>
      <c r="I354" s="84" t="str">
        <f t="shared" si="26"/>
        <v/>
      </c>
      <c r="J354" s="84" t="str">
        <f>_xlfn.LET(
_xlpm.PrincpalRemainingCalculation,$B$11,
_xlpm.IsPrincipalZeroCondition,ROUND($I353,2) = 0,
_xlpm.IsPrincipalRemainingBlankCondition,$I353="",
_xlpm.IsPeriodBlankCondition,ISBLANK($A354),
_xlpm.Calculation,IF(_xlpm.IsPeriodBlankCondition,"",IF(_xlpm.IsPrincipalRemainingBlankCondition,"",IF(_xlpm.IsPrincipalZeroCondition,"",_xlpm.PrincpalRemainingCalculation))),
_xlpm.Calculation
)</f>
        <v/>
      </c>
      <c r="K354" s="84" t="str">
        <f>_xlfn.LET(
_xlpm.IsPrincipalRemainingLessThanOrEqualToPMICutoffAmtCondition,$I353&lt;=$B$2*(1-$B$13),
_xlpm.PMIMonthlyPayment,$B$17,
_xlpm.IsPrincipalZeroCondition,ROUND($I353,2) = 0,
_xlpm.IsPrincipalRemainingBlankCondition,$I353="",
_xlpm.IsPeriodBlankCondition,ISBLANK($A354),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54" s="84" t="str">
        <f t="shared" si="27"/>
        <v/>
      </c>
      <c r="O354" s="84"/>
    </row>
    <row r="355" spans="1:15" x14ac:dyDescent="0.3">
      <c r="A355" s="74">
        <v>330</v>
      </c>
      <c r="B355" s="132">
        <f t="shared" si="28"/>
        <v>53844</v>
      </c>
      <c r="C355" s="130">
        <v>0.1</v>
      </c>
      <c r="D355" s="131" t="str">
        <f>_xlfn.LET(
_xlpm.Payment,IF(OR($C355&lt;&gt;$C354,$C354=""),-PMT($C355/12,COUNT($A355:$A$625),$I354),$D354),
_xlpm.IsPrincipalRemainingZeroCondition,ROUND($I354,2)=0,
_xlpm.IsPrincipalRemainingBlankCondition,$I354="",
_xlpm.IsPeriodBlankCondition,ISBLANK($A355),
_xlpm.Calculation,IF(_xlpm.IsPeriodBlankCondition,"",IF(_xlpm.IsPrincipalRemainingBlankCondition,"",IF(_xlpm.IsPrincipalRemainingZeroCondition,"",_xlpm.Payment))),
_xlpm.Calculation
)</f>
        <v/>
      </c>
      <c r="E355" s="84" t="str">
        <f t="shared" si="29"/>
        <v/>
      </c>
      <c r="F355" s="84" t="str" cm="1">
        <f t="array" ref="F355">_xlfn.LET(
_xlpm.InterestCalculation,$I354*($C355/12),
_xlpm.IsPrincipalRemainingZeroCondition,ROUND($I354,2)=0,
_xlpm.IsPrincipalRemainingBlankCondition,$I354="",
_xlpm.IsPeriodBlankCondition,ISBLANK($A355),
_xlpm.Calculation,IF(_xlpm.IsPeriodBlankCondition,"",IF(_xlpm.IsPrincipalRemainingBlankCondition,"",IF(_xlpm.IsPrincipalRemainingZeroCondition,"",_xlpm.InterestCalculation))),
_xlpm.Calculation
)</f>
        <v/>
      </c>
      <c r="G355" s="84" t="str">
        <f t="shared" si="25"/>
        <v/>
      </c>
      <c r="H355" s="84">
        <v>100</v>
      </c>
      <c r="I355" s="84" t="str">
        <f t="shared" si="26"/>
        <v/>
      </c>
      <c r="J355" s="84" t="str">
        <f>_xlfn.LET(
_xlpm.PrincpalRemainingCalculation,$B$11,
_xlpm.IsPrincipalZeroCondition,ROUND($I354,2) = 0,
_xlpm.IsPrincipalRemainingBlankCondition,$I354="",
_xlpm.IsPeriodBlankCondition,ISBLANK($A355),
_xlpm.Calculation,IF(_xlpm.IsPeriodBlankCondition,"",IF(_xlpm.IsPrincipalRemainingBlankCondition,"",IF(_xlpm.IsPrincipalZeroCondition,"",_xlpm.PrincpalRemainingCalculation))),
_xlpm.Calculation
)</f>
        <v/>
      </c>
      <c r="K355" s="84" t="str">
        <f>_xlfn.LET(
_xlpm.IsPrincipalRemainingLessThanOrEqualToPMICutoffAmtCondition,$I354&lt;=$B$2*(1-$B$13),
_xlpm.PMIMonthlyPayment,$B$17,
_xlpm.IsPrincipalZeroCondition,ROUND($I354,2) = 0,
_xlpm.IsPrincipalRemainingBlankCondition,$I354="",
_xlpm.IsPeriodBlankCondition,ISBLANK($A355),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55" s="84" t="str">
        <f t="shared" si="27"/>
        <v/>
      </c>
      <c r="O355" s="84"/>
    </row>
    <row r="356" spans="1:15" x14ac:dyDescent="0.3">
      <c r="A356" s="74">
        <v>331</v>
      </c>
      <c r="B356" s="132">
        <f t="shared" si="28"/>
        <v>53874</v>
      </c>
      <c r="C356" s="130">
        <v>0.1</v>
      </c>
      <c r="D356" s="131" t="str">
        <f>_xlfn.LET(
_xlpm.Payment,IF(OR($C356&lt;&gt;$C355,$C355=""),-PMT($C356/12,COUNT($A356:$A$625),$I355),$D355),
_xlpm.IsPrincipalRemainingZeroCondition,ROUND($I355,2)=0,
_xlpm.IsPrincipalRemainingBlankCondition,$I355="",
_xlpm.IsPeriodBlankCondition,ISBLANK($A356),
_xlpm.Calculation,IF(_xlpm.IsPeriodBlankCondition,"",IF(_xlpm.IsPrincipalRemainingBlankCondition,"",IF(_xlpm.IsPrincipalRemainingZeroCondition,"",_xlpm.Payment))),
_xlpm.Calculation
)</f>
        <v/>
      </c>
      <c r="E356" s="84" t="str">
        <f t="shared" si="29"/>
        <v/>
      </c>
      <c r="F356" s="84" t="str" cm="1">
        <f t="array" ref="F356">_xlfn.LET(
_xlpm.InterestCalculation,$I355*($C356/12),
_xlpm.IsPrincipalRemainingZeroCondition,ROUND($I355,2)=0,
_xlpm.IsPrincipalRemainingBlankCondition,$I355="",
_xlpm.IsPeriodBlankCondition,ISBLANK($A356),
_xlpm.Calculation,IF(_xlpm.IsPeriodBlankCondition,"",IF(_xlpm.IsPrincipalRemainingBlankCondition,"",IF(_xlpm.IsPrincipalRemainingZeroCondition,"",_xlpm.InterestCalculation))),
_xlpm.Calculation
)</f>
        <v/>
      </c>
      <c r="G356" s="84" t="str">
        <f t="shared" si="25"/>
        <v/>
      </c>
      <c r="H356" s="84">
        <v>100</v>
      </c>
      <c r="I356" s="84" t="str">
        <f t="shared" si="26"/>
        <v/>
      </c>
      <c r="J356" s="84" t="str">
        <f>_xlfn.LET(
_xlpm.PrincpalRemainingCalculation,$B$11,
_xlpm.IsPrincipalZeroCondition,ROUND($I355,2) = 0,
_xlpm.IsPrincipalRemainingBlankCondition,$I355="",
_xlpm.IsPeriodBlankCondition,ISBLANK($A356),
_xlpm.Calculation,IF(_xlpm.IsPeriodBlankCondition,"",IF(_xlpm.IsPrincipalRemainingBlankCondition,"",IF(_xlpm.IsPrincipalZeroCondition,"",_xlpm.PrincpalRemainingCalculation))),
_xlpm.Calculation
)</f>
        <v/>
      </c>
      <c r="K356" s="84" t="str">
        <f>_xlfn.LET(
_xlpm.IsPrincipalRemainingLessThanOrEqualToPMICutoffAmtCondition,$I355&lt;=$B$2*(1-$B$13),
_xlpm.PMIMonthlyPayment,$B$17,
_xlpm.IsPrincipalZeroCondition,ROUND($I355,2) = 0,
_xlpm.IsPrincipalRemainingBlankCondition,$I355="",
_xlpm.IsPeriodBlankCondition,ISBLANK($A356),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56" s="84" t="str">
        <f t="shared" si="27"/>
        <v/>
      </c>
      <c r="O356" s="84"/>
    </row>
    <row r="357" spans="1:15" x14ac:dyDescent="0.3">
      <c r="A357" s="74">
        <v>332</v>
      </c>
      <c r="B357" s="132">
        <f t="shared" si="28"/>
        <v>53905</v>
      </c>
      <c r="C357" s="130">
        <v>0.1</v>
      </c>
      <c r="D357" s="131" t="str">
        <f>_xlfn.LET(
_xlpm.Payment,IF(OR($C357&lt;&gt;$C356,$C356=""),-PMT($C357/12,COUNT($A357:$A$625),$I356),$D356),
_xlpm.IsPrincipalRemainingZeroCondition,ROUND($I356,2)=0,
_xlpm.IsPrincipalRemainingBlankCondition,$I356="",
_xlpm.IsPeriodBlankCondition,ISBLANK($A357),
_xlpm.Calculation,IF(_xlpm.IsPeriodBlankCondition,"",IF(_xlpm.IsPrincipalRemainingBlankCondition,"",IF(_xlpm.IsPrincipalRemainingZeroCondition,"",_xlpm.Payment))),
_xlpm.Calculation
)</f>
        <v/>
      </c>
      <c r="E357" s="84" t="str">
        <f t="shared" si="29"/>
        <v/>
      </c>
      <c r="F357" s="84" t="str" cm="1">
        <f t="array" ref="F357">_xlfn.LET(
_xlpm.InterestCalculation,$I356*($C357/12),
_xlpm.IsPrincipalRemainingZeroCondition,ROUND($I356,2)=0,
_xlpm.IsPrincipalRemainingBlankCondition,$I356="",
_xlpm.IsPeriodBlankCondition,ISBLANK($A357),
_xlpm.Calculation,IF(_xlpm.IsPeriodBlankCondition,"",IF(_xlpm.IsPrincipalRemainingBlankCondition,"",IF(_xlpm.IsPrincipalRemainingZeroCondition,"",_xlpm.InterestCalculation))),
_xlpm.Calculation
)</f>
        <v/>
      </c>
      <c r="G357" s="84" t="str">
        <f t="shared" si="25"/>
        <v/>
      </c>
      <c r="H357" s="84">
        <v>100</v>
      </c>
      <c r="I357" s="84" t="str">
        <f t="shared" si="26"/>
        <v/>
      </c>
      <c r="J357" s="84" t="str">
        <f>_xlfn.LET(
_xlpm.PrincpalRemainingCalculation,$B$11,
_xlpm.IsPrincipalZeroCondition,ROUND($I356,2) = 0,
_xlpm.IsPrincipalRemainingBlankCondition,$I356="",
_xlpm.IsPeriodBlankCondition,ISBLANK($A357),
_xlpm.Calculation,IF(_xlpm.IsPeriodBlankCondition,"",IF(_xlpm.IsPrincipalRemainingBlankCondition,"",IF(_xlpm.IsPrincipalZeroCondition,"",_xlpm.PrincpalRemainingCalculation))),
_xlpm.Calculation
)</f>
        <v/>
      </c>
      <c r="K357" s="84" t="str">
        <f>_xlfn.LET(
_xlpm.IsPrincipalRemainingLessThanOrEqualToPMICutoffAmtCondition,$I356&lt;=$B$2*(1-$B$13),
_xlpm.PMIMonthlyPayment,$B$17,
_xlpm.IsPrincipalZeroCondition,ROUND($I356,2) = 0,
_xlpm.IsPrincipalRemainingBlankCondition,$I356="",
_xlpm.IsPeriodBlankCondition,ISBLANK($A357),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57" s="84" t="str">
        <f t="shared" si="27"/>
        <v/>
      </c>
      <c r="O357" s="84"/>
    </row>
    <row r="358" spans="1:15" x14ac:dyDescent="0.3">
      <c r="A358" s="74">
        <v>333</v>
      </c>
      <c r="B358" s="132">
        <f t="shared" si="28"/>
        <v>53936</v>
      </c>
      <c r="C358" s="130">
        <v>0.1</v>
      </c>
      <c r="D358" s="131" t="str">
        <f>_xlfn.LET(
_xlpm.Payment,IF(OR($C358&lt;&gt;$C357,$C357=""),-PMT($C358/12,COUNT($A358:$A$625),$I357),$D357),
_xlpm.IsPrincipalRemainingZeroCondition,ROUND($I357,2)=0,
_xlpm.IsPrincipalRemainingBlankCondition,$I357="",
_xlpm.IsPeriodBlankCondition,ISBLANK($A358),
_xlpm.Calculation,IF(_xlpm.IsPeriodBlankCondition,"",IF(_xlpm.IsPrincipalRemainingBlankCondition,"",IF(_xlpm.IsPrincipalRemainingZeroCondition,"",_xlpm.Payment))),
_xlpm.Calculation
)</f>
        <v/>
      </c>
      <c r="E358" s="84" t="str">
        <f t="shared" si="29"/>
        <v/>
      </c>
      <c r="F358" s="84" t="str" cm="1">
        <f t="array" ref="F358">_xlfn.LET(
_xlpm.InterestCalculation,$I357*($C358/12),
_xlpm.IsPrincipalRemainingZeroCondition,ROUND($I357,2)=0,
_xlpm.IsPrincipalRemainingBlankCondition,$I357="",
_xlpm.IsPeriodBlankCondition,ISBLANK($A358),
_xlpm.Calculation,IF(_xlpm.IsPeriodBlankCondition,"",IF(_xlpm.IsPrincipalRemainingBlankCondition,"",IF(_xlpm.IsPrincipalRemainingZeroCondition,"",_xlpm.InterestCalculation))),
_xlpm.Calculation
)</f>
        <v/>
      </c>
      <c r="G358" s="84" t="str">
        <f t="shared" si="25"/>
        <v/>
      </c>
      <c r="H358" s="84">
        <v>100</v>
      </c>
      <c r="I358" s="84" t="str">
        <f t="shared" si="26"/>
        <v/>
      </c>
      <c r="J358" s="84" t="str">
        <f>_xlfn.LET(
_xlpm.PrincpalRemainingCalculation,$B$11,
_xlpm.IsPrincipalZeroCondition,ROUND($I357,2) = 0,
_xlpm.IsPrincipalRemainingBlankCondition,$I357="",
_xlpm.IsPeriodBlankCondition,ISBLANK($A358),
_xlpm.Calculation,IF(_xlpm.IsPeriodBlankCondition,"",IF(_xlpm.IsPrincipalRemainingBlankCondition,"",IF(_xlpm.IsPrincipalZeroCondition,"",_xlpm.PrincpalRemainingCalculation))),
_xlpm.Calculation
)</f>
        <v/>
      </c>
      <c r="K358" s="84" t="str">
        <f>_xlfn.LET(
_xlpm.IsPrincipalRemainingLessThanOrEqualToPMICutoffAmtCondition,$I357&lt;=$B$2*(1-$B$13),
_xlpm.PMIMonthlyPayment,$B$17,
_xlpm.IsPrincipalZeroCondition,ROUND($I357,2) = 0,
_xlpm.IsPrincipalRemainingBlankCondition,$I357="",
_xlpm.IsPeriodBlankCondition,ISBLANK($A358),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58" s="84" t="str">
        <f t="shared" si="27"/>
        <v/>
      </c>
      <c r="O358" s="84"/>
    </row>
    <row r="359" spans="1:15" x14ac:dyDescent="0.3">
      <c r="A359" s="74">
        <v>334</v>
      </c>
      <c r="B359" s="132">
        <f t="shared" si="28"/>
        <v>53966</v>
      </c>
      <c r="C359" s="130">
        <v>0.1</v>
      </c>
      <c r="D359" s="131" t="str">
        <f>_xlfn.LET(
_xlpm.Payment,IF(OR($C359&lt;&gt;$C358,$C358=""),-PMT($C359/12,COUNT($A359:$A$625),$I358),$D358),
_xlpm.IsPrincipalRemainingZeroCondition,ROUND($I358,2)=0,
_xlpm.IsPrincipalRemainingBlankCondition,$I358="",
_xlpm.IsPeriodBlankCondition,ISBLANK($A359),
_xlpm.Calculation,IF(_xlpm.IsPeriodBlankCondition,"",IF(_xlpm.IsPrincipalRemainingBlankCondition,"",IF(_xlpm.IsPrincipalRemainingZeroCondition,"",_xlpm.Payment))),
_xlpm.Calculation
)</f>
        <v/>
      </c>
      <c r="E359" s="84" t="str">
        <f t="shared" si="29"/>
        <v/>
      </c>
      <c r="F359" s="84" t="str" cm="1">
        <f t="array" ref="F359">_xlfn.LET(
_xlpm.InterestCalculation,$I358*($C359/12),
_xlpm.IsPrincipalRemainingZeroCondition,ROUND($I358,2)=0,
_xlpm.IsPrincipalRemainingBlankCondition,$I358="",
_xlpm.IsPeriodBlankCondition,ISBLANK($A359),
_xlpm.Calculation,IF(_xlpm.IsPeriodBlankCondition,"",IF(_xlpm.IsPrincipalRemainingBlankCondition,"",IF(_xlpm.IsPrincipalRemainingZeroCondition,"",_xlpm.InterestCalculation))),
_xlpm.Calculation
)</f>
        <v/>
      </c>
      <c r="G359" s="84" t="str">
        <f t="shared" si="25"/>
        <v/>
      </c>
      <c r="H359" s="84">
        <v>100</v>
      </c>
      <c r="I359" s="84" t="str">
        <f t="shared" si="26"/>
        <v/>
      </c>
      <c r="J359" s="84" t="str">
        <f>_xlfn.LET(
_xlpm.PrincpalRemainingCalculation,$B$11,
_xlpm.IsPrincipalZeroCondition,ROUND($I358,2) = 0,
_xlpm.IsPrincipalRemainingBlankCondition,$I358="",
_xlpm.IsPeriodBlankCondition,ISBLANK($A359),
_xlpm.Calculation,IF(_xlpm.IsPeriodBlankCondition,"",IF(_xlpm.IsPrincipalRemainingBlankCondition,"",IF(_xlpm.IsPrincipalZeroCondition,"",_xlpm.PrincpalRemainingCalculation))),
_xlpm.Calculation
)</f>
        <v/>
      </c>
      <c r="K359" s="84" t="str">
        <f>_xlfn.LET(
_xlpm.IsPrincipalRemainingLessThanOrEqualToPMICutoffAmtCondition,$I358&lt;=$B$2*(1-$B$13),
_xlpm.PMIMonthlyPayment,$B$17,
_xlpm.IsPrincipalZeroCondition,ROUND($I358,2) = 0,
_xlpm.IsPrincipalRemainingBlankCondition,$I358="",
_xlpm.IsPeriodBlankCondition,ISBLANK($A359),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59" s="84" t="str">
        <f t="shared" si="27"/>
        <v/>
      </c>
      <c r="O359" s="84"/>
    </row>
    <row r="360" spans="1:15" x14ac:dyDescent="0.3">
      <c r="A360" s="74">
        <v>335</v>
      </c>
      <c r="B360" s="132">
        <f t="shared" si="28"/>
        <v>53997</v>
      </c>
      <c r="C360" s="130">
        <v>0.1</v>
      </c>
      <c r="D360" s="131" t="str">
        <f>_xlfn.LET(
_xlpm.Payment,IF(OR($C360&lt;&gt;$C359,$C359=""),-PMT($C360/12,COUNT($A360:$A$625),$I359),$D359),
_xlpm.IsPrincipalRemainingZeroCondition,ROUND($I359,2)=0,
_xlpm.IsPrincipalRemainingBlankCondition,$I359="",
_xlpm.IsPeriodBlankCondition,ISBLANK($A360),
_xlpm.Calculation,IF(_xlpm.IsPeriodBlankCondition,"",IF(_xlpm.IsPrincipalRemainingBlankCondition,"",IF(_xlpm.IsPrincipalRemainingZeroCondition,"",_xlpm.Payment))),
_xlpm.Calculation
)</f>
        <v/>
      </c>
      <c r="E360" s="84" t="str">
        <f t="shared" si="29"/>
        <v/>
      </c>
      <c r="F360" s="84" t="str" cm="1">
        <f t="array" ref="F360">_xlfn.LET(
_xlpm.InterestCalculation,$I359*($C360/12),
_xlpm.IsPrincipalRemainingZeroCondition,ROUND($I359,2)=0,
_xlpm.IsPrincipalRemainingBlankCondition,$I359="",
_xlpm.IsPeriodBlankCondition,ISBLANK($A360),
_xlpm.Calculation,IF(_xlpm.IsPeriodBlankCondition,"",IF(_xlpm.IsPrincipalRemainingBlankCondition,"",IF(_xlpm.IsPrincipalRemainingZeroCondition,"",_xlpm.InterestCalculation))),
_xlpm.Calculation
)</f>
        <v/>
      </c>
      <c r="G360" s="84" t="str">
        <f t="shared" si="25"/>
        <v/>
      </c>
      <c r="H360" s="84">
        <v>100</v>
      </c>
      <c r="I360" s="84" t="str">
        <f t="shared" si="26"/>
        <v/>
      </c>
      <c r="J360" s="84" t="str">
        <f>_xlfn.LET(
_xlpm.PrincpalRemainingCalculation,$B$11,
_xlpm.IsPrincipalZeroCondition,ROUND($I359,2) = 0,
_xlpm.IsPrincipalRemainingBlankCondition,$I359="",
_xlpm.IsPeriodBlankCondition,ISBLANK($A360),
_xlpm.Calculation,IF(_xlpm.IsPeriodBlankCondition,"",IF(_xlpm.IsPrincipalRemainingBlankCondition,"",IF(_xlpm.IsPrincipalZeroCondition,"",_xlpm.PrincpalRemainingCalculation))),
_xlpm.Calculation
)</f>
        <v/>
      </c>
      <c r="K360" s="84" t="str">
        <f>_xlfn.LET(
_xlpm.IsPrincipalRemainingLessThanOrEqualToPMICutoffAmtCondition,$I359&lt;=$B$2*(1-$B$13),
_xlpm.PMIMonthlyPayment,$B$17,
_xlpm.IsPrincipalZeroCondition,ROUND($I359,2) = 0,
_xlpm.IsPrincipalRemainingBlankCondition,$I359="",
_xlpm.IsPeriodBlankCondition,ISBLANK($A360),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60" s="84" t="str">
        <f t="shared" si="27"/>
        <v/>
      </c>
      <c r="O360" s="84"/>
    </row>
    <row r="361" spans="1:15" x14ac:dyDescent="0.3">
      <c r="A361" s="74">
        <v>336</v>
      </c>
      <c r="B361" s="132">
        <f t="shared" si="28"/>
        <v>54027</v>
      </c>
      <c r="C361" s="130">
        <v>0.1</v>
      </c>
      <c r="D361" s="131" t="str">
        <f>_xlfn.LET(
_xlpm.Payment,IF(OR($C361&lt;&gt;$C360,$C360=""),-PMT($C361/12,COUNT($A361:$A$625),$I360),$D360),
_xlpm.IsPrincipalRemainingZeroCondition,ROUND($I360,2)=0,
_xlpm.IsPrincipalRemainingBlankCondition,$I360="",
_xlpm.IsPeriodBlankCondition,ISBLANK($A361),
_xlpm.Calculation,IF(_xlpm.IsPeriodBlankCondition,"",IF(_xlpm.IsPrincipalRemainingBlankCondition,"",IF(_xlpm.IsPrincipalRemainingZeroCondition,"",_xlpm.Payment))),
_xlpm.Calculation
)</f>
        <v/>
      </c>
      <c r="E361" s="84" t="str">
        <f t="shared" si="29"/>
        <v/>
      </c>
      <c r="F361" s="84" t="str" cm="1">
        <f t="array" ref="F361">_xlfn.LET(
_xlpm.InterestCalculation,$I360*($C361/12),
_xlpm.IsPrincipalRemainingZeroCondition,ROUND($I360,2)=0,
_xlpm.IsPrincipalRemainingBlankCondition,$I360="",
_xlpm.IsPeriodBlankCondition,ISBLANK($A361),
_xlpm.Calculation,IF(_xlpm.IsPeriodBlankCondition,"",IF(_xlpm.IsPrincipalRemainingBlankCondition,"",IF(_xlpm.IsPrincipalRemainingZeroCondition,"",_xlpm.InterestCalculation))),
_xlpm.Calculation
)</f>
        <v/>
      </c>
      <c r="G361" s="84" t="str">
        <f t="shared" si="25"/>
        <v/>
      </c>
      <c r="H361" s="84">
        <v>100</v>
      </c>
      <c r="I361" s="84" t="str">
        <f t="shared" si="26"/>
        <v/>
      </c>
      <c r="J361" s="84" t="str">
        <f>_xlfn.LET(
_xlpm.PrincpalRemainingCalculation,$B$11,
_xlpm.IsPrincipalZeroCondition,ROUND($I360,2) = 0,
_xlpm.IsPrincipalRemainingBlankCondition,$I360="",
_xlpm.IsPeriodBlankCondition,ISBLANK($A361),
_xlpm.Calculation,IF(_xlpm.IsPeriodBlankCondition,"",IF(_xlpm.IsPrincipalRemainingBlankCondition,"",IF(_xlpm.IsPrincipalZeroCondition,"",_xlpm.PrincpalRemainingCalculation))),
_xlpm.Calculation
)</f>
        <v/>
      </c>
      <c r="K361" s="84" t="str">
        <f>_xlfn.LET(
_xlpm.IsPrincipalRemainingLessThanOrEqualToPMICutoffAmtCondition,$I360&lt;=$B$2*(1-$B$13),
_xlpm.PMIMonthlyPayment,$B$17,
_xlpm.IsPrincipalZeroCondition,ROUND($I360,2) = 0,
_xlpm.IsPrincipalRemainingBlankCondition,$I360="",
_xlpm.IsPeriodBlankCondition,ISBLANK($A361),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61" s="84" t="str">
        <f t="shared" si="27"/>
        <v/>
      </c>
      <c r="O361" s="84"/>
    </row>
    <row r="362" spans="1:15" x14ac:dyDescent="0.3">
      <c r="A362" s="74">
        <v>337</v>
      </c>
      <c r="B362" s="132">
        <f t="shared" si="28"/>
        <v>54058</v>
      </c>
      <c r="C362" s="130">
        <v>0.1</v>
      </c>
      <c r="D362" s="131" t="str">
        <f>_xlfn.LET(
_xlpm.Payment,IF(OR($C362&lt;&gt;$C361,$C361=""),-PMT($C362/12,COUNT($A362:$A$625),$I361),$D361),
_xlpm.IsPrincipalRemainingZeroCondition,ROUND($I361,2)=0,
_xlpm.IsPrincipalRemainingBlankCondition,$I361="",
_xlpm.IsPeriodBlankCondition,ISBLANK($A362),
_xlpm.Calculation,IF(_xlpm.IsPeriodBlankCondition,"",IF(_xlpm.IsPrincipalRemainingBlankCondition,"",IF(_xlpm.IsPrincipalRemainingZeroCondition,"",_xlpm.Payment))),
_xlpm.Calculation
)</f>
        <v/>
      </c>
      <c r="E362" s="84" t="str">
        <f t="shared" si="29"/>
        <v/>
      </c>
      <c r="F362" s="84" t="str" cm="1">
        <f t="array" ref="F362">_xlfn.LET(
_xlpm.InterestCalculation,$I361*($C362/12),
_xlpm.IsPrincipalRemainingZeroCondition,ROUND($I361,2)=0,
_xlpm.IsPrincipalRemainingBlankCondition,$I361="",
_xlpm.IsPeriodBlankCondition,ISBLANK($A362),
_xlpm.Calculation,IF(_xlpm.IsPeriodBlankCondition,"",IF(_xlpm.IsPrincipalRemainingBlankCondition,"",IF(_xlpm.IsPrincipalRemainingZeroCondition,"",_xlpm.InterestCalculation))),
_xlpm.Calculation
)</f>
        <v/>
      </c>
      <c r="G362" s="84" t="str">
        <f t="shared" si="25"/>
        <v/>
      </c>
      <c r="H362" s="84">
        <v>100</v>
      </c>
      <c r="I362" s="84" t="str">
        <f t="shared" si="26"/>
        <v/>
      </c>
      <c r="J362" s="84" t="str">
        <f>_xlfn.LET(
_xlpm.PrincpalRemainingCalculation,$B$11,
_xlpm.IsPrincipalZeroCondition,ROUND($I361,2) = 0,
_xlpm.IsPrincipalRemainingBlankCondition,$I361="",
_xlpm.IsPeriodBlankCondition,ISBLANK($A362),
_xlpm.Calculation,IF(_xlpm.IsPeriodBlankCondition,"",IF(_xlpm.IsPrincipalRemainingBlankCondition,"",IF(_xlpm.IsPrincipalZeroCondition,"",_xlpm.PrincpalRemainingCalculation))),
_xlpm.Calculation
)</f>
        <v/>
      </c>
      <c r="K362" s="84" t="str">
        <f>_xlfn.LET(
_xlpm.IsPrincipalRemainingLessThanOrEqualToPMICutoffAmtCondition,$I361&lt;=$B$2*(1-$B$13),
_xlpm.PMIMonthlyPayment,$B$17,
_xlpm.IsPrincipalZeroCondition,ROUND($I361,2) = 0,
_xlpm.IsPrincipalRemainingBlankCondition,$I361="",
_xlpm.IsPeriodBlankCondition,ISBLANK($A362),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62" s="84" t="str">
        <f t="shared" si="27"/>
        <v/>
      </c>
      <c r="O362" s="84"/>
    </row>
    <row r="363" spans="1:15" x14ac:dyDescent="0.3">
      <c r="A363" s="74">
        <v>338</v>
      </c>
      <c r="B363" s="132">
        <f t="shared" si="28"/>
        <v>54089</v>
      </c>
      <c r="C363" s="130">
        <v>0.1</v>
      </c>
      <c r="D363" s="131" t="str">
        <f>_xlfn.LET(
_xlpm.Payment,IF(OR($C363&lt;&gt;$C362,$C362=""),-PMT($C363/12,COUNT($A363:$A$625),$I362),$D362),
_xlpm.IsPrincipalRemainingZeroCondition,ROUND($I362,2)=0,
_xlpm.IsPrincipalRemainingBlankCondition,$I362="",
_xlpm.IsPeriodBlankCondition,ISBLANK($A363),
_xlpm.Calculation,IF(_xlpm.IsPeriodBlankCondition,"",IF(_xlpm.IsPrincipalRemainingBlankCondition,"",IF(_xlpm.IsPrincipalRemainingZeroCondition,"",_xlpm.Payment))),
_xlpm.Calculation
)</f>
        <v/>
      </c>
      <c r="E363" s="84" t="str">
        <f t="shared" si="29"/>
        <v/>
      </c>
      <c r="F363" s="84" t="str" cm="1">
        <f t="array" ref="F363">_xlfn.LET(
_xlpm.InterestCalculation,$I362*($C363/12),
_xlpm.IsPrincipalRemainingZeroCondition,ROUND($I362,2)=0,
_xlpm.IsPrincipalRemainingBlankCondition,$I362="",
_xlpm.IsPeriodBlankCondition,ISBLANK($A363),
_xlpm.Calculation,IF(_xlpm.IsPeriodBlankCondition,"",IF(_xlpm.IsPrincipalRemainingBlankCondition,"",IF(_xlpm.IsPrincipalRemainingZeroCondition,"",_xlpm.InterestCalculation))),
_xlpm.Calculation
)</f>
        <v/>
      </c>
      <c r="G363" s="84" t="str">
        <f t="shared" ref="G363:G426" si="30">_xlfn.LET(
_xlpm.PrincipalOwedCalculation,$D363-$F363,
_xlpm.IsPrincipalLessThenOrEqualToMonthlyPaymentCondition,$I362&lt;=$D363,
_xlpm.IsPrincipalZeroCondition,ROUND($I362,2) = 0,
_xlpm.IsPrincipalRemainingBlankCondition,$I362="",
_xlpm.IsPeriodBlankCondition,ISBLANK($A363),
_xlpm.Calculation,IF(_xlpm.IsPeriodBlankCondition,"",IF(_xlpm.IsPrincipalRemainingBlankCondition,"",IF(_xlpm.IsPrincipalZeroCondition,"",IF(_xlpm.IsPrincipalLessThenOrEqualToMonthlyPaymentCondition,$I362,_xlpm.PrincipalOwedCalculation)))),
_xlpm.Calculation
)</f>
        <v/>
      </c>
      <c r="H363" s="84">
        <v>100</v>
      </c>
      <c r="I363" s="84" t="str">
        <f t="shared" si="26"/>
        <v/>
      </c>
      <c r="J363" s="84" t="str">
        <f>_xlfn.LET(
_xlpm.PrincpalRemainingCalculation,$B$11,
_xlpm.IsPrincipalZeroCondition,ROUND($I362,2) = 0,
_xlpm.IsPrincipalRemainingBlankCondition,$I362="",
_xlpm.IsPeriodBlankCondition,ISBLANK($A363),
_xlpm.Calculation,IF(_xlpm.IsPeriodBlankCondition,"",IF(_xlpm.IsPrincipalRemainingBlankCondition,"",IF(_xlpm.IsPrincipalZeroCondition,"",_xlpm.PrincpalRemainingCalculation))),
_xlpm.Calculation
)</f>
        <v/>
      </c>
      <c r="K363" s="84" t="str">
        <f>_xlfn.LET(
_xlpm.IsPrincipalRemainingLessThanOrEqualToPMICutoffAmtCondition,$I362&lt;=$B$2*(1-$B$13),
_xlpm.PMIMonthlyPayment,$B$17,
_xlpm.IsPrincipalZeroCondition,ROUND($I362,2) = 0,
_xlpm.IsPrincipalRemainingBlankCondition,$I362="",
_xlpm.IsPeriodBlankCondition,ISBLANK($A363),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63" s="84" t="str">
        <f t="shared" si="27"/>
        <v/>
      </c>
      <c r="O363" s="84"/>
    </row>
    <row r="364" spans="1:15" x14ac:dyDescent="0.3">
      <c r="A364" s="74">
        <v>339</v>
      </c>
      <c r="B364" s="132">
        <f t="shared" si="28"/>
        <v>54118</v>
      </c>
      <c r="C364" s="130">
        <v>0.1</v>
      </c>
      <c r="D364" s="131" t="str">
        <f>_xlfn.LET(
_xlpm.Payment,IF(OR($C364&lt;&gt;$C363,$C363=""),-PMT($C364/12,COUNT($A364:$A$625),$I363),$D363),
_xlpm.IsPrincipalRemainingZeroCondition,ROUND($I363,2)=0,
_xlpm.IsPrincipalRemainingBlankCondition,$I363="",
_xlpm.IsPeriodBlankCondition,ISBLANK($A364),
_xlpm.Calculation,IF(_xlpm.IsPeriodBlankCondition,"",IF(_xlpm.IsPrincipalRemainingBlankCondition,"",IF(_xlpm.IsPrincipalRemainingZeroCondition,"",_xlpm.Payment))),
_xlpm.Calculation
)</f>
        <v/>
      </c>
      <c r="E364" s="84" t="str">
        <f t="shared" si="29"/>
        <v/>
      </c>
      <c r="F364" s="84" t="str" cm="1">
        <f t="array" ref="F364">_xlfn.LET(
_xlpm.InterestCalculation,$I363*($C364/12),
_xlpm.IsPrincipalRemainingZeroCondition,ROUND($I363,2)=0,
_xlpm.IsPrincipalRemainingBlankCondition,$I363="",
_xlpm.IsPeriodBlankCondition,ISBLANK($A364),
_xlpm.Calculation,IF(_xlpm.IsPeriodBlankCondition,"",IF(_xlpm.IsPrincipalRemainingBlankCondition,"",IF(_xlpm.IsPrincipalRemainingZeroCondition,"",_xlpm.InterestCalculation))),
_xlpm.Calculation
)</f>
        <v/>
      </c>
      <c r="G364" s="84" t="str">
        <f t="shared" si="30"/>
        <v/>
      </c>
      <c r="H364" s="84">
        <v>100</v>
      </c>
      <c r="I364" s="84" t="str">
        <f t="shared" si="26"/>
        <v/>
      </c>
      <c r="J364" s="84" t="str">
        <f>_xlfn.LET(
_xlpm.PrincpalRemainingCalculation,$B$11,
_xlpm.IsPrincipalZeroCondition,ROUND($I363,2) = 0,
_xlpm.IsPrincipalRemainingBlankCondition,$I363="",
_xlpm.IsPeriodBlankCondition,ISBLANK($A364),
_xlpm.Calculation,IF(_xlpm.IsPeriodBlankCondition,"",IF(_xlpm.IsPrincipalRemainingBlankCondition,"",IF(_xlpm.IsPrincipalZeroCondition,"",_xlpm.PrincpalRemainingCalculation))),
_xlpm.Calculation
)</f>
        <v/>
      </c>
      <c r="K364" s="84" t="str">
        <f>_xlfn.LET(
_xlpm.IsPrincipalRemainingLessThanOrEqualToPMICutoffAmtCondition,$I363&lt;=$B$2*(1-$B$13),
_xlpm.PMIMonthlyPayment,$B$17,
_xlpm.IsPrincipalZeroCondition,ROUND($I363,2) = 0,
_xlpm.IsPrincipalRemainingBlankCondition,$I363="",
_xlpm.IsPeriodBlankCondition,ISBLANK($A364),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64" s="84" t="str">
        <f t="shared" si="27"/>
        <v/>
      </c>
      <c r="O364" s="84"/>
    </row>
    <row r="365" spans="1:15" x14ac:dyDescent="0.3">
      <c r="A365" s="74">
        <v>340</v>
      </c>
      <c r="B365" s="132">
        <f t="shared" si="28"/>
        <v>54149</v>
      </c>
      <c r="C365" s="130">
        <v>0.1</v>
      </c>
      <c r="D365" s="131" t="str">
        <f>_xlfn.LET(
_xlpm.Payment,IF(OR($C365&lt;&gt;$C364,$C364=""),-PMT($C365/12,COUNT($A365:$A$625),$I364),$D364),
_xlpm.IsPrincipalRemainingZeroCondition,ROUND($I364,2)=0,
_xlpm.IsPrincipalRemainingBlankCondition,$I364="",
_xlpm.IsPeriodBlankCondition,ISBLANK($A365),
_xlpm.Calculation,IF(_xlpm.IsPeriodBlankCondition,"",IF(_xlpm.IsPrincipalRemainingBlankCondition,"",IF(_xlpm.IsPrincipalRemainingZeroCondition,"",_xlpm.Payment))),
_xlpm.Calculation
)</f>
        <v/>
      </c>
      <c r="E365" s="84" t="str">
        <f t="shared" si="29"/>
        <v/>
      </c>
      <c r="F365" s="84" t="str" cm="1">
        <f t="array" ref="F365">_xlfn.LET(
_xlpm.InterestCalculation,$I364*($C365/12),
_xlpm.IsPrincipalRemainingZeroCondition,ROUND($I364,2)=0,
_xlpm.IsPrincipalRemainingBlankCondition,$I364="",
_xlpm.IsPeriodBlankCondition,ISBLANK($A365),
_xlpm.Calculation,IF(_xlpm.IsPeriodBlankCondition,"",IF(_xlpm.IsPrincipalRemainingBlankCondition,"",IF(_xlpm.IsPrincipalRemainingZeroCondition,"",_xlpm.InterestCalculation))),
_xlpm.Calculation
)</f>
        <v/>
      </c>
      <c r="G365" s="84" t="str">
        <f t="shared" si="30"/>
        <v/>
      </c>
      <c r="H365" s="84">
        <v>100</v>
      </c>
      <c r="I365" s="84" t="str">
        <f t="shared" si="26"/>
        <v/>
      </c>
      <c r="J365" s="84" t="str">
        <f>_xlfn.LET(
_xlpm.PrincpalRemainingCalculation,$B$11,
_xlpm.IsPrincipalZeroCondition,ROUND($I364,2) = 0,
_xlpm.IsPrincipalRemainingBlankCondition,$I364="",
_xlpm.IsPeriodBlankCondition,ISBLANK($A365),
_xlpm.Calculation,IF(_xlpm.IsPeriodBlankCondition,"",IF(_xlpm.IsPrincipalRemainingBlankCondition,"",IF(_xlpm.IsPrincipalZeroCondition,"",_xlpm.PrincpalRemainingCalculation))),
_xlpm.Calculation
)</f>
        <v/>
      </c>
      <c r="K365" s="84" t="str">
        <f>_xlfn.LET(
_xlpm.IsPrincipalRemainingLessThanOrEqualToPMICutoffAmtCondition,$I364&lt;=$B$2*(1-$B$13),
_xlpm.PMIMonthlyPayment,$B$17,
_xlpm.IsPrincipalZeroCondition,ROUND($I364,2) = 0,
_xlpm.IsPrincipalRemainingBlankCondition,$I364="",
_xlpm.IsPeriodBlankCondition,ISBLANK($A365),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65" s="84" t="str">
        <f t="shared" si="27"/>
        <v/>
      </c>
      <c r="O365" s="84"/>
    </row>
    <row r="366" spans="1:15" x14ac:dyDescent="0.3">
      <c r="A366" s="74">
        <v>341</v>
      </c>
      <c r="B366" s="132">
        <f t="shared" si="28"/>
        <v>54179</v>
      </c>
      <c r="C366" s="130">
        <v>0.1</v>
      </c>
      <c r="D366" s="131" t="str">
        <f>_xlfn.LET(
_xlpm.Payment,IF(OR($C366&lt;&gt;$C365,$C365=""),-PMT($C366/12,COUNT($A366:$A$625),$I365),$D365),
_xlpm.IsPrincipalRemainingZeroCondition,ROUND($I365,2)=0,
_xlpm.IsPrincipalRemainingBlankCondition,$I365="",
_xlpm.IsPeriodBlankCondition,ISBLANK($A366),
_xlpm.Calculation,IF(_xlpm.IsPeriodBlankCondition,"",IF(_xlpm.IsPrincipalRemainingBlankCondition,"",IF(_xlpm.IsPrincipalRemainingZeroCondition,"",_xlpm.Payment))),
_xlpm.Calculation
)</f>
        <v/>
      </c>
      <c r="E366" s="84" t="str">
        <f t="shared" si="29"/>
        <v/>
      </c>
      <c r="F366" s="84" t="str" cm="1">
        <f t="array" ref="F366">_xlfn.LET(
_xlpm.InterestCalculation,$I365*($C366/12),
_xlpm.IsPrincipalRemainingZeroCondition,ROUND($I365,2)=0,
_xlpm.IsPrincipalRemainingBlankCondition,$I365="",
_xlpm.IsPeriodBlankCondition,ISBLANK($A366),
_xlpm.Calculation,IF(_xlpm.IsPeriodBlankCondition,"",IF(_xlpm.IsPrincipalRemainingBlankCondition,"",IF(_xlpm.IsPrincipalRemainingZeroCondition,"",_xlpm.InterestCalculation))),
_xlpm.Calculation
)</f>
        <v/>
      </c>
      <c r="G366" s="84" t="str">
        <f t="shared" si="30"/>
        <v/>
      </c>
      <c r="H366" s="84">
        <v>100</v>
      </c>
      <c r="I366" s="84" t="str">
        <f t="shared" si="26"/>
        <v/>
      </c>
      <c r="J366" s="84" t="str">
        <f>_xlfn.LET(
_xlpm.PrincpalRemainingCalculation,$B$11,
_xlpm.IsPrincipalZeroCondition,ROUND($I365,2) = 0,
_xlpm.IsPrincipalRemainingBlankCondition,$I365="",
_xlpm.IsPeriodBlankCondition,ISBLANK($A366),
_xlpm.Calculation,IF(_xlpm.IsPeriodBlankCondition,"",IF(_xlpm.IsPrincipalRemainingBlankCondition,"",IF(_xlpm.IsPrincipalZeroCondition,"",_xlpm.PrincpalRemainingCalculation))),
_xlpm.Calculation
)</f>
        <v/>
      </c>
      <c r="K366" s="84" t="str">
        <f>_xlfn.LET(
_xlpm.IsPrincipalRemainingLessThanOrEqualToPMICutoffAmtCondition,$I365&lt;=$B$2*(1-$B$13),
_xlpm.PMIMonthlyPayment,$B$17,
_xlpm.IsPrincipalZeroCondition,ROUND($I365,2) = 0,
_xlpm.IsPrincipalRemainingBlankCondition,$I365="",
_xlpm.IsPeriodBlankCondition,ISBLANK($A366),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66" s="84" t="str">
        <f t="shared" si="27"/>
        <v/>
      </c>
      <c r="O366" s="84"/>
    </row>
    <row r="367" spans="1:15" x14ac:dyDescent="0.3">
      <c r="A367" s="74">
        <v>342</v>
      </c>
      <c r="B367" s="132">
        <f t="shared" si="28"/>
        <v>54210</v>
      </c>
      <c r="C367" s="130">
        <v>0.1</v>
      </c>
      <c r="D367" s="131" t="str">
        <f>_xlfn.LET(
_xlpm.Payment,IF(OR($C367&lt;&gt;$C366,$C366=""),-PMT($C367/12,COUNT($A367:$A$625),$I366),$D366),
_xlpm.IsPrincipalRemainingZeroCondition,ROUND($I366,2)=0,
_xlpm.IsPrincipalRemainingBlankCondition,$I366="",
_xlpm.IsPeriodBlankCondition,ISBLANK($A367),
_xlpm.Calculation,IF(_xlpm.IsPeriodBlankCondition,"",IF(_xlpm.IsPrincipalRemainingBlankCondition,"",IF(_xlpm.IsPrincipalRemainingZeroCondition,"",_xlpm.Payment))),
_xlpm.Calculation
)</f>
        <v/>
      </c>
      <c r="E367" s="84" t="str">
        <f t="shared" si="29"/>
        <v/>
      </c>
      <c r="F367" s="84" t="str" cm="1">
        <f t="array" ref="F367">_xlfn.LET(
_xlpm.InterestCalculation,$I366*($C367/12),
_xlpm.IsPrincipalRemainingZeroCondition,ROUND($I366,2)=0,
_xlpm.IsPrincipalRemainingBlankCondition,$I366="",
_xlpm.IsPeriodBlankCondition,ISBLANK($A367),
_xlpm.Calculation,IF(_xlpm.IsPeriodBlankCondition,"",IF(_xlpm.IsPrincipalRemainingBlankCondition,"",IF(_xlpm.IsPrincipalRemainingZeroCondition,"",_xlpm.InterestCalculation))),
_xlpm.Calculation
)</f>
        <v/>
      </c>
      <c r="G367" s="84" t="str">
        <f t="shared" si="30"/>
        <v/>
      </c>
      <c r="H367" s="84">
        <v>100</v>
      </c>
      <c r="I367" s="84" t="str">
        <f t="shared" si="26"/>
        <v/>
      </c>
      <c r="J367" s="84" t="str">
        <f>_xlfn.LET(
_xlpm.PrincpalRemainingCalculation,$B$11,
_xlpm.IsPrincipalZeroCondition,ROUND($I366,2) = 0,
_xlpm.IsPrincipalRemainingBlankCondition,$I366="",
_xlpm.IsPeriodBlankCondition,ISBLANK($A367),
_xlpm.Calculation,IF(_xlpm.IsPeriodBlankCondition,"",IF(_xlpm.IsPrincipalRemainingBlankCondition,"",IF(_xlpm.IsPrincipalZeroCondition,"",_xlpm.PrincpalRemainingCalculation))),
_xlpm.Calculation
)</f>
        <v/>
      </c>
      <c r="K367" s="84" t="str">
        <f>_xlfn.LET(
_xlpm.IsPrincipalRemainingLessThanOrEqualToPMICutoffAmtCondition,$I366&lt;=$B$2*(1-$B$13),
_xlpm.PMIMonthlyPayment,$B$17,
_xlpm.IsPrincipalZeroCondition,ROUND($I366,2) = 0,
_xlpm.IsPrincipalRemainingBlankCondition,$I366="",
_xlpm.IsPeriodBlankCondition,ISBLANK($A367),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67" s="84" t="str">
        <f t="shared" si="27"/>
        <v/>
      </c>
      <c r="O367" s="84"/>
    </row>
    <row r="368" spans="1:15" x14ac:dyDescent="0.3">
      <c r="A368" s="74">
        <v>343</v>
      </c>
      <c r="B368" s="132">
        <f t="shared" si="28"/>
        <v>54240</v>
      </c>
      <c r="C368" s="130">
        <v>0.1</v>
      </c>
      <c r="D368" s="131" t="str">
        <f>_xlfn.LET(
_xlpm.Payment,IF(OR($C368&lt;&gt;$C367,$C367=""),-PMT($C368/12,COUNT($A368:$A$625),$I367),$D367),
_xlpm.IsPrincipalRemainingZeroCondition,ROUND($I367,2)=0,
_xlpm.IsPrincipalRemainingBlankCondition,$I367="",
_xlpm.IsPeriodBlankCondition,ISBLANK($A368),
_xlpm.Calculation,IF(_xlpm.IsPeriodBlankCondition,"",IF(_xlpm.IsPrincipalRemainingBlankCondition,"",IF(_xlpm.IsPrincipalRemainingZeroCondition,"",_xlpm.Payment))),
_xlpm.Calculation
)</f>
        <v/>
      </c>
      <c r="E368" s="84" t="str">
        <f t="shared" si="29"/>
        <v/>
      </c>
      <c r="F368" s="84" t="str" cm="1">
        <f t="array" ref="F368">_xlfn.LET(
_xlpm.InterestCalculation,$I367*($C368/12),
_xlpm.IsPrincipalRemainingZeroCondition,ROUND($I367,2)=0,
_xlpm.IsPrincipalRemainingBlankCondition,$I367="",
_xlpm.IsPeriodBlankCondition,ISBLANK($A368),
_xlpm.Calculation,IF(_xlpm.IsPeriodBlankCondition,"",IF(_xlpm.IsPrincipalRemainingBlankCondition,"",IF(_xlpm.IsPrincipalRemainingZeroCondition,"",_xlpm.InterestCalculation))),
_xlpm.Calculation
)</f>
        <v/>
      </c>
      <c r="G368" s="84" t="str">
        <f t="shared" si="30"/>
        <v/>
      </c>
      <c r="H368" s="84">
        <v>100</v>
      </c>
      <c r="I368" s="84" t="str">
        <f t="shared" si="26"/>
        <v/>
      </c>
      <c r="J368" s="84" t="str">
        <f>_xlfn.LET(
_xlpm.PrincpalRemainingCalculation,$B$11,
_xlpm.IsPrincipalZeroCondition,ROUND($I367,2) = 0,
_xlpm.IsPrincipalRemainingBlankCondition,$I367="",
_xlpm.IsPeriodBlankCondition,ISBLANK($A368),
_xlpm.Calculation,IF(_xlpm.IsPeriodBlankCondition,"",IF(_xlpm.IsPrincipalRemainingBlankCondition,"",IF(_xlpm.IsPrincipalZeroCondition,"",_xlpm.PrincpalRemainingCalculation))),
_xlpm.Calculation
)</f>
        <v/>
      </c>
      <c r="K368" s="84" t="str">
        <f>_xlfn.LET(
_xlpm.IsPrincipalRemainingLessThanOrEqualToPMICutoffAmtCondition,$I367&lt;=$B$2*(1-$B$13),
_xlpm.PMIMonthlyPayment,$B$17,
_xlpm.IsPrincipalZeroCondition,ROUND($I367,2) = 0,
_xlpm.IsPrincipalRemainingBlankCondition,$I367="",
_xlpm.IsPeriodBlankCondition,ISBLANK($A368),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68" s="84" t="str">
        <f t="shared" si="27"/>
        <v/>
      </c>
      <c r="O368" s="84"/>
    </row>
    <row r="369" spans="1:15" x14ac:dyDescent="0.3">
      <c r="A369" s="74">
        <v>344</v>
      </c>
      <c r="B369" s="132">
        <f t="shared" si="28"/>
        <v>54271</v>
      </c>
      <c r="C369" s="130">
        <v>0.1</v>
      </c>
      <c r="D369" s="131" t="str">
        <f>_xlfn.LET(
_xlpm.Payment,IF(OR($C369&lt;&gt;$C368,$C368=""),-PMT($C369/12,COUNT($A369:$A$625),$I368),$D368),
_xlpm.IsPrincipalRemainingZeroCondition,ROUND($I368,2)=0,
_xlpm.IsPrincipalRemainingBlankCondition,$I368="",
_xlpm.IsPeriodBlankCondition,ISBLANK($A369),
_xlpm.Calculation,IF(_xlpm.IsPeriodBlankCondition,"",IF(_xlpm.IsPrincipalRemainingBlankCondition,"",IF(_xlpm.IsPrincipalRemainingZeroCondition,"",_xlpm.Payment))),
_xlpm.Calculation
)</f>
        <v/>
      </c>
      <c r="E369" s="84" t="str">
        <f t="shared" si="29"/>
        <v/>
      </c>
      <c r="F369" s="84" t="str" cm="1">
        <f t="array" ref="F369">_xlfn.LET(
_xlpm.InterestCalculation,$I368*($C369/12),
_xlpm.IsPrincipalRemainingZeroCondition,ROUND($I368,2)=0,
_xlpm.IsPrincipalRemainingBlankCondition,$I368="",
_xlpm.IsPeriodBlankCondition,ISBLANK($A369),
_xlpm.Calculation,IF(_xlpm.IsPeriodBlankCondition,"",IF(_xlpm.IsPrincipalRemainingBlankCondition,"",IF(_xlpm.IsPrincipalRemainingZeroCondition,"",_xlpm.InterestCalculation))),
_xlpm.Calculation
)</f>
        <v/>
      </c>
      <c r="G369" s="84" t="str">
        <f t="shared" si="30"/>
        <v/>
      </c>
      <c r="H369" s="84">
        <v>100</v>
      </c>
      <c r="I369" s="84" t="str">
        <f t="shared" si="26"/>
        <v/>
      </c>
      <c r="J369" s="84" t="str">
        <f>_xlfn.LET(
_xlpm.PrincpalRemainingCalculation,$B$11,
_xlpm.IsPrincipalZeroCondition,ROUND($I368,2) = 0,
_xlpm.IsPrincipalRemainingBlankCondition,$I368="",
_xlpm.IsPeriodBlankCondition,ISBLANK($A369),
_xlpm.Calculation,IF(_xlpm.IsPeriodBlankCondition,"",IF(_xlpm.IsPrincipalRemainingBlankCondition,"",IF(_xlpm.IsPrincipalZeroCondition,"",_xlpm.PrincpalRemainingCalculation))),
_xlpm.Calculation
)</f>
        <v/>
      </c>
      <c r="K369" s="84" t="str">
        <f>_xlfn.LET(
_xlpm.IsPrincipalRemainingLessThanOrEqualToPMICutoffAmtCondition,$I368&lt;=$B$2*(1-$B$13),
_xlpm.PMIMonthlyPayment,$B$17,
_xlpm.IsPrincipalZeroCondition,ROUND($I368,2) = 0,
_xlpm.IsPrincipalRemainingBlankCondition,$I368="",
_xlpm.IsPeriodBlankCondition,ISBLANK($A369),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69" s="84" t="str">
        <f t="shared" si="27"/>
        <v/>
      </c>
      <c r="O369" s="84"/>
    </row>
    <row r="370" spans="1:15" x14ac:dyDescent="0.3">
      <c r="A370" s="74">
        <v>345</v>
      </c>
      <c r="B370" s="132">
        <f t="shared" si="28"/>
        <v>54302</v>
      </c>
      <c r="C370" s="130">
        <v>0.1</v>
      </c>
      <c r="D370" s="131" t="str">
        <f>_xlfn.LET(
_xlpm.Payment,IF(OR($C370&lt;&gt;$C369,$C369=""),-PMT($C370/12,COUNT($A370:$A$625),$I369),$D369),
_xlpm.IsPrincipalRemainingZeroCondition,ROUND($I369,2)=0,
_xlpm.IsPrincipalRemainingBlankCondition,$I369="",
_xlpm.IsPeriodBlankCondition,ISBLANK($A370),
_xlpm.Calculation,IF(_xlpm.IsPeriodBlankCondition,"",IF(_xlpm.IsPrincipalRemainingBlankCondition,"",IF(_xlpm.IsPrincipalRemainingZeroCondition,"",_xlpm.Payment))),
_xlpm.Calculation
)</f>
        <v/>
      </c>
      <c r="E370" s="84" t="str">
        <f t="shared" si="29"/>
        <v/>
      </c>
      <c r="F370" s="84" t="str" cm="1">
        <f t="array" ref="F370">_xlfn.LET(
_xlpm.InterestCalculation,$I369*($C370/12),
_xlpm.IsPrincipalRemainingZeroCondition,ROUND($I369,2)=0,
_xlpm.IsPrincipalRemainingBlankCondition,$I369="",
_xlpm.IsPeriodBlankCondition,ISBLANK($A370),
_xlpm.Calculation,IF(_xlpm.IsPeriodBlankCondition,"",IF(_xlpm.IsPrincipalRemainingBlankCondition,"",IF(_xlpm.IsPrincipalRemainingZeroCondition,"",_xlpm.InterestCalculation))),
_xlpm.Calculation
)</f>
        <v/>
      </c>
      <c r="G370" s="84" t="str">
        <f t="shared" si="30"/>
        <v/>
      </c>
      <c r="H370" s="84">
        <v>100</v>
      </c>
      <c r="I370" s="84" t="str">
        <f t="shared" si="26"/>
        <v/>
      </c>
      <c r="J370" s="84" t="str">
        <f>_xlfn.LET(
_xlpm.PrincpalRemainingCalculation,$B$11,
_xlpm.IsPrincipalZeroCondition,ROUND($I369,2) = 0,
_xlpm.IsPrincipalRemainingBlankCondition,$I369="",
_xlpm.IsPeriodBlankCondition,ISBLANK($A370),
_xlpm.Calculation,IF(_xlpm.IsPeriodBlankCondition,"",IF(_xlpm.IsPrincipalRemainingBlankCondition,"",IF(_xlpm.IsPrincipalZeroCondition,"",_xlpm.PrincpalRemainingCalculation))),
_xlpm.Calculation
)</f>
        <v/>
      </c>
      <c r="K370" s="84" t="str">
        <f>_xlfn.LET(
_xlpm.IsPrincipalRemainingLessThanOrEqualToPMICutoffAmtCondition,$I369&lt;=$B$2*(1-$B$13),
_xlpm.PMIMonthlyPayment,$B$17,
_xlpm.IsPrincipalZeroCondition,ROUND($I369,2) = 0,
_xlpm.IsPrincipalRemainingBlankCondition,$I369="",
_xlpm.IsPeriodBlankCondition,ISBLANK($A370),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70" s="84" t="str">
        <f t="shared" si="27"/>
        <v/>
      </c>
      <c r="O370" s="84"/>
    </row>
    <row r="371" spans="1:15" x14ac:dyDescent="0.3">
      <c r="A371" s="74">
        <v>346</v>
      </c>
      <c r="B371" s="132">
        <f t="shared" si="28"/>
        <v>54332</v>
      </c>
      <c r="C371" s="130">
        <v>0.1</v>
      </c>
      <c r="D371" s="131" t="str">
        <f>_xlfn.LET(
_xlpm.Payment,IF(OR($C371&lt;&gt;$C370,$C370=""),-PMT($C371/12,COUNT($A371:$A$625),$I370),$D370),
_xlpm.IsPrincipalRemainingZeroCondition,ROUND($I370,2)=0,
_xlpm.IsPrincipalRemainingBlankCondition,$I370="",
_xlpm.IsPeriodBlankCondition,ISBLANK($A371),
_xlpm.Calculation,IF(_xlpm.IsPeriodBlankCondition,"",IF(_xlpm.IsPrincipalRemainingBlankCondition,"",IF(_xlpm.IsPrincipalRemainingZeroCondition,"",_xlpm.Payment))),
_xlpm.Calculation
)</f>
        <v/>
      </c>
      <c r="E371" s="84" t="str">
        <f t="shared" si="29"/>
        <v/>
      </c>
      <c r="F371" s="84" t="str" cm="1">
        <f t="array" ref="F371">_xlfn.LET(
_xlpm.InterestCalculation,$I370*($C371/12),
_xlpm.IsPrincipalRemainingZeroCondition,ROUND($I370,2)=0,
_xlpm.IsPrincipalRemainingBlankCondition,$I370="",
_xlpm.IsPeriodBlankCondition,ISBLANK($A371),
_xlpm.Calculation,IF(_xlpm.IsPeriodBlankCondition,"",IF(_xlpm.IsPrincipalRemainingBlankCondition,"",IF(_xlpm.IsPrincipalRemainingZeroCondition,"",_xlpm.InterestCalculation))),
_xlpm.Calculation
)</f>
        <v/>
      </c>
      <c r="G371" s="84" t="str">
        <f t="shared" si="30"/>
        <v/>
      </c>
      <c r="H371" s="84">
        <v>100</v>
      </c>
      <c r="I371" s="84" t="str">
        <f t="shared" si="26"/>
        <v/>
      </c>
      <c r="J371" s="84" t="str">
        <f>_xlfn.LET(
_xlpm.PrincpalRemainingCalculation,$B$11,
_xlpm.IsPrincipalZeroCondition,ROUND($I370,2) = 0,
_xlpm.IsPrincipalRemainingBlankCondition,$I370="",
_xlpm.IsPeriodBlankCondition,ISBLANK($A371),
_xlpm.Calculation,IF(_xlpm.IsPeriodBlankCondition,"",IF(_xlpm.IsPrincipalRemainingBlankCondition,"",IF(_xlpm.IsPrincipalZeroCondition,"",_xlpm.PrincpalRemainingCalculation))),
_xlpm.Calculation
)</f>
        <v/>
      </c>
      <c r="K371" s="84" t="str">
        <f>_xlfn.LET(
_xlpm.IsPrincipalRemainingLessThanOrEqualToPMICutoffAmtCondition,$I370&lt;=$B$2*(1-$B$13),
_xlpm.PMIMonthlyPayment,$B$17,
_xlpm.IsPrincipalZeroCondition,ROUND($I370,2) = 0,
_xlpm.IsPrincipalRemainingBlankCondition,$I370="",
_xlpm.IsPeriodBlankCondition,ISBLANK($A371),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71" s="84" t="str">
        <f t="shared" si="27"/>
        <v/>
      </c>
      <c r="O371" s="84"/>
    </row>
    <row r="372" spans="1:15" x14ac:dyDescent="0.3">
      <c r="A372" s="74">
        <v>347</v>
      </c>
      <c r="B372" s="132">
        <f t="shared" si="28"/>
        <v>54363</v>
      </c>
      <c r="C372" s="130">
        <v>0.1</v>
      </c>
      <c r="D372" s="131" t="str">
        <f>_xlfn.LET(
_xlpm.Payment,IF(OR($C372&lt;&gt;$C371,$C371=""),-PMT($C372/12,COUNT($A372:$A$625),$I371),$D371),
_xlpm.IsPrincipalRemainingZeroCondition,ROUND($I371,2)=0,
_xlpm.IsPrincipalRemainingBlankCondition,$I371="",
_xlpm.IsPeriodBlankCondition,ISBLANK($A372),
_xlpm.Calculation,IF(_xlpm.IsPeriodBlankCondition,"",IF(_xlpm.IsPrincipalRemainingBlankCondition,"",IF(_xlpm.IsPrincipalRemainingZeroCondition,"",_xlpm.Payment))),
_xlpm.Calculation
)</f>
        <v/>
      </c>
      <c r="E372" s="84" t="str">
        <f t="shared" si="29"/>
        <v/>
      </c>
      <c r="F372" s="84" t="str" cm="1">
        <f t="array" ref="F372">_xlfn.LET(
_xlpm.InterestCalculation,$I371*($C372/12),
_xlpm.IsPrincipalRemainingZeroCondition,ROUND($I371,2)=0,
_xlpm.IsPrincipalRemainingBlankCondition,$I371="",
_xlpm.IsPeriodBlankCondition,ISBLANK($A372),
_xlpm.Calculation,IF(_xlpm.IsPeriodBlankCondition,"",IF(_xlpm.IsPrincipalRemainingBlankCondition,"",IF(_xlpm.IsPrincipalRemainingZeroCondition,"",_xlpm.InterestCalculation))),
_xlpm.Calculation
)</f>
        <v/>
      </c>
      <c r="G372" s="84" t="str">
        <f t="shared" si="30"/>
        <v/>
      </c>
      <c r="H372" s="84">
        <v>100</v>
      </c>
      <c r="I372" s="84" t="str">
        <f t="shared" si="26"/>
        <v/>
      </c>
      <c r="J372" s="84" t="str">
        <f>_xlfn.LET(
_xlpm.PrincpalRemainingCalculation,$B$11,
_xlpm.IsPrincipalZeroCondition,ROUND($I371,2) = 0,
_xlpm.IsPrincipalRemainingBlankCondition,$I371="",
_xlpm.IsPeriodBlankCondition,ISBLANK($A372),
_xlpm.Calculation,IF(_xlpm.IsPeriodBlankCondition,"",IF(_xlpm.IsPrincipalRemainingBlankCondition,"",IF(_xlpm.IsPrincipalZeroCondition,"",_xlpm.PrincpalRemainingCalculation))),
_xlpm.Calculation
)</f>
        <v/>
      </c>
      <c r="K372" s="84" t="str">
        <f>_xlfn.LET(
_xlpm.IsPrincipalRemainingLessThanOrEqualToPMICutoffAmtCondition,$I371&lt;=$B$2*(1-$B$13),
_xlpm.PMIMonthlyPayment,$B$17,
_xlpm.IsPrincipalZeroCondition,ROUND($I371,2) = 0,
_xlpm.IsPrincipalRemainingBlankCondition,$I371="",
_xlpm.IsPeriodBlankCondition,ISBLANK($A372),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72" s="84" t="str">
        <f t="shared" si="27"/>
        <v/>
      </c>
      <c r="O372" s="84"/>
    </row>
    <row r="373" spans="1:15" x14ac:dyDescent="0.3">
      <c r="A373" s="74">
        <v>348</v>
      </c>
      <c r="B373" s="132">
        <f t="shared" si="28"/>
        <v>54393</v>
      </c>
      <c r="C373" s="130">
        <v>0.1</v>
      </c>
      <c r="D373" s="131" t="str">
        <f>_xlfn.LET(
_xlpm.Payment,IF(OR($C373&lt;&gt;$C372,$C372=""),-PMT($C373/12,COUNT($A373:$A$625),$I372),$D372),
_xlpm.IsPrincipalRemainingZeroCondition,ROUND($I372,2)=0,
_xlpm.IsPrincipalRemainingBlankCondition,$I372="",
_xlpm.IsPeriodBlankCondition,ISBLANK($A373),
_xlpm.Calculation,IF(_xlpm.IsPeriodBlankCondition,"",IF(_xlpm.IsPrincipalRemainingBlankCondition,"",IF(_xlpm.IsPrincipalRemainingZeroCondition,"",_xlpm.Payment))),
_xlpm.Calculation
)</f>
        <v/>
      </c>
      <c r="E373" s="84" t="str">
        <f t="shared" si="29"/>
        <v/>
      </c>
      <c r="F373" s="84" t="str" cm="1">
        <f t="array" ref="F373">_xlfn.LET(
_xlpm.InterestCalculation,$I372*($C373/12),
_xlpm.IsPrincipalRemainingZeroCondition,ROUND($I372,2)=0,
_xlpm.IsPrincipalRemainingBlankCondition,$I372="",
_xlpm.IsPeriodBlankCondition,ISBLANK($A373),
_xlpm.Calculation,IF(_xlpm.IsPeriodBlankCondition,"",IF(_xlpm.IsPrincipalRemainingBlankCondition,"",IF(_xlpm.IsPrincipalRemainingZeroCondition,"",_xlpm.InterestCalculation))),
_xlpm.Calculation
)</f>
        <v/>
      </c>
      <c r="G373" s="84" t="str">
        <f t="shared" si="30"/>
        <v/>
      </c>
      <c r="H373" s="84">
        <v>100</v>
      </c>
      <c r="I373" s="84" t="str">
        <f t="shared" si="26"/>
        <v/>
      </c>
      <c r="J373" s="84" t="str">
        <f>_xlfn.LET(
_xlpm.PrincpalRemainingCalculation,$B$11,
_xlpm.IsPrincipalZeroCondition,ROUND($I372,2) = 0,
_xlpm.IsPrincipalRemainingBlankCondition,$I372="",
_xlpm.IsPeriodBlankCondition,ISBLANK($A373),
_xlpm.Calculation,IF(_xlpm.IsPeriodBlankCondition,"",IF(_xlpm.IsPrincipalRemainingBlankCondition,"",IF(_xlpm.IsPrincipalZeroCondition,"",_xlpm.PrincpalRemainingCalculation))),
_xlpm.Calculation
)</f>
        <v/>
      </c>
      <c r="K373" s="84" t="str">
        <f>_xlfn.LET(
_xlpm.IsPrincipalRemainingLessThanOrEqualToPMICutoffAmtCondition,$I372&lt;=$B$2*(1-$B$13),
_xlpm.PMIMonthlyPayment,$B$17,
_xlpm.IsPrincipalZeroCondition,ROUND($I372,2) = 0,
_xlpm.IsPrincipalRemainingBlankCondition,$I372="",
_xlpm.IsPeriodBlankCondition,ISBLANK($A373),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73" s="84" t="str">
        <f t="shared" si="27"/>
        <v/>
      </c>
      <c r="O373" s="84"/>
    </row>
    <row r="374" spans="1:15" x14ac:dyDescent="0.3">
      <c r="A374" s="74">
        <v>349</v>
      </c>
      <c r="B374" s="132">
        <f t="shared" si="28"/>
        <v>54424</v>
      </c>
      <c r="C374" s="130">
        <v>0.1</v>
      </c>
      <c r="D374" s="131" t="str">
        <f>_xlfn.LET(
_xlpm.Payment,IF(OR($C374&lt;&gt;$C373,$C373=""),-PMT($C374/12,COUNT($A374:$A$625),$I373),$D373),
_xlpm.IsPrincipalRemainingZeroCondition,ROUND($I373,2)=0,
_xlpm.IsPrincipalRemainingBlankCondition,$I373="",
_xlpm.IsPeriodBlankCondition,ISBLANK($A374),
_xlpm.Calculation,IF(_xlpm.IsPeriodBlankCondition,"",IF(_xlpm.IsPrincipalRemainingBlankCondition,"",IF(_xlpm.IsPrincipalRemainingZeroCondition,"",_xlpm.Payment))),
_xlpm.Calculation
)</f>
        <v/>
      </c>
      <c r="E374" s="84" t="str">
        <f t="shared" si="29"/>
        <v/>
      </c>
      <c r="F374" s="84" t="str" cm="1">
        <f t="array" ref="F374">_xlfn.LET(
_xlpm.InterestCalculation,$I373*($C374/12),
_xlpm.IsPrincipalRemainingZeroCondition,ROUND($I373,2)=0,
_xlpm.IsPrincipalRemainingBlankCondition,$I373="",
_xlpm.IsPeriodBlankCondition,ISBLANK($A374),
_xlpm.Calculation,IF(_xlpm.IsPeriodBlankCondition,"",IF(_xlpm.IsPrincipalRemainingBlankCondition,"",IF(_xlpm.IsPrincipalRemainingZeroCondition,"",_xlpm.InterestCalculation))),
_xlpm.Calculation
)</f>
        <v/>
      </c>
      <c r="G374" s="84" t="str">
        <f t="shared" si="30"/>
        <v/>
      </c>
      <c r="H374" s="84">
        <v>100</v>
      </c>
      <c r="I374" s="84" t="str">
        <f t="shared" si="26"/>
        <v/>
      </c>
      <c r="J374" s="84" t="str">
        <f>_xlfn.LET(
_xlpm.PrincpalRemainingCalculation,$B$11,
_xlpm.IsPrincipalZeroCondition,ROUND($I373,2) = 0,
_xlpm.IsPrincipalRemainingBlankCondition,$I373="",
_xlpm.IsPeriodBlankCondition,ISBLANK($A374),
_xlpm.Calculation,IF(_xlpm.IsPeriodBlankCondition,"",IF(_xlpm.IsPrincipalRemainingBlankCondition,"",IF(_xlpm.IsPrincipalZeroCondition,"",_xlpm.PrincpalRemainingCalculation))),
_xlpm.Calculation
)</f>
        <v/>
      </c>
      <c r="K374" s="84" t="str">
        <f>_xlfn.LET(
_xlpm.IsPrincipalRemainingLessThanOrEqualToPMICutoffAmtCondition,$I373&lt;=$B$2*(1-$B$13),
_xlpm.PMIMonthlyPayment,$B$17,
_xlpm.IsPrincipalZeroCondition,ROUND($I373,2) = 0,
_xlpm.IsPrincipalRemainingBlankCondition,$I373="",
_xlpm.IsPeriodBlankCondition,ISBLANK($A374),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74" s="84" t="str">
        <f t="shared" si="27"/>
        <v/>
      </c>
      <c r="O374" s="84"/>
    </row>
    <row r="375" spans="1:15" x14ac:dyDescent="0.3">
      <c r="A375" s="74">
        <v>350</v>
      </c>
      <c r="B375" s="132">
        <f t="shared" si="28"/>
        <v>54455</v>
      </c>
      <c r="C375" s="130">
        <v>0.1</v>
      </c>
      <c r="D375" s="131" t="str">
        <f>_xlfn.LET(
_xlpm.Payment,IF(OR($C375&lt;&gt;$C374,$C374=""),-PMT($C375/12,COUNT($A375:$A$625),$I374),$D374),
_xlpm.IsPrincipalRemainingZeroCondition,ROUND($I374,2)=0,
_xlpm.IsPrincipalRemainingBlankCondition,$I374="",
_xlpm.IsPeriodBlankCondition,ISBLANK($A375),
_xlpm.Calculation,IF(_xlpm.IsPeriodBlankCondition,"",IF(_xlpm.IsPrincipalRemainingBlankCondition,"",IF(_xlpm.IsPrincipalRemainingZeroCondition,"",_xlpm.Payment))),
_xlpm.Calculation
)</f>
        <v/>
      </c>
      <c r="E375" s="84" t="str">
        <f t="shared" si="29"/>
        <v/>
      </c>
      <c r="F375" s="84" t="str" cm="1">
        <f t="array" ref="F375">_xlfn.LET(
_xlpm.InterestCalculation,$I374*($C375/12),
_xlpm.IsPrincipalRemainingZeroCondition,ROUND($I374,2)=0,
_xlpm.IsPrincipalRemainingBlankCondition,$I374="",
_xlpm.IsPeriodBlankCondition,ISBLANK($A375),
_xlpm.Calculation,IF(_xlpm.IsPeriodBlankCondition,"",IF(_xlpm.IsPrincipalRemainingBlankCondition,"",IF(_xlpm.IsPrincipalRemainingZeroCondition,"",_xlpm.InterestCalculation))),
_xlpm.Calculation
)</f>
        <v/>
      </c>
      <c r="G375" s="84" t="str">
        <f t="shared" si="30"/>
        <v/>
      </c>
      <c r="H375" s="84">
        <v>100</v>
      </c>
      <c r="I375" s="84" t="str">
        <f t="shared" si="26"/>
        <v/>
      </c>
      <c r="J375" s="84" t="str">
        <f>_xlfn.LET(
_xlpm.PrincpalRemainingCalculation,$B$11,
_xlpm.IsPrincipalZeroCondition,ROUND($I374,2) = 0,
_xlpm.IsPrincipalRemainingBlankCondition,$I374="",
_xlpm.IsPeriodBlankCondition,ISBLANK($A375),
_xlpm.Calculation,IF(_xlpm.IsPeriodBlankCondition,"",IF(_xlpm.IsPrincipalRemainingBlankCondition,"",IF(_xlpm.IsPrincipalZeroCondition,"",_xlpm.PrincpalRemainingCalculation))),
_xlpm.Calculation
)</f>
        <v/>
      </c>
      <c r="K375" s="84" t="str">
        <f>_xlfn.LET(
_xlpm.IsPrincipalRemainingLessThanOrEqualToPMICutoffAmtCondition,$I374&lt;=$B$2*(1-$B$13),
_xlpm.PMIMonthlyPayment,$B$17,
_xlpm.IsPrincipalZeroCondition,ROUND($I374,2) = 0,
_xlpm.IsPrincipalRemainingBlankCondition,$I374="",
_xlpm.IsPeriodBlankCondition,ISBLANK($A375),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75" s="84" t="str">
        <f t="shared" si="27"/>
        <v/>
      </c>
      <c r="O375" s="84"/>
    </row>
    <row r="376" spans="1:15" x14ac:dyDescent="0.3">
      <c r="A376" s="74">
        <v>351</v>
      </c>
      <c r="B376" s="132">
        <f t="shared" si="28"/>
        <v>54483</v>
      </c>
      <c r="C376" s="130">
        <v>0.1</v>
      </c>
      <c r="D376" s="131" t="str">
        <f>_xlfn.LET(
_xlpm.Payment,IF(OR($C376&lt;&gt;$C375,$C375=""),-PMT($C376/12,COUNT($A376:$A$625),$I375),$D375),
_xlpm.IsPrincipalRemainingZeroCondition,ROUND($I375,2)=0,
_xlpm.IsPrincipalRemainingBlankCondition,$I375="",
_xlpm.IsPeriodBlankCondition,ISBLANK($A376),
_xlpm.Calculation,IF(_xlpm.IsPeriodBlankCondition,"",IF(_xlpm.IsPrincipalRemainingBlankCondition,"",IF(_xlpm.IsPrincipalRemainingZeroCondition,"",_xlpm.Payment))),
_xlpm.Calculation
)</f>
        <v/>
      </c>
      <c r="E376" s="84" t="str">
        <f t="shared" si="29"/>
        <v/>
      </c>
      <c r="F376" s="84" t="str" cm="1">
        <f t="array" ref="F376">_xlfn.LET(
_xlpm.InterestCalculation,$I375*($C376/12),
_xlpm.IsPrincipalRemainingZeroCondition,ROUND($I375,2)=0,
_xlpm.IsPrincipalRemainingBlankCondition,$I375="",
_xlpm.IsPeriodBlankCondition,ISBLANK($A376),
_xlpm.Calculation,IF(_xlpm.IsPeriodBlankCondition,"",IF(_xlpm.IsPrincipalRemainingBlankCondition,"",IF(_xlpm.IsPrincipalRemainingZeroCondition,"",_xlpm.InterestCalculation))),
_xlpm.Calculation
)</f>
        <v/>
      </c>
      <c r="G376" s="84" t="str">
        <f t="shared" si="30"/>
        <v/>
      </c>
      <c r="H376" s="84">
        <v>100</v>
      </c>
      <c r="I376" s="84" t="str">
        <f t="shared" si="26"/>
        <v/>
      </c>
      <c r="J376" s="84" t="str">
        <f>_xlfn.LET(
_xlpm.PrincpalRemainingCalculation,$B$11,
_xlpm.IsPrincipalZeroCondition,ROUND($I375,2) = 0,
_xlpm.IsPrincipalRemainingBlankCondition,$I375="",
_xlpm.IsPeriodBlankCondition,ISBLANK($A376),
_xlpm.Calculation,IF(_xlpm.IsPeriodBlankCondition,"",IF(_xlpm.IsPrincipalRemainingBlankCondition,"",IF(_xlpm.IsPrincipalZeroCondition,"",_xlpm.PrincpalRemainingCalculation))),
_xlpm.Calculation
)</f>
        <v/>
      </c>
      <c r="K376" s="84" t="str">
        <f>_xlfn.LET(
_xlpm.IsPrincipalRemainingLessThanOrEqualToPMICutoffAmtCondition,$I375&lt;=$B$2*(1-$B$13),
_xlpm.PMIMonthlyPayment,$B$17,
_xlpm.IsPrincipalZeroCondition,ROUND($I375,2) = 0,
_xlpm.IsPrincipalRemainingBlankCondition,$I375="",
_xlpm.IsPeriodBlankCondition,ISBLANK($A376),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76" s="84" t="str">
        <f t="shared" si="27"/>
        <v/>
      </c>
      <c r="O376" s="84"/>
    </row>
    <row r="377" spans="1:15" x14ac:dyDescent="0.3">
      <c r="A377" s="74">
        <v>352</v>
      </c>
      <c r="B377" s="132">
        <f t="shared" si="28"/>
        <v>54514</v>
      </c>
      <c r="C377" s="130">
        <v>0.1</v>
      </c>
      <c r="D377" s="131" t="str">
        <f>_xlfn.LET(
_xlpm.Payment,IF(OR($C377&lt;&gt;$C376,$C376=""),-PMT($C377/12,COUNT($A377:$A$625),$I376),$D376),
_xlpm.IsPrincipalRemainingZeroCondition,ROUND($I376,2)=0,
_xlpm.IsPrincipalRemainingBlankCondition,$I376="",
_xlpm.IsPeriodBlankCondition,ISBLANK($A377),
_xlpm.Calculation,IF(_xlpm.IsPeriodBlankCondition,"",IF(_xlpm.IsPrincipalRemainingBlankCondition,"",IF(_xlpm.IsPrincipalRemainingZeroCondition,"",_xlpm.Payment))),
_xlpm.Calculation
)</f>
        <v/>
      </c>
      <c r="E377" s="84" t="str">
        <f t="shared" si="29"/>
        <v/>
      </c>
      <c r="F377" s="84" t="str" cm="1">
        <f t="array" ref="F377">_xlfn.LET(
_xlpm.InterestCalculation,$I376*($C377/12),
_xlpm.IsPrincipalRemainingZeroCondition,ROUND($I376,2)=0,
_xlpm.IsPrincipalRemainingBlankCondition,$I376="",
_xlpm.IsPeriodBlankCondition,ISBLANK($A377),
_xlpm.Calculation,IF(_xlpm.IsPeriodBlankCondition,"",IF(_xlpm.IsPrincipalRemainingBlankCondition,"",IF(_xlpm.IsPrincipalRemainingZeroCondition,"",_xlpm.InterestCalculation))),
_xlpm.Calculation
)</f>
        <v/>
      </c>
      <c r="G377" s="84" t="str">
        <f t="shared" si="30"/>
        <v/>
      </c>
      <c r="H377" s="84">
        <v>100</v>
      </c>
      <c r="I377" s="84" t="str">
        <f t="shared" si="26"/>
        <v/>
      </c>
      <c r="J377" s="84" t="str">
        <f>_xlfn.LET(
_xlpm.PrincpalRemainingCalculation,$B$11,
_xlpm.IsPrincipalZeroCondition,ROUND($I376,2) = 0,
_xlpm.IsPrincipalRemainingBlankCondition,$I376="",
_xlpm.IsPeriodBlankCondition,ISBLANK($A377),
_xlpm.Calculation,IF(_xlpm.IsPeriodBlankCondition,"",IF(_xlpm.IsPrincipalRemainingBlankCondition,"",IF(_xlpm.IsPrincipalZeroCondition,"",_xlpm.PrincpalRemainingCalculation))),
_xlpm.Calculation
)</f>
        <v/>
      </c>
      <c r="K377" s="84" t="str">
        <f>_xlfn.LET(
_xlpm.IsPrincipalRemainingLessThanOrEqualToPMICutoffAmtCondition,$I376&lt;=$B$2*(1-$B$13),
_xlpm.PMIMonthlyPayment,$B$17,
_xlpm.IsPrincipalZeroCondition,ROUND($I376,2) = 0,
_xlpm.IsPrincipalRemainingBlankCondition,$I376="",
_xlpm.IsPeriodBlankCondition,ISBLANK($A377),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77" s="84" t="str">
        <f t="shared" si="27"/>
        <v/>
      </c>
      <c r="O377" s="84"/>
    </row>
    <row r="378" spans="1:15" x14ac:dyDescent="0.3">
      <c r="A378" s="74">
        <v>353</v>
      </c>
      <c r="B378" s="132">
        <f t="shared" si="28"/>
        <v>54544</v>
      </c>
      <c r="C378" s="130">
        <v>0.1</v>
      </c>
      <c r="D378" s="131" t="str">
        <f>_xlfn.LET(
_xlpm.Payment,IF(OR($C378&lt;&gt;$C377,$C377=""),-PMT($C378/12,COUNT($A378:$A$625),$I377),$D377),
_xlpm.IsPrincipalRemainingZeroCondition,ROUND($I377,2)=0,
_xlpm.IsPrincipalRemainingBlankCondition,$I377="",
_xlpm.IsPeriodBlankCondition,ISBLANK($A378),
_xlpm.Calculation,IF(_xlpm.IsPeriodBlankCondition,"",IF(_xlpm.IsPrincipalRemainingBlankCondition,"",IF(_xlpm.IsPrincipalRemainingZeroCondition,"",_xlpm.Payment))),
_xlpm.Calculation
)</f>
        <v/>
      </c>
      <c r="E378" s="84" t="str">
        <f t="shared" si="29"/>
        <v/>
      </c>
      <c r="F378" s="84" t="str" cm="1">
        <f t="array" ref="F378">_xlfn.LET(
_xlpm.InterestCalculation,$I377*($C378/12),
_xlpm.IsPrincipalRemainingZeroCondition,ROUND($I377,2)=0,
_xlpm.IsPrincipalRemainingBlankCondition,$I377="",
_xlpm.IsPeriodBlankCondition,ISBLANK($A378),
_xlpm.Calculation,IF(_xlpm.IsPeriodBlankCondition,"",IF(_xlpm.IsPrincipalRemainingBlankCondition,"",IF(_xlpm.IsPrincipalRemainingZeroCondition,"",_xlpm.InterestCalculation))),
_xlpm.Calculation
)</f>
        <v/>
      </c>
      <c r="G378" s="84" t="str">
        <f t="shared" si="30"/>
        <v/>
      </c>
      <c r="H378" s="84">
        <v>100</v>
      </c>
      <c r="I378" s="84" t="str">
        <f t="shared" si="26"/>
        <v/>
      </c>
      <c r="J378" s="84" t="str">
        <f>_xlfn.LET(
_xlpm.PrincpalRemainingCalculation,$B$11,
_xlpm.IsPrincipalZeroCondition,ROUND($I377,2) = 0,
_xlpm.IsPrincipalRemainingBlankCondition,$I377="",
_xlpm.IsPeriodBlankCondition,ISBLANK($A378),
_xlpm.Calculation,IF(_xlpm.IsPeriodBlankCondition,"",IF(_xlpm.IsPrincipalRemainingBlankCondition,"",IF(_xlpm.IsPrincipalZeroCondition,"",_xlpm.PrincpalRemainingCalculation))),
_xlpm.Calculation
)</f>
        <v/>
      </c>
      <c r="K378" s="84" t="str">
        <f>_xlfn.LET(
_xlpm.IsPrincipalRemainingLessThanOrEqualToPMICutoffAmtCondition,$I377&lt;=$B$2*(1-$B$13),
_xlpm.PMIMonthlyPayment,$B$17,
_xlpm.IsPrincipalZeroCondition,ROUND($I377,2) = 0,
_xlpm.IsPrincipalRemainingBlankCondition,$I377="",
_xlpm.IsPeriodBlankCondition,ISBLANK($A378),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78" s="84" t="str">
        <f t="shared" si="27"/>
        <v/>
      </c>
      <c r="O378" s="84"/>
    </row>
    <row r="379" spans="1:15" x14ac:dyDescent="0.3">
      <c r="A379" s="74">
        <v>354</v>
      </c>
      <c r="B379" s="132">
        <f t="shared" si="28"/>
        <v>54575</v>
      </c>
      <c r="C379" s="130">
        <v>0.1</v>
      </c>
      <c r="D379" s="131" t="str">
        <f>_xlfn.LET(
_xlpm.Payment,IF(OR($C379&lt;&gt;$C378,$C378=""),-PMT($C379/12,COUNT($A379:$A$625),$I378),$D378),
_xlpm.IsPrincipalRemainingZeroCondition,ROUND($I378,2)=0,
_xlpm.IsPrincipalRemainingBlankCondition,$I378="",
_xlpm.IsPeriodBlankCondition,ISBLANK($A379),
_xlpm.Calculation,IF(_xlpm.IsPeriodBlankCondition,"",IF(_xlpm.IsPrincipalRemainingBlankCondition,"",IF(_xlpm.IsPrincipalRemainingZeroCondition,"",_xlpm.Payment))),
_xlpm.Calculation
)</f>
        <v/>
      </c>
      <c r="E379" s="84" t="str">
        <f t="shared" si="29"/>
        <v/>
      </c>
      <c r="F379" s="84" t="str" cm="1">
        <f t="array" ref="F379">_xlfn.LET(
_xlpm.InterestCalculation,$I378*($C379/12),
_xlpm.IsPrincipalRemainingZeroCondition,ROUND($I378,2)=0,
_xlpm.IsPrincipalRemainingBlankCondition,$I378="",
_xlpm.IsPeriodBlankCondition,ISBLANK($A379),
_xlpm.Calculation,IF(_xlpm.IsPeriodBlankCondition,"",IF(_xlpm.IsPrincipalRemainingBlankCondition,"",IF(_xlpm.IsPrincipalRemainingZeroCondition,"",_xlpm.InterestCalculation))),
_xlpm.Calculation
)</f>
        <v/>
      </c>
      <c r="G379" s="84" t="str">
        <f t="shared" si="30"/>
        <v/>
      </c>
      <c r="H379" s="84">
        <v>100</v>
      </c>
      <c r="I379" s="84" t="str">
        <f t="shared" si="26"/>
        <v/>
      </c>
      <c r="J379" s="84" t="str">
        <f>_xlfn.LET(
_xlpm.PrincpalRemainingCalculation,$B$11,
_xlpm.IsPrincipalZeroCondition,ROUND($I378,2) = 0,
_xlpm.IsPrincipalRemainingBlankCondition,$I378="",
_xlpm.IsPeriodBlankCondition,ISBLANK($A379),
_xlpm.Calculation,IF(_xlpm.IsPeriodBlankCondition,"",IF(_xlpm.IsPrincipalRemainingBlankCondition,"",IF(_xlpm.IsPrincipalZeroCondition,"",_xlpm.PrincpalRemainingCalculation))),
_xlpm.Calculation
)</f>
        <v/>
      </c>
      <c r="K379" s="84" t="str">
        <f>_xlfn.LET(
_xlpm.IsPrincipalRemainingLessThanOrEqualToPMICutoffAmtCondition,$I378&lt;=$B$2*(1-$B$13),
_xlpm.PMIMonthlyPayment,$B$17,
_xlpm.IsPrincipalZeroCondition,ROUND($I378,2) = 0,
_xlpm.IsPrincipalRemainingBlankCondition,$I378="",
_xlpm.IsPeriodBlankCondition,ISBLANK($A379),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79" s="84" t="str">
        <f t="shared" si="27"/>
        <v/>
      </c>
      <c r="O379" s="84"/>
    </row>
    <row r="380" spans="1:15" x14ac:dyDescent="0.3">
      <c r="A380" s="74">
        <v>355</v>
      </c>
      <c r="B380" s="132">
        <f t="shared" si="28"/>
        <v>54605</v>
      </c>
      <c r="C380" s="130">
        <v>0.1</v>
      </c>
      <c r="D380" s="131" t="str">
        <f>_xlfn.LET(
_xlpm.Payment,IF(OR($C380&lt;&gt;$C379,$C379=""),-PMT($C380/12,COUNT($A380:$A$625),$I379),$D379),
_xlpm.IsPrincipalRemainingZeroCondition,ROUND($I379,2)=0,
_xlpm.IsPrincipalRemainingBlankCondition,$I379="",
_xlpm.IsPeriodBlankCondition,ISBLANK($A380),
_xlpm.Calculation,IF(_xlpm.IsPeriodBlankCondition,"",IF(_xlpm.IsPrincipalRemainingBlankCondition,"",IF(_xlpm.IsPrincipalRemainingZeroCondition,"",_xlpm.Payment))),
_xlpm.Calculation
)</f>
        <v/>
      </c>
      <c r="E380" s="84" t="str">
        <f t="shared" si="29"/>
        <v/>
      </c>
      <c r="F380" s="84" t="str" cm="1">
        <f t="array" ref="F380">_xlfn.LET(
_xlpm.InterestCalculation,$I379*($C380/12),
_xlpm.IsPrincipalRemainingZeroCondition,ROUND($I379,2)=0,
_xlpm.IsPrincipalRemainingBlankCondition,$I379="",
_xlpm.IsPeriodBlankCondition,ISBLANK($A380),
_xlpm.Calculation,IF(_xlpm.IsPeriodBlankCondition,"",IF(_xlpm.IsPrincipalRemainingBlankCondition,"",IF(_xlpm.IsPrincipalRemainingZeroCondition,"",_xlpm.InterestCalculation))),
_xlpm.Calculation
)</f>
        <v/>
      </c>
      <c r="G380" s="84" t="str">
        <f t="shared" si="30"/>
        <v/>
      </c>
      <c r="H380" s="84">
        <v>100</v>
      </c>
      <c r="I380" s="84" t="str">
        <f t="shared" si="26"/>
        <v/>
      </c>
      <c r="J380" s="84" t="str">
        <f>_xlfn.LET(
_xlpm.PrincpalRemainingCalculation,$B$11,
_xlpm.IsPrincipalZeroCondition,ROUND($I379,2) = 0,
_xlpm.IsPrincipalRemainingBlankCondition,$I379="",
_xlpm.IsPeriodBlankCondition,ISBLANK($A380),
_xlpm.Calculation,IF(_xlpm.IsPeriodBlankCondition,"",IF(_xlpm.IsPrincipalRemainingBlankCondition,"",IF(_xlpm.IsPrincipalZeroCondition,"",_xlpm.PrincpalRemainingCalculation))),
_xlpm.Calculation
)</f>
        <v/>
      </c>
      <c r="K380" s="84" t="str">
        <f>_xlfn.LET(
_xlpm.IsPrincipalRemainingLessThanOrEqualToPMICutoffAmtCondition,$I379&lt;=$B$2*(1-$B$13),
_xlpm.PMIMonthlyPayment,$B$17,
_xlpm.IsPrincipalZeroCondition,ROUND($I379,2) = 0,
_xlpm.IsPrincipalRemainingBlankCondition,$I379="",
_xlpm.IsPeriodBlankCondition,ISBLANK($A380),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80" s="84" t="str">
        <f t="shared" si="27"/>
        <v/>
      </c>
      <c r="O380" s="84"/>
    </row>
    <row r="381" spans="1:15" x14ac:dyDescent="0.3">
      <c r="A381" s="74">
        <v>356</v>
      </c>
      <c r="B381" s="132">
        <f t="shared" si="28"/>
        <v>54636</v>
      </c>
      <c r="C381" s="130">
        <v>0.1</v>
      </c>
      <c r="D381" s="131" t="str">
        <f>_xlfn.LET(
_xlpm.Payment,IF(OR($C381&lt;&gt;$C380,$C380=""),-PMT($C381/12,COUNT($A381:$A$625),$I380),$D380),
_xlpm.IsPrincipalRemainingZeroCondition,ROUND($I380,2)=0,
_xlpm.IsPrincipalRemainingBlankCondition,$I380="",
_xlpm.IsPeriodBlankCondition,ISBLANK($A381),
_xlpm.Calculation,IF(_xlpm.IsPeriodBlankCondition,"",IF(_xlpm.IsPrincipalRemainingBlankCondition,"",IF(_xlpm.IsPrincipalRemainingZeroCondition,"",_xlpm.Payment))),
_xlpm.Calculation
)</f>
        <v/>
      </c>
      <c r="E381" s="84" t="str">
        <f t="shared" si="29"/>
        <v/>
      </c>
      <c r="F381" s="84" t="str" cm="1">
        <f t="array" ref="F381">_xlfn.LET(
_xlpm.InterestCalculation,$I380*($C381/12),
_xlpm.IsPrincipalRemainingZeroCondition,ROUND($I380,2)=0,
_xlpm.IsPrincipalRemainingBlankCondition,$I380="",
_xlpm.IsPeriodBlankCondition,ISBLANK($A381),
_xlpm.Calculation,IF(_xlpm.IsPeriodBlankCondition,"",IF(_xlpm.IsPrincipalRemainingBlankCondition,"",IF(_xlpm.IsPrincipalRemainingZeroCondition,"",_xlpm.InterestCalculation))),
_xlpm.Calculation
)</f>
        <v/>
      </c>
      <c r="G381" s="84" t="str">
        <f t="shared" si="30"/>
        <v/>
      </c>
      <c r="H381" s="84">
        <v>100</v>
      </c>
      <c r="I381" s="84" t="str">
        <f t="shared" si="26"/>
        <v/>
      </c>
      <c r="J381" s="84" t="str">
        <f>_xlfn.LET(
_xlpm.PrincpalRemainingCalculation,$B$11,
_xlpm.IsPrincipalZeroCondition,ROUND($I380,2) = 0,
_xlpm.IsPrincipalRemainingBlankCondition,$I380="",
_xlpm.IsPeriodBlankCondition,ISBLANK($A381),
_xlpm.Calculation,IF(_xlpm.IsPeriodBlankCondition,"",IF(_xlpm.IsPrincipalRemainingBlankCondition,"",IF(_xlpm.IsPrincipalZeroCondition,"",_xlpm.PrincpalRemainingCalculation))),
_xlpm.Calculation
)</f>
        <v/>
      </c>
      <c r="K381" s="84" t="str">
        <f>_xlfn.LET(
_xlpm.IsPrincipalRemainingLessThanOrEqualToPMICutoffAmtCondition,$I380&lt;=$B$2*(1-$B$13),
_xlpm.PMIMonthlyPayment,$B$17,
_xlpm.IsPrincipalZeroCondition,ROUND($I380,2) = 0,
_xlpm.IsPrincipalRemainingBlankCondition,$I380="",
_xlpm.IsPeriodBlankCondition,ISBLANK($A381),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81" s="84" t="str">
        <f t="shared" si="27"/>
        <v/>
      </c>
      <c r="M381" s="84"/>
      <c r="N381" s="84"/>
      <c r="O381" s="84"/>
    </row>
    <row r="382" spans="1:15" x14ac:dyDescent="0.3">
      <c r="A382" s="74">
        <v>357</v>
      </c>
      <c r="B382" s="132">
        <f t="shared" si="28"/>
        <v>54667</v>
      </c>
      <c r="C382" s="130">
        <v>0.1</v>
      </c>
      <c r="D382" s="131" t="str">
        <f>_xlfn.LET(
_xlpm.Payment,IF(OR($C382&lt;&gt;$C381,$C381=""),-PMT($C382/12,COUNT($A382:$A$625),$I381),$D381),
_xlpm.IsPrincipalRemainingZeroCondition,ROUND($I381,2)=0,
_xlpm.IsPrincipalRemainingBlankCondition,$I381="",
_xlpm.IsPeriodBlankCondition,ISBLANK($A382),
_xlpm.Calculation,IF(_xlpm.IsPeriodBlankCondition,"",IF(_xlpm.IsPrincipalRemainingBlankCondition,"",IF(_xlpm.IsPrincipalRemainingZeroCondition,"",_xlpm.Payment))),
_xlpm.Calculation
)</f>
        <v/>
      </c>
      <c r="E382" s="84" t="str">
        <f t="shared" si="29"/>
        <v/>
      </c>
      <c r="F382" s="84" t="str" cm="1">
        <f t="array" ref="F382">_xlfn.LET(
_xlpm.InterestCalculation,$I381*($C382/12),
_xlpm.IsPrincipalRemainingZeroCondition,ROUND($I381,2)=0,
_xlpm.IsPrincipalRemainingBlankCondition,$I381="",
_xlpm.IsPeriodBlankCondition,ISBLANK($A382),
_xlpm.Calculation,IF(_xlpm.IsPeriodBlankCondition,"",IF(_xlpm.IsPrincipalRemainingBlankCondition,"",IF(_xlpm.IsPrincipalRemainingZeroCondition,"",_xlpm.InterestCalculation))),
_xlpm.Calculation
)</f>
        <v/>
      </c>
      <c r="G382" s="84" t="str">
        <f t="shared" si="30"/>
        <v/>
      </c>
      <c r="H382" s="84">
        <v>100</v>
      </c>
      <c r="I382" s="84" t="str">
        <f t="shared" si="26"/>
        <v/>
      </c>
      <c r="J382" s="84" t="str">
        <f>_xlfn.LET(
_xlpm.PrincpalRemainingCalculation,$B$11,
_xlpm.IsPrincipalZeroCondition,ROUND($I381,2) = 0,
_xlpm.IsPrincipalRemainingBlankCondition,$I381="",
_xlpm.IsPeriodBlankCondition,ISBLANK($A382),
_xlpm.Calculation,IF(_xlpm.IsPeriodBlankCondition,"",IF(_xlpm.IsPrincipalRemainingBlankCondition,"",IF(_xlpm.IsPrincipalZeroCondition,"",_xlpm.PrincpalRemainingCalculation))),
_xlpm.Calculation
)</f>
        <v/>
      </c>
      <c r="K382" s="84" t="str">
        <f>_xlfn.LET(
_xlpm.IsPrincipalRemainingLessThanOrEqualToPMICutoffAmtCondition,$I381&lt;=$B$2*(1-$B$13),
_xlpm.PMIMonthlyPayment,$B$17,
_xlpm.IsPrincipalZeroCondition,ROUND($I381,2) = 0,
_xlpm.IsPrincipalRemainingBlankCondition,$I381="",
_xlpm.IsPeriodBlankCondition,ISBLANK($A382),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82" s="84" t="str">
        <f t="shared" si="27"/>
        <v/>
      </c>
      <c r="M382" s="84"/>
      <c r="N382" s="84"/>
      <c r="O382" s="84"/>
    </row>
    <row r="383" spans="1:15" x14ac:dyDescent="0.3">
      <c r="A383" s="74">
        <v>358</v>
      </c>
      <c r="B383" s="132">
        <f t="shared" si="28"/>
        <v>54697</v>
      </c>
      <c r="C383" s="130">
        <v>0.1</v>
      </c>
      <c r="D383" s="131" t="str">
        <f>_xlfn.LET(
_xlpm.Payment,IF(OR($C383&lt;&gt;$C382,$C382=""),-PMT($C383/12,COUNT($A383:$A$625),$I382),$D382),
_xlpm.IsPrincipalRemainingZeroCondition,ROUND($I382,2)=0,
_xlpm.IsPrincipalRemainingBlankCondition,$I382="",
_xlpm.IsPeriodBlankCondition,ISBLANK($A383),
_xlpm.Calculation,IF(_xlpm.IsPeriodBlankCondition,"",IF(_xlpm.IsPrincipalRemainingBlankCondition,"",IF(_xlpm.IsPrincipalRemainingZeroCondition,"",_xlpm.Payment))),
_xlpm.Calculation
)</f>
        <v/>
      </c>
      <c r="E383" s="84" t="str">
        <f t="shared" si="29"/>
        <v/>
      </c>
      <c r="F383" s="84" t="str" cm="1">
        <f t="array" ref="F383">_xlfn.LET(
_xlpm.InterestCalculation,$I382*($C383/12),
_xlpm.IsPrincipalRemainingZeroCondition,ROUND($I382,2)=0,
_xlpm.IsPrincipalRemainingBlankCondition,$I382="",
_xlpm.IsPeriodBlankCondition,ISBLANK($A383),
_xlpm.Calculation,IF(_xlpm.IsPeriodBlankCondition,"",IF(_xlpm.IsPrincipalRemainingBlankCondition,"",IF(_xlpm.IsPrincipalRemainingZeroCondition,"",_xlpm.InterestCalculation))),
_xlpm.Calculation
)</f>
        <v/>
      </c>
      <c r="G383" s="84" t="str">
        <f t="shared" si="30"/>
        <v/>
      </c>
      <c r="H383" s="84">
        <v>100</v>
      </c>
      <c r="I383" s="84" t="str">
        <f t="shared" si="26"/>
        <v/>
      </c>
      <c r="J383" s="84" t="str">
        <f>_xlfn.LET(
_xlpm.PrincpalRemainingCalculation,$B$11,
_xlpm.IsPrincipalZeroCondition,ROUND($I382,2) = 0,
_xlpm.IsPrincipalRemainingBlankCondition,$I382="",
_xlpm.IsPeriodBlankCondition,ISBLANK($A383),
_xlpm.Calculation,IF(_xlpm.IsPeriodBlankCondition,"",IF(_xlpm.IsPrincipalRemainingBlankCondition,"",IF(_xlpm.IsPrincipalZeroCondition,"",_xlpm.PrincpalRemainingCalculation))),
_xlpm.Calculation
)</f>
        <v/>
      </c>
      <c r="K383" s="84" t="str">
        <f>_xlfn.LET(
_xlpm.IsPrincipalRemainingLessThanOrEqualToPMICutoffAmtCondition,$I382&lt;=$B$2*(1-$B$13),
_xlpm.PMIMonthlyPayment,$B$17,
_xlpm.IsPrincipalZeroCondition,ROUND($I382,2) = 0,
_xlpm.IsPrincipalRemainingBlankCondition,$I382="",
_xlpm.IsPeriodBlankCondition,ISBLANK($A383),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83" s="84" t="str">
        <f t="shared" si="27"/>
        <v/>
      </c>
      <c r="M383" s="84"/>
      <c r="N383" s="84"/>
      <c r="O383" s="84"/>
    </row>
    <row r="384" spans="1:15" x14ac:dyDescent="0.3">
      <c r="A384" s="74">
        <v>359</v>
      </c>
      <c r="B384" s="132">
        <f t="shared" si="28"/>
        <v>54728</v>
      </c>
      <c r="C384" s="130">
        <v>0.1</v>
      </c>
      <c r="D384" s="131" t="str">
        <f>_xlfn.LET(
_xlpm.Payment,IF(OR($C384&lt;&gt;$C383,$C383=""),-PMT($C384/12,COUNT($A384:$A$625),$I383),$D383),
_xlpm.IsPrincipalRemainingZeroCondition,ROUND($I383,2)=0,
_xlpm.IsPrincipalRemainingBlankCondition,$I383="",
_xlpm.IsPeriodBlankCondition,ISBLANK($A384),
_xlpm.Calculation,IF(_xlpm.IsPeriodBlankCondition,"",IF(_xlpm.IsPrincipalRemainingBlankCondition,"",IF(_xlpm.IsPrincipalRemainingZeroCondition,"",_xlpm.Payment))),
_xlpm.Calculation
)</f>
        <v/>
      </c>
      <c r="E384" s="84" t="str">
        <f t="shared" si="29"/>
        <v/>
      </c>
      <c r="F384" s="84" t="str" cm="1">
        <f t="array" ref="F384">_xlfn.LET(
_xlpm.InterestCalculation,$I383*($C384/12),
_xlpm.IsPrincipalRemainingZeroCondition,ROUND($I383,2)=0,
_xlpm.IsPrincipalRemainingBlankCondition,$I383="",
_xlpm.IsPeriodBlankCondition,ISBLANK($A384),
_xlpm.Calculation,IF(_xlpm.IsPeriodBlankCondition,"",IF(_xlpm.IsPrincipalRemainingBlankCondition,"",IF(_xlpm.IsPrincipalRemainingZeroCondition,"",_xlpm.InterestCalculation))),
_xlpm.Calculation
)</f>
        <v/>
      </c>
      <c r="G384" s="84" t="str">
        <f t="shared" si="30"/>
        <v/>
      </c>
      <c r="H384" s="84">
        <v>100</v>
      </c>
      <c r="I384" s="84" t="str">
        <f t="shared" si="26"/>
        <v/>
      </c>
      <c r="J384" s="84" t="str">
        <f>_xlfn.LET(
_xlpm.PrincpalRemainingCalculation,$B$11,
_xlpm.IsPrincipalZeroCondition,ROUND($I383,2) = 0,
_xlpm.IsPrincipalRemainingBlankCondition,$I383="",
_xlpm.IsPeriodBlankCondition,ISBLANK($A384),
_xlpm.Calculation,IF(_xlpm.IsPeriodBlankCondition,"",IF(_xlpm.IsPrincipalRemainingBlankCondition,"",IF(_xlpm.IsPrincipalZeroCondition,"",_xlpm.PrincpalRemainingCalculation))),
_xlpm.Calculation
)</f>
        <v/>
      </c>
      <c r="K384" s="84" t="str">
        <f>_xlfn.LET(
_xlpm.IsPrincipalRemainingLessThanOrEqualToPMICutoffAmtCondition,$I383&lt;=$B$2*(1-$B$13),
_xlpm.PMIMonthlyPayment,$B$17,
_xlpm.IsPrincipalZeroCondition,ROUND($I383,2) = 0,
_xlpm.IsPrincipalRemainingBlankCondition,$I383="",
_xlpm.IsPeriodBlankCondition,ISBLANK($A384),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84" s="84" t="str">
        <f t="shared" si="27"/>
        <v/>
      </c>
      <c r="M384" s="84"/>
      <c r="N384" s="84"/>
      <c r="O384" s="84"/>
    </row>
    <row r="385" spans="1:15" x14ac:dyDescent="0.3">
      <c r="A385" s="74">
        <v>360</v>
      </c>
      <c r="B385" s="132">
        <f t="shared" si="28"/>
        <v>54758</v>
      </c>
      <c r="C385" s="130">
        <v>0.1</v>
      </c>
      <c r="D385" s="131" t="str">
        <f>_xlfn.LET(
_xlpm.Payment,IF(OR($C385&lt;&gt;$C384,$C384=""),-PMT($C385/12,COUNT($A385:$A$625),$I384),$D384),
_xlpm.IsPrincipalRemainingZeroCondition,ROUND($I384,2)=0,
_xlpm.IsPrincipalRemainingBlankCondition,$I384="",
_xlpm.IsPeriodBlankCondition,ISBLANK($A385),
_xlpm.Calculation,IF(_xlpm.IsPeriodBlankCondition,"",IF(_xlpm.IsPrincipalRemainingBlankCondition,"",IF(_xlpm.IsPrincipalRemainingZeroCondition,"",_xlpm.Payment))),
_xlpm.Calculation
)</f>
        <v/>
      </c>
      <c r="E385" s="84" t="str">
        <f t="shared" si="29"/>
        <v/>
      </c>
      <c r="F385" s="84" t="str" cm="1">
        <f t="array" ref="F385">_xlfn.LET(
_xlpm.InterestCalculation,$I384*($C385/12),
_xlpm.IsPrincipalRemainingZeroCondition,ROUND($I384,2)=0,
_xlpm.IsPrincipalRemainingBlankCondition,$I384="",
_xlpm.IsPeriodBlankCondition,ISBLANK($A385),
_xlpm.Calculation,IF(_xlpm.IsPeriodBlankCondition,"",IF(_xlpm.IsPrincipalRemainingBlankCondition,"",IF(_xlpm.IsPrincipalRemainingZeroCondition,"",_xlpm.InterestCalculation))),
_xlpm.Calculation
)</f>
        <v/>
      </c>
      <c r="G385" s="84" t="str">
        <f t="shared" si="30"/>
        <v/>
      </c>
      <c r="H385" s="84">
        <v>100</v>
      </c>
      <c r="I385" s="84" t="str">
        <f t="shared" si="26"/>
        <v/>
      </c>
      <c r="J385" s="84" t="str">
        <f>_xlfn.LET(
_xlpm.PrincpalRemainingCalculation,$B$11,
_xlpm.IsPrincipalZeroCondition,ROUND($I384,2) = 0,
_xlpm.IsPrincipalRemainingBlankCondition,$I384="",
_xlpm.IsPeriodBlankCondition,ISBLANK($A385),
_xlpm.Calculation,IF(_xlpm.IsPeriodBlankCondition,"",IF(_xlpm.IsPrincipalRemainingBlankCondition,"",IF(_xlpm.IsPrincipalZeroCondition,"",_xlpm.PrincpalRemainingCalculation))),
_xlpm.Calculation
)</f>
        <v/>
      </c>
      <c r="K385" s="84" t="str">
        <f>_xlfn.LET(
_xlpm.IsPrincipalRemainingLessThanOrEqualToPMICutoffAmtCondition,$I384&lt;=$B$2*(1-$B$13),
_xlpm.PMIMonthlyPayment,$B$17,
_xlpm.IsPrincipalZeroCondition,ROUND($I384,2) = 0,
_xlpm.IsPrincipalRemainingBlankCondition,$I384="",
_xlpm.IsPeriodBlankCondition,ISBLANK($A385),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85" s="84" t="str">
        <f t="shared" si="27"/>
        <v/>
      </c>
      <c r="M385" s="84"/>
      <c r="N385" s="84"/>
      <c r="O385" s="84"/>
    </row>
    <row r="386" spans="1:15" x14ac:dyDescent="0.3">
      <c r="B386" s="132" t="str">
        <f t="shared" si="28"/>
        <v/>
      </c>
      <c r="C386" s="130">
        <v>0.1</v>
      </c>
      <c r="D386" s="131" t="str">
        <f>_xlfn.LET(
_xlpm.Payment,IF(OR($C386&lt;&gt;$C385,$C385=""),-PMT($C386/12,COUNT($A386:$A$625),$I385),$D385),
_xlpm.IsPrincipalRemainingZeroCondition,ROUND($I385,2)=0,
_xlpm.IsPrincipalRemainingBlankCondition,$I385="",
_xlpm.IsPeriodBlankCondition,ISBLANK($A386),
_xlpm.Calculation,IF(_xlpm.IsPeriodBlankCondition,"",IF(_xlpm.IsPrincipalRemainingBlankCondition,"",IF(_xlpm.IsPrincipalRemainingZeroCondition,"",_xlpm.Payment))),
_xlpm.Calculation
)</f>
        <v/>
      </c>
      <c r="E386" s="84" t="str">
        <f t="shared" si="29"/>
        <v/>
      </c>
      <c r="F386" s="84" t="str" cm="1">
        <f t="array" ref="F386">_xlfn.LET(
_xlpm.InterestCalculation,$I385*($C386/12),
_xlpm.IsPrincipalRemainingZeroCondition,ROUND($I385,2)=0,
_xlpm.IsPrincipalRemainingBlankCondition,$I385="",
_xlpm.IsPeriodBlankCondition,ISBLANK($A386),
_xlpm.Calculation,IF(_xlpm.IsPeriodBlankCondition,"",IF(_xlpm.IsPrincipalRemainingBlankCondition,"",IF(_xlpm.IsPrincipalRemainingZeroCondition,"",_xlpm.InterestCalculation))),
_xlpm.Calculation
)</f>
        <v/>
      </c>
      <c r="G386" s="84" t="str">
        <f t="shared" si="30"/>
        <v/>
      </c>
      <c r="H386" s="84">
        <v>100</v>
      </c>
      <c r="I386" s="84" t="str">
        <f t="shared" si="26"/>
        <v/>
      </c>
      <c r="J386" s="84" t="str">
        <f>_xlfn.LET(
_xlpm.PrincpalRemainingCalculation,$B$11,
_xlpm.IsPrincipalZeroCondition,ROUND($I385,2) = 0,
_xlpm.IsPrincipalRemainingBlankCondition,$I385="",
_xlpm.IsPeriodBlankCondition,ISBLANK($A386),
_xlpm.Calculation,IF(_xlpm.IsPeriodBlankCondition,"",IF(_xlpm.IsPrincipalRemainingBlankCondition,"",IF(_xlpm.IsPrincipalZeroCondition,"",_xlpm.PrincpalRemainingCalculation))),
_xlpm.Calculation
)</f>
        <v/>
      </c>
      <c r="K386" s="84" t="str">
        <f>_xlfn.LET(
_xlpm.IsPrincipalRemainingLessThanOrEqualToPMICutoffAmtCondition,$I385&lt;=$B$2*(1-$B$13),
_xlpm.PMIMonthlyPayment,$B$17,
_xlpm.IsPrincipalZeroCondition,ROUND($I385,2) = 0,
_xlpm.IsPrincipalRemainingBlankCondition,$I385="",
_xlpm.IsPeriodBlankCondition,ISBLANK($A386),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86" s="84" t="str">
        <f t="shared" si="27"/>
        <v/>
      </c>
      <c r="N386" s="84"/>
      <c r="O386" s="84"/>
    </row>
    <row r="387" spans="1:15" x14ac:dyDescent="0.3">
      <c r="B387" s="132" t="str">
        <f t="shared" si="28"/>
        <v/>
      </c>
      <c r="C387" s="130">
        <v>0.1</v>
      </c>
      <c r="D387" s="131" t="str">
        <f>_xlfn.LET(
_xlpm.Payment,IF(OR($C387&lt;&gt;$C386,$C386=""),-PMT($C387/12,COUNT($A387:$A$625),$I386),$D386),
_xlpm.IsPrincipalRemainingZeroCondition,ROUND($I386,2)=0,
_xlpm.IsPrincipalRemainingBlankCondition,$I386="",
_xlpm.IsPeriodBlankCondition,ISBLANK($A387),
_xlpm.Calculation,IF(_xlpm.IsPeriodBlankCondition,"",IF(_xlpm.IsPrincipalRemainingBlankCondition,"",IF(_xlpm.IsPrincipalRemainingZeroCondition,"",_xlpm.Payment))),
_xlpm.Calculation
)</f>
        <v/>
      </c>
      <c r="E387" s="84" t="str">
        <f t="shared" si="29"/>
        <v/>
      </c>
      <c r="F387" s="84" t="str" cm="1">
        <f t="array" ref="F387">_xlfn.LET(
_xlpm.InterestCalculation,$I386*($C387/12),
_xlpm.IsPrincipalRemainingZeroCondition,ROUND($I386,2)=0,
_xlpm.IsPrincipalRemainingBlankCondition,$I386="",
_xlpm.IsPeriodBlankCondition,ISBLANK($A387),
_xlpm.Calculation,IF(_xlpm.IsPeriodBlankCondition,"",IF(_xlpm.IsPrincipalRemainingBlankCondition,"",IF(_xlpm.IsPrincipalRemainingZeroCondition,"",_xlpm.InterestCalculation))),
_xlpm.Calculation
)</f>
        <v/>
      </c>
      <c r="G387" s="84" t="str">
        <f t="shared" si="30"/>
        <v/>
      </c>
      <c r="H387" s="84">
        <v>100</v>
      </c>
      <c r="I387" s="84" t="str">
        <f t="shared" si="26"/>
        <v/>
      </c>
      <c r="J387" s="84" t="str">
        <f>_xlfn.LET(
_xlpm.PrincpalRemainingCalculation,$B$11,
_xlpm.IsPrincipalZeroCondition,ROUND($I386,2) = 0,
_xlpm.IsPrincipalRemainingBlankCondition,$I386="",
_xlpm.IsPeriodBlankCondition,ISBLANK($A387),
_xlpm.Calculation,IF(_xlpm.IsPeriodBlankCondition,"",IF(_xlpm.IsPrincipalRemainingBlankCondition,"",IF(_xlpm.IsPrincipalZeroCondition,"",_xlpm.PrincpalRemainingCalculation))),
_xlpm.Calculation
)</f>
        <v/>
      </c>
      <c r="K387" s="84" t="str">
        <f>_xlfn.LET(
_xlpm.IsPrincipalRemainingLessThanOrEqualToPMICutoffAmtCondition,$I386&lt;=$B$2*(1-$B$13),
_xlpm.PMIMonthlyPayment,$B$17,
_xlpm.IsPrincipalZeroCondition,ROUND($I386,2) = 0,
_xlpm.IsPrincipalRemainingBlankCondition,$I386="",
_xlpm.IsPeriodBlankCondition,ISBLANK($A387),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87" s="84" t="str">
        <f t="shared" si="27"/>
        <v/>
      </c>
      <c r="N387" s="118"/>
      <c r="O387" s="84"/>
    </row>
    <row r="388" spans="1:15" x14ac:dyDescent="0.3">
      <c r="B388" s="132" t="str">
        <f t="shared" si="28"/>
        <v/>
      </c>
      <c r="C388" s="130">
        <v>0.1</v>
      </c>
      <c r="D388" s="131" t="str">
        <f>_xlfn.LET(
_xlpm.Payment,IF(OR($C388&lt;&gt;$C387,$C387=""),-PMT($C388/12,COUNT($A388:$A$625),$I387),$D387),
_xlpm.IsPrincipalRemainingZeroCondition,ROUND($I387,2)=0,
_xlpm.IsPrincipalRemainingBlankCondition,$I387="",
_xlpm.IsPeriodBlankCondition,ISBLANK($A388),
_xlpm.Calculation,IF(_xlpm.IsPeriodBlankCondition,"",IF(_xlpm.IsPrincipalRemainingBlankCondition,"",IF(_xlpm.IsPrincipalRemainingZeroCondition,"",_xlpm.Payment))),
_xlpm.Calculation
)</f>
        <v/>
      </c>
      <c r="E388" s="84" t="str">
        <f t="shared" si="29"/>
        <v/>
      </c>
      <c r="F388" s="84" t="str" cm="1">
        <f t="array" ref="F388">_xlfn.LET(
_xlpm.InterestCalculation,$I387*($C388/12),
_xlpm.IsPrincipalRemainingZeroCondition,ROUND($I387,2)=0,
_xlpm.IsPrincipalRemainingBlankCondition,$I387="",
_xlpm.IsPeriodBlankCondition,ISBLANK($A388),
_xlpm.Calculation,IF(_xlpm.IsPeriodBlankCondition,"",IF(_xlpm.IsPrincipalRemainingBlankCondition,"",IF(_xlpm.IsPrincipalRemainingZeroCondition,"",_xlpm.InterestCalculation))),
_xlpm.Calculation
)</f>
        <v/>
      </c>
      <c r="G388" s="84" t="str">
        <f t="shared" si="30"/>
        <v/>
      </c>
      <c r="H388" s="84">
        <v>100</v>
      </c>
      <c r="I388" s="84" t="str">
        <f t="shared" si="26"/>
        <v/>
      </c>
      <c r="J388" s="84" t="str">
        <f>_xlfn.LET(
_xlpm.PrincpalRemainingCalculation,$B$11,
_xlpm.IsPrincipalZeroCondition,ROUND($I387,2) = 0,
_xlpm.IsPrincipalRemainingBlankCondition,$I387="",
_xlpm.IsPeriodBlankCondition,ISBLANK($A388),
_xlpm.Calculation,IF(_xlpm.IsPeriodBlankCondition,"",IF(_xlpm.IsPrincipalRemainingBlankCondition,"",IF(_xlpm.IsPrincipalZeroCondition,"",_xlpm.PrincpalRemainingCalculation))),
_xlpm.Calculation
)</f>
        <v/>
      </c>
      <c r="K388" s="84" t="str">
        <f>_xlfn.LET(
_xlpm.IsPrincipalRemainingLessThanOrEqualToPMICutoffAmtCondition,$I387&lt;=$B$2*(1-$B$13),
_xlpm.PMIMonthlyPayment,$B$17,
_xlpm.IsPrincipalZeroCondition,ROUND($I387,2) = 0,
_xlpm.IsPrincipalRemainingBlankCondition,$I387="",
_xlpm.IsPeriodBlankCondition,ISBLANK($A388),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88" s="84" t="str">
        <f t="shared" si="27"/>
        <v/>
      </c>
      <c r="O388" s="84"/>
    </row>
    <row r="389" spans="1:15" x14ac:dyDescent="0.3">
      <c r="B389" s="132" t="str">
        <f t="shared" si="28"/>
        <v/>
      </c>
      <c r="C389" s="130">
        <v>0.1</v>
      </c>
      <c r="D389" s="131" t="str">
        <f>_xlfn.LET(
_xlpm.Payment,IF(OR($C389&lt;&gt;$C388,$C388=""),-PMT($C389/12,COUNT($A389:$A$625),$I388),$D388),
_xlpm.IsPrincipalRemainingZeroCondition,ROUND($I388,2)=0,
_xlpm.IsPrincipalRemainingBlankCondition,$I388="",
_xlpm.IsPeriodBlankCondition,ISBLANK($A389),
_xlpm.Calculation,IF(_xlpm.IsPeriodBlankCondition,"",IF(_xlpm.IsPrincipalRemainingBlankCondition,"",IF(_xlpm.IsPrincipalRemainingZeroCondition,"",_xlpm.Payment))),
_xlpm.Calculation
)</f>
        <v/>
      </c>
      <c r="E389" s="84" t="str">
        <f t="shared" si="29"/>
        <v/>
      </c>
      <c r="F389" s="84" t="str" cm="1">
        <f t="array" ref="F389">_xlfn.LET(
_xlpm.InterestCalculation,$I388*($C389/12),
_xlpm.IsPrincipalRemainingZeroCondition,ROUND($I388,2)=0,
_xlpm.IsPrincipalRemainingBlankCondition,$I388="",
_xlpm.IsPeriodBlankCondition,ISBLANK($A389),
_xlpm.Calculation,IF(_xlpm.IsPeriodBlankCondition,"",IF(_xlpm.IsPrincipalRemainingBlankCondition,"",IF(_xlpm.IsPrincipalRemainingZeroCondition,"",_xlpm.InterestCalculation))),
_xlpm.Calculation
)</f>
        <v/>
      </c>
      <c r="G389" s="84" t="str">
        <f t="shared" si="30"/>
        <v/>
      </c>
      <c r="H389" s="84">
        <v>100</v>
      </c>
      <c r="I389" s="84" t="str">
        <f t="shared" si="26"/>
        <v/>
      </c>
      <c r="J389" s="84" t="str">
        <f>_xlfn.LET(
_xlpm.PrincpalRemainingCalculation,$B$11,
_xlpm.IsPrincipalZeroCondition,ROUND($I388,2) = 0,
_xlpm.IsPrincipalRemainingBlankCondition,$I388="",
_xlpm.IsPeriodBlankCondition,ISBLANK($A389),
_xlpm.Calculation,IF(_xlpm.IsPeriodBlankCondition,"",IF(_xlpm.IsPrincipalRemainingBlankCondition,"",IF(_xlpm.IsPrincipalZeroCondition,"",_xlpm.PrincpalRemainingCalculation))),
_xlpm.Calculation
)</f>
        <v/>
      </c>
      <c r="K389" s="84" t="str">
        <f>_xlfn.LET(
_xlpm.IsPrincipalRemainingLessThanOrEqualToPMICutoffAmtCondition,$I388&lt;=$B$2*(1-$B$13),
_xlpm.PMIMonthlyPayment,$B$17,
_xlpm.IsPrincipalZeroCondition,ROUND($I388,2) = 0,
_xlpm.IsPrincipalRemainingBlankCondition,$I388="",
_xlpm.IsPeriodBlankCondition,ISBLANK($A389),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89" s="84" t="str">
        <f t="shared" si="27"/>
        <v/>
      </c>
      <c r="O389" s="84"/>
    </row>
    <row r="390" spans="1:15" x14ac:dyDescent="0.3">
      <c r="B390" s="132" t="str">
        <f t="shared" si="28"/>
        <v/>
      </c>
      <c r="C390" s="130">
        <v>0.1</v>
      </c>
      <c r="D390" s="131" t="str">
        <f>_xlfn.LET(
_xlpm.Payment,IF(OR($C390&lt;&gt;$C389,$C389=""),-PMT($C390/12,COUNT($A390:$A$625),$I389),$D389),
_xlpm.IsPrincipalRemainingZeroCondition,ROUND($I389,2)=0,
_xlpm.IsPrincipalRemainingBlankCondition,$I389="",
_xlpm.IsPeriodBlankCondition,ISBLANK($A390),
_xlpm.Calculation,IF(_xlpm.IsPeriodBlankCondition,"",IF(_xlpm.IsPrincipalRemainingBlankCondition,"",IF(_xlpm.IsPrincipalRemainingZeroCondition,"",_xlpm.Payment))),
_xlpm.Calculation
)</f>
        <v/>
      </c>
      <c r="E390" s="84" t="str">
        <f t="shared" si="29"/>
        <v/>
      </c>
      <c r="F390" s="84" t="str" cm="1">
        <f t="array" ref="F390">_xlfn.LET(
_xlpm.InterestCalculation,$I389*($C390/12),
_xlpm.IsPrincipalRemainingZeroCondition,ROUND($I389,2)=0,
_xlpm.IsPrincipalRemainingBlankCondition,$I389="",
_xlpm.IsPeriodBlankCondition,ISBLANK($A390),
_xlpm.Calculation,IF(_xlpm.IsPeriodBlankCondition,"",IF(_xlpm.IsPrincipalRemainingBlankCondition,"",IF(_xlpm.IsPrincipalRemainingZeroCondition,"",_xlpm.InterestCalculation))),
_xlpm.Calculation
)</f>
        <v/>
      </c>
      <c r="G390" s="84" t="str">
        <f t="shared" si="30"/>
        <v/>
      </c>
      <c r="H390" s="84">
        <v>100</v>
      </c>
      <c r="I390" s="84" t="str">
        <f t="shared" si="26"/>
        <v/>
      </c>
      <c r="J390" s="84" t="str">
        <f>_xlfn.LET(
_xlpm.PrincpalRemainingCalculation,$B$11,
_xlpm.IsPrincipalZeroCondition,ROUND($I389,2) = 0,
_xlpm.IsPrincipalRemainingBlankCondition,$I389="",
_xlpm.IsPeriodBlankCondition,ISBLANK($A390),
_xlpm.Calculation,IF(_xlpm.IsPeriodBlankCondition,"",IF(_xlpm.IsPrincipalRemainingBlankCondition,"",IF(_xlpm.IsPrincipalZeroCondition,"",_xlpm.PrincpalRemainingCalculation))),
_xlpm.Calculation
)</f>
        <v/>
      </c>
      <c r="K390" s="84" t="str">
        <f>_xlfn.LET(
_xlpm.IsPrincipalRemainingLessThanOrEqualToPMICutoffAmtCondition,$I389&lt;=$B$2*(1-$B$13),
_xlpm.PMIMonthlyPayment,$B$17,
_xlpm.IsPrincipalZeroCondition,ROUND($I389,2) = 0,
_xlpm.IsPrincipalRemainingBlankCondition,$I389="",
_xlpm.IsPeriodBlankCondition,ISBLANK($A390),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90" s="84" t="str">
        <f t="shared" si="27"/>
        <v/>
      </c>
      <c r="O390" s="84"/>
    </row>
    <row r="391" spans="1:15" x14ac:dyDescent="0.3">
      <c r="B391" s="132" t="str">
        <f t="shared" si="28"/>
        <v/>
      </c>
      <c r="C391" s="130">
        <v>0.1</v>
      </c>
      <c r="D391" s="131" t="str">
        <f>_xlfn.LET(
_xlpm.Payment,IF(OR($C391&lt;&gt;$C390,$C390=""),-PMT($C391/12,COUNT($A391:$A$625),$I390),$D390),
_xlpm.IsPrincipalRemainingZeroCondition,ROUND($I390,2)=0,
_xlpm.IsPrincipalRemainingBlankCondition,$I390="",
_xlpm.IsPeriodBlankCondition,ISBLANK($A391),
_xlpm.Calculation,IF(_xlpm.IsPeriodBlankCondition,"",IF(_xlpm.IsPrincipalRemainingBlankCondition,"",IF(_xlpm.IsPrincipalRemainingZeroCondition,"",_xlpm.Payment))),
_xlpm.Calculation
)</f>
        <v/>
      </c>
      <c r="E391" s="84" t="str">
        <f t="shared" si="29"/>
        <v/>
      </c>
      <c r="F391" s="84" t="str" cm="1">
        <f t="array" ref="F391">_xlfn.LET(
_xlpm.InterestCalculation,$I390*($C391/12),
_xlpm.IsPrincipalRemainingZeroCondition,ROUND($I390,2)=0,
_xlpm.IsPrincipalRemainingBlankCondition,$I390="",
_xlpm.IsPeriodBlankCondition,ISBLANK($A391),
_xlpm.Calculation,IF(_xlpm.IsPeriodBlankCondition,"",IF(_xlpm.IsPrincipalRemainingBlankCondition,"",IF(_xlpm.IsPrincipalRemainingZeroCondition,"",_xlpm.InterestCalculation))),
_xlpm.Calculation
)</f>
        <v/>
      </c>
      <c r="G391" s="84" t="str">
        <f t="shared" si="30"/>
        <v/>
      </c>
      <c r="H391" s="84">
        <v>100</v>
      </c>
      <c r="I391" s="84" t="str">
        <f t="shared" si="26"/>
        <v/>
      </c>
      <c r="J391" s="84" t="str">
        <f>_xlfn.LET(
_xlpm.PrincpalRemainingCalculation,$B$11,
_xlpm.IsPrincipalZeroCondition,ROUND($I390,2) = 0,
_xlpm.IsPrincipalRemainingBlankCondition,$I390="",
_xlpm.IsPeriodBlankCondition,ISBLANK($A391),
_xlpm.Calculation,IF(_xlpm.IsPeriodBlankCondition,"",IF(_xlpm.IsPrincipalRemainingBlankCondition,"",IF(_xlpm.IsPrincipalZeroCondition,"",_xlpm.PrincpalRemainingCalculation))),
_xlpm.Calculation
)</f>
        <v/>
      </c>
      <c r="K391" s="84" t="str">
        <f>_xlfn.LET(
_xlpm.IsPrincipalRemainingLessThanOrEqualToPMICutoffAmtCondition,$I390&lt;=$B$2*(1-$B$13),
_xlpm.PMIMonthlyPayment,$B$17,
_xlpm.IsPrincipalZeroCondition,ROUND($I390,2) = 0,
_xlpm.IsPrincipalRemainingBlankCondition,$I390="",
_xlpm.IsPeriodBlankCondition,ISBLANK($A391),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91" s="84" t="str">
        <f t="shared" si="27"/>
        <v/>
      </c>
      <c r="O391" s="84"/>
    </row>
    <row r="392" spans="1:15" x14ac:dyDescent="0.3">
      <c r="B392" s="132" t="str">
        <f t="shared" si="28"/>
        <v/>
      </c>
      <c r="C392" s="130">
        <v>0.1</v>
      </c>
      <c r="D392" s="131" t="str">
        <f>_xlfn.LET(
_xlpm.Payment,IF(OR($C392&lt;&gt;$C391,$C391=""),-PMT($C392/12,COUNT($A392:$A$625),$I391),$D391),
_xlpm.IsPrincipalRemainingZeroCondition,ROUND($I391,2)=0,
_xlpm.IsPrincipalRemainingBlankCondition,$I391="",
_xlpm.IsPeriodBlankCondition,ISBLANK($A392),
_xlpm.Calculation,IF(_xlpm.IsPeriodBlankCondition,"",IF(_xlpm.IsPrincipalRemainingBlankCondition,"",IF(_xlpm.IsPrincipalRemainingZeroCondition,"",_xlpm.Payment))),
_xlpm.Calculation
)</f>
        <v/>
      </c>
      <c r="E392" s="84" t="str">
        <f t="shared" si="29"/>
        <v/>
      </c>
      <c r="F392" s="84" t="str" cm="1">
        <f t="array" ref="F392">_xlfn.LET(
_xlpm.InterestCalculation,$I391*($C392/12),
_xlpm.IsPrincipalRemainingZeroCondition,ROUND($I391,2)=0,
_xlpm.IsPrincipalRemainingBlankCondition,$I391="",
_xlpm.IsPeriodBlankCondition,ISBLANK($A392),
_xlpm.Calculation,IF(_xlpm.IsPeriodBlankCondition,"",IF(_xlpm.IsPrincipalRemainingBlankCondition,"",IF(_xlpm.IsPrincipalRemainingZeroCondition,"",_xlpm.InterestCalculation))),
_xlpm.Calculation
)</f>
        <v/>
      </c>
      <c r="G392" s="84" t="str">
        <f t="shared" si="30"/>
        <v/>
      </c>
      <c r="H392" s="84">
        <v>100</v>
      </c>
      <c r="I392" s="84" t="str">
        <f t="shared" si="26"/>
        <v/>
      </c>
      <c r="J392" s="84" t="str">
        <f>_xlfn.LET(
_xlpm.PrincpalRemainingCalculation,$B$11,
_xlpm.IsPrincipalZeroCondition,ROUND($I391,2) = 0,
_xlpm.IsPrincipalRemainingBlankCondition,$I391="",
_xlpm.IsPeriodBlankCondition,ISBLANK($A392),
_xlpm.Calculation,IF(_xlpm.IsPeriodBlankCondition,"",IF(_xlpm.IsPrincipalRemainingBlankCondition,"",IF(_xlpm.IsPrincipalZeroCondition,"",_xlpm.PrincpalRemainingCalculation))),
_xlpm.Calculation
)</f>
        <v/>
      </c>
      <c r="K392" s="84" t="str">
        <f>_xlfn.LET(
_xlpm.IsPrincipalRemainingLessThanOrEqualToPMICutoffAmtCondition,$I391&lt;=$B$2*(1-$B$13),
_xlpm.PMIMonthlyPayment,$B$17,
_xlpm.IsPrincipalZeroCondition,ROUND($I391,2) = 0,
_xlpm.IsPrincipalRemainingBlankCondition,$I391="",
_xlpm.IsPeriodBlankCondition,ISBLANK($A392),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92" s="84" t="str">
        <f t="shared" si="27"/>
        <v/>
      </c>
      <c r="O392" s="84"/>
    </row>
    <row r="393" spans="1:15" x14ac:dyDescent="0.3">
      <c r="B393" s="132" t="str">
        <f t="shared" si="28"/>
        <v/>
      </c>
      <c r="C393" s="130">
        <v>0.1</v>
      </c>
      <c r="D393" s="131" t="str">
        <f>_xlfn.LET(
_xlpm.Payment,IF(OR($C393&lt;&gt;$C392,$C392=""),-PMT($C393/12,COUNT($A393:$A$625),$I392),$D392),
_xlpm.IsPrincipalRemainingZeroCondition,ROUND($I392,2)=0,
_xlpm.IsPrincipalRemainingBlankCondition,$I392="",
_xlpm.IsPeriodBlankCondition,ISBLANK($A393),
_xlpm.Calculation,IF(_xlpm.IsPeriodBlankCondition,"",IF(_xlpm.IsPrincipalRemainingBlankCondition,"",IF(_xlpm.IsPrincipalRemainingZeroCondition,"",_xlpm.Payment))),
_xlpm.Calculation
)</f>
        <v/>
      </c>
      <c r="E393" s="84" t="str">
        <f t="shared" si="29"/>
        <v/>
      </c>
      <c r="F393" s="84" t="str" cm="1">
        <f t="array" ref="F393">_xlfn.LET(
_xlpm.InterestCalculation,$I392*($C393/12),
_xlpm.IsPrincipalRemainingZeroCondition,ROUND($I392,2)=0,
_xlpm.IsPrincipalRemainingBlankCondition,$I392="",
_xlpm.IsPeriodBlankCondition,ISBLANK($A393),
_xlpm.Calculation,IF(_xlpm.IsPeriodBlankCondition,"",IF(_xlpm.IsPrincipalRemainingBlankCondition,"",IF(_xlpm.IsPrincipalRemainingZeroCondition,"",_xlpm.InterestCalculation))),
_xlpm.Calculation
)</f>
        <v/>
      </c>
      <c r="G393" s="84" t="str">
        <f t="shared" si="30"/>
        <v/>
      </c>
      <c r="H393" s="84">
        <v>100</v>
      </c>
      <c r="I393" s="84" t="str">
        <f t="shared" si="26"/>
        <v/>
      </c>
      <c r="J393" s="84" t="str">
        <f>_xlfn.LET(
_xlpm.PrincpalRemainingCalculation,$B$11,
_xlpm.IsPrincipalZeroCondition,ROUND($I392,2) = 0,
_xlpm.IsPrincipalRemainingBlankCondition,$I392="",
_xlpm.IsPeriodBlankCondition,ISBLANK($A393),
_xlpm.Calculation,IF(_xlpm.IsPeriodBlankCondition,"",IF(_xlpm.IsPrincipalRemainingBlankCondition,"",IF(_xlpm.IsPrincipalZeroCondition,"",_xlpm.PrincpalRemainingCalculation))),
_xlpm.Calculation
)</f>
        <v/>
      </c>
      <c r="K393" s="84" t="str">
        <f>_xlfn.LET(
_xlpm.IsPrincipalRemainingLessThanOrEqualToPMICutoffAmtCondition,$I392&lt;=$B$2*(1-$B$13),
_xlpm.PMIMonthlyPayment,$B$17,
_xlpm.IsPrincipalZeroCondition,ROUND($I392,2) = 0,
_xlpm.IsPrincipalRemainingBlankCondition,$I392="",
_xlpm.IsPeriodBlankCondition,ISBLANK($A393),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93" s="84" t="str">
        <f t="shared" si="27"/>
        <v/>
      </c>
      <c r="O393" s="84"/>
    </row>
    <row r="394" spans="1:15" x14ac:dyDescent="0.3">
      <c r="B394" s="132" t="str">
        <f t="shared" si="28"/>
        <v/>
      </c>
      <c r="C394" s="130">
        <v>0.1</v>
      </c>
      <c r="D394" s="131" t="str">
        <f>_xlfn.LET(
_xlpm.Payment,IF(OR($C394&lt;&gt;$C393,$C393=""),-PMT($C394/12,COUNT($A394:$A$625),$I393),$D393),
_xlpm.IsPrincipalRemainingZeroCondition,ROUND($I393,2)=0,
_xlpm.IsPrincipalRemainingBlankCondition,$I393="",
_xlpm.IsPeriodBlankCondition,ISBLANK($A394),
_xlpm.Calculation,IF(_xlpm.IsPeriodBlankCondition,"",IF(_xlpm.IsPrincipalRemainingBlankCondition,"",IF(_xlpm.IsPrincipalRemainingZeroCondition,"",_xlpm.Payment))),
_xlpm.Calculation
)</f>
        <v/>
      </c>
      <c r="E394" s="84" t="str">
        <f t="shared" si="29"/>
        <v/>
      </c>
      <c r="F394" s="84" t="str" cm="1">
        <f t="array" ref="F394">_xlfn.LET(
_xlpm.InterestCalculation,$I393*($C394/12),
_xlpm.IsPrincipalRemainingZeroCondition,ROUND($I393,2)=0,
_xlpm.IsPrincipalRemainingBlankCondition,$I393="",
_xlpm.IsPeriodBlankCondition,ISBLANK($A394),
_xlpm.Calculation,IF(_xlpm.IsPeriodBlankCondition,"",IF(_xlpm.IsPrincipalRemainingBlankCondition,"",IF(_xlpm.IsPrincipalRemainingZeroCondition,"",_xlpm.InterestCalculation))),
_xlpm.Calculation
)</f>
        <v/>
      </c>
      <c r="G394" s="84" t="str">
        <f t="shared" si="30"/>
        <v/>
      </c>
      <c r="H394" s="84">
        <v>100</v>
      </c>
      <c r="I394" s="84" t="str">
        <f t="shared" si="26"/>
        <v/>
      </c>
      <c r="J394" s="84" t="str">
        <f>_xlfn.LET(
_xlpm.PrincpalRemainingCalculation,$B$11,
_xlpm.IsPrincipalZeroCondition,ROUND($I393,2) = 0,
_xlpm.IsPrincipalRemainingBlankCondition,$I393="",
_xlpm.IsPeriodBlankCondition,ISBLANK($A394),
_xlpm.Calculation,IF(_xlpm.IsPeriodBlankCondition,"",IF(_xlpm.IsPrincipalRemainingBlankCondition,"",IF(_xlpm.IsPrincipalZeroCondition,"",_xlpm.PrincpalRemainingCalculation))),
_xlpm.Calculation
)</f>
        <v/>
      </c>
      <c r="K394" s="84" t="str">
        <f>_xlfn.LET(
_xlpm.IsPrincipalRemainingLessThanOrEqualToPMICutoffAmtCondition,$I393&lt;=$B$2*(1-$B$13),
_xlpm.PMIMonthlyPayment,$B$17,
_xlpm.IsPrincipalZeroCondition,ROUND($I393,2) = 0,
_xlpm.IsPrincipalRemainingBlankCondition,$I393="",
_xlpm.IsPeriodBlankCondition,ISBLANK($A394),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94" s="84" t="str">
        <f t="shared" si="27"/>
        <v/>
      </c>
      <c r="O394" s="84"/>
    </row>
    <row r="395" spans="1:15" x14ac:dyDescent="0.3">
      <c r="B395" s="132" t="str">
        <f t="shared" si="28"/>
        <v/>
      </c>
      <c r="C395" s="130">
        <v>0.1</v>
      </c>
      <c r="D395" s="131" t="str">
        <f>_xlfn.LET(
_xlpm.Payment,IF(OR($C395&lt;&gt;$C394,$C394=""),-PMT($C395/12,COUNT($A395:$A$625),$I394),$D394),
_xlpm.IsPrincipalRemainingZeroCondition,ROUND($I394,2)=0,
_xlpm.IsPrincipalRemainingBlankCondition,$I394="",
_xlpm.IsPeriodBlankCondition,ISBLANK($A395),
_xlpm.Calculation,IF(_xlpm.IsPeriodBlankCondition,"",IF(_xlpm.IsPrincipalRemainingBlankCondition,"",IF(_xlpm.IsPrincipalRemainingZeroCondition,"",_xlpm.Payment))),
_xlpm.Calculation
)</f>
        <v/>
      </c>
      <c r="E395" s="84" t="str">
        <f t="shared" si="29"/>
        <v/>
      </c>
      <c r="F395" s="84" t="str" cm="1">
        <f t="array" ref="F395">_xlfn.LET(
_xlpm.InterestCalculation,$I394*($C395/12),
_xlpm.IsPrincipalRemainingZeroCondition,ROUND($I394,2)=0,
_xlpm.IsPrincipalRemainingBlankCondition,$I394="",
_xlpm.IsPeriodBlankCondition,ISBLANK($A395),
_xlpm.Calculation,IF(_xlpm.IsPeriodBlankCondition,"",IF(_xlpm.IsPrincipalRemainingBlankCondition,"",IF(_xlpm.IsPrincipalRemainingZeroCondition,"",_xlpm.InterestCalculation))),
_xlpm.Calculation
)</f>
        <v/>
      </c>
      <c r="G395" s="84" t="str">
        <f t="shared" si="30"/>
        <v/>
      </c>
      <c r="H395" s="84">
        <v>100</v>
      </c>
      <c r="I395" s="84" t="str">
        <f t="shared" si="26"/>
        <v/>
      </c>
      <c r="J395" s="84" t="str">
        <f>_xlfn.LET(
_xlpm.PrincpalRemainingCalculation,$B$11,
_xlpm.IsPrincipalZeroCondition,ROUND($I394,2) = 0,
_xlpm.IsPrincipalRemainingBlankCondition,$I394="",
_xlpm.IsPeriodBlankCondition,ISBLANK($A395),
_xlpm.Calculation,IF(_xlpm.IsPeriodBlankCondition,"",IF(_xlpm.IsPrincipalRemainingBlankCondition,"",IF(_xlpm.IsPrincipalZeroCondition,"",_xlpm.PrincpalRemainingCalculation))),
_xlpm.Calculation
)</f>
        <v/>
      </c>
      <c r="K395" s="84" t="str">
        <f>_xlfn.LET(
_xlpm.IsPrincipalRemainingLessThanOrEqualToPMICutoffAmtCondition,$I394&lt;=$B$2*(1-$B$13),
_xlpm.PMIMonthlyPayment,$B$17,
_xlpm.IsPrincipalZeroCondition,ROUND($I394,2) = 0,
_xlpm.IsPrincipalRemainingBlankCondition,$I394="",
_xlpm.IsPeriodBlankCondition,ISBLANK($A395),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95" s="84" t="str">
        <f t="shared" si="27"/>
        <v/>
      </c>
      <c r="O395" s="84"/>
    </row>
    <row r="396" spans="1:15" x14ac:dyDescent="0.3">
      <c r="B396" s="132" t="str">
        <f t="shared" si="28"/>
        <v/>
      </c>
      <c r="C396" s="130">
        <v>0.1</v>
      </c>
      <c r="D396" s="131" t="str">
        <f>_xlfn.LET(
_xlpm.Payment,IF(OR($C396&lt;&gt;$C395,$C395=""),-PMT($C396/12,COUNT($A396:$A$625),$I395),$D395),
_xlpm.IsPrincipalRemainingZeroCondition,ROUND($I395,2)=0,
_xlpm.IsPrincipalRemainingBlankCondition,$I395="",
_xlpm.IsPeriodBlankCondition,ISBLANK($A396),
_xlpm.Calculation,IF(_xlpm.IsPeriodBlankCondition,"",IF(_xlpm.IsPrincipalRemainingBlankCondition,"",IF(_xlpm.IsPrincipalRemainingZeroCondition,"",_xlpm.Payment))),
_xlpm.Calculation
)</f>
        <v/>
      </c>
      <c r="E396" s="84" t="str">
        <f t="shared" si="29"/>
        <v/>
      </c>
      <c r="F396" s="84" t="str" cm="1">
        <f t="array" ref="F396">_xlfn.LET(
_xlpm.InterestCalculation,$I395*($C396/12),
_xlpm.IsPrincipalRemainingZeroCondition,ROUND($I395,2)=0,
_xlpm.IsPrincipalRemainingBlankCondition,$I395="",
_xlpm.IsPeriodBlankCondition,ISBLANK($A396),
_xlpm.Calculation,IF(_xlpm.IsPeriodBlankCondition,"",IF(_xlpm.IsPrincipalRemainingBlankCondition,"",IF(_xlpm.IsPrincipalRemainingZeroCondition,"",_xlpm.InterestCalculation))),
_xlpm.Calculation
)</f>
        <v/>
      </c>
      <c r="G396" s="84" t="str">
        <f t="shared" si="30"/>
        <v/>
      </c>
      <c r="H396" s="84">
        <v>100</v>
      </c>
      <c r="I396" s="84" t="str">
        <f t="shared" si="26"/>
        <v/>
      </c>
      <c r="J396" s="84" t="str">
        <f>_xlfn.LET(
_xlpm.PrincpalRemainingCalculation,$B$11,
_xlpm.IsPrincipalZeroCondition,ROUND($I395,2) = 0,
_xlpm.IsPrincipalRemainingBlankCondition,$I395="",
_xlpm.IsPeriodBlankCondition,ISBLANK($A396),
_xlpm.Calculation,IF(_xlpm.IsPeriodBlankCondition,"",IF(_xlpm.IsPrincipalRemainingBlankCondition,"",IF(_xlpm.IsPrincipalZeroCondition,"",_xlpm.PrincpalRemainingCalculation))),
_xlpm.Calculation
)</f>
        <v/>
      </c>
      <c r="K396" s="84" t="str">
        <f>_xlfn.LET(
_xlpm.IsPrincipalRemainingLessThanOrEqualToPMICutoffAmtCondition,$I395&lt;=$B$2*(1-$B$13),
_xlpm.PMIMonthlyPayment,$B$17,
_xlpm.IsPrincipalZeroCondition,ROUND($I395,2) = 0,
_xlpm.IsPrincipalRemainingBlankCondition,$I395="",
_xlpm.IsPeriodBlankCondition,ISBLANK($A396),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96" s="84" t="str">
        <f t="shared" si="27"/>
        <v/>
      </c>
      <c r="O396" s="84"/>
    </row>
    <row r="397" spans="1:15" x14ac:dyDescent="0.3">
      <c r="B397" s="132" t="str">
        <f t="shared" si="28"/>
        <v/>
      </c>
      <c r="C397" s="130">
        <v>0.1</v>
      </c>
      <c r="D397" s="131" t="str">
        <f>_xlfn.LET(
_xlpm.Payment,IF(OR($C397&lt;&gt;$C396,$C396=""),-PMT($C397/12,COUNT($A397:$A$625),$I396),$D396),
_xlpm.IsPrincipalRemainingZeroCondition,ROUND($I396,2)=0,
_xlpm.IsPrincipalRemainingBlankCondition,$I396="",
_xlpm.IsPeriodBlankCondition,ISBLANK($A397),
_xlpm.Calculation,IF(_xlpm.IsPeriodBlankCondition,"",IF(_xlpm.IsPrincipalRemainingBlankCondition,"",IF(_xlpm.IsPrincipalRemainingZeroCondition,"",_xlpm.Payment))),
_xlpm.Calculation
)</f>
        <v/>
      </c>
      <c r="E397" s="84" t="str">
        <f t="shared" si="29"/>
        <v/>
      </c>
      <c r="F397" s="84" t="str" cm="1">
        <f t="array" ref="F397">_xlfn.LET(
_xlpm.InterestCalculation,$I396*($C397/12),
_xlpm.IsPrincipalRemainingZeroCondition,ROUND($I396,2)=0,
_xlpm.IsPrincipalRemainingBlankCondition,$I396="",
_xlpm.IsPeriodBlankCondition,ISBLANK($A397),
_xlpm.Calculation,IF(_xlpm.IsPeriodBlankCondition,"",IF(_xlpm.IsPrincipalRemainingBlankCondition,"",IF(_xlpm.IsPrincipalRemainingZeroCondition,"",_xlpm.InterestCalculation))),
_xlpm.Calculation
)</f>
        <v/>
      </c>
      <c r="G397" s="84" t="str">
        <f t="shared" si="30"/>
        <v/>
      </c>
      <c r="H397" s="84">
        <v>100</v>
      </c>
      <c r="I397" s="84" t="str">
        <f t="shared" si="26"/>
        <v/>
      </c>
      <c r="J397" s="84" t="str">
        <f>_xlfn.LET(
_xlpm.PrincpalRemainingCalculation,$B$11,
_xlpm.IsPrincipalZeroCondition,ROUND($I396,2) = 0,
_xlpm.IsPrincipalRemainingBlankCondition,$I396="",
_xlpm.IsPeriodBlankCondition,ISBLANK($A397),
_xlpm.Calculation,IF(_xlpm.IsPeriodBlankCondition,"",IF(_xlpm.IsPrincipalRemainingBlankCondition,"",IF(_xlpm.IsPrincipalZeroCondition,"",_xlpm.PrincpalRemainingCalculation))),
_xlpm.Calculation
)</f>
        <v/>
      </c>
      <c r="K397" s="84" t="str">
        <f>_xlfn.LET(
_xlpm.IsPrincipalRemainingLessThanOrEqualToPMICutoffAmtCondition,$I396&lt;=$B$2*(1-$B$13),
_xlpm.PMIMonthlyPayment,$B$17,
_xlpm.IsPrincipalZeroCondition,ROUND($I396,2) = 0,
_xlpm.IsPrincipalRemainingBlankCondition,$I396="",
_xlpm.IsPeriodBlankCondition,ISBLANK($A397),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97" s="84" t="str">
        <f t="shared" si="27"/>
        <v/>
      </c>
      <c r="O397" s="84"/>
    </row>
    <row r="398" spans="1:15" x14ac:dyDescent="0.3">
      <c r="B398" s="132" t="str">
        <f t="shared" si="28"/>
        <v/>
      </c>
      <c r="C398" s="130">
        <v>0.1</v>
      </c>
      <c r="D398" s="131" t="str">
        <f>_xlfn.LET(
_xlpm.Payment,IF(OR($C398&lt;&gt;$C397,$C397=""),-PMT($C398/12,COUNT($A398:$A$625),$I397),$D397),
_xlpm.IsPrincipalRemainingZeroCondition,ROUND($I397,2)=0,
_xlpm.IsPrincipalRemainingBlankCondition,$I397="",
_xlpm.IsPeriodBlankCondition,ISBLANK($A398),
_xlpm.Calculation,IF(_xlpm.IsPeriodBlankCondition,"",IF(_xlpm.IsPrincipalRemainingBlankCondition,"",IF(_xlpm.IsPrincipalRemainingZeroCondition,"",_xlpm.Payment))),
_xlpm.Calculation
)</f>
        <v/>
      </c>
      <c r="E398" s="84" t="str">
        <f t="shared" si="29"/>
        <v/>
      </c>
      <c r="F398" s="84" t="str" cm="1">
        <f t="array" ref="F398">_xlfn.LET(
_xlpm.InterestCalculation,$I397*($C398/12),
_xlpm.IsPrincipalRemainingZeroCondition,ROUND($I397,2)=0,
_xlpm.IsPrincipalRemainingBlankCondition,$I397="",
_xlpm.IsPeriodBlankCondition,ISBLANK($A398),
_xlpm.Calculation,IF(_xlpm.IsPeriodBlankCondition,"",IF(_xlpm.IsPrincipalRemainingBlankCondition,"",IF(_xlpm.IsPrincipalRemainingZeroCondition,"",_xlpm.InterestCalculation))),
_xlpm.Calculation
)</f>
        <v/>
      </c>
      <c r="G398" s="84" t="str">
        <f t="shared" si="30"/>
        <v/>
      </c>
      <c r="H398" s="84">
        <v>100</v>
      </c>
      <c r="I398" s="84" t="str">
        <f t="shared" si="26"/>
        <v/>
      </c>
      <c r="J398" s="84" t="str">
        <f>_xlfn.LET(
_xlpm.PrincpalRemainingCalculation,$B$11,
_xlpm.IsPrincipalZeroCondition,ROUND($I397,2) = 0,
_xlpm.IsPrincipalRemainingBlankCondition,$I397="",
_xlpm.IsPeriodBlankCondition,ISBLANK($A398),
_xlpm.Calculation,IF(_xlpm.IsPeriodBlankCondition,"",IF(_xlpm.IsPrincipalRemainingBlankCondition,"",IF(_xlpm.IsPrincipalZeroCondition,"",_xlpm.PrincpalRemainingCalculation))),
_xlpm.Calculation
)</f>
        <v/>
      </c>
      <c r="K398" s="84" t="str">
        <f>_xlfn.LET(
_xlpm.IsPrincipalRemainingLessThanOrEqualToPMICutoffAmtCondition,$I397&lt;=$B$2*(1-$B$13),
_xlpm.PMIMonthlyPayment,$B$17,
_xlpm.IsPrincipalZeroCondition,ROUND($I397,2) = 0,
_xlpm.IsPrincipalRemainingBlankCondition,$I397="",
_xlpm.IsPeriodBlankCondition,ISBLANK($A398),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98" s="84" t="str">
        <f t="shared" si="27"/>
        <v/>
      </c>
      <c r="O398" s="84"/>
    </row>
    <row r="399" spans="1:15" x14ac:dyDescent="0.3">
      <c r="B399" s="132" t="str">
        <f t="shared" si="28"/>
        <v/>
      </c>
      <c r="C399" s="130">
        <v>0.1</v>
      </c>
      <c r="D399" s="131" t="str">
        <f>_xlfn.LET(
_xlpm.Payment,IF(OR($C399&lt;&gt;$C398,$C398=""),-PMT($C399/12,COUNT($A399:$A$625),$I398),$D398),
_xlpm.IsPrincipalRemainingZeroCondition,ROUND($I398,2)=0,
_xlpm.IsPrincipalRemainingBlankCondition,$I398="",
_xlpm.IsPeriodBlankCondition,ISBLANK($A399),
_xlpm.Calculation,IF(_xlpm.IsPeriodBlankCondition,"",IF(_xlpm.IsPrincipalRemainingBlankCondition,"",IF(_xlpm.IsPrincipalRemainingZeroCondition,"",_xlpm.Payment))),
_xlpm.Calculation
)</f>
        <v/>
      </c>
      <c r="E399" s="84" t="str">
        <f t="shared" si="29"/>
        <v/>
      </c>
      <c r="F399" s="84" t="str" cm="1">
        <f t="array" ref="F399">_xlfn.LET(
_xlpm.InterestCalculation,$I398*($C399/12),
_xlpm.IsPrincipalRemainingZeroCondition,ROUND($I398,2)=0,
_xlpm.IsPrincipalRemainingBlankCondition,$I398="",
_xlpm.IsPeriodBlankCondition,ISBLANK($A399),
_xlpm.Calculation,IF(_xlpm.IsPeriodBlankCondition,"",IF(_xlpm.IsPrincipalRemainingBlankCondition,"",IF(_xlpm.IsPrincipalRemainingZeroCondition,"",_xlpm.InterestCalculation))),
_xlpm.Calculation
)</f>
        <v/>
      </c>
      <c r="G399" s="84" t="str">
        <f t="shared" si="30"/>
        <v/>
      </c>
      <c r="H399" s="84">
        <v>100</v>
      </c>
      <c r="I399" s="84" t="str">
        <f t="shared" si="26"/>
        <v/>
      </c>
      <c r="J399" s="84" t="str">
        <f>_xlfn.LET(
_xlpm.PrincpalRemainingCalculation,$B$11,
_xlpm.IsPrincipalZeroCondition,ROUND($I398,2) = 0,
_xlpm.IsPrincipalRemainingBlankCondition,$I398="",
_xlpm.IsPeriodBlankCondition,ISBLANK($A399),
_xlpm.Calculation,IF(_xlpm.IsPeriodBlankCondition,"",IF(_xlpm.IsPrincipalRemainingBlankCondition,"",IF(_xlpm.IsPrincipalZeroCondition,"",_xlpm.PrincpalRemainingCalculation))),
_xlpm.Calculation
)</f>
        <v/>
      </c>
      <c r="K399" s="84" t="str">
        <f>_xlfn.LET(
_xlpm.IsPrincipalRemainingLessThanOrEqualToPMICutoffAmtCondition,$I398&lt;=$B$2*(1-$B$13),
_xlpm.PMIMonthlyPayment,$B$17,
_xlpm.IsPrincipalZeroCondition,ROUND($I398,2) = 0,
_xlpm.IsPrincipalRemainingBlankCondition,$I398="",
_xlpm.IsPeriodBlankCondition,ISBLANK($A399),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99" s="84" t="str">
        <f t="shared" si="27"/>
        <v/>
      </c>
      <c r="O399" s="84"/>
    </row>
    <row r="400" spans="1:15" x14ac:dyDescent="0.3">
      <c r="B400" s="132" t="str">
        <f t="shared" si="28"/>
        <v/>
      </c>
      <c r="C400" s="130">
        <v>0.1</v>
      </c>
      <c r="D400" s="131" t="str">
        <f>_xlfn.LET(
_xlpm.Payment,IF(OR($C400&lt;&gt;$C399,$C399=""),-PMT($C400/12,COUNT($A400:$A$625),$I399),$D399),
_xlpm.IsPrincipalRemainingZeroCondition,ROUND($I399,2)=0,
_xlpm.IsPrincipalRemainingBlankCondition,$I399="",
_xlpm.IsPeriodBlankCondition,ISBLANK($A400),
_xlpm.Calculation,IF(_xlpm.IsPeriodBlankCondition,"",IF(_xlpm.IsPrincipalRemainingBlankCondition,"",IF(_xlpm.IsPrincipalRemainingZeroCondition,"",_xlpm.Payment))),
_xlpm.Calculation
)</f>
        <v/>
      </c>
      <c r="E400" s="84" t="str">
        <f t="shared" si="29"/>
        <v/>
      </c>
      <c r="F400" s="84" t="str" cm="1">
        <f t="array" ref="F400">_xlfn.LET(
_xlpm.InterestCalculation,$I399*($C400/12),
_xlpm.IsPrincipalRemainingZeroCondition,ROUND($I399,2)=0,
_xlpm.IsPrincipalRemainingBlankCondition,$I399="",
_xlpm.IsPeriodBlankCondition,ISBLANK($A400),
_xlpm.Calculation,IF(_xlpm.IsPeriodBlankCondition,"",IF(_xlpm.IsPrincipalRemainingBlankCondition,"",IF(_xlpm.IsPrincipalRemainingZeroCondition,"",_xlpm.InterestCalculation))),
_xlpm.Calculation
)</f>
        <v/>
      </c>
      <c r="G400" s="84" t="str">
        <f t="shared" si="30"/>
        <v/>
      </c>
      <c r="H400" s="84">
        <v>100</v>
      </c>
      <c r="I400" s="84" t="str">
        <f t="shared" si="26"/>
        <v/>
      </c>
      <c r="J400" s="84" t="str">
        <f>_xlfn.LET(
_xlpm.PrincpalRemainingCalculation,$B$11,
_xlpm.IsPrincipalZeroCondition,ROUND($I399,2) = 0,
_xlpm.IsPrincipalRemainingBlankCondition,$I399="",
_xlpm.IsPeriodBlankCondition,ISBLANK($A400),
_xlpm.Calculation,IF(_xlpm.IsPeriodBlankCondition,"",IF(_xlpm.IsPrincipalRemainingBlankCondition,"",IF(_xlpm.IsPrincipalZeroCondition,"",_xlpm.PrincpalRemainingCalculation))),
_xlpm.Calculation
)</f>
        <v/>
      </c>
      <c r="K400" s="84" t="str">
        <f>_xlfn.LET(
_xlpm.IsPrincipalRemainingLessThanOrEqualToPMICutoffAmtCondition,$I399&lt;=$B$2*(1-$B$13),
_xlpm.PMIMonthlyPayment,$B$17,
_xlpm.IsPrincipalZeroCondition,ROUND($I399,2) = 0,
_xlpm.IsPrincipalRemainingBlankCondition,$I399="",
_xlpm.IsPeriodBlankCondition,ISBLANK($A400),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00" s="84" t="str">
        <f t="shared" si="27"/>
        <v/>
      </c>
      <c r="O400" s="84"/>
    </row>
    <row r="401" spans="2:15" x14ac:dyDescent="0.3">
      <c r="B401" s="132" t="str">
        <f t="shared" si="28"/>
        <v/>
      </c>
      <c r="C401" s="130">
        <v>0.1</v>
      </c>
      <c r="D401" s="131" t="str">
        <f>_xlfn.LET(
_xlpm.Payment,IF(OR($C401&lt;&gt;$C400,$C400=""),-PMT($C401/12,COUNT($A401:$A$625),$I400),$D400),
_xlpm.IsPrincipalRemainingZeroCondition,ROUND($I400,2)=0,
_xlpm.IsPrincipalRemainingBlankCondition,$I400="",
_xlpm.IsPeriodBlankCondition,ISBLANK($A401),
_xlpm.Calculation,IF(_xlpm.IsPeriodBlankCondition,"",IF(_xlpm.IsPrincipalRemainingBlankCondition,"",IF(_xlpm.IsPrincipalRemainingZeroCondition,"",_xlpm.Payment))),
_xlpm.Calculation
)</f>
        <v/>
      </c>
      <c r="E401" s="84" t="str">
        <f t="shared" si="29"/>
        <v/>
      </c>
      <c r="F401" s="84" t="str" cm="1">
        <f t="array" ref="F401">_xlfn.LET(
_xlpm.InterestCalculation,$I400*($C401/12),
_xlpm.IsPrincipalRemainingZeroCondition,ROUND($I400,2)=0,
_xlpm.IsPrincipalRemainingBlankCondition,$I400="",
_xlpm.IsPeriodBlankCondition,ISBLANK($A401),
_xlpm.Calculation,IF(_xlpm.IsPeriodBlankCondition,"",IF(_xlpm.IsPrincipalRemainingBlankCondition,"",IF(_xlpm.IsPrincipalRemainingZeroCondition,"",_xlpm.InterestCalculation))),
_xlpm.Calculation
)</f>
        <v/>
      </c>
      <c r="G401" s="84" t="str">
        <f t="shared" si="30"/>
        <v/>
      </c>
      <c r="H401" s="84">
        <v>100</v>
      </c>
      <c r="I401" s="84" t="str">
        <f t="shared" si="26"/>
        <v/>
      </c>
      <c r="J401" s="84" t="str">
        <f>_xlfn.LET(
_xlpm.PrincpalRemainingCalculation,$B$11,
_xlpm.IsPrincipalZeroCondition,ROUND($I400,2) = 0,
_xlpm.IsPrincipalRemainingBlankCondition,$I400="",
_xlpm.IsPeriodBlankCondition,ISBLANK($A401),
_xlpm.Calculation,IF(_xlpm.IsPeriodBlankCondition,"",IF(_xlpm.IsPrincipalRemainingBlankCondition,"",IF(_xlpm.IsPrincipalZeroCondition,"",_xlpm.PrincpalRemainingCalculation))),
_xlpm.Calculation
)</f>
        <v/>
      </c>
      <c r="K401" s="84" t="str">
        <f>_xlfn.LET(
_xlpm.IsPrincipalRemainingLessThanOrEqualToPMICutoffAmtCondition,$I400&lt;=$B$2*(1-$B$13),
_xlpm.PMIMonthlyPayment,$B$17,
_xlpm.IsPrincipalZeroCondition,ROUND($I400,2) = 0,
_xlpm.IsPrincipalRemainingBlankCondition,$I400="",
_xlpm.IsPeriodBlankCondition,ISBLANK($A401),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01" s="84" t="str">
        <f t="shared" si="27"/>
        <v/>
      </c>
      <c r="O401" s="84"/>
    </row>
    <row r="402" spans="2:15" x14ac:dyDescent="0.3">
      <c r="B402" s="132" t="str">
        <f t="shared" si="28"/>
        <v/>
      </c>
      <c r="C402" s="130">
        <v>0.1</v>
      </c>
      <c r="D402" s="131" t="str">
        <f>_xlfn.LET(
_xlpm.Payment,IF(OR($C402&lt;&gt;$C401,$C401=""),-PMT($C402/12,COUNT($A402:$A$625),$I401),$D401),
_xlpm.IsPrincipalRemainingZeroCondition,ROUND($I401,2)=0,
_xlpm.IsPrincipalRemainingBlankCondition,$I401="",
_xlpm.IsPeriodBlankCondition,ISBLANK($A402),
_xlpm.Calculation,IF(_xlpm.IsPeriodBlankCondition,"",IF(_xlpm.IsPrincipalRemainingBlankCondition,"",IF(_xlpm.IsPrincipalRemainingZeroCondition,"",_xlpm.Payment))),
_xlpm.Calculation
)</f>
        <v/>
      </c>
      <c r="E402" s="84" t="str">
        <f t="shared" si="29"/>
        <v/>
      </c>
      <c r="F402" s="84" t="str" cm="1">
        <f t="array" ref="F402">_xlfn.LET(
_xlpm.InterestCalculation,$I401*($C402/12),
_xlpm.IsPrincipalRemainingZeroCondition,ROUND($I401,2)=0,
_xlpm.IsPrincipalRemainingBlankCondition,$I401="",
_xlpm.IsPeriodBlankCondition,ISBLANK($A402),
_xlpm.Calculation,IF(_xlpm.IsPeriodBlankCondition,"",IF(_xlpm.IsPrincipalRemainingBlankCondition,"",IF(_xlpm.IsPrincipalRemainingZeroCondition,"",_xlpm.InterestCalculation))),
_xlpm.Calculation
)</f>
        <v/>
      </c>
      <c r="G402" s="84" t="str">
        <f t="shared" si="30"/>
        <v/>
      </c>
      <c r="H402" s="84">
        <v>100</v>
      </c>
      <c r="I402" s="84" t="str">
        <f t="shared" si="26"/>
        <v/>
      </c>
      <c r="J402" s="84" t="str">
        <f>_xlfn.LET(
_xlpm.PrincpalRemainingCalculation,$B$11,
_xlpm.IsPrincipalZeroCondition,ROUND($I401,2) = 0,
_xlpm.IsPrincipalRemainingBlankCondition,$I401="",
_xlpm.IsPeriodBlankCondition,ISBLANK($A402),
_xlpm.Calculation,IF(_xlpm.IsPeriodBlankCondition,"",IF(_xlpm.IsPrincipalRemainingBlankCondition,"",IF(_xlpm.IsPrincipalZeroCondition,"",_xlpm.PrincpalRemainingCalculation))),
_xlpm.Calculation
)</f>
        <v/>
      </c>
      <c r="K402" s="84" t="str">
        <f>_xlfn.LET(
_xlpm.IsPrincipalRemainingLessThanOrEqualToPMICutoffAmtCondition,$I401&lt;=$B$2*(1-$B$13),
_xlpm.PMIMonthlyPayment,$B$17,
_xlpm.IsPrincipalZeroCondition,ROUND($I401,2) = 0,
_xlpm.IsPrincipalRemainingBlankCondition,$I401="",
_xlpm.IsPeriodBlankCondition,ISBLANK($A402),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02" s="84" t="str">
        <f t="shared" si="27"/>
        <v/>
      </c>
      <c r="O402" s="84"/>
    </row>
    <row r="403" spans="2:15" x14ac:dyDescent="0.3">
      <c r="B403" s="132" t="str">
        <f t="shared" si="28"/>
        <v/>
      </c>
      <c r="C403" s="130">
        <v>0.1</v>
      </c>
      <c r="D403" s="131" t="str">
        <f>_xlfn.LET(
_xlpm.Payment,IF(OR($C403&lt;&gt;$C402,$C402=""),-PMT($C403/12,COUNT($A403:$A$625),$I402),$D402),
_xlpm.IsPrincipalRemainingZeroCondition,ROUND($I402,2)=0,
_xlpm.IsPrincipalRemainingBlankCondition,$I402="",
_xlpm.IsPeriodBlankCondition,ISBLANK($A403),
_xlpm.Calculation,IF(_xlpm.IsPeriodBlankCondition,"",IF(_xlpm.IsPrincipalRemainingBlankCondition,"",IF(_xlpm.IsPrincipalRemainingZeroCondition,"",_xlpm.Payment))),
_xlpm.Calculation
)</f>
        <v/>
      </c>
      <c r="E403" s="84" t="str">
        <f t="shared" si="29"/>
        <v/>
      </c>
      <c r="F403" s="84" t="str" cm="1">
        <f t="array" ref="F403">_xlfn.LET(
_xlpm.InterestCalculation,$I402*($C403/12),
_xlpm.IsPrincipalRemainingZeroCondition,ROUND($I402,2)=0,
_xlpm.IsPrincipalRemainingBlankCondition,$I402="",
_xlpm.IsPeriodBlankCondition,ISBLANK($A403),
_xlpm.Calculation,IF(_xlpm.IsPeriodBlankCondition,"",IF(_xlpm.IsPrincipalRemainingBlankCondition,"",IF(_xlpm.IsPrincipalRemainingZeroCondition,"",_xlpm.InterestCalculation))),
_xlpm.Calculation
)</f>
        <v/>
      </c>
      <c r="G403" s="84" t="str">
        <f t="shared" si="30"/>
        <v/>
      </c>
      <c r="H403" s="84">
        <v>100</v>
      </c>
      <c r="I403" s="84" t="str">
        <f t="shared" si="26"/>
        <v/>
      </c>
      <c r="J403" s="84" t="str">
        <f>_xlfn.LET(
_xlpm.PrincpalRemainingCalculation,$B$11,
_xlpm.IsPrincipalZeroCondition,ROUND($I402,2) = 0,
_xlpm.IsPrincipalRemainingBlankCondition,$I402="",
_xlpm.IsPeriodBlankCondition,ISBLANK($A403),
_xlpm.Calculation,IF(_xlpm.IsPeriodBlankCondition,"",IF(_xlpm.IsPrincipalRemainingBlankCondition,"",IF(_xlpm.IsPrincipalZeroCondition,"",_xlpm.PrincpalRemainingCalculation))),
_xlpm.Calculation
)</f>
        <v/>
      </c>
      <c r="K403" s="84" t="str">
        <f>_xlfn.LET(
_xlpm.IsPrincipalRemainingLessThanOrEqualToPMICutoffAmtCondition,$I402&lt;=$B$2*(1-$B$13),
_xlpm.PMIMonthlyPayment,$B$17,
_xlpm.IsPrincipalZeroCondition,ROUND($I402,2) = 0,
_xlpm.IsPrincipalRemainingBlankCondition,$I402="",
_xlpm.IsPeriodBlankCondition,ISBLANK($A403),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03" s="84" t="str">
        <f t="shared" si="27"/>
        <v/>
      </c>
      <c r="O403" s="84"/>
    </row>
    <row r="404" spans="2:15" x14ac:dyDescent="0.3">
      <c r="B404" s="132" t="str">
        <f t="shared" si="28"/>
        <v/>
      </c>
      <c r="C404" s="130">
        <v>0.1</v>
      </c>
      <c r="D404" s="131" t="str">
        <f>_xlfn.LET(
_xlpm.Payment,IF(OR($C404&lt;&gt;$C403,$C403=""),-PMT($C404/12,COUNT($A404:$A$625),$I403),$D403),
_xlpm.IsPrincipalRemainingZeroCondition,ROUND($I403,2)=0,
_xlpm.IsPrincipalRemainingBlankCondition,$I403="",
_xlpm.IsPeriodBlankCondition,ISBLANK($A404),
_xlpm.Calculation,IF(_xlpm.IsPeriodBlankCondition,"",IF(_xlpm.IsPrincipalRemainingBlankCondition,"",IF(_xlpm.IsPrincipalRemainingZeroCondition,"",_xlpm.Payment))),
_xlpm.Calculation
)</f>
        <v/>
      </c>
      <c r="E404" s="84" t="str">
        <f t="shared" si="29"/>
        <v/>
      </c>
      <c r="F404" s="84" t="str" cm="1">
        <f t="array" ref="F404">_xlfn.LET(
_xlpm.InterestCalculation,$I403*($C404/12),
_xlpm.IsPrincipalRemainingZeroCondition,ROUND($I403,2)=0,
_xlpm.IsPrincipalRemainingBlankCondition,$I403="",
_xlpm.IsPeriodBlankCondition,ISBLANK($A404),
_xlpm.Calculation,IF(_xlpm.IsPeriodBlankCondition,"",IF(_xlpm.IsPrincipalRemainingBlankCondition,"",IF(_xlpm.IsPrincipalRemainingZeroCondition,"",_xlpm.InterestCalculation))),
_xlpm.Calculation
)</f>
        <v/>
      </c>
      <c r="G404" s="84" t="str">
        <f t="shared" si="30"/>
        <v/>
      </c>
      <c r="H404" s="84">
        <v>100</v>
      </c>
      <c r="I404" s="84" t="str">
        <f t="shared" si="26"/>
        <v/>
      </c>
      <c r="J404" s="84" t="str">
        <f>_xlfn.LET(
_xlpm.PrincpalRemainingCalculation,$B$11,
_xlpm.IsPrincipalZeroCondition,ROUND($I403,2) = 0,
_xlpm.IsPrincipalRemainingBlankCondition,$I403="",
_xlpm.IsPeriodBlankCondition,ISBLANK($A404),
_xlpm.Calculation,IF(_xlpm.IsPeriodBlankCondition,"",IF(_xlpm.IsPrincipalRemainingBlankCondition,"",IF(_xlpm.IsPrincipalZeroCondition,"",_xlpm.PrincpalRemainingCalculation))),
_xlpm.Calculation
)</f>
        <v/>
      </c>
      <c r="K404" s="84" t="str">
        <f>_xlfn.LET(
_xlpm.IsPrincipalRemainingLessThanOrEqualToPMICutoffAmtCondition,$I403&lt;=$B$2*(1-$B$13),
_xlpm.PMIMonthlyPayment,$B$17,
_xlpm.IsPrincipalZeroCondition,ROUND($I403,2) = 0,
_xlpm.IsPrincipalRemainingBlankCondition,$I403="",
_xlpm.IsPeriodBlankCondition,ISBLANK($A404),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04" s="84" t="str">
        <f t="shared" si="27"/>
        <v/>
      </c>
      <c r="O404" s="84"/>
    </row>
    <row r="405" spans="2:15" x14ac:dyDescent="0.3">
      <c r="B405" s="132" t="str">
        <f t="shared" si="28"/>
        <v/>
      </c>
      <c r="C405" s="130">
        <v>0.1</v>
      </c>
      <c r="D405" s="131" t="str">
        <f>_xlfn.LET(
_xlpm.Payment,IF(OR($C405&lt;&gt;$C404,$C404=""),-PMT($C405/12,COUNT($A405:$A$625),$I404),$D404),
_xlpm.IsPrincipalRemainingZeroCondition,ROUND($I404,2)=0,
_xlpm.IsPrincipalRemainingBlankCondition,$I404="",
_xlpm.IsPeriodBlankCondition,ISBLANK($A405),
_xlpm.Calculation,IF(_xlpm.IsPeriodBlankCondition,"",IF(_xlpm.IsPrincipalRemainingBlankCondition,"",IF(_xlpm.IsPrincipalRemainingZeroCondition,"",_xlpm.Payment))),
_xlpm.Calculation
)</f>
        <v/>
      </c>
      <c r="E405" s="84" t="str">
        <f t="shared" si="29"/>
        <v/>
      </c>
      <c r="F405" s="84" t="str" cm="1">
        <f t="array" ref="F405">_xlfn.LET(
_xlpm.InterestCalculation,$I404*($C405/12),
_xlpm.IsPrincipalRemainingZeroCondition,ROUND($I404,2)=0,
_xlpm.IsPrincipalRemainingBlankCondition,$I404="",
_xlpm.IsPeriodBlankCondition,ISBLANK($A405),
_xlpm.Calculation,IF(_xlpm.IsPeriodBlankCondition,"",IF(_xlpm.IsPrincipalRemainingBlankCondition,"",IF(_xlpm.IsPrincipalRemainingZeroCondition,"",_xlpm.InterestCalculation))),
_xlpm.Calculation
)</f>
        <v/>
      </c>
      <c r="G405" s="84" t="str">
        <f t="shared" si="30"/>
        <v/>
      </c>
      <c r="H405" s="84">
        <v>100</v>
      </c>
      <c r="I405" s="84" t="str">
        <f t="shared" si="26"/>
        <v/>
      </c>
      <c r="J405" s="84" t="str">
        <f>_xlfn.LET(
_xlpm.PrincpalRemainingCalculation,$B$11,
_xlpm.IsPrincipalZeroCondition,ROUND($I404,2) = 0,
_xlpm.IsPrincipalRemainingBlankCondition,$I404="",
_xlpm.IsPeriodBlankCondition,ISBLANK($A405),
_xlpm.Calculation,IF(_xlpm.IsPeriodBlankCondition,"",IF(_xlpm.IsPrincipalRemainingBlankCondition,"",IF(_xlpm.IsPrincipalZeroCondition,"",_xlpm.PrincpalRemainingCalculation))),
_xlpm.Calculation
)</f>
        <v/>
      </c>
      <c r="K405" s="84" t="str">
        <f>_xlfn.LET(
_xlpm.IsPrincipalRemainingLessThanOrEqualToPMICutoffAmtCondition,$I404&lt;=$B$2*(1-$B$13),
_xlpm.PMIMonthlyPayment,$B$17,
_xlpm.IsPrincipalZeroCondition,ROUND($I404,2) = 0,
_xlpm.IsPrincipalRemainingBlankCondition,$I404="",
_xlpm.IsPeriodBlankCondition,ISBLANK($A405),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05" s="84" t="str">
        <f t="shared" si="27"/>
        <v/>
      </c>
      <c r="O405" s="84"/>
    </row>
    <row r="406" spans="2:15" x14ac:dyDescent="0.3">
      <c r="B406" s="132" t="str">
        <f t="shared" si="28"/>
        <v/>
      </c>
      <c r="C406" s="130">
        <v>0.1</v>
      </c>
      <c r="D406" s="131" t="str">
        <f>_xlfn.LET(
_xlpm.Payment,IF(OR($C406&lt;&gt;$C405,$C405=""),-PMT($C406/12,COUNT($A406:$A$625),$I405),$D405),
_xlpm.IsPrincipalRemainingZeroCondition,ROUND($I405,2)=0,
_xlpm.IsPrincipalRemainingBlankCondition,$I405="",
_xlpm.IsPeriodBlankCondition,ISBLANK($A406),
_xlpm.Calculation,IF(_xlpm.IsPeriodBlankCondition,"",IF(_xlpm.IsPrincipalRemainingBlankCondition,"",IF(_xlpm.IsPrincipalRemainingZeroCondition,"",_xlpm.Payment))),
_xlpm.Calculation
)</f>
        <v/>
      </c>
      <c r="E406" s="84" t="str">
        <f t="shared" si="29"/>
        <v/>
      </c>
      <c r="F406" s="84" t="str" cm="1">
        <f t="array" ref="F406">_xlfn.LET(
_xlpm.InterestCalculation,$I405*($C406/12),
_xlpm.IsPrincipalRemainingZeroCondition,ROUND($I405,2)=0,
_xlpm.IsPrincipalRemainingBlankCondition,$I405="",
_xlpm.IsPeriodBlankCondition,ISBLANK($A406),
_xlpm.Calculation,IF(_xlpm.IsPeriodBlankCondition,"",IF(_xlpm.IsPrincipalRemainingBlankCondition,"",IF(_xlpm.IsPrincipalRemainingZeroCondition,"",_xlpm.InterestCalculation))),
_xlpm.Calculation
)</f>
        <v/>
      </c>
      <c r="G406" s="84" t="str">
        <f t="shared" si="30"/>
        <v/>
      </c>
      <c r="H406" s="84">
        <v>100</v>
      </c>
      <c r="I406" s="84" t="str">
        <f t="shared" si="26"/>
        <v/>
      </c>
      <c r="J406" s="84" t="str">
        <f>_xlfn.LET(
_xlpm.PrincpalRemainingCalculation,$B$11,
_xlpm.IsPrincipalZeroCondition,ROUND($I405,2) = 0,
_xlpm.IsPrincipalRemainingBlankCondition,$I405="",
_xlpm.IsPeriodBlankCondition,ISBLANK($A406),
_xlpm.Calculation,IF(_xlpm.IsPeriodBlankCondition,"",IF(_xlpm.IsPrincipalRemainingBlankCondition,"",IF(_xlpm.IsPrincipalZeroCondition,"",_xlpm.PrincpalRemainingCalculation))),
_xlpm.Calculation
)</f>
        <v/>
      </c>
      <c r="K406" s="84" t="str">
        <f>_xlfn.LET(
_xlpm.IsPrincipalRemainingLessThanOrEqualToPMICutoffAmtCondition,$I405&lt;=$B$2*(1-$B$13),
_xlpm.PMIMonthlyPayment,$B$17,
_xlpm.IsPrincipalZeroCondition,ROUND($I405,2) = 0,
_xlpm.IsPrincipalRemainingBlankCondition,$I405="",
_xlpm.IsPeriodBlankCondition,ISBLANK($A406),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06" s="84" t="str">
        <f t="shared" si="27"/>
        <v/>
      </c>
      <c r="O406" s="84"/>
    </row>
    <row r="407" spans="2:15" x14ac:dyDescent="0.3">
      <c r="B407" s="132" t="str">
        <f t="shared" si="28"/>
        <v/>
      </c>
      <c r="C407" s="130">
        <v>0.1</v>
      </c>
      <c r="D407" s="131" t="str">
        <f>_xlfn.LET(
_xlpm.Payment,IF(OR($C407&lt;&gt;$C406,$C406=""),-PMT($C407/12,COUNT($A407:$A$625),$I406),$D406),
_xlpm.IsPrincipalRemainingZeroCondition,ROUND($I406,2)=0,
_xlpm.IsPrincipalRemainingBlankCondition,$I406="",
_xlpm.IsPeriodBlankCondition,ISBLANK($A407),
_xlpm.Calculation,IF(_xlpm.IsPeriodBlankCondition,"",IF(_xlpm.IsPrincipalRemainingBlankCondition,"",IF(_xlpm.IsPrincipalRemainingZeroCondition,"",_xlpm.Payment))),
_xlpm.Calculation
)</f>
        <v/>
      </c>
      <c r="E407" s="84" t="str">
        <f t="shared" si="29"/>
        <v/>
      </c>
      <c r="F407" s="84" t="str" cm="1">
        <f t="array" ref="F407">_xlfn.LET(
_xlpm.InterestCalculation,$I406*($C407/12),
_xlpm.IsPrincipalRemainingZeroCondition,ROUND($I406,2)=0,
_xlpm.IsPrincipalRemainingBlankCondition,$I406="",
_xlpm.IsPeriodBlankCondition,ISBLANK($A407),
_xlpm.Calculation,IF(_xlpm.IsPeriodBlankCondition,"",IF(_xlpm.IsPrincipalRemainingBlankCondition,"",IF(_xlpm.IsPrincipalRemainingZeroCondition,"",_xlpm.InterestCalculation))),
_xlpm.Calculation
)</f>
        <v/>
      </c>
      <c r="G407" s="84" t="str">
        <f t="shared" si="30"/>
        <v/>
      </c>
      <c r="H407" s="84">
        <v>100</v>
      </c>
      <c r="I407" s="84" t="str">
        <f t="shared" si="26"/>
        <v/>
      </c>
      <c r="J407" s="84" t="str">
        <f>_xlfn.LET(
_xlpm.PrincpalRemainingCalculation,$B$11,
_xlpm.IsPrincipalZeroCondition,ROUND($I406,2) = 0,
_xlpm.IsPrincipalRemainingBlankCondition,$I406="",
_xlpm.IsPeriodBlankCondition,ISBLANK($A407),
_xlpm.Calculation,IF(_xlpm.IsPeriodBlankCondition,"",IF(_xlpm.IsPrincipalRemainingBlankCondition,"",IF(_xlpm.IsPrincipalZeroCondition,"",_xlpm.PrincpalRemainingCalculation))),
_xlpm.Calculation
)</f>
        <v/>
      </c>
      <c r="K407" s="84" t="str">
        <f>_xlfn.LET(
_xlpm.IsPrincipalRemainingLessThanOrEqualToPMICutoffAmtCondition,$I406&lt;=$B$2*(1-$B$13),
_xlpm.PMIMonthlyPayment,$B$17,
_xlpm.IsPrincipalZeroCondition,ROUND($I406,2) = 0,
_xlpm.IsPrincipalRemainingBlankCondition,$I406="",
_xlpm.IsPeriodBlankCondition,ISBLANK($A407),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07" s="84" t="str">
        <f t="shared" si="27"/>
        <v/>
      </c>
      <c r="O407" s="84"/>
    </row>
    <row r="408" spans="2:15" x14ac:dyDescent="0.3">
      <c r="B408" s="132" t="str">
        <f t="shared" si="28"/>
        <v/>
      </c>
      <c r="C408" s="130">
        <v>0.1</v>
      </c>
      <c r="D408" s="131" t="str">
        <f>_xlfn.LET(
_xlpm.Payment,IF(OR($C408&lt;&gt;$C407,$C407=""),-PMT($C408/12,COUNT($A408:$A$625),$I407),$D407),
_xlpm.IsPrincipalRemainingZeroCondition,ROUND($I407,2)=0,
_xlpm.IsPrincipalRemainingBlankCondition,$I407="",
_xlpm.IsPeriodBlankCondition,ISBLANK($A408),
_xlpm.Calculation,IF(_xlpm.IsPeriodBlankCondition,"",IF(_xlpm.IsPrincipalRemainingBlankCondition,"",IF(_xlpm.IsPrincipalRemainingZeroCondition,"",_xlpm.Payment))),
_xlpm.Calculation
)</f>
        <v/>
      </c>
      <c r="E408" s="84" t="str">
        <f t="shared" si="29"/>
        <v/>
      </c>
      <c r="F408" s="84" t="str" cm="1">
        <f t="array" ref="F408">_xlfn.LET(
_xlpm.InterestCalculation,$I407*($C408/12),
_xlpm.IsPrincipalRemainingZeroCondition,ROUND($I407,2)=0,
_xlpm.IsPrincipalRemainingBlankCondition,$I407="",
_xlpm.IsPeriodBlankCondition,ISBLANK($A408),
_xlpm.Calculation,IF(_xlpm.IsPeriodBlankCondition,"",IF(_xlpm.IsPrincipalRemainingBlankCondition,"",IF(_xlpm.IsPrincipalRemainingZeroCondition,"",_xlpm.InterestCalculation))),
_xlpm.Calculation
)</f>
        <v/>
      </c>
      <c r="G408" s="84" t="str">
        <f t="shared" si="30"/>
        <v/>
      </c>
      <c r="H408" s="84">
        <v>100</v>
      </c>
      <c r="I408" s="84" t="str">
        <f t="shared" si="26"/>
        <v/>
      </c>
      <c r="J408" s="84" t="str">
        <f>_xlfn.LET(
_xlpm.PrincpalRemainingCalculation,$B$11,
_xlpm.IsPrincipalZeroCondition,ROUND($I407,2) = 0,
_xlpm.IsPrincipalRemainingBlankCondition,$I407="",
_xlpm.IsPeriodBlankCondition,ISBLANK($A408),
_xlpm.Calculation,IF(_xlpm.IsPeriodBlankCondition,"",IF(_xlpm.IsPrincipalRemainingBlankCondition,"",IF(_xlpm.IsPrincipalZeroCondition,"",_xlpm.PrincpalRemainingCalculation))),
_xlpm.Calculation
)</f>
        <v/>
      </c>
      <c r="K408" s="84" t="str">
        <f>_xlfn.LET(
_xlpm.IsPrincipalRemainingLessThanOrEqualToPMICutoffAmtCondition,$I407&lt;=$B$2*(1-$B$13),
_xlpm.PMIMonthlyPayment,$B$17,
_xlpm.IsPrincipalZeroCondition,ROUND($I407,2) = 0,
_xlpm.IsPrincipalRemainingBlankCondition,$I407="",
_xlpm.IsPeriodBlankCondition,ISBLANK($A408),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08" s="84" t="str">
        <f t="shared" si="27"/>
        <v/>
      </c>
      <c r="O408" s="84"/>
    </row>
    <row r="409" spans="2:15" x14ac:dyDescent="0.3">
      <c r="B409" s="132" t="str">
        <f t="shared" si="28"/>
        <v/>
      </c>
      <c r="C409" s="130">
        <v>0.1</v>
      </c>
      <c r="D409" s="131" t="str">
        <f>_xlfn.LET(
_xlpm.Payment,IF(OR($C409&lt;&gt;$C408,$C408=""),-PMT($C409/12,COUNT($A409:$A$625),$I408),$D408),
_xlpm.IsPrincipalRemainingZeroCondition,ROUND($I408,2)=0,
_xlpm.IsPrincipalRemainingBlankCondition,$I408="",
_xlpm.IsPeriodBlankCondition,ISBLANK($A409),
_xlpm.Calculation,IF(_xlpm.IsPeriodBlankCondition,"",IF(_xlpm.IsPrincipalRemainingBlankCondition,"",IF(_xlpm.IsPrincipalRemainingZeroCondition,"",_xlpm.Payment))),
_xlpm.Calculation
)</f>
        <v/>
      </c>
      <c r="E409" s="84" t="str">
        <f t="shared" si="29"/>
        <v/>
      </c>
      <c r="F409" s="84" t="str" cm="1">
        <f t="array" ref="F409">_xlfn.LET(
_xlpm.InterestCalculation,$I408*($C409/12),
_xlpm.IsPrincipalRemainingZeroCondition,ROUND($I408,2)=0,
_xlpm.IsPrincipalRemainingBlankCondition,$I408="",
_xlpm.IsPeriodBlankCondition,ISBLANK($A409),
_xlpm.Calculation,IF(_xlpm.IsPeriodBlankCondition,"",IF(_xlpm.IsPrincipalRemainingBlankCondition,"",IF(_xlpm.IsPrincipalRemainingZeroCondition,"",_xlpm.InterestCalculation))),
_xlpm.Calculation
)</f>
        <v/>
      </c>
      <c r="G409" s="84" t="str">
        <f t="shared" si="30"/>
        <v/>
      </c>
      <c r="H409" s="84">
        <v>100</v>
      </c>
      <c r="I409" s="84" t="str">
        <f t="shared" si="26"/>
        <v/>
      </c>
      <c r="J409" s="84" t="str">
        <f>_xlfn.LET(
_xlpm.PrincpalRemainingCalculation,$B$11,
_xlpm.IsPrincipalZeroCondition,ROUND($I408,2) = 0,
_xlpm.IsPrincipalRemainingBlankCondition,$I408="",
_xlpm.IsPeriodBlankCondition,ISBLANK($A409),
_xlpm.Calculation,IF(_xlpm.IsPeriodBlankCondition,"",IF(_xlpm.IsPrincipalRemainingBlankCondition,"",IF(_xlpm.IsPrincipalZeroCondition,"",_xlpm.PrincpalRemainingCalculation))),
_xlpm.Calculation
)</f>
        <v/>
      </c>
      <c r="K409" s="84" t="str">
        <f>_xlfn.LET(
_xlpm.IsPrincipalRemainingLessThanOrEqualToPMICutoffAmtCondition,$I408&lt;=$B$2*(1-$B$13),
_xlpm.PMIMonthlyPayment,$B$17,
_xlpm.IsPrincipalZeroCondition,ROUND($I408,2) = 0,
_xlpm.IsPrincipalRemainingBlankCondition,$I408="",
_xlpm.IsPeriodBlankCondition,ISBLANK($A409),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09" s="84" t="str">
        <f t="shared" si="27"/>
        <v/>
      </c>
      <c r="O409" s="84"/>
    </row>
    <row r="410" spans="2:15" x14ac:dyDescent="0.3">
      <c r="B410" s="132" t="str">
        <f t="shared" si="28"/>
        <v/>
      </c>
      <c r="C410" s="130">
        <v>0.1</v>
      </c>
      <c r="D410" s="131" t="str">
        <f>_xlfn.LET(
_xlpm.Payment,IF(OR($C410&lt;&gt;$C409,$C409=""),-PMT($C410/12,COUNT($A410:$A$625),$I409),$D409),
_xlpm.IsPrincipalRemainingZeroCondition,ROUND($I409,2)=0,
_xlpm.IsPrincipalRemainingBlankCondition,$I409="",
_xlpm.IsPeriodBlankCondition,ISBLANK($A410),
_xlpm.Calculation,IF(_xlpm.IsPeriodBlankCondition,"",IF(_xlpm.IsPrincipalRemainingBlankCondition,"",IF(_xlpm.IsPrincipalRemainingZeroCondition,"",_xlpm.Payment))),
_xlpm.Calculation
)</f>
        <v/>
      </c>
      <c r="E410" s="84" t="str">
        <f t="shared" si="29"/>
        <v/>
      </c>
      <c r="F410" s="84" t="str" cm="1">
        <f t="array" ref="F410">_xlfn.LET(
_xlpm.InterestCalculation,$I409*($C410/12),
_xlpm.IsPrincipalRemainingZeroCondition,ROUND($I409,2)=0,
_xlpm.IsPrincipalRemainingBlankCondition,$I409="",
_xlpm.IsPeriodBlankCondition,ISBLANK($A410),
_xlpm.Calculation,IF(_xlpm.IsPeriodBlankCondition,"",IF(_xlpm.IsPrincipalRemainingBlankCondition,"",IF(_xlpm.IsPrincipalRemainingZeroCondition,"",_xlpm.InterestCalculation))),
_xlpm.Calculation
)</f>
        <v/>
      </c>
      <c r="G410" s="84" t="str">
        <f t="shared" si="30"/>
        <v/>
      </c>
      <c r="H410" s="84">
        <v>100</v>
      </c>
      <c r="I410" s="84" t="str">
        <f t="shared" ref="I410:I473" si="31">_xlfn.LET(
_xlpm.StartingBalanceGreaterThanPrincipalOwedPlusPrepaymentCondition,$E410&gt;=$G410+$H410,
_xlpm.IsPrincpalOwedPlusPrepaymentLessThanOrEqualToPrincipalRemainingCondition,ROUND($G410+$H410,2)&lt;=ROUND($I409,2),
_xlpm.IsCurrentPrincapalOwedAmtGreaterThanPrevPrincipalOwedCondition,$G409&gt;$I409,
_xlpm.IsPrincipalZeroCondition,ROUND($I409,2) = 0,
_xlpm.IsPrincipalRemainingBlankCondition,$I409="",
_xlpm.IsPeriodBlankCondition,ISBLANK($A410),
_xlpm.Calculation,IF(_xlpm.IsPeriodBlankCondition,"",IF(_xlpm.IsPrincipalRemainingBlankCondition,"",IF(_xlpm.IsPrincipalZeroCondition,"",IF(_xlpm.StartingBalanceGreaterThanPrincipalOwedPlusPrepaymentCondition,$E410-$G410-$H410,0)))),
_xlpm.Calculation
)</f>
        <v/>
      </c>
      <c r="J410" s="84" t="str">
        <f>_xlfn.LET(
_xlpm.PrincpalRemainingCalculation,$B$11,
_xlpm.IsPrincipalZeroCondition,ROUND($I409,2) = 0,
_xlpm.IsPrincipalRemainingBlankCondition,$I409="",
_xlpm.IsPeriodBlankCondition,ISBLANK($A410),
_xlpm.Calculation,IF(_xlpm.IsPeriodBlankCondition,"",IF(_xlpm.IsPrincipalRemainingBlankCondition,"",IF(_xlpm.IsPrincipalZeroCondition,"",_xlpm.PrincpalRemainingCalculation))),
_xlpm.Calculation
)</f>
        <v/>
      </c>
      <c r="K410" s="84" t="str">
        <f>_xlfn.LET(
_xlpm.IsPrincipalRemainingLessThanOrEqualToPMICutoffAmtCondition,$I409&lt;=$B$2*(1-$B$13),
_xlpm.PMIMonthlyPayment,$B$17,
_xlpm.IsPrincipalZeroCondition,ROUND($I409,2) = 0,
_xlpm.IsPrincipalRemainingBlankCondition,$I409="",
_xlpm.IsPeriodBlankCondition,ISBLANK($A410),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10" s="84" t="str">
        <f t="shared" ref="L410:L473" si="32">_xlfn.LET(
_xlpm.PrePaymentActuallyPaid,IF($E410&gt;=$G410+$H410,$H410,$E410-$G410),
_xlpm.IfPMIOwedIsBlank,IF($K410 = "",0,$K410),
_xlpm.TotalMonthlyPaymentCalculation,$F410+$G410+$J410+_xlpm.IfPMIOwedIsBlank+_xlpm.PrePaymentActuallyPaid,
_xlpm.IsPrincipalZeroCondition,ROUND($I409,2) = 0,
_xlpm.IsPrincipalRemainingBlankCondition,$I409="",
_xlpm.IsPeriodBlankCondition,ISBLANK($A410),
_xlpm.Calculation,IF(_xlpm.IsPeriodBlankCondition,"",IF(_xlpm.IsPrincipalRemainingBlankCondition,"",IF(_xlpm.IsPrincipalZeroCondition,"",_xlpm.TotalMonthlyPaymentCalculation))),
_xlpm.Calculation
)</f>
        <v/>
      </c>
      <c r="O410" s="84"/>
    </row>
    <row r="411" spans="2:15" x14ac:dyDescent="0.3">
      <c r="B411" s="132" t="str">
        <f t="shared" ref="B411:B474" si="33">IF(ISBLANK($A411),"",EDATE($B410,1))</f>
        <v/>
      </c>
      <c r="C411" s="130">
        <v>0.1</v>
      </c>
      <c r="D411" s="131" t="str">
        <f>_xlfn.LET(
_xlpm.Payment,IF(OR($C411&lt;&gt;$C410,$C410=""),-PMT($C411/12,COUNT($A411:$A$625),$I410),$D410),
_xlpm.IsPrincipalRemainingZeroCondition,ROUND($I410,2)=0,
_xlpm.IsPrincipalRemainingBlankCondition,$I410="",
_xlpm.IsPeriodBlankCondition,ISBLANK($A411),
_xlpm.Calculation,IF(_xlpm.IsPeriodBlankCondition,"",IF(_xlpm.IsPrincipalRemainingBlankCondition,"",IF(_xlpm.IsPrincipalRemainingZeroCondition,"",_xlpm.Payment))),
_xlpm.Calculation
)</f>
        <v/>
      </c>
      <c r="E411" s="84" t="str">
        <f t="shared" ref="E411:E474" si="34">_xlfn.LET(
_xlpm.StartingPrincipalBalance,$I410,
_xlpm.IsPrincipalRemainingZeroCondition,ROUND($I410,2)=0,
_xlpm.IsPrincipalRemainingBlankCondition,$I410="",
_xlpm.IsPeriodBlankCondition,ISBLANK($A411),
_xlpm.Calculation,IF(_xlpm.IsPeriodBlankCondition,"",IF(_xlpm.IsPrincipalRemainingBlankCondition,"",IF(_xlpm.IsPrincipalRemainingZeroCondition,"",_xlpm.StartingPrincipalBalance))),
_xlpm.Calculation
)</f>
        <v/>
      </c>
      <c r="F411" s="84" t="str" cm="1">
        <f t="array" ref="F411">_xlfn.LET(
_xlpm.InterestCalculation,$I410*($C411/12),
_xlpm.IsPrincipalRemainingZeroCondition,ROUND($I410,2)=0,
_xlpm.IsPrincipalRemainingBlankCondition,$I410="",
_xlpm.IsPeriodBlankCondition,ISBLANK($A411),
_xlpm.Calculation,IF(_xlpm.IsPeriodBlankCondition,"",IF(_xlpm.IsPrincipalRemainingBlankCondition,"",IF(_xlpm.IsPrincipalRemainingZeroCondition,"",_xlpm.InterestCalculation))),
_xlpm.Calculation
)</f>
        <v/>
      </c>
      <c r="G411" s="84" t="str">
        <f t="shared" si="30"/>
        <v/>
      </c>
      <c r="H411" s="84">
        <v>100</v>
      </c>
      <c r="I411" s="84" t="str">
        <f t="shared" si="31"/>
        <v/>
      </c>
      <c r="J411" s="84" t="str">
        <f>_xlfn.LET(
_xlpm.PrincpalRemainingCalculation,$B$11,
_xlpm.IsPrincipalZeroCondition,ROUND($I410,2) = 0,
_xlpm.IsPrincipalRemainingBlankCondition,$I410="",
_xlpm.IsPeriodBlankCondition,ISBLANK($A411),
_xlpm.Calculation,IF(_xlpm.IsPeriodBlankCondition,"",IF(_xlpm.IsPrincipalRemainingBlankCondition,"",IF(_xlpm.IsPrincipalZeroCondition,"",_xlpm.PrincpalRemainingCalculation))),
_xlpm.Calculation
)</f>
        <v/>
      </c>
      <c r="K411" s="84" t="str">
        <f>_xlfn.LET(
_xlpm.IsPrincipalRemainingLessThanOrEqualToPMICutoffAmtCondition,$I410&lt;=$B$2*(1-$B$13),
_xlpm.PMIMonthlyPayment,$B$17,
_xlpm.IsPrincipalZeroCondition,ROUND($I410,2) = 0,
_xlpm.IsPrincipalRemainingBlankCondition,$I410="",
_xlpm.IsPeriodBlankCondition,ISBLANK($A411),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11" s="84" t="str">
        <f t="shared" si="32"/>
        <v/>
      </c>
      <c r="O411" s="84"/>
    </row>
    <row r="412" spans="2:15" x14ac:dyDescent="0.3">
      <c r="B412" s="132" t="str">
        <f t="shared" si="33"/>
        <v/>
      </c>
      <c r="C412" s="130">
        <v>0.1</v>
      </c>
      <c r="D412" s="131" t="str">
        <f>_xlfn.LET(
_xlpm.Payment,IF(OR($C412&lt;&gt;$C411,$C411=""),-PMT($C412/12,COUNT($A412:$A$625),$I411),$D411),
_xlpm.IsPrincipalRemainingZeroCondition,ROUND($I411,2)=0,
_xlpm.IsPrincipalRemainingBlankCondition,$I411="",
_xlpm.IsPeriodBlankCondition,ISBLANK($A412),
_xlpm.Calculation,IF(_xlpm.IsPeriodBlankCondition,"",IF(_xlpm.IsPrincipalRemainingBlankCondition,"",IF(_xlpm.IsPrincipalRemainingZeroCondition,"",_xlpm.Payment))),
_xlpm.Calculation
)</f>
        <v/>
      </c>
      <c r="E412" s="84" t="str">
        <f t="shared" si="34"/>
        <v/>
      </c>
      <c r="F412" s="84" t="str" cm="1">
        <f t="array" ref="F412">_xlfn.LET(
_xlpm.InterestCalculation,$I411*($C412/12),
_xlpm.IsPrincipalRemainingZeroCondition,ROUND($I411,2)=0,
_xlpm.IsPrincipalRemainingBlankCondition,$I411="",
_xlpm.IsPeriodBlankCondition,ISBLANK($A412),
_xlpm.Calculation,IF(_xlpm.IsPeriodBlankCondition,"",IF(_xlpm.IsPrincipalRemainingBlankCondition,"",IF(_xlpm.IsPrincipalRemainingZeroCondition,"",_xlpm.InterestCalculation))),
_xlpm.Calculation
)</f>
        <v/>
      </c>
      <c r="G412" s="84" t="str">
        <f t="shared" si="30"/>
        <v/>
      </c>
      <c r="H412" s="84">
        <v>100</v>
      </c>
      <c r="I412" s="84" t="str">
        <f t="shared" si="31"/>
        <v/>
      </c>
      <c r="J412" s="84" t="str">
        <f>_xlfn.LET(
_xlpm.PrincpalRemainingCalculation,$B$11,
_xlpm.IsPrincipalZeroCondition,ROUND($I411,2) = 0,
_xlpm.IsPrincipalRemainingBlankCondition,$I411="",
_xlpm.IsPeriodBlankCondition,ISBLANK($A412),
_xlpm.Calculation,IF(_xlpm.IsPeriodBlankCondition,"",IF(_xlpm.IsPrincipalRemainingBlankCondition,"",IF(_xlpm.IsPrincipalZeroCondition,"",_xlpm.PrincpalRemainingCalculation))),
_xlpm.Calculation
)</f>
        <v/>
      </c>
      <c r="K412" s="84" t="str">
        <f>_xlfn.LET(
_xlpm.IsPrincipalRemainingLessThanOrEqualToPMICutoffAmtCondition,$I411&lt;=$B$2*(1-$B$13),
_xlpm.PMIMonthlyPayment,$B$17,
_xlpm.IsPrincipalZeroCondition,ROUND($I411,2) = 0,
_xlpm.IsPrincipalRemainingBlankCondition,$I411="",
_xlpm.IsPeriodBlankCondition,ISBLANK($A412),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12" s="84" t="str">
        <f t="shared" si="32"/>
        <v/>
      </c>
      <c r="O412" s="84"/>
    </row>
    <row r="413" spans="2:15" x14ac:dyDescent="0.3">
      <c r="B413" s="132" t="str">
        <f t="shared" si="33"/>
        <v/>
      </c>
      <c r="C413" s="130">
        <v>0.1</v>
      </c>
      <c r="D413" s="131" t="str">
        <f>_xlfn.LET(
_xlpm.Payment,IF(OR($C413&lt;&gt;$C412,$C412=""),-PMT($C413/12,COUNT($A413:$A$625),$I412),$D412),
_xlpm.IsPrincipalRemainingZeroCondition,ROUND($I412,2)=0,
_xlpm.IsPrincipalRemainingBlankCondition,$I412="",
_xlpm.IsPeriodBlankCondition,ISBLANK($A413),
_xlpm.Calculation,IF(_xlpm.IsPeriodBlankCondition,"",IF(_xlpm.IsPrincipalRemainingBlankCondition,"",IF(_xlpm.IsPrincipalRemainingZeroCondition,"",_xlpm.Payment))),
_xlpm.Calculation
)</f>
        <v/>
      </c>
      <c r="E413" s="84" t="str">
        <f t="shared" si="34"/>
        <v/>
      </c>
      <c r="F413" s="84" t="str" cm="1">
        <f t="array" ref="F413">_xlfn.LET(
_xlpm.InterestCalculation,$I412*($C413/12),
_xlpm.IsPrincipalRemainingZeroCondition,ROUND($I412,2)=0,
_xlpm.IsPrincipalRemainingBlankCondition,$I412="",
_xlpm.IsPeriodBlankCondition,ISBLANK($A413),
_xlpm.Calculation,IF(_xlpm.IsPeriodBlankCondition,"",IF(_xlpm.IsPrincipalRemainingBlankCondition,"",IF(_xlpm.IsPrincipalRemainingZeroCondition,"",_xlpm.InterestCalculation))),
_xlpm.Calculation
)</f>
        <v/>
      </c>
      <c r="G413" s="84" t="str">
        <f t="shared" si="30"/>
        <v/>
      </c>
      <c r="H413" s="84">
        <v>100</v>
      </c>
      <c r="I413" s="84" t="str">
        <f t="shared" si="31"/>
        <v/>
      </c>
      <c r="J413" s="84" t="str">
        <f>_xlfn.LET(
_xlpm.PrincpalRemainingCalculation,$B$11,
_xlpm.IsPrincipalZeroCondition,ROUND($I412,2) = 0,
_xlpm.IsPrincipalRemainingBlankCondition,$I412="",
_xlpm.IsPeriodBlankCondition,ISBLANK($A413),
_xlpm.Calculation,IF(_xlpm.IsPeriodBlankCondition,"",IF(_xlpm.IsPrincipalRemainingBlankCondition,"",IF(_xlpm.IsPrincipalZeroCondition,"",_xlpm.PrincpalRemainingCalculation))),
_xlpm.Calculation
)</f>
        <v/>
      </c>
      <c r="K413" s="84" t="str">
        <f>_xlfn.LET(
_xlpm.IsPrincipalRemainingLessThanOrEqualToPMICutoffAmtCondition,$I412&lt;=$B$2*(1-$B$13),
_xlpm.PMIMonthlyPayment,$B$17,
_xlpm.IsPrincipalZeroCondition,ROUND($I412,2) = 0,
_xlpm.IsPrincipalRemainingBlankCondition,$I412="",
_xlpm.IsPeriodBlankCondition,ISBLANK($A413),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13" s="84" t="str">
        <f t="shared" si="32"/>
        <v/>
      </c>
      <c r="O413" s="84"/>
    </row>
    <row r="414" spans="2:15" x14ac:dyDescent="0.3">
      <c r="B414" s="132" t="str">
        <f t="shared" si="33"/>
        <v/>
      </c>
      <c r="C414" s="130">
        <v>0.1</v>
      </c>
      <c r="D414" s="131" t="str">
        <f>_xlfn.LET(
_xlpm.Payment,IF(OR($C414&lt;&gt;$C413,$C413=""),-PMT($C414/12,COUNT($A414:$A$625),$I413),$D413),
_xlpm.IsPrincipalRemainingZeroCondition,ROUND($I413,2)=0,
_xlpm.IsPrincipalRemainingBlankCondition,$I413="",
_xlpm.IsPeriodBlankCondition,ISBLANK($A414),
_xlpm.Calculation,IF(_xlpm.IsPeriodBlankCondition,"",IF(_xlpm.IsPrincipalRemainingBlankCondition,"",IF(_xlpm.IsPrincipalRemainingZeroCondition,"",_xlpm.Payment))),
_xlpm.Calculation
)</f>
        <v/>
      </c>
      <c r="E414" s="84" t="str">
        <f t="shared" si="34"/>
        <v/>
      </c>
      <c r="F414" s="84" t="str" cm="1">
        <f t="array" ref="F414">_xlfn.LET(
_xlpm.InterestCalculation,$I413*($C414/12),
_xlpm.IsPrincipalRemainingZeroCondition,ROUND($I413,2)=0,
_xlpm.IsPrincipalRemainingBlankCondition,$I413="",
_xlpm.IsPeriodBlankCondition,ISBLANK($A414),
_xlpm.Calculation,IF(_xlpm.IsPeriodBlankCondition,"",IF(_xlpm.IsPrincipalRemainingBlankCondition,"",IF(_xlpm.IsPrincipalRemainingZeroCondition,"",_xlpm.InterestCalculation))),
_xlpm.Calculation
)</f>
        <v/>
      </c>
      <c r="G414" s="84" t="str">
        <f t="shared" si="30"/>
        <v/>
      </c>
      <c r="H414" s="84">
        <v>100</v>
      </c>
      <c r="I414" s="84" t="str">
        <f t="shared" si="31"/>
        <v/>
      </c>
      <c r="J414" s="84" t="str">
        <f>_xlfn.LET(
_xlpm.PrincpalRemainingCalculation,$B$11,
_xlpm.IsPrincipalZeroCondition,ROUND($I413,2) = 0,
_xlpm.IsPrincipalRemainingBlankCondition,$I413="",
_xlpm.IsPeriodBlankCondition,ISBLANK($A414),
_xlpm.Calculation,IF(_xlpm.IsPeriodBlankCondition,"",IF(_xlpm.IsPrincipalRemainingBlankCondition,"",IF(_xlpm.IsPrincipalZeroCondition,"",_xlpm.PrincpalRemainingCalculation))),
_xlpm.Calculation
)</f>
        <v/>
      </c>
      <c r="K414" s="84" t="str">
        <f>_xlfn.LET(
_xlpm.IsPrincipalRemainingLessThanOrEqualToPMICutoffAmtCondition,$I413&lt;=$B$2*(1-$B$13),
_xlpm.PMIMonthlyPayment,$B$17,
_xlpm.IsPrincipalZeroCondition,ROUND($I413,2) = 0,
_xlpm.IsPrincipalRemainingBlankCondition,$I413="",
_xlpm.IsPeriodBlankCondition,ISBLANK($A414),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14" s="84" t="str">
        <f t="shared" si="32"/>
        <v/>
      </c>
      <c r="O414" s="84"/>
    </row>
    <row r="415" spans="2:15" x14ac:dyDescent="0.3">
      <c r="B415" s="132" t="str">
        <f t="shared" si="33"/>
        <v/>
      </c>
      <c r="C415" s="130">
        <v>0.1</v>
      </c>
      <c r="D415" s="131" t="str">
        <f>_xlfn.LET(
_xlpm.Payment,IF(OR($C415&lt;&gt;$C414,$C414=""),-PMT($C415/12,COUNT($A415:$A$625),$I414),$D414),
_xlpm.IsPrincipalRemainingZeroCondition,ROUND($I414,2)=0,
_xlpm.IsPrincipalRemainingBlankCondition,$I414="",
_xlpm.IsPeriodBlankCondition,ISBLANK($A415),
_xlpm.Calculation,IF(_xlpm.IsPeriodBlankCondition,"",IF(_xlpm.IsPrincipalRemainingBlankCondition,"",IF(_xlpm.IsPrincipalRemainingZeroCondition,"",_xlpm.Payment))),
_xlpm.Calculation
)</f>
        <v/>
      </c>
      <c r="E415" s="84" t="str">
        <f t="shared" si="34"/>
        <v/>
      </c>
      <c r="F415" s="84" t="str" cm="1">
        <f t="array" ref="F415">_xlfn.LET(
_xlpm.InterestCalculation,$I414*($C415/12),
_xlpm.IsPrincipalRemainingZeroCondition,ROUND($I414,2)=0,
_xlpm.IsPrincipalRemainingBlankCondition,$I414="",
_xlpm.IsPeriodBlankCondition,ISBLANK($A415),
_xlpm.Calculation,IF(_xlpm.IsPeriodBlankCondition,"",IF(_xlpm.IsPrincipalRemainingBlankCondition,"",IF(_xlpm.IsPrincipalRemainingZeroCondition,"",_xlpm.InterestCalculation))),
_xlpm.Calculation
)</f>
        <v/>
      </c>
      <c r="G415" s="84" t="str">
        <f t="shared" si="30"/>
        <v/>
      </c>
      <c r="H415" s="84">
        <v>100</v>
      </c>
      <c r="I415" s="84" t="str">
        <f t="shared" si="31"/>
        <v/>
      </c>
      <c r="J415" s="84" t="str">
        <f>_xlfn.LET(
_xlpm.PrincpalRemainingCalculation,$B$11,
_xlpm.IsPrincipalZeroCondition,ROUND($I414,2) = 0,
_xlpm.IsPrincipalRemainingBlankCondition,$I414="",
_xlpm.IsPeriodBlankCondition,ISBLANK($A415),
_xlpm.Calculation,IF(_xlpm.IsPeriodBlankCondition,"",IF(_xlpm.IsPrincipalRemainingBlankCondition,"",IF(_xlpm.IsPrincipalZeroCondition,"",_xlpm.PrincpalRemainingCalculation))),
_xlpm.Calculation
)</f>
        <v/>
      </c>
      <c r="K415" s="84" t="str">
        <f>_xlfn.LET(
_xlpm.IsPrincipalRemainingLessThanOrEqualToPMICutoffAmtCondition,$I414&lt;=$B$2*(1-$B$13),
_xlpm.PMIMonthlyPayment,$B$17,
_xlpm.IsPrincipalZeroCondition,ROUND($I414,2) = 0,
_xlpm.IsPrincipalRemainingBlankCondition,$I414="",
_xlpm.IsPeriodBlankCondition,ISBLANK($A415),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15" s="84" t="str">
        <f t="shared" si="32"/>
        <v/>
      </c>
      <c r="O415" s="84"/>
    </row>
    <row r="416" spans="2:15" x14ac:dyDescent="0.3">
      <c r="B416" s="132" t="str">
        <f t="shared" si="33"/>
        <v/>
      </c>
      <c r="C416" s="130">
        <v>0.1</v>
      </c>
      <c r="D416" s="131" t="str">
        <f>_xlfn.LET(
_xlpm.Payment,IF(OR($C416&lt;&gt;$C415,$C415=""),-PMT($C416/12,COUNT($A416:$A$625),$I415),$D415),
_xlpm.IsPrincipalRemainingZeroCondition,ROUND($I415,2)=0,
_xlpm.IsPrincipalRemainingBlankCondition,$I415="",
_xlpm.IsPeriodBlankCondition,ISBLANK($A416),
_xlpm.Calculation,IF(_xlpm.IsPeriodBlankCondition,"",IF(_xlpm.IsPrincipalRemainingBlankCondition,"",IF(_xlpm.IsPrincipalRemainingZeroCondition,"",_xlpm.Payment))),
_xlpm.Calculation
)</f>
        <v/>
      </c>
      <c r="E416" s="84" t="str">
        <f t="shared" si="34"/>
        <v/>
      </c>
      <c r="F416" s="84" t="str" cm="1">
        <f t="array" ref="F416">_xlfn.LET(
_xlpm.InterestCalculation,$I415*($C416/12),
_xlpm.IsPrincipalRemainingZeroCondition,ROUND($I415,2)=0,
_xlpm.IsPrincipalRemainingBlankCondition,$I415="",
_xlpm.IsPeriodBlankCondition,ISBLANK($A416),
_xlpm.Calculation,IF(_xlpm.IsPeriodBlankCondition,"",IF(_xlpm.IsPrincipalRemainingBlankCondition,"",IF(_xlpm.IsPrincipalRemainingZeroCondition,"",_xlpm.InterestCalculation))),
_xlpm.Calculation
)</f>
        <v/>
      </c>
      <c r="G416" s="84" t="str">
        <f t="shared" si="30"/>
        <v/>
      </c>
      <c r="H416" s="84">
        <v>100</v>
      </c>
      <c r="I416" s="84" t="str">
        <f t="shared" si="31"/>
        <v/>
      </c>
      <c r="J416" s="84" t="str">
        <f>_xlfn.LET(
_xlpm.PrincpalRemainingCalculation,$B$11,
_xlpm.IsPrincipalZeroCondition,ROUND($I415,2) = 0,
_xlpm.IsPrincipalRemainingBlankCondition,$I415="",
_xlpm.IsPeriodBlankCondition,ISBLANK($A416),
_xlpm.Calculation,IF(_xlpm.IsPeriodBlankCondition,"",IF(_xlpm.IsPrincipalRemainingBlankCondition,"",IF(_xlpm.IsPrincipalZeroCondition,"",_xlpm.PrincpalRemainingCalculation))),
_xlpm.Calculation
)</f>
        <v/>
      </c>
      <c r="K416" s="84" t="str">
        <f>_xlfn.LET(
_xlpm.IsPrincipalRemainingLessThanOrEqualToPMICutoffAmtCondition,$I415&lt;=$B$2*(1-$B$13),
_xlpm.PMIMonthlyPayment,$B$17,
_xlpm.IsPrincipalZeroCondition,ROUND($I415,2) = 0,
_xlpm.IsPrincipalRemainingBlankCondition,$I415="",
_xlpm.IsPeriodBlankCondition,ISBLANK($A416),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16" s="84" t="str">
        <f t="shared" si="32"/>
        <v/>
      </c>
      <c r="O416" s="84"/>
    </row>
    <row r="417" spans="2:15" x14ac:dyDescent="0.3">
      <c r="B417" s="132" t="str">
        <f t="shared" si="33"/>
        <v/>
      </c>
      <c r="C417" s="130">
        <v>0.1</v>
      </c>
      <c r="D417" s="131" t="str">
        <f>_xlfn.LET(
_xlpm.Payment,IF(OR($C417&lt;&gt;$C416,$C416=""),-PMT($C417/12,COUNT($A417:$A$625),$I416),$D416),
_xlpm.IsPrincipalRemainingZeroCondition,ROUND($I416,2)=0,
_xlpm.IsPrincipalRemainingBlankCondition,$I416="",
_xlpm.IsPeriodBlankCondition,ISBLANK($A417),
_xlpm.Calculation,IF(_xlpm.IsPeriodBlankCondition,"",IF(_xlpm.IsPrincipalRemainingBlankCondition,"",IF(_xlpm.IsPrincipalRemainingZeroCondition,"",_xlpm.Payment))),
_xlpm.Calculation
)</f>
        <v/>
      </c>
      <c r="E417" s="84" t="str">
        <f t="shared" si="34"/>
        <v/>
      </c>
      <c r="F417" s="84" t="str" cm="1">
        <f t="array" ref="F417">_xlfn.LET(
_xlpm.InterestCalculation,$I416*($C417/12),
_xlpm.IsPrincipalRemainingZeroCondition,ROUND($I416,2)=0,
_xlpm.IsPrincipalRemainingBlankCondition,$I416="",
_xlpm.IsPeriodBlankCondition,ISBLANK($A417),
_xlpm.Calculation,IF(_xlpm.IsPeriodBlankCondition,"",IF(_xlpm.IsPrincipalRemainingBlankCondition,"",IF(_xlpm.IsPrincipalRemainingZeroCondition,"",_xlpm.InterestCalculation))),
_xlpm.Calculation
)</f>
        <v/>
      </c>
      <c r="G417" s="84" t="str">
        <f t="shared" si="30"/>
        <v/>
      </c>
      <c r="H417" s="84">
        <v>100</v>
      </c>
      <c r="I417" s="84" t="str">
        <f t="shared" si="31"/>
        <v/>
      </c>
      <c r="J417" s="84" t="str">
        <f>_xlfn.LET(
_xlpm.PrincpalRemainingCalculation,$B$11,
_xlpm.IsPrincipalZeroCondition,ROUND($I416,2) = 0,
_xlpm.IsPrincipalRemainingBlankCondition,$I416="",
_xlpm.IsPeriodBlankCondition,ISBLANK($A417),
_xlpm.Calculation,IF(_xlpm.IsPeriodBlankCondition,"",IF(_xlpm.IsPrincipalRemainingBlankCondition,"",IF(_xlpm.IsPrincipalZeroCondition,"",_xlpm.PrincpalRemainingCalculation))),
_xlpm.Calculation
)</f>
        <v/>
      </c>
      <c r="K417" s="84" t="str">
        <f>_xlfn.LET(
_xlpm.IsPrincipalRemainingLessThanOrEqualToPMICutoffAmtCondition,$I416&lt;=$B$2*(1-$B$13),
_xlpm.PMIMonthlyPayment,$B$17,
_xlpm.IsPrincipalZeroCondition,ROUND($I416,2) = 0,
_xlpm.IsPrincipalRemainingBlankCondition,$I416="",
_xlpm.IsPeriodBlankCondition,ISBLANK($A417),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17" s="84" t="str">
        <f t="shared" si="32"/>
        <v/>
      </c>
      <c r="O417" s="84"/>
    </row>
    <row r="418" spans="2:15" x14ac:dyDescent="0.3">
      <c r="B418" s="132" t="str">
        <f t="shared" si="33"/>
        <v/>
      </c>
      <c r="C418" s="130">
        <v>0.1</v>
      </c>
      <c r="D418" s="131" t="str">
        <f>_xlfn.LET(
_xlpm.Payment,IF(OR($C418&lt;&gt;$C417,$C417=""),-PMT($C418/12,COUNT($A418:$A$625),$I417),$D417),
_xlpm.IsPrincipalRemainingZeroCondition,ROUND($I417,2)=0,
_xlpm.IsPrincipalRemainingBlankCondition,$I417="",
_xlpm.IsPeriodBlankCondition,ISBLANK($A418),
_xlpm.Calculation,IF(_xlpm.IsPeriodBlankCondition,"",IF(_xlpm.IsPrincipalRemainingBlankCondition,"",IF(_xlpm.IsPrincipalRemainingZeroCondition,"",_xlpm.Payment))),
_xlpm.Calculation
)</f>
        <v/>
      </c>
      <c r="E418" s="84" t="str">
        <f t="shared" si="34"/>
        <v/>
      </c>
      <c r="F418" s="84" t="str" cm="1">
        <f t="array" ref="F418">_xlfn.LET(
_xlpm.InterestCalculation,$I417*($C418/12),
_xlpm.IsPrincipalRemainingZeroCondition,ROUND($I417,2)=0,
_xlpm.IsPrincipalRemainingBlankCondition,$I417="",
_xlpm.IsPeriodBlankCondition,ISBLANK($A418),
_xlpm.Calculation,IF(_xlpm.IsPeriodBlankCondition,"",IF(_xlpm.IsPrincipalRemainingBlankCondition,"",IF(_xlpm.IsPrincipalRemainingZeroCondition,"",_xlpm.InterestCalculation))),
_xlpm.Calculation
)</f>
        <v/>
      </c>
      <c r="G418" s="84" t="str">
        <f t="shared" si="30"/>
        <v/>
      </c>
      <c r="H418" s="84">
        <v>100</v>
      </c>
      <c r="I418" s="84" t="str">
        <f t="shared" si="31"/>
        <v/>
      </c>
      <c r="J418" s="84" t="str">
        <f>_xlfn.LET(
_xlpm.PrincpalRemainingCalculation,$B$11,
_xlpm.IsPrincipalZeroCondition,ROUND($I417,2) = 0,
_xlpm.IsPrincipalRemainingBlankCondition,$I417="",
_xlpm.IsPeriodBlankCondition,ISBLANK($A418),
_xlpm.Calculation,IF(_xlpm.IsPeriodBlankCondition,"",IF(_xlpm.IsPrincipalRemainingBlankCondition,"",IF(_xlpm.IsPrincipalZeroCondition,"",_xlpm.PrincpalRemainingCalculation))),
_xlpm.Calculation
)</f>
        <v/>
      </c>
      <c r="K418" s="84" t="str">
        <f>_xlfn.LET(
_xlpm.IsPrincipalRemainingLessThanOrEqualToPMICutoffAmtCondition,$I417&lt;=$B$2*(1-$B$13),
_xlpm.PMIMonthlyPayment,$B$17,
_xlpm.IsPrincipalZeroCondition,ROUND($I417,2) = 0,
_xlpm.IsPrincipalRemainingBlankCondition,$I417="",
_xlpm.IsPeriodBlankCondition,ISBLANK($A418),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18" s="84" t="str">
        <f t="shared" si="32"/>
        <v/>
      </c>
      <c r="O418" s="84"/>
    </row>
    <row r="419" spans="2:15" x14ac:dyDescent="0.3">
      <c r="B419" s="132" t="str">
        <f t="shared" si="33"/>
        <v/>
      </c>
      <c r="C419" s="130">
        <v>0.1</v>
      </c>
      <c r="D419" s="131" t="str">
        <f>_xlfn.LET(
_xlpm.Payment,IF(OR($C419&lt;&gt;$C418,$C418=""),-PMT($C419/12,COUNT($A419:$A$625),$I418),$D418),
_xlpm.IsPrincipalRemainingZeroCondition,ROUND($I418,2)=0,
_xlpm.IsPrincipalRemainingBlankCondition,$I418="",
_xlpm.IsPeriodBlankCondition,ISBLANK($A419),
_xlpm.Calculation,IF(_xlpm.IsPeriodBlankCondition,"",IF(_xlpm.IsPrincipalRemainingBlankCondition,"",IF(_xlpm.IsPrincipalRemainingZeroCondition,"",_xlpm.Payment))),
_xlpm.Calculation
)</f>
        <v/>
      </c>
      <c r="E419" s="84" t="str">
        <f t="shared" si="34"/>
        <v/>
      </c>
      <c r="F419" s="84" t="str" cm="1">
        <f t="array" ref="F419">_xlfn.LET(
_xlpm.InterestCalculation,$I418*($C419/12),
_xlpm.IsPrincipalRemainingZeroCondition,ROUND($I418,2)=0,
_xlpm.IsPrincipalRemainingBlankCondition,$I418="",
_xlpm.IsPeriodBlankCondition,ISBLANK($A419),
_xlpm.Calculation,IF(_xlpm.IsPeriodBlankCondition,"",IF(_xlpm.IsPrincipalRemainingBlankCondition,"",IF(_xlpm.IsPrincipalRemainingZeroCondition,"",_xlpm.InterestCalculation))),
_xlpm.Calculation
)</f>
        <v/>
      </c>
      <c r="G419" s="84" t="str">
        <f t="shared" si="30"/>
        <v/>
      </c>
      <c r="H419" s="84">
        <v>100</v>
      </c>
      <c r="I419" s="84" t="str">
        <f t="shared" si="31"/>
        <v/>
      </c>
      <c r="J419" s="84" t="str">
        <f>_xlfn.LET(
_xlpm.PrincpalRemainingCalculation,$B$11,
_xlpm.IsPrincipalZeroCondition,ROUND($I418,2) = 0,
_xlpm.IsPrincipalRemainingBlankCondition,$I418="",
_xlpm.IsPeriodBlankCondition,ISBLANK($A419),
_xlpm.Calculation,IF(_xlpm.IsPeriodBlankCondition,"",IF(_xlpm.IsPrincipalRemainingBlankCondition,"",IF(_xlpm.IsPrincipalZeroCondition,"",_xlpm.PrincpalRemainingCalculation))),
_xlpm.Calculation
)</f>
        <v/>
      </c>
      <c r="K419" s="84" t="str">
        <f>_xlfn.LET(
_xlpm.IsPrincipalRemainingLessThanOrEqualToPMICutoffAmtCondition,$I418&lt;=$B$2*(1-$B$13),
_xlpm.PMIMonthlyPayment,$B$17,
_xlpm.IsPrincipalZeroCondition,ROUND($I418,2) = 0,
_xlpm.IsPrincipalRemainingBlankCondition,$I418="",
_xlpm.IsPeriodBlankCondition,ISBLANK($A419),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19" s="84" t="str">
        <f t="shared" si="32"/>
        <v/>
      </c>
      <c r="O419" s="84"/>
    </row>
    <row r="420" spans="2:15" x14ac:dyDescent="0.3">
      <c r="B420" s="132" t="str">
        <f t="shared" si="33"/>
        <v/>
      </c>
      <c r="C420" s="130">
        <v>0.1</v>
      </c>
      <c r="D420" s="131" t="str">
        <f>_xlfn.LET(
_xlpm.Payment,IF(OR($C420&lt;&gt;$C419,$C419=""),-PMT($C420/12,COUNT($A420:$A$625),$I419),$D419),
_xlpm.IsPrincipalRemainingZeroCondition,ROUND($I419,2)=0,
_xlpm.IsPrincipalRemainingBlankCondition,$I419="",
_xlpm.IsPeriodBlankCondition,ISBLANK($A420),
_xlpm.Calculation,IF(_xlpm.IsPeriodBlankCondition,"",IF(_xlpm.IsPrincipalRemainingBlankCondition,"",IF(_xlpm.IsPrincipalRemainingZeroCondition,"",_xlpm.Payment))),
_xlpm.Calculation
)</f>
        <v/>
      </c>
      <c r="E420" s="84" t="str">
        <f t="shared" si="34"/>
        <v/>
      </c>
      <c r="F420" s="84" t="str" cm="1">
        <f t="array" ref="F420">_xlfn.LET(
_xlpm.InterestCalculation,$I419*($C420/12),
_xlpm.IsPrincipalRemainingZeroCondition,ROUND($I419,2)=0,
_xlpm.IsPrincipalRemainingBlankCondition,$I419="",
_xlpm.IsPeriodBlankCondition,ISBLANK($A420),
_xlpm.Calculation,IF(_xlpm.IsPeriodBlankCondition,"",IF(_xlpm.IsPrincipalRemainingBlankCondition,"",IF(_xlpm.IsPrincipalRemainingZeroCondition,"",_xlpm.InterestCalculation))),
_xlpm.Calculation
)</f>
        <v/>
      </c>
      <c r="G420" s="84" t="str">
        <f t="shared" si="30"/>
        <v/>
      </c>
      <c r="H420" s="84">
        <v>100</v>
      </c>
      <c r="I420" s="84" t="str">
        <f t="shared" si="31"/>
        <v/>
      </c>
      <c r="J420" s="84" t="str">
        <f>_xlfn.LET(
_xlpm.PrincpalRemainingCalculation,$B$11,
_xlpm.IsPrincipalZeroCondition,ROUND($I419,2) = 0,
_xlpm.IsPrincipalRemainingBlankCondition,$I419="",
_xlpm.IsPeriodBlankCondition,ISBLANK($A420),
_xlpm.Calculation,IF(_xlpm.IsPeriodBlankCondition,"",IF(_xlpm.IsPrincipalRemainingBlankCondition,"",IF(_xlpm.IsPrincipalZeroCondition,"",_xlpm.PrincpalRemainingCalculation))),
_xlpm.Calculation
)</f>
        <v/>
      </c>
      <c r="K420" s="84" t="str">
        <f>_xlfn.LET(
_xlpm.IsPrincipalRemainingLessThanOrEqualToPMICutoffAmtCondition,$I419&lt;=$B$2*(1-$B$13),
_xlpm.PMIMonthlyPayment,$B$17,
_xlpm.IsPrincipalZeroCondition,ROUND($I419,2) = 0,
_xlpm.IsPrincipalRemainingBlankCondition,$I419="",
_xlpm.IsPeriodBlankCondition,ISBLANK($A420),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20" s="84" t="str">
        <f t="shared" si="32"/>
        <v/>
      </c>
      <c r="O420" s="84"/>
    </row>
    <row r="421" spans="2:15" x14ac:dyDescent="0.3">
      <c r="B421" s="132" t="str">
        <f t="shared" si="33"/>
        <v/>
      </c>
      <c r="C421" s="130">
        <v>0.1</v>
      </c>
      <c r="D421" s="131" t="str">
        <f>_xlfn.LET(
_xlpm.Payment,IF(OR($C421&lt;&gt;$C420,$C420=""),-PMT($C421/12,COUNT($A421:$A$625),$I420),$D420),
_xlpm.IsPrincipalRemainingZeroCondition,ROUND($I420,2)=0,
_xlpm.IsPrincipalRemainingBlankCondition,$I420="",
_xlpm.IsPeriodBlankCondition,ISBLANK($A421),
_xlpm.Calculation,IF(_xlpm.IsPeriodBlankCondition,"",IF(_xlpm.IsPrincipalRemainingBlankCondition,"",IF(_xlpm.IsPrincipalRemainingZeroCondition,"",_xlpm.Payment))),
_xlpm.Calculation
)</f>
        <v/>
      </c>
      <c r="E421" s="84" t="str">
        <f t="shared" si="34"/>
        <v/>
      </c>
      <c r="F421" s="84" t="str" cm="1">
        <f t="array" ref="F421">_xlfn.LET(
_xlpm.InterestCalculation,$I420*($C421/12),
_xlpm.IsPrincipalRemainingZeroCondition,ROUND($I420,2)=0,
_xlpm.IsPrincipalRemainingBlankCondition,$I420="",
_xlpm.IsPeriodBlankCondition,ISBLANK($A421),
_xlpm.Calculation,IF(_xlpm.IsPeriodBlankCondition,"",IF(_xlpm.IsPrincipalRemainingBlankCondition,"",IF(_xlpm.IsPrincipalRemainingZeroCondition,"",_xlpm.InterestCalculation))),
_xlpm.Calculation
)</f>
        <v/>
      </c>
      <c r="G421" s="84" t="str">
        <f t="shared" si="30"/>
        <v/>
      </c>
      <c r="H421" s="84">
        <v>100</v>
      </c>
      <c r="I421" s="84" t="str">
        <f t="shared" si="31"/>
        <v/>
      </c>
      <c r="J421" s="84" t="str">
        <f>_xlfn.LET(
_xlpm.PrincpalRemainingCalculation,$B$11,
_xlpm.IsPrincipalZeroCondition,ROUND($I420,2) = 0,
_xlpm.IsPrincipalRemainingBlankCondition,$I420="",
_xlpm.IsPeriodBlankCondition,ISBLANK($A421),
_xlpm.Calculation,IF(_xlpm.IsPeriodBlankCondition,"",IF(_xlpm.IsPrincipalRemainingBlankCondition,"",IF(_xlpm.IsPrincipalZeroCondition,"",_xlpm.PrincpalRemainingCalculation))),
_xlpm.Calculation
)</f>
        <v/>
      </c>
      <c r="K421" s="84" t="str">
        <f>_xlfn.LET(
_xlpm.IsPrincipalRemainingLessThanOrEqualToPMICutoffAmtCondition,$I420&lt;=$B$2*(1-$B$13),
_xlpm.PMIMonthlyPayment,$B$17,
_xlpm.IsPrincipalZeroCondition,ROUND($I420,2) = 0,
_xlpm.IsPrincipalRemainingBlankCondition,$I420="",
_xlpm.IsPeriodBlankCondition,ISBLANK($A421),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21" s="84" t="str">
        <f t="shared" si="32"/>
        <v/>
      </c>
      <c r="O421" s="84"/>
    </row>
    <row r="422" spans="2:15" x14ac:dyDescent="0.3">
      <c r="B422" s="132" t="str">
        <f t="shared" si="33"/>
        <v/>
      </c>
      <c r="C422" s="130">
        <v>0.1</v>
      </c>
      <c r="D422" s="131" t="str">
        <f>_xlfn.LET(
_xlpm.Payment,IF(OR($C422&lt;&gt;$C421,$C421=""),-PMT($C422/12,COUNT($A422:$A$625),$I421),$D421),
_xlpm.IsPrincipalRemainingZeroCondition,ROUND($I421,2)=0,
_xlpm.IsPrincipalRemainingBlankCondition,$I421="",
_xlpm.IsPeriodBlankCondition,ISBLANK($A422),
_xlpm.Calculation,IF(_xlpm.IsPeriodBlankCondition,"",IF(_xlpm.IsPrincipalRemainingBlankCondition,"",IF(_xlpm.IsPrincipalRemainingZeroCondition,"",_xlpm.Payment))),
_xlpm.Calculation
)</f>
        <v/>
      </c>
      <c r="E422" s="84" t="str">
        <f t="shared" si="34"/>
        <v/>
      </c>
      <c r="F422" s="84" t="str" cm="1">
        <f t="array" ref="F422">_xlfn.LET(
_xlpm.InterestCalculation,$I421*($C422/12),
_xlpm.IsPrincipalRemainingZeroCondition,ROUND($I421,2)=0,
_xlpm.IsPrincipalRemainingBlankCondition,$I421="",
_xlpm.IsPeriodBlankCondition,ISBLANK($A422),
_xlpm.Calculation,IF(_xlpm.IsPeriodBlankCondition,"",IF(_xlpm.IsPrincipalRemainingBlankCondition,"",IF(_xlpm.IsPrincipalRemainingZeroCondition,"",_xlpm.InterestCalculation))),
_xlpm.Calculation
)</f>
        <v/>
      </c>
      <c r="G422" s="84" t="str">
        <f t="shared" si="30"/>
        <v/>
      </c>
      <c r="H422" s="84">
        <v>100</v>
      </c>
      <c r="I422" s="84" t="str">
        <f t="shared" si="31"/>
        <v/>
      </c>
      <c r="J422" s="84" t="str">
        <f>_xlfn.LET(
_xlpm.PrincpalRemainingCalculation,$B$11,
_xlpm.IsPrincipalZeroCondition,ROUND($I421,2) = 0,
_xlpm.IsPrincipalRemainingBlankCondition,$I421="",
_xlpm.IsPeriodBlankCondition,ISBLANK($A422),
_xlpm.Calculation,IF(_xlpm.IsPeriodBlankCondition,"",IF(_xlpm.IsPrincipalRemainingBlankCondition,"",IF(_xlpm.IsPrincipalZeroCondition,"",_xlpm.PrincpalRemainingCalculation))),
_xlpm.Calculation
)</f>
        <v/>
      </c>
      <c r="K422" s="84" t="str">
        <f>_xlfn.LET(
_xlpm.IsPrincipalRemainingLessThanOrEqualToPMICutoffAmtCondition,$I421&lt;=$B$2*(1-$B$13),
_xlpm.PMIMonthlyPayment,$B$17,
_xlpm.IsPrincipalZeroCondition,ROUND($I421,2) = 0,
_xlpm.IsPrincipalRemainingBlankCondition,$I421="",
_xlpm.IsPeriodBlankCondition,ISBLANK($A422),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22" s="84" t="str">
        <f t="shared" si="32"/>
        <v/>
      </c>
      <c r="O422" s="84"/>
    </row>
    <row r="423" spans="2:15" x14ac:dyDescent="0.3">
      <c r="B423" s="132" t="str">
        <f t="shared" si="33"/>
        <v/>
      </c>
      <c r="C423" s="130">
        <v>0.1</v>
      </c>
      <c r="D423" s="131" t="str">
        <f>_xlfn.LET(
_xlpm.Payment,IF(OR($C423&lt;&gt;$C422,$C422=""),-PMT($C423/12,COUNT($A423:$A$625),$I422),$D422),
_xlpm.IsPrincipalRemainingZeroCondition,ROUND($I422,2)=0,
_xlpm.IsPrincipalRemainingBlankCondition,$I422="",
_xlpm.IsPeriodBlankCondition,ISBLANK($A423),
_xlpm.Calculation,IF(_xlpm.IsPeriodBlankCondition,"",IF(_xlpm.IsPrincipalRemainingBlankCondition,"",IF(_xlpm.IsPrincipalRemainingZeroCondition,"",_xlpm.Payment))),
_xlpm.Calculation
)</f>
        <v/>
      </c>
      <c r="E423" s="84" t="str">
        <f t="shared" si="34"/>
        <v/>
      </c>
      <c r="F423" s="84" t="str" cm="1">
        <f t="array" ref="F423">_xlfn.LET(
_xlpm.InterestCalculation,$I422*($C423/12),
_xlpm.IsPrincipalRemainingZeroCondition,ROUND($I422,2)=0,
_xlpm.IsPrincipalRemainingBlankCondition,$I422="",
_xlpm.IsPeriodBlankCondition,ISBLANK($A423),
_xlpm.Calculation,IF(_xlpm.IsPeriodBlankCondition,"",IF(_xlpm.IsPrincipalRemainingBlankCondition,"",IF(_xlpm.IsPrincipalRemainingZeroCondition,"",_xlpm.InterestCalculation))),
_xlpm.Calculation
)</f>
        <v/>
      </c>
      <c r="G423" s="84" t="str">
        <f t="shared" si="30"/>
        <v/>
      </c>
      <c r="H423" s="84">
        <v>100</v>
      </c>
      <c r="I423" s="84" t="str">
        <f t="shared" si="31"/>
        <v/>
      </c>
      <c r="J423" s="84" t="str">
        <f>_xlfn.LET(
_xlpm.PrincpalRemainingCalculation,$B$11,
_xlpm.IsPrincipalZeroCondition,ROUND($I422,2) = 0,
_xlpm.IsPrincipalRemainingBlankCondition,$I422="",
_xlpm.IsPeriodBlankCondition,ISBLANK($A423),
_xlpm.Calculation,IF(_xlpm.IsPeriodBlankCondition,"",IF(_xlpm.IsPrincipalRemainingBlankCondition,"",IF(_xlpm.IsPrincipalZeroCondition,"",_xlpm.PrincpalRemainingCalculation))),
_xlpm.Calculation
)</f>
        <v/>
      </c>
      <c r="K423" s="84" t="str">
        <f>_xlfn.LET(
_xlpm.IsPrincipalRemainingLessThanOrEqualToPMICutoffAmtCondition,$I422&lt;=$B$2*(1-$B$13),
_xlpm.PMIMonthlyPayment,$B$17,
_xlpm.IsPrincipalZeroCondition,ROUND($I422,2) = 0,
_xlpm.IsPrincipalRemainingBlankCondition,$I422="",
_xlpm.IsPeriodBlankCondition,ISBLANK($A423),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23" s="84" t="str">
        <f t="shared" si="32"/>
        <v/>
      </c>
      <c r="O423" s="84"/>
    </row>
    <row r="424" spans="2:15" x14ac:dyDescent="0.3">
      <c r="B424" s="132" t="str">
        <f t="shared" si="33"/>
        <v/>
      </c>
      <c r="C424" s="130">
        <v>0.1</v>
      </c>
      <c r="D424" s="131" t="str">
        <f>_xlfn.LET(
_xlpm.Payment,IF(OR($C424&lt;&gt;$C423,$C423=""),-PMT($C424/12,COUNT($A424:$A$625),$I423),$D423),
_xlpm.IsPrincipalRemainingZeroCondition,ROUND($I423,2)=0,
_xlpm.IsPrincipalRemainingBlankCondition,$I423="",
_xlpm.IsPeriodBlankCondition,ISBLANK($A424),
_xlpm.Calculation,IF(_xlpm.IsPeriodBlankCondition,"",IF(_xlpm.IsPrincipalRemainingBlankCondition,"",IF(_xlpm.IsPrincipalRemainingZeroCondition,"",_xlpm.Payment))),
_xlpm.Calculation
)</f>
        <v/>
      </c>
      <c r="E424" s="84" t="str">
        <f t="shared" si="34"/>
        <v/>
      </c>
      <c r="F424" s="84" t="str" cm="1">
        <f t="array" ref="F424">_xlfn.LET(
_xlpm.InterestCalculation,$I423*($C424/12),
_xlpm.IsPrincipalRemainingZeroCondition,ROUND($I423,2)=0,
_xlpm.IsPrincipalRemainingBlankCondition,$I423="",
_xlpm.IsPeriodBlankCondition,ISBLANK($A424),
_xlpm.Calculation,IF(_xlpm.IsPeriodBlankCondition,"",IF(_xlpm.IsPrincipalRemainingBlankCondition,"",IF(_xlpm.IsPrincipalRemainingZeroCondition,"",_xlpm.InterestCalculation))),
_xlpm.Calculation
)</f>
        <v/>
      </c>
      <c r="G424" s="84" t="str">
        <f t="shared" si="30"/>
        <v/>
      </c>
      <c r="H424" s="84">
        <v>100</v>
      </c>
      <c r="I424" s="84" t="str">
        <f t="shared" si="31"/>
        <v/>
      </c>
      <c r="J424" s="84" t="str">
        <f>_xlfn.LET(
_xlpm.PrincpalRemainingCalculation,$B$11,
_xlpm.IsPrincipalZeroCondition,ROUND($I423,2) = 0,
_xlpm.IsPrincipalRemainingBlankCondition,$I423="",
_xlpm.IsPeriodBlankCondition,ISBLANK($A424),
_xlpm.Calculation,IF(_xlpm.IsPeriodBlankCondition,"",IF(_xlpm.IsPrincipalRemainingBlankCondition,"",IF(_xlpm.IsPrincipalZeroCondition,"",_xlpm.PrincpalRemainingCalculation))),
_xlpm.Calculation
)</f>
        <v/>
      </c>
      <c r="K424" s="84" t="str">
        <f>_xlfn.LET(
_xlpm.IsPrincipalRemainingLessThanOrEqualToPMICutoffAmtCondition,$I423&lt;=$B$2*(1-$B$13),
_xlpm.PMIMonthlyPayment,$B$17,
_xlpm.IsPrincipalZeroCondition,ROUND($I423,2) = 0,
_xlpm.IsPrincipalRemainingBlankCondition,$I423="",
_xlpm.IsPeriodBlankCondition,ISBLANK($A424),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24" s="84" t="str">
        <f t="shared" si="32"/>
        <v/>
      </c>
      <c r="O424" s="84"/>
    </row>
    <row r="425" spans="2:15" x14ac:dyDescent="0.3">
      <c r="B425" s="132" t="str">
        <f t="shared" si="33"/>
        <v/>
      </c>
      <c r="C425" s="130">
        <v>0.1</v>
      </c>
      <c r="D425" s="131" t="str">
        <f>_xlfn.LET(
_xlpm.Payment,IF(OR($C425&lt;&gt;$C424,$C424=""),-PMT($C425/12,COUNT($A425:$A$625),$I424),$D424),
_xlpm.IsPrincipalRemainingZeroCondition,ROUND($I424,2)=0,
_xlpm.IsPrincipalRemainingBlankCondition,$I424="",
_xlpm.IsPeriodBlankCondition,ISBLANK($A425),
_xlpm.Calculation,IF(_xlpm.IsPeriodBlankCondition,"",IF(_xlpm.IsPrincipalRemainingBlankCondition,"",IF(_xlpm.IsPrincipalRemainingZeroCondition,"",_xlpm.Payment))),
_xlpm.Calculation
)</f>
        <v/>
      </c>
      <c r="E425" s="84" t="str">
        <f t="shared" si="34"/>
        <v/>
      </c>
      <c r="F425" s="84" t="str" cm="1">
        <f t="array" ref="F425">_xlfn.LET(
_xlpm.InterestCalculation,$I424*($C425/12),
_xlpm.IsPrincipalRemainingZeroCondition,ROUND($I424,2)=0,
_xlpm.IsPrincipalRemainingBlankCondition,$I424="",
_xlpm.IsPeriodBlankCondition,ISBLANK($A425),
_xlpm.Calculation,IF(_xlpm.IsPeriodBlankCondition,"",IF(_xlpm.IsPrincipalRemainingBlankCondition,"",IF(_xlpm.IsPrincipalRemainingZeroCondition,"",_xlpm.InterestCalculation))),
_xlpm.Calculation
)</f>
        <v/>
      </c>
      <c r="G425" s="84" t="str">
        <f t="shared" si="30"/>
        <v/>
      </c>
      <c r="H425" s="84">
        <v>100</v>
      </c>
      <c r="I425" s="84" t="str">
        <f t="shared" si="31"/>
        <v/>
      </c>
      <c r="J425" s="84" t="str">
        <f>_xlfn.LET(
_xlpm.PrincpalRemainingCalculation,$B$11,
_xlpm.IsPrincipalZeroCondition,ROUND($I424,2) = 0,
_xlpm.IsPrincipalRemainingBlankCondition,$I424="",
_xlpm.IsPeriodBlankCondition,ISBLANK($A425),
_xlpm.Calculation,IF(_xlpm.IsPeriodBlankCondition,"",IF(_xlpm.IsPrincipalRemainingBlankCondition,"",IF(_xlpm.IsPrincipalZeroCondition,"",_xlpm.PrincpalRemainingCalculation))),
_xlpm.Calculation
)</f>
        <v/>
      </c>
      <c r="K425" s="84" t="str">
        <f>_xlfn.LET(
_xlpm.IsPrincipalRemainingLessThanOrEqualToPMICutoffAmtCondition,$I424&lt;=$B$2*(1-$B$13),
_xlpm.PMIMonthlyPayment,$B$17,
_xlpm.IsPrincipalZeroCondition,ROUND($I424,2) = 0,
_xlpm.IsPrincipalRemainingBlankCondition,$I424="",
_xlpm.IsPeriodBlankCondition,ISBLANK($A425),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25" s="84" t="str">
        <f t="shared" si="32"/>
        <v/>
      </c>
      <c r="O425" s="84"/>
    </row>
    <row r="426" spans="2:15" x14ac:dyDescent="0.3">
      <c r="B426" s="132" t="str">
        <f t="shared" si="33"/>
        <v/>
      </c>
      <c r="C426" s="130">
        <v>0.1</v>
      </c>
      <c r="D426" s="131" t="str">
        <f>_xlfn.LET(
_xlpm.Payment,IF(OR($C426&lt;&gt;$C425,$C425=""),-PMT($C426/12,COUNT($A426:$A$625),$I425),$D425),
_xlpm.IsPrincipalRemainingZeroCondition,ROUND($I425,2)=0,
_xlpm.IsPrincipalRemainingBlankCondition,$I425="",
_xlpm.IsPeriodBlankCondition,ISBLANK($A426),
_xlpm.Calculation,IF(_xlpm.IsPeriodBlankCondition,"",IF(_xlpm.IsPrincipalRemainingBlankCondition,"",IF(_xlpm.IsPrincipalRemainingZeroCondition,"",_xlpm.Payment))),
_xlpm.Calculation
)</f>
        <v/>
      </c>
      <c r="E426" s="84" t="str">
        <f t="shared" si="34"/>
        <v/>
      </c>
      <c r="F426" s="84" t="str" cm="1">
        <f t="array" ref="F426">_xlfn.LET(
_xlpm.InterestCalculation,$I425*($C426/12),
_xlpm.IsPrincipalRemainingZeroCondition,ROUND($I425,2)=0,
_xlpm.IsPrincipalRemainingBlankCondition,$I425="",
_xlpm.IsPeriodBlankCondition,ISBLANK($A426),
_xlpm.Calculation,IF(_xlpm.IsPeriodBlankCondition,"",IF(_xlpm.IsPrincipalRemainingBlankCondition,"",IF(_xlpm.IsPrincipalRemainingZeroCondition,"",_xlpm.InterestCalculation))),
_xlpm.Calculation
)</f>
        <v/>
      </c>
      <c r="G426" s="84" t="str">
        <f t="shared" si="30"/>
        <v/>
      </c>
      <c r="H426" s="84">
        <v>100</v>
      </c>
      <c r="I426" s="84" t="str">
        <f t="shared" si="31"/>
        <v/>
      </c>
      <c r="J426" s="84" t="str">
        <f>_xlfn.LET(
_xlpm.PrincpalRemainingCalculation,$B$11,
_xlpm.IsPrincipalZeroCondition,ROUND($I425,2) = 0,
_xlpm.IsPrincipalRemainingBlankCondition,$I425="",
_xlpm.IsPeriodBlankCondition,ISBLANK($A426),
_xlpm.Calculation,IF(_xlpm.IsPeriodBlankCondition,"",IF(_xlpm.IsPrincipalRemainingBlankCondition,"",IF(_xlpm.IsPrincipalZeroCondition,"",_xlpm.PrincpalRemainingCalculation))),
_xlpm.Calculation
)</f>
        <v/>
      </c>
      <c r="K426" s="84" t="str">
        <f>_xlfn.LET(
_xlpm.IsPrincipalRemainingLessThanOrEqualToPMICutoffAmtCondition,$I425&lt;=$B$2*(1-$B$13),
_xlpm.PMIMonthlyPayment,$B$17,
_xlpm.IsPrincipalZeroCondition,ROUND($I425,2) = 0,
_xlpm.IsPrincipalRemainingBlankCondition,$I425="",
_xlpm.IsPeriodBlankCondition,ISBLANK($A426),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26" s="84" t="str">
        <f t="shared" si="32"/>
        <v/>
      </c>
      <c r="O426" s="84"/>
    </row>
    <row r="427" spans="2:15" x14ac:dyDescent="0.3">
      <c r="B427" s="132" t="str">
        <f t="shared" si="33"/>
        <v/>
      </c>
      <c r="C427" s="130">
        <v>0.1</v>
      </c>
      <c r="D427" s="131" t="str">
        <f>_xlfn.LET(
_xlpm.Payment,IF(OR($C427&lt;&gt;$C426,$C426=""),-PMT($C427/12,COUNT($A427:$A$625),$I426),$D426),
_xlpm.IsPrincipalRemainingZeroCondition,ROUND($I426,2)=0,
_xlpm.IsPrincipalRemainingBlankCondition,$I426="",
_xlpm.IsPeriodBlankCondition,ISBLANK($A427),
_xlpm.Calculation,IF(_xlpm.IsPeriodBlankCondition,"",IF(_xlpm.IsPrincipalRemainingBlankCondition,"",IF(_xlpm.IsPrincipalRemainingZeroCondition,"",_xlpm.Payment))),
_xlpm.Calculation
)</f>
        <v/>
      </c>
      <c r="E427" s="84" t="str">
        <f t="shared" si="34"/>
        <v/>
      </c>
      <c r="F427" s="84" t="str" cm="1">
        <f t="array" ref="F427">_xlfn.LET(
_xlpm.InterestCalculation,$I426*($C427/12),
_xlpm.IsPrincipalRemainingZeroCondition,ROUND($I426,2)=0,
_xlpm.IsPrincipalRemainingBlankCondition,$I426="",
_xlpm.IsPeriodBlankCondition,ISBLANK($A427),
_xlpm.Calculation,IF(_xlpm.IsPeriodBlankCondition,"",IF(_xlpm.IsPrincipalRemainingBlankCondition,"",IF(_xlpm.IsPrincipalRemainingZeroCondition,"",_xlpm.InterestCalculation))),
_xlpm.Calculation
)</f>
        <v/>
      </c>
      <c r="G427" s="84" t="str">
        <f t="shared" ref="G427:G490" si="35">_xlfn.LET(
_xlpm.PrincipalOwedCalculation,$D427-$F427,
_xlpm.IsPrincipalLessThenOrEqualToMonthlyPaymentCondition,$I426&lt;=$D427,
_xlpm.IsPrincipalZeroCondition,ROUND($I426,2) = 0,
_xlpm.IsPrincipalRemainingBlankCondition,$I426="",
_xlpm.IsPeriodBlankCondition,ISBLANK($A427),
_xlpm.Calculation,IF(_xlpm.IsPeriodBlankCondition,"",IF(_xlpm.IsPrincipalRemainingBlankCondition,"",IF(_xlpm.IsPrincipalZeroCondition,"",IF(_xlpm.IsPrincipalLessThenOrEqualToMonthlyPaymentCondition,$I426,_xlpm.PrincipalOwedCalculation)))),
_xlpm.Calculation
)</f>
        <v/>
      </c>
      <c r="H427" s="84">
        <v>100</v>
      </c>
      <c r="I427" s="84" t="str">
        <f t="shared" si="31"/>
        <v/>
      </c>
      <c r="J427" s="84" t="str">
        <f>_xlfn.LET(
_xlpm.PrincpalRemainingCalculation,$B$11,
_xlpm.IsPrincipalZeroCondition,ROUND($I426,2) = 0,
_xlpm.IsPrincipalRemainingBlankCondition,$I426="",
_xlpm.IsPeriodBlankCondition,ISBLANK($A427),
_xlpm.Calculation,IF(_xlpm.IsPeriodBlankCondition,"",IF(_xlpm.IsPrincipalRemainingBlankCondition,"",IF(_xlpm.IsPrincipalZeroCondition,"",_xlpm.PrincpalRemainingCalculation))),
_xlpm.Calculation
)</f>
        <v/>
      </c>
      <c r="K427" s="84" t="str">
        <f>_xlfn.LET(
_xlpm.IsPrincipalRemainingLessThanOrEqualToPMICutoffAmtCondition,$I426&lt;=$B$2*(1-$B$13),
_xlpm.PMIMonthlyPayment,$B$17,
_xlpm.IsPrincipalZeroCondition,ROUND($I426,2) = 0,
_xlpm.IsPrincipalRemainingBlankCondition,$I426="",
_xlpm.IsPeriodBlankCondition,ISBLANK($A427),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27" s="84" t="str">
        <f t="shared" si="32"/>
        <v/>
      </c>
      <c r="O427" s="84"/>
    </row>
    <row r="428" spans="2:15" x14ac:dyDescent="0.3">
      <c r="B428" s="132" t="str">
        <f t="shared" si="33"/>
        <v/>
      </c>
      <c r="C428" s="130">
        <v>0.1</v>
      </c>
      <c r="D428" s="131" t="str">
        <f>_xlfn.LET(
_xlpm.Payment,IF(OR($C428&lt;&gt;$C427,$C427=""),-PMT($C428/12,COUNT($A428:$A$625),$I427),$D427),
_xlpm.IsPrincipalRemainingZeroCondition,ROUND($I427,2)=0,
_xlpm.IsPrincipalRemainingBlankCondition,$I427="",
_xlpm.IsPeriodBlankCondition,ISBLANK($A428),
_xlpm.Calculation,IF(_xlpm.IsPeriodBlankCondition,"",IF(_xlpm.IsPrincipalRemainingBlankCondition,"",IF(_xlpm.IsPrincipalRemainingZeroCondition,"",_xlpm.Payment))),
_xlpm.Calculation
)</f>
        <v/>
      </c>
      <c r="E428" s="84" t="str">
        <f t="shared" si="34"/>
        <v/>
      </c>
      <c r="F428" s="84" t="str" cm="1">
        <f t="array" ref="F428">_xlfn.LET(
_xlpm.InterestCalculation,$I427*($C428/12),
_xlpm.IsPrincipalRemainingZeroCondition,ROUND($I427,2)=0,
_xlpm.IsPrincipalRemainingBlankCondition,$I427="",
_xlpm.IsPeriodBlankCondition,ISBLANK($A428),
_xlpm.Calculation,IF(_xlpm.IsPeriodBlankCondition,"",IF(_xlpm.IsPrincipalRemainingBlankCondition,"",IF(_xlpm.IsPrincipalRemainingZeroCondition,"",_xlpm.InterestCalculation))),
_xlpm.Calculation
)</f>
        <v/>
      </c>
      <c r="G428" s="84" t="str">
        <f t="shared" si="35"/>
        <v/>
      </c>
      <c r="H428" s="84">
        <v>100</v>
      </c>
      <c r="I428" s="84" t="str">
        <f t="shared" si="31"/>
        <v/>
      </c>
      <c r="J428" s="84" t="str">
        <f>_xlfn.LET(
_xlpm.PrincpalRemainingCalculation,$B$11,
_xlpm.IsPrincipalZeroCondition,ROUND($I427,2) = 0,
_xlpm.IsPrincipalRemainingBlankCondition,$I427="",
_xlpm.IsPeriodBlankCondition,ISBLANK($A428),
_xlpm.Calculation,IF(_xlpm.IsPeriodBlankCondition,"",IF(_xlpm.IsPrincipalRemainingBlankCondition,"",IF(_xlpm.IsPrincipalZeroCondition,"",_xlpm.PrincpalRemainingCalculation))),
_xlpm.Calculation
)</f>
        <v/>
      </c>
      <c r="K428" s="84" t="str">
        <f>_xlfn.LET(
_xlpm.IsPrincipalRemainingLessThanOrEqualToPMICutoffAmtCondition,$I427&lt;=$B$2*(1-$B$13),
_xlpm.PMIMonthlyPayment,$B$17,
_xlpm.IsPrincipalZeroCondition,ROUND($I427,2) = 0,
_xlpm.IsPrincipalRemainingBlankCondition,$I427="",
_xlpm.IsPeriodBlankCondition,ISBLANK($A428),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28" s="84" t="str">
        <f t="shared" si="32"/>
        <v/>
      </c>
      <c r="O428" s="84"/>
    </row>
    <row r="429" spans="2:15" x14ac:dyDescent="0.3">
      <c r="B429" s="132" t="str">
        <f t="shared" si="33"/>
        <v/>
      </c>
      <c r="C429" s="130">
        <v>0.1</v>
      </c>
      <c r="D429" s="131" t="str">
        <f>_xlfn.LET(
_xlpm.Payment,IF(OR($C429&lt;&gt;$C428,$C428=""),-PMT($C429/12,COUNT($A429:$A$625),$I428),$D428),
_xlpm.IsPrincipalRemainingZeroCondition,ROUND($I428,2)=0,
_xlpm.IsPrincipalRemainingBlankCondition,$I428="",
_xlpm.IsPeriodBlankCondition,ISBLANK($A429),
_xlpm.Calculation,IF(_xlpm.IsPeriodBlankCondition,"",IF(_xlpm.IsPrincipalRemainingBlankCondition,"",IF(_xlpm.IsPrincipalRemainingZeroCondition,"",_xlpm.Payment))),
_xlpm.Calculation
)</f>
        <v/>
      </c>
      <c r="E429" s="84" t="str">
        <f t="shared" si="34"/>
        <v/>
      </c>
      <c r="F429" s="84" t="str" cm="1">
        <f t="array" ref="F429">_xlfn.LET(
_xlpm.InterestCalculation,$I428*($C429/12),
_xlpm.IsPrincipalRemainingZeroCondition,ROUND($I428,2)=0,
_xlpm.IsPrincipalRemainingBlankCondition,$I428="",
_xlpm.IsPeriodBlankCondition,ISBLANK($A429),
_xlpm.Calculation,IF(_xlpm.IsPeriodBlankCondition,"",IF(_xlpm.IsPrincipalRemainingBlankCondition,"",IF(_xlpm.IsPrincipalRemainingZeroCondition,"",_xlpm.InterestCalculation))),
_xlpm.Calculation
)</f>
        <v/>
      </c>
      <c r="G429" s="84" t="str">
        <f t="shared" si="35"/>
        <v/>
      </c>
      <c r="H429" s="84">
        <v>100</v>
      </c>
      <c r="I429" s="84" t="str">
        <f t="shared" si="31"/>
        <v/>
      </c>
      <c r="J429" s="84" t="str">
        <f>_xlfn.LET(
_xlpm.PrincpalRemainingCalculation,$B$11,
_xlpm.IsPrincipalZeroCondition,ROUND($I428,2) = 0,
_xlpm.IsPrincipalRemainingBlankCondition,$I428="",
_xlpm.IsPeriodBlankCondition,ISBLANK($A429),
_xlpm.Calculation,IF(_xlpm.IsPeriodBlankCondition,"",IF(_xlpm.IsPrincipalRemainingBlankCondition,"",IF(_xlpm.IsPrincipalZeroCondition,"",_xlpm.PrincpalRemainingCalculation))),
_xlpm.Calculation
)</f>
        <v/>
      </c>
      <c r="K429" s="84" t="str">
        <f>_xlfn.LET(
_xlpm.IsPrincipalRemainingLessThanOrEqualToPMICutoffAmtCondition,$I428&lt;=$B$2*(1-$B$13),
_xlpm.PMIMonthlyPayment,$B$17,
_xlpm.IsPrincipalZeroCondition,ROUND($I428,2) = 0,
_xlpm.IsPrincipalRemainingBlankCondition,$I428="",
_xlpm.IsPeriodBlankCondition,ISBLANK($A429),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29" s="84" t="str">
        <f t="shared" si="32"/>
        <v/>
      </c>
      <c r="O429" s="84"/>
    </row>
    <row r="430" spans="2:15" x14ac:dyDescent="0.3">
      <c r="B430" s="132" t="str">
        <f t="shared" si="33"/>
        <v/>
      </c>
      <c r="C430" s="130">
        <v>0.1</v>
      </c>
      <c r="D430" s="131" t="str">
        <f>_xlfn.LET(
_xlpm.Payment,IF(OR($C430&lt;&gt;$C429,$C429=""),-PMT($C430/12,COUNT($A430:$A$625),$I429),$D429),
_xlpm.IsPrincipalRemainingZeroCondition,ROUND($I429,2)=0,
_xlpm.IsPrincipalRemainingBlankCondition,$I429="",
_xlpm.IsPeriodBlankCondition,ISBLANK($A430),
_xlpm.Calculation,IF(_xlpm.IsPeriodBlankCondition,"",IF(_xlpm.IsPrincipalRemainingBlankCondition,"",IF(_xlpm.IsPrincipalRemainingZeroCondition,"",_xlpm.Payment))),
_xlpm.Calculation
)</f>
        <v/>
      </c>
      <c r="E430" s="84" t="str">
        <f t="shared" si="34"/>
        <v/>
      </c>
      <c r="F430" s="84" t="str" cm="1">
        <f t="array" ref="F430">_xlfn.LET(
_xlpm.InterestCalculation,$I429*($C430/12),
_xlpm.IsPrincipalRemainingZeroCondition,ROUND($I429,2)=0,
_xlpm.IsPrincipalRemainingBlankCondition,$I429="",
_xlpm.IsPeriodBlankCondition,ISBLANK($A430),
_xlpm.Calculation,IF(_xlpm.IsPeriodBlankCondition,"",IF(_xlpm.IsPrincipalRemainingBlankCondition,"",IF(_xlpm.IsPrincipalRemainingZeroCondition,"",_xlpm.InterestCalculation))),
_xlpm.Calculation
)</f>
        <v/>
      </c>
      <c r="G430" s="84" t="str">
        <f t="shared" si="35"/>
        <v/>
      </c>
      <c r="H430" s="84">
        <v>100</v>
      </c>
      <c r="I430" s="84" t="str">
        <f t="shared" si="31"/>
        <v/>
      </c>
      <c r="J430" s="84" t="str">
        <f>_xlfn.LET(
_xlpm.PrincpalRemainingCalculation,$B$11,
_xlpm.IsPrincipalZeroCondition,ROUND($I429,2) = 0,
_xlpm.IsPrincipalRemainingBlankCondition,$I429="",
_xlpm.IsPeriodBlankCondition,ISBLANK($A430),
_xlpm.Calculation,IF(_xlpm.IsPeriodBlankCondition,"",IF(_xlpm.IsPrincipalRemainingBlankCondition,"",IF(_xlpm.IsPrincipalZeroCondition,"",_xlpm.PrincpalRemainingCalculation))),
_xlpm.Calculation
)</f>
        <v/>
      </c>
      <c r="K430" s="84" t="str">
        <f>_xlfn.LET(
_xlpm.IsPrincipalRemainingLessThanOrEqualToPMICutoffAmtCondition,$I429&lt;=$B$2*(1-$B$13),
_xlpm.PMIMonthlyPayment,$B$17,
_xlpm.IsPrincipalZeroCondition,ROUND($I429,2) = 0,
_xlpm.IsPrincipalRemainingBlankCondition,$I429="",
_xlpm.IsPeriodBlankCondition,ISBLANK($A430),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30" s="84" t="str">
        <f t="shared" si="32"/>
        <v/>
      </c>
      <c r="O430" s="84"/>
    </row>
    <row r="431" spans="2:15" x14ac:dyDescent="0.3">
      <c r="B431" s="132" t="str">
        <f t="shared" si="33"/>
        <v/>
      </c>
      <c r="C431" s="130">
        <v>0.1</v>
      </c>
      <c r="D431" s="131" t="str">
        <f>_xlfn.LET(
_xlpm.Payment,IF(OR($C431&lt;&gt;$C430,$C430=""),-PMT($C431/12,COUNT($A431:$A$625),$I430),$D430),
_xlpm.IsPrincipalRemainingZeroCondition,ROUND($I430,2)=0,
_xlpm.IsPrincipalRemainingBlankCondition,$I430="",
_xlpm.IsPeriodBlankCondition,ISBLANK($A431),
_xlpm.Calculation,IF(_xlpm.IsPeriodBlankCondition,"",IF(_xlpm.IsPrincipalRemainingBlankCondition,"",IF(_xlpm.IsPrincipalRemainingZeroCondition,"",_xlpm.Payment))),
_xlpm.Calculation
)</f>
        <v/>
      </c>
      <c r="E431" s="84" t="str">
        <f t="shared" si="34"/>
        <v/>
      </c>
      <c r="F431" s="84" t="str" cm="1">
        <f t="array" ref="F431">_xlfn.LET(
_xlpm.InterestCalculation,$I430*($C431/12),
_xlpm.IsPrincipalRemainingZeroCondition,ROUND($I430,2)=0,
_xlpm.IsPrincipalRemainingBlankCondition,$I430="",
_xlpm.IsPeriodBlankCondition,ISBLANK($A431),
_xlpm.Calculation,IF(_xlpm.IsPeriodBlankCondition,"",IF(_xlpm.IsPrincipalRemainingBlankCondition,"",IF(_xlpm.IsPrincipalRemainingZeroCondition,"",_xlpm.InterestCalculation))),
_xlpm.Calculation
)</f>
        <v/>
      </c>
      <c r="G431" s="84" t="str">
        <f t="shared" si="35"/>
        <v/>
      </c>
      <c r="H431" s="84">
        <v>100</v>
      </c>
      <c r="I431" s="84" t="str">
        <f t="shared" si="31"/>
        <v/>
      </c>
      <c r="J431" s="84" t="str">
        <f>_xlfn.LET(
_xlpm.PrincpalRemainingCalculation,$B$11,
_xlpm.IsPrincipalZeroCondition,ROUND($I430,2) = 0,
_xlpm.IsPrincipalRemainingBlankCondition,$I430="",
_xlpm.IsPeriodBlankCondition,ISBLANK($A431),
_xlpm.Calculation,IF(_xlpm.IsPeriodBlankCondition,"",IF(_xlpm.IsPrincipalRemainingBlankCondition,"",IF(_xlpm.IsPrincipalZeroCondition,"",_xlpm.PrincpalRemainingCalculation))),
_xlpm.Calculation
)</f>
        <v/>
      </c>
      <c r="K431" s="84" t="str">
        <f>_xlfn.LET(
_xlpm.IsPrincipalRemainingLessThanOrEqualToPMICutoffAmtCondition,$I430&lt;=$B$2*(1-$B$13),
_xlpm.PMIMonthlyPayment,$B$17,
_xlpm.IsPrincipalZeroCondition,ROUND($I430,2) = 0,
_xlpm.IsPrincipalRemainingBlankCondition,$I430="",
_xlpm.IsPeriodBlankCondition,ISBLANK($A431),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31" s="84" t="str">
        <f t="shared" si="32"/>
        <v/>
      </c>
      <c r="O431" s="84"/>
    </row>
    <row r="432" spans="2:15" x14ac:dyDescent="0.3">
      <c r="B432" s="132" t="str">
        <f t="shared" si="33"/>
        <v/>
      </c>
      <c r="C432" s="130">
        <v>0.1</v>
      </c>
      <c r="D432" s="131" t="str">
        <f>_xlfn.LET(
_xlpm.Payment,IF(OR($C432&lt;&gt;$C431,$C431=""),-PMT($C432/12,COUNT($A432:$A$625),$I431),$D431),
_xlpm.IsPrincipalRemainingZeroCondition,ROUND($I431,2)=0,
_xlpm.IsPrincipalRemainingBlankCondition,$I431="",
_xlpm.IsPeriodBlankCondition,ISBLANK($A432),
_xlpm.Calculation,IF(_xlpm.IsPeriodBlankCondition,"",IF(_xlpm.IsPrincipalRemainingBlankCondition,"",IF(_xlpm.IsPrincipalRemainingZeroCondition,"",_xlpm.Payment))),
_xlpm.Calculation
)</f>
        <v/>
      </c>
      <c r="E432" s="84" t="str">
        <f t="shared" si="34"/>
        <v/>
      </c>
      <c r="F432" s="84" t="str" cm="1">
        <f t="array" ref="F432">_xlfn.LET(
_xlpm.InterestCalculation,$I431*($C432/12),
_xlpm.IsPrincipalRemainingZeroCondition,ROUND($I431,2)=0,
_xlpm.IsPrincipalRemainingBlankCondition,$I431="",
_xlpm.IsPeriodBlankCondition,ISBLANK($A432),
_xlpm.Calculation,IF(_xlpm.IsPeriodBlankCondition,"",IF(_xlpm.IsPrincipalRemainingBlankCondition,"",IF(_xlpm.IsPrincipalRemainingZeroCondition,"",_xlpm.InterestCalculation))),
_xlpm.Calculation
)</f>
        <v/>
      </c>
      <c r="G432" s="84" t="str">
        <f t="shared" si="35"/>
        <v/>
      </c>
      <c r="H432" s="84">
        <v>100</v>
      </c>
      <c r="I432" s="84" t="str">
        <f t="shared" si="31"/>
        <v/>
      </c>
      <c r="J432" s="84" t="str">
        <f>_xlfn.LET(
_xlpm.PrincpalRemainingCalculation,$B$11,
_xlpm.IsPrincipalZeroCondition,ROUND($I431,2) = 0,
_xlpm.IsPrincipalRemainingBlankCondition,$I431="",
_xlpm.IsPeriodBlankCondition,ISBLANK($A432),
_xlpm.Calculation,IF(_xlpm.IsPeriodBlankCondition,"",IF(_xlpm.IsPrincipalRemainingBlankCondition,"",IF(_xlpm.IsPrincipalZeroCondition,"",_xlpm.PrincpalRemainingCalculation))),
_xlpm.Calculation
)</f>
        <v/>
      </c>
      <c r="K432" s="84" t="str">
        <f>_xlfn.LET(
_xlpm.IsPrincipalRemainingLessThanOrEqualToPMICutoffAmtCondition,$I431&lt;=$B$2*(1-$B$13),
_xlpm.PMIMonthlyPayment,$B$17,
_xlpm.IsPrincipalZeroCondition,ROUND($I431,2) = 0,
_xlpm.IsPrincipalRemainingBlankCondition,$I431="",
_xlpm.IsPeriodBlankCondition,ISBLANK($A432),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32" s="84" t="str">
        <f t="shared" si="32"/>
        <v/>
      </c>
      <c r="O432" s="84"/>
    </row>
    <row r="433" spans="2:15" x14ac:dyDescent="0.3">
      <c r="B433" s="132" t="str">
        <f t="shared" si="33"/>
        <v/>
      </c>
      <c r="C433" s="130">
        <v>0.1</v>
      </c>
      <c r="D433" s="131" t="str">
        <f>_xlfn.LET(
_xlpm.Payment,IF(OR($C433&lt;&gt;$C432,$C432=""),-PMT($C433/12,COUNT($A433:$A$625),$I432),$D432),
_xlpm.IsPrincipalRemainingZeroCondition,ROUND($I432,2)=0,
_xlpm.IsPrincipalRemainingBlankCondition,$I432="",
_xlpm.IsPeriodBlankCondition,ISBLANK($A433),
_xlpm.Calculation,IF(_xlpm.IsPeriodBlankCondition,"",IF(_xlpm.IsPrincipalRemainingBlankCondition,"",IF(_xlpm.IsPrincipalRemainingZeroCondition,"",_xlpm.Payment))),
_xlpm.Calculation
)</f>
        <v/>
      </c>
      <c r="E433" s="84" t="str">
        <f t="shared" si="34"/>
        <v/>
      </c>
      <c r="F433" s="84" t="str" cm="1">
        <f t="array" ref="F433">_xlfn.LET(
_xlpm.InterestCalculation,$I432*($C433/12),
_xlpm.IsPrincipalRemainingZeroCondition,ROUND($I432,2)=0,
_xlpm.IsPrincipalRemainingBlankCondition,$I432="",
_xlpm.IsPeriodBlankCondition,ISBLANK($A433),
_xlpm.Calculation,IF(_xlpm.IsPeriodBlankCondition,"",IF(_xlpm.IsPrincipalRemainingBlankCondition,"",IF(_xlpm.IsPrincipalRemainingZeroCondition,"",_xlpm.InterestCalculation))),
_xlpm.Calculation
)</f>
        <v/>
      </c>
      <c r="G433" s="84" t="str">
        <f t="shared" si="35"/>
        <v/>
      </c>
      <c r="H433" s="84">
        <v>100</v>
      </c>
      <c r="I433" s="84" t="str">
        <f t="shared" si="31"/>
        <v/>
      </c>
      <c r="J433" s="84" t="str">
        <f>_xlfn.LET(
_xlpm.PrincpalRemainingCalculation,$B$11,
_xlpm.IsPrincipalZeroCondition,ROUND($I432,2) = 0,
_xlpm.IsPrincipalRemainingBlankCondition,$I432="",
_xlpm.IsPeriodBlankCondition,ISBLANK($A433),
_xlpm.Calculation,IF(_xlpm.IsPeriodBlankCondition,"",IF(_xlpm.IsPrincipalRemainingBlankCondition,"",IF(_xlpm.IsPrincipalZeroCondition,"",_xlpm.PrincpalRemainingCalculation))),
_xlpm.Calculation
)</f>
        <v/>
      </c>
      <c r="K433" s="84" t="str">
        <f>_xlfn.LET(
_xlpm.IsPrincipalRemainingLessThanOrEqualToPMICutoffAmtCondition,$I432&lt;=$B$2*(1-$B$13),
_xlpm.PMIMonthlyPayment,$B$17,
_xlpm.IsPrincipalZeroCondition,ROUND($I432,2) = 0,
_xlpm.IsPrincipalRemainingBlankCondition,$I432="",
_xlpm.IsPeriodBlankCondition,ISBLANK($A433),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33" s="84" t="str">
        <f t="shared" si="32"/>
        <v/>
      </c>
      <c r="O433" s="84"/>
    </row>
    <row r="434" spans="2:15" x14ac:dyDescent="0.3">
      <c r="B434" s="132" t="str">
        <f t="shared" si="33"/>
        <v/>
      </c>
      <c r="C434" s="130">
        <v>0.1</v>
      </c>
      <c r="D434" s="131" t="str">
        <f>_xlfn.LET(
_xlpm.Payment,IF(OR($C434&lt;&gt;$C433,$C433=""),-PMT($C434/12,COUNT($A434:$A$625),$I433),$D433),
_xlpm.IsPrincipalRemainingZeroCondition,ROUND($I433,2)=0,
_xlpm.IsPrincipalRemainingBlankCondition,$I433="",
_xlpm.IsPeriodBlankCondition,ISBLANK($A434),
_xlpm.Calculation,IF(_xlpm.IsPeriodBlankCondition,"",IF(_xlpm.IsPrincipalRemainingBlankCondition,"",IF(_xlpm.IsPrincipalRemainingZeroCondition,"",_xlpm.Payment))),
_xlpm.Calculation
)</f>
        <v/>
      </c>
      <c r="E434" s="84" t="str">
        <f t="shared" si="34"/>
        <v/>
      </c>
      <c r="F434" s="84" t="str" cm="1">
        <f t="array" ref="F434">_xlfn.LET(
_xlpm.InterestCalculation,$I433*($C434/12),
_xlpm.IsPrincipalRemainingZeroCondition,ROUND($I433,2)=0,
_xlpm.IsPrincipalRemainingBlankCondition,$I433="",
_xlpm.IsPeriodBlankCondition,ISBLANK($A434),
_xlpm.Calculation,IF(_xlpm.IsPeriodBlankCondition,"",IF(_xlpm.IsPrincipalRemainingBlankCondition,"",IF(_xlpm.IsPrincipalRemainingZeroCondition,"",_xlpm.InterestCalculation))),
_xlpm.Calculation
)</f>
        <v/>
      </c>
      <c r="G434" s="84" t="str">
        <f t="shared" si="35"/>
        <v/>
      </c>
      <c r="H434" s="84">
        <v>100</v>
      </c>
      <c r="I434" s="84" t="str">
        <f t="shared" si="31"/>
        <v/>
      </c>
      <c r="J434" s="84" t="str">
        <f>_xlfn.LET(
_xlpm.PrincpalRemainingCalculation,$B$11,
_xlpm.IsPrincipalZeroCondition,ROUND($I433,2) = 0,
_xlpm.IsPrincipalRemainingBlankCondition,$I433="",
_xlpm.IsPeriodBlankCondition,ISBLANK($A434),
_xlpm.Calculation,IF(_xlpm.IsPeriodBlankCondition,"",IF(_xlpm.IsPrincipalRemainingBlankCondition,"",IF(_xlpm.IsPrincipalZeroCondition,"",_xlpm.PrincpalRemainingCalculation))),
_xlpm.Calculation
)</f>
        <v/>
      </c>
      <c r="K434" s="84" t="str">
        <f>_xlfn.LET(
_xlpm.IsPrincipalRemainingLessThanOrEqualToPMICutoffAmtCondition,$I433&lt;=$B$2*(1-$B$13),
_xlpm.PMIMonthlyPayment,$B$17,
_xlpm.IsPrincipalZeroCondition,ROUND($I433,2) = 0,
_xlpm.IsPrincipalRemainingBlankCondition,$I433="",
_xlpm.IsPeriodBlankCondition,ISBLANK($A434),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34" s="84" t="str">
        <f t="shared" si="32"/>
        <v/>
      </c>
      <c r="O434" s="84"/>
    </row>
    <row r="435" spans="2:15" x14ac:dyDescent="0.3">
      <c r="B435" s="132" t="str">
        <f t="shared" si="33"/>
        <v/>
      </c>
      <c r="C435" s="130">
        <v>0.1</v>
      </c>
      <c r="D435" s="131" t="str">
        <f>_xlfn.LET(
_xlpm.Payment,IF(OR($C435&lt;&gt;$C434,$C434=""),-PMT($C435/12,COUNT($A435:$A$625),$I434),$D434),
_xlpm.IsPrincipalRemainingZeroCondition,ROUND($I434,2)=0,
_xlpm.IsPrincipalRemainingBlankCondition,$I434="",
_xlpm.IsPeriodBlankCondition,ISBLANK($A435),
_xlpm.Calculation,IF(_xlpm.IsPeriodBlankCondition,"",IF(_xlpm.IsPrincipalRemainingBlankCondition,"",IF(_xlpm.IsPrincipalRemainingZeroCondition,"",_xlpm.Payment))),
_xlpm.Calculation
)</f>
        <v/>
      </c>
      <c r="E435" s="84" t="str">
        <f t="shared" si="34"/>
        <v/>
      </c>
      <c r="F435" s="84" t="str" cm="1">
        <f t="array" ref="F435">_xlfn.LET(
_xlpm.InterestCalculation,$I434*($C435/12),
_xlpm.IsPrincipalRemainingZeroCondition,ROUND($I434,2)=0,
_xlpm.IsPrincipalRemainingBlankCondition,$I434="",
_xlpm.IsPeriodBlankCondition,ISBLANK($A435),
_xlpm.Calculation,IF(_xlpm.IsPeriodBlankCondition,"",IF(_xlpm.IsPrincipalRemainingBlankCondition,"",IF(_xlpm.IsPrincipalRemainingZeroCondition,"",_xlpm.InterestCalculation))),
_xlpm.Calculation
)</f>
        <v/>
      </c>
      <c r="G435" s="84" t="str">
        <f t="shared" si="35"/>
        <v/>
      </c>
      <c r="H435" s="84">
        <v>100</v>
      </c>
      <c r="I435" s="84" t="str">
        <f t="shared" si="31"/>
        <v/>
      </c>
      <c r="J435" s="84" t="str">
        <f>_xlfn.LET(
_xlpm.PrincpalRemainingCalculation,$B$11,
_xlpm.IsPrincipalZeroCondition,ROUND($I434,2) = 0,
_xlpm.IsPrincipalRemainingBlankCondition,$I434="",
_xlpm.IsPeriodBlankCondition,ISBLANK($A435),
_xlpm.Calculation,IF(_xlpm.IsPeriodBlankCondition,"",IF(_xlpm.IsPrincipalRemainingBlankCondition,"",IF(_xlpm.IsPrincipalZeroCondition,"",_xlpm.PrincpalRemainingCalculation))),
_xlpm.Calculation
)</f>
        <v/>
      </c>
      <c r="K435" s="84" t="str">
        <f>_xlfn.LET(
_xlpm.IsPrincipalRemainingLessThanOrEqualToPMICutoffAmtCondition,$I434&lt;=$B$2*(1-$B$13),
_xlpm.PMIMonthlyPayment,$B$17,
_xlpm.IsPrincipalZeroCondition,ROUND($I434,2) = 0,
_xlpm.IsPrincipalRemainingBlankCondition,$I434="",
_xlpm.IsPeriodBlankCondition,ISBLANK($A435),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35" s="84" t="str">
        <f t="shared" si="32"/>
        <v/>
      </c>
      <c r="O435" s="84"/>
    </row>
    <row r="436" spans="2:15" x14ac:dyDescent="0.3">
      <c r="B436" s="132" t="str">
        <f t="shared" si="33"/>
        <v/>
      </c>
      <c r="C436" s="130">
        <v>0.1</v>
      </c>
      <c r="D436" s="131" t="str">
        <f>_xlfn.LET(
_xlpm.Payment,IF(OR($C436&lt;&gt;$C435,$C435=""),-PMT($C436/12,COUNT($A436:$A$625),$I435),$D435),
_xlpm.IsPrincipalRemainingZeroCondition,ROUND($I435,2)=0,
_xlpm.IsPrincipalRemainingBlankCondition,$I435="",
_xlpm.IsPeriodBlankCondition,ISBLANK($A436),
_xlpm.Calculation,IF(_xlpm.IsPeriodBlankCondition,"",IF(_xlpm.IsPrincipalRemainingBlankCondition,"",IF(_xlpm.IsPrincipalRemainingZeroCondition,"",_xlpm.Payment))),
_xlpm.Calculation
)</f>
        <v/>
      </c>
      <c r="E436" s="84" t="str">
        <f t="shared" si="34"/>
        <v/>
      </c>
      <c r="F436" s="84" t="str" cm="1">
        <f t="array" ref="F436">_xlfn.LET(
_xlpm.InterestCalculation,$I435*($C436/12),
_xlpm.IsPrincipalRemainingZeroCondition,ROUND($I435,2)=0,
_xlpm.IsPrincipalRemainingBlankCondition,$I435="",
_xlpm.IsPeriodBlankCondition,ISBLANK($A436),
_xlpm.Calculation,IF(_xlpm.IsPeriodBlankCondition,"",IF(_xlpm.IsPrincipalRemainingBlankCondition,"",IF(_xlpm.IsPrincipalRemainingZeroCondition,"",_xlpm.InterestCalculation))),
_xlpm.Calculation
)</f>
        <v/>
      </c>
      <c r="G436" s="84" t="str">
        <f t="shared" si="35"/>
        <v/>
      </c>
      <c r="H436" s="84">
        <v>100</v>
      </c>
      <c r="I436" s="84" t="str">
        <f t="shared" si="31"/>
        <v/>
      </c>
      <c r="J436" s="84" t="str">
        <f>_xlfn.LET(
_xlpm.PrincpalRemainingCalculation,$B$11,
_xlpm.IsPrincipalZeroCondition,ROUND($I435,2) = 0,
_xlpm.IsPrincipalRemainingBlankCondition,$I435="",
_xlpm.IsPeriodBlankCondition,ISBLANK($A436),
_xlpm.Calculation,IF(_xlpm.IsPeriodBlankCondition,"",IF(_xlpm.IsPrincipalRemainingBlankCondition,"",IF(_xlpm.IsPrincipalZeroCondition,"",_xlpm.PrincpalRemainingCalculation))),
_xlpm.Calculation
)</f>
        <v/>
      </c>
      <c r="K436" s="84" t="str">
        <f>_xlfn.LET(
_xlpm.IsPrincipalRemainingLessThanOrEqualToPMICutoffAmtCondition,$I435&lt;=$B$2*(1-$B$13),
_xlpm.PMIMonthlyPayment,$B$17,
_xlpm.IsPrincipalZeroCondition,ROUND($I435,2) = 0,
_xlpm.IsPrincipalRemainingBlankCondition,$I435="",
_xlpm.IsPeriodBlankCondition,ISBLANK($A436),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36" s="84" t="str">
        <f t="shared" si="32"/>
        <v/>
      </c>
      <c r="O436" s="84"/>
    </row>
    <row r="437" spans="2:15" x14ac:dyDescent="0.3">
      <c r="B437" s="132" t="str">
        <f t="shared" si="33"/>
        <v/>
      </c>
      <c r="C437" s="130">
        <v>0.1</v>
      </c>
      <c r="D437" s="131" t="str">
        <f>_xlfn.LET(
_xlpm.Payment,IF(OR($C437&lt;&gt;$C436,$C436=""),-PMT($C437/12,COUNT($A437:$A$625),$I436),$D436),
_xlpm.IsPrincipalRemainingZeroCondition,ROUND($I436,2)=0,
_xlpm.IsPrincipalRemainingBlankCondition,$I436="",
_xlpm.IsPeriodBlankCondition,ISBLANK($A437),
_xlpm.Calculation,IF(_xlpm.IsPeriodBlankCondition,"",IF(_xlpm.IsPrincipalRemainingBlankCondition,"",IF(_xlpm.IsPrincipalRemainingZeroCondition,"",_xlpm.Payment))),
_xlpm.Calculation
)</f>
        <v/>
      </c>
      <c r="E437" s="84" t="str">
        <f t="shared" si="34"/>
        <v/>
      </c>
      <c r="F437" s="84" t="str" cm="1">
        <f t="array" ref="F437">_xlfn.LET(
_xlpm.InterestCalculation,$I436*($C437/12),
_xlpm.IsPrincipalRemainingZeroCondition,ROUND($I436,2)=0,
_xlpm.IsPrincipalRemainingBlankCondition,$I436="",
_xlpm.IsPeriodBlankCondition,ISBLANK($A437),
_xlpm.Calculation,IF(_xlpm.IsPeriodBlankCondition,"",IF(_xlpm.IsPrincipalRemainingBlankCondition,"",IF(_xlpm.IsPrincipalRemainingZeroCondition,"",_xlpm.InterestCalculation))),
_xlpm.Calculation
)</f>
        <v/>
      </c>
      <c r="G437" s="84" t="str">
        <f t="shared" si="35"/>
        <v/>
      </c>
      <c r="H437" s="84">
        <v>100</v>
      </c>
      <c r="I437" s="84" t="str">
        <f t="shared" si="31"/>
        <v/>
      </c>
      <c r="J437" s="84" t="str">
        <f>_xlfn.LET(
_xlpm.PrincpalRemainingCalculation,$B$11,
_xlpm.IsPrincipalZeroCondition,ROUND($I436,2) = 0,
_xlpm.IsPrincipalRemainingBlankCondition,$I436="",
_xlpm.IsPeriodBlankCondition,ISBLANK($A437),
_xlpm.Calculation,IF(_xlpm.IsPeriodBlankCondition,"",IF(_xlpm.IsPrincipalRemainingBlankCondition,"",IF(_xlpm.IsPrincipalZeroCondition,"",_xlpm.PrincpalRemainingCalculation))),
_xlpm.Calculation
)</f>
        <v/>
      </c>
      <c r="K437" s="84" t="str">
        <f>_xlfn.LET(
_xlpm.IsPrincipalRemainingLessThanOrEqualToPMICutoffAmtCondition,$I436&lt;=$B$2*(1-$B$13),
_xlpm.PMIMonthlyPayment,$B$17,
_xlpm.IsPrincipalZeroCondition,ROUND($I436,2) = 0,
_xlpm.IsPrincipalRemainingBlankCondition,$I436="",
_xlpm.IsPeriodBlankCondition,ISBLANK($A437),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37" s="84" t="str">
        <f t="shared" si="32"/>
        <v/>
      </c>
      <c r="O437" s="84"/>
    </row>
    <row r="438" spans="2:15" x14ac:dyDescent="0.3">
      <c r="B438" s="132" t="str">
        <f t="shared" si="33"/>
        <v/>
      </c>
      <c r="C438" s="130">
        <v>0.1</v>
      </c>
      <c r="D438" s="131" t="str">
        <f>_xlfn.LET(
_xlpm.Payment,IF(OR($C438&lt;&gt;$C437,$C437=""),-PMT($C438/12,COUNT($A438:$A$625),$I437),$D437),
_xlpm.IsPrincipalRemainingZeroCondition,ROUND($I437,2)=0,
_xlpm.IsPrincipalRemainingBlankCondition,$I437="",
_xlpm.IsPeriodBlankCondition,ISBLANK($A438),
_xlpm.Calculation,IF(_xlpm.IsPeriodBlankCondition,"",IF(_xlpm.IsPrincipalRemainingBlankCondition,"",IF(_xlpm.IsPrincipalRemainingZeroCondition,"",_xlpm.Payment))),
_xlpm.Calculation
)</f>
        <v/>
      </c>
      <c r="E438" s="84" t="str">
        <f t="shared" si="34"/>
        <v/>
      </c>
      <c r="F438" s="84" t="str" cm="1">
        <f t="array" ref="F438">_xlfn.LET(
_xlpm.InterestCalculation,$I437*($C438/12),
_xlpm.IsPrincipalRemainingZeroCondition,ROUND($I437,2)=0,
_xlpm.IsPrincipalRemainingBlankCondition,$I437="",
_xlpm.IsPeriodBlankCondition,ISBLANK($A438),
_xlpm.Calculation,IF(_xlpm.IsPeriodBlankCondition,"",IF(_xlpm.IsPrincipalRemainingBlankCondition,"",IF(_xlpm.IsPrincipalRemainingZeroCondition,"",_xlpm.InterestCalculation))),
_xlpm.Calculation
)</f>
        <v/>
      </c>
      <c r="G438" s="84" t="str">
        <f t="shared" si="35"/>
        <v/>
      </c>
      <c r="H438" s="84">
        <v>100</v>
      </c>
      <c r="I438" s="84" t="str">
        <f t="shared" si="31"/>
        <v/>
      </c>
      <c r="J438" s="84" t="str">
        <f>_xlfn.LET(
_xlpm.PrincpalRemainingCalculation,$B$11,
_xlpm.IsPrincipalZeroCondition,ROUND($I437,2) = 0,
_xlpm.IsPrincipalRemainingBlankCondition,$I437="",
_xlpm.IsPeriodBlankCondition,ISBLANK($A438),
_xlpm.Calculation,IF(_xlpm.IsPeriodBlankCondition,"",IF(_xlpm.IsPrincipalRemainingBlankCondition,"",IF(_xlpm.IsPrincipalZeroCondition,"",_xlpm.PrincpalRemainingCalculation))),
_xlpm.Calculation
)</f>
        <v/>
      </c>
      <c r="K438" s="84" t="str">
        <f>_xlfn.LET(
_xlpm.IsPrincipalRemainingLessThanOrEqualToPMICutoffAmtCondition,$I437&lt;=$B$2*(1-$B$13),
_xlpm.PMIMonthlyPayment,$B$17,
_xlpm.IsPrincipalZeroCondition,ROUND($I437,2) = 0,
_xlpm.IsPrincipalRemainingBlankCondition,$I437="",
_xlpm.IsPeriodBlankCondition,ISBLANK($A438),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38" s="84" t="str">
        <f t="shared" si="32"/>
        <v/>
      </c>
      <c r="O438" s="84"/>
    </row>
    <row r="439" spans="2:15" x14ac:dyDescent="0.3">
      <c r="B439" s="132" t="str">
        <f t="shared" si="33"/>
        <v/>
      </c>
      <c r="C439" s="130">
        <v>0.1</v>
      </c>
      <c r="D439" s="131" t="str">
        <f>_xlfn.LET(
_xlpm.Payment,IF(OR($C439&lt;&gt;$C438,$C438=""),-PMT($C439/12,COUNT($A439:$A$625),$I438),$D438),
_xlpm.IsPrincipalRemainingZeroCondition,ROUND($I438,2)=0,
_xlpm.IsPrincipalRemainingBlankCondition,$I438="",
_xlpm.IsPeriodBlankCondition,ISBLANK($A439),
_xlpm.Calculation,IF(_xlpm.IsPeriodBlankCondition,"",IF(_xlpm.IsPrincipalRemainingBlankCondition,"",IF(_xlpm.IsPrincipalRemainingZeroCondition,"",_xlpm.Payment))),
_xlpm.Calculation
)</f>
        <v/>
      </c>
      <c r="E439" s="84" t="str">
        <f t="shared" si="34"/>
        <v/>
      </c>
      <c r="F439" s="84" t="str" cm="1">
        <f t="array" ref="F439">_xlfn.LET(
_xlpm.InterestCalculation,$I438*($C439/12),
_xlpm.IsPrincipalRemainingZeroCondition,ROUND($I438,2)=0,
_xlpm.IsPrincipalRemainingBlankCondition,$I438="",
_xlpm.IsPeriodBlankCondition,ISBLANK($A439),
_xlpm.Calculation,IF(_xlpm.IsPeriodBlankCondition,"",IF(_xlpm.IsPrincipalRemainingBlankCondition,"",IF(_xlpm.IsPrincipalRemainingZeroCondition,"",_xlpm.InterestCalculation))),
_xlpm.Calculation
)</f>
        <v/>
      </c>
      <c r="G439" s="84" t="str">
        <f t="shared" si="35"/>
        <v/>
      </c>
      <c r="H439" s="84">
        <v>100</v>
      </c>
      <c r="I439" s="84" t="str">
        <f t="shared" si="31"/>
        <v/>
      </c>
      <c r="J439" s="84" t="str">
        <f>_xlfn.LET(
_xlpm.PrincpalRemainingCalculation,$B$11,
_xlpm.IsPrincipalZeroCondition,ROUND($I438,2) = 0,
_xlpm.IsPrincipalRemainingBlankCondition,$I438="",
_xlpm.IsPeriodBlankCondition,ISBLANK($A439),
_xlpm.Calculation,IF(_xlpm.IsPeriodBlankCondition,"",IF(_xlpm.IsPrincipalRemainingBlankCondition,"",IF(_xlpm.IsPrincipalZeroCondition,"",_xlpm.PrincpalRemainingCalculation))),
_xlpm.Calculation
)</f>
        <v/>
      </c>
      <c r="K439" s="84" t="str">
        <f>_xlfn.LET(
_xlpm.IsPrincipalRemainingLessThanOrEqualToPMICutoffAmtCondition,$I438&lt;=$B$2*(1-$B$13),
_xlpm.PMIMonthlyPayment,$B$17,
_xlpm.IsPrincipalZeroCondition,ROUND($I438,2) = 0,
_xlpm.IsPrincipalRemainingBlankCondition,$I438="",
_xlpm.IsPeriodBlankCondition,ISBLANK($A439),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39" s="84" t="str">
        <f t="shared" si="32"/>
        <v/>
      </c>
      <c r="O439" s="84"/>
    </row>
    <row r="440" spans="2:15" x14ac:dyDescent="0.3">
      <c r="B440" s="132" t="str">
        <f t="shared" si="33"/>
        <v/>
      </c>
      <c r="C440" s="130">
        <v>0.1</v>
      </c>
      <c r="D440" s="131" t="str">
        <f>_xlfn.LET(
_xlpm.Payment,IF(OR($C440&lt;&gt;$C439,$C439=""),-PMT($C440/12,COUNT($A440:$A$625),$I439),$D439),
_xlpm.IsPrincipalRemainingZeroCondition,ROUND($I439,2)=0,
_xlpm.IsPrincipalRemainingBlankCondition,$I439="",
_xlpm.IsPeriodBlankCondition,ISBLANK($A440),
_xlpm.Calculation,IF(_xlpm.IsPeriodBlankCondition,"",IF(_xlpm.IsPrincipalRemainingBlankCondition,"",IF(_xlpm.IsPrincipalRemainingZeroCondition,"",_xlpm.Payment))),
_xlpm.Calculation
)</f>
        <v/>
      </c>
      <c r="E440" s="84" t="str">
        <f t="shared" si="34"/>
        <v/>
      </c>
      <c r="F440" s="84" t="str" cm="1">
        <f t="array" ref="F440">_xlfn.LET(
_xlpm.InterestCalculation,$I439*($C440/12),
_xlpm.IsPrincipalRemainingZeroCondition,ROUND($I439,2)=0,
_xlpm.IsPrincipalRemainingBlankCondition,$I439="",
_xlpm.IsPeriodBlankCondition,ISBLANK($A440),
_xlpm.Calculation,IF(_xlpm.IsPeriodBlankCondition,"",IF(_xlpm.IsPrincipalRemainingBlankCondition,"",IF(_xlpm.IsPrincipalRemainingZeroCondition,"",_xlpm.InterestCalculation))),
_xlpm.Calculation
)</f>
        <v/>
      </c>
      <c r="G440" s="84" t="str">
        <f t="shared" si="35"/>
        <v/>
      </c>
      <c r="H440" s="84">
        <v>100</v>
      </c>
      <c r="I440" s="84" t="str">
        <f t="shared" si="31"/>
        <v/>
      </c>
      <c r="J440" s="84" t="str">
        <f>_xlfn.LET(
_xlpm.PrincpalRemainingCalculation,$B$11,
_xlpm.IsPrincipalZeroCondition,ROUND($I439,2) = 0,
_xlpm.IsPrincipalRemainingBlankCondition,$I439="",
_xlpm.IsPeriodBlankCondition,ISBLANK($A440),
_xlpm.Calculation,IF(_xlpm.IsPeriodBlankCondition,"",IF(_xlpm.IsPrincipalRemainingBlankCondition,"",IF(_xlpm.IsPrincipalZeroCondition,"",_xlpm.PrincpalRemainingCalculation))),
_xlpm.Calculation
)</f>
        <v/>
      </c>
      <c r="K440" s="84" t="str">
        <f>_xlfn.LET(
_xlpm.IsPrincipalRemainingLessThanOrEqualToPMICutoffAmtCondition,$I439&lt;=$B$2*(1-$B$13),
_xlpm.PMIMonthlyPayment,$B$17,
_xlpm.IsPrincipalZeroCondition,ROUND($I439,2) = 0,
_xlpm.IsPrincipalRemainingBlankCondition,$I439="",
_xlpm.IsPeriodBlankCondition,ISBLANK($A440),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40" s="84" t="str">
        <f t="shared" si="32"/>
        <v/>
      </c>
      <c r="O440" s="84"/>
    </row>
    <row r="441" spans="2:15" x14ac:dyDescent="0.3">
      <c r="B441" s="132" t="str">
        <f t="shared" si="33"/>
        <v/>
      </c>
      <c r="C441" s="130">
        <v>0.1</v>
      </c>
      <c r="D441" s="131" t="str">
        <f>_xlfn.LET(
_xlpm.Payment,IF(OR($C441&lt;&gt;$C440,$C440=""),-PMT($C441/12,COUNT($A441:$A$625),$I440),$D440),
_xlpm.IsPrincipalRemainingZeroCondition,ROUND($I440,2)=0,
_xlpm.IsPrincipalRemainingBlankCondition,$I440="",
_xlpm.IsPeriodBlankCondition,ISBLANK($A441),
_xlpm.Calculation,IF(_xlpm.IsPeriodBlankCondition,"",IF(_xlpm.IsPrincipalRemainingBlankCondition,"",IF(_xlpm.IsPrincipalRemainingZeroCondition,"",_xlpm.Payment))),
_xlpm.Calculation
)</f>
        <v/>
      </c>
      <c r="E441" s="84" t="str">
        <f t="shared" si="34"/>
        <v/>
      </c>
      <c r="F441" s="84" t="str" cm="1">
        <f t="array" ref="F441">_xlfn.LET(
_xlpm.InterestCalculation,$I440*($C441/12),
_xlpm.IsPrincipalRemainingZeroCondition,ROUND($I440,2)=0,
_xlpm.IsPrincipalRemainingBlankCondition,$I440="",
_xlpm.IsPeriodBlankCondition,ISBLANK($A441),
_xlpm.Calculation,IF(_xlpm.IsPeriodBlankCondition,"",IF(_xlpm.IsPrincipalRemainingBlankCondition,"",IF(_xlpm.IsPrincipalRemainingZeroCondition,"",_xlpm.InterestCalculation))),
_xlpm.Calculation
)</f>
        <v/>
      </c>
      <c r="G441" s="84" t="str">
        <f t="shared" si="35"/>
        <v/>
      </c>
      <c r="H441" s="84">
        <v>100</v>
      </c>
      <c r="I441" s="84" t="str">
        <f t="shared" si="31"/>
        <v/>
      </c>
      <c r="J441" s="84" t="str">
        <f>_xlfn.LET(
_xlpm.PrincpalRemainingCalculation,$B$11,
_xlpm.IsPrincipalZeroCondition,ROUND($I440,2) = 0,
_xlpm.IsPrincipalRemainingBlankCondition,$I440="",
_xlpm.IsPeriodBlankCondition,ISBLANK($A441),
_xlpm.Calculation,IF(_xlpm.IsPeriodBlankCondition,"",IF(_xlpm.IsPrincipalRemainingBlankCondition,"",IF(_xlpm.IsPrincipalZeroCondition,"",_xlpm.PrincpalRemainingCalculation))),
_xlpm.Calculation
)</f>
        <v/>
      </c>
      <c r="K441" s="84" t="str">
        <f>_xlfn.LET(
_xlpm.IsPrincipalRemainingLessThanOrEqualToPMICutoffAmtCondition,$I440&lt;=$B$2*(1-$B$13),
_xlpm.PMIMonthlyPayment,$B$17,
_xlpm.IsPrincipalZeroCondition,ROUND($I440,2) = 0,
_xlpm.IsPrincipalRemainingBlankCondition,$I440="",
_xlpm.IsPeriodBlankCondition,ISBLANK($A441),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41" s="84" t="str">
        <f t="shared" si="32"/>
        <v/>
      </c>
      <c r="O441" s="84"/>
    </row>
    <row r="442" spans="2:15" x14ac:dyDescent="0.3">
      <c r="B442" s="132" t="str">
        <f t="shared" si="33"/>
        <v/>
      </c>
      <c r="C442" s="130">
        <v>0.1</v>
      </c>
      <c r="D442" s="131" t="str">
        <f>_xlfn.LET(
_xlpm.Payment,IF(OR($C442&lt;&gt;$C441,$C441=""),-PMT($C442/12,COUNT($A442:$A$625),$I441),$D441),
_xlpm.IsPrincipalRemainingZeroCondition,ROUND($I441,2)=0,
_xlpm.IsPrincipalRemainingBlankCondition,$I441="",
_xlpm.IsPeriodBlankCondition,ISBLANK($A442),
_xlpm.Calculation,IF(_xlpm.IsPeriodBlankCondition,"",IF(_xlpm.IsPrincipalRemainingBlankCondition,"",IF(_xlpm.IsPrincipalRemainingZeroCondition,"",_xlpm.Payment))),
_xlpm.Calculation
)</f>
        <v/>
      </c>
      <c r="E442" s="84" t="str">
        <f t="shared" si="34"/>
        <v/>
      </c>
      <c r="F442" s="84" t="str" cm="1">
        <f t="array" ref="F442">_xlfn.LET(
_xlpm.InterestCalculation,$I441*($C442/12),
_xlpm.IsPrincipalRemainingZeroCondition,ROUND($I441,2)=0,
_xlpm.IsPrincipalRemainingBlankCondition,$I441="",
_xlpm.IsPeriodBlankCondition,ISBLANK($A442),
_xlpm.Calculation,IF(_xlpm.IsPeriodBlankCondition,"",IF(_xlpm.IsPrincipalRemainingBlankCondition,"",IF(_xlpm.IsPrincipalRemainingZeroCondition,"",_xlpm.InterestCalculation))),
_xlpm.Calculation
)</f>
        <v/>
      </c>
      <c r="G442" s="84" t="str">
        <f t="shared" si="35"/>
        <v/>
      </c>
      <c r="H442" s="84">
        <v>100</v>
      </c>
      <c r="I442" s="84" t="str">
        <f t="shared" si="31"/>
        <v/>
      </c>
      <c r="J442" s="84" t="str">
        <f>_xlfn.LET(
_xlpm.PrincpalRemainingCalculation,$B$11,
_xlpm.IsPrincipalZeroCondition,ROUND($I441,2) = 0,
_xlpm.IsPrincipalRemainingBlankCondition,$I441="",
_xlpm.IsPeriodBlankCondition,ISBLANK($A442),
_xlpm.Calculation,IF(_xlpm.IsPeriodBlankCondition,"",IF(_xlpm.IsPrincipalRemainingBlankCondition,"",IF(_xlpm.IsPrincipalZeroCondition,"",_xlpm.PrincpalRemainingCalculation))),
_xlpm.Calculation
)</f>
        <v/>
      </c>
      <c r="K442" s="84" t="str">
        <f>_xlfn.LET(
_xlpm.IsPrincipalRemainingLessThanOrEqualToPMICutoffAmtCondition,$I441&lt;=$B$2*(1-$B$13),
_xlpm.PMIMonthlyPayment,$B$17,
_xlpm.IsPrincipalZeroCondition,ROUND($I441,2) = 0,
_xlpm.IsPrincipalRemainingBlankCondition,$I441="",
_xlpm.IsPeriodBlankCondition,ISBLANK($A442),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42" s="84" t="str">
        <f t="shared" si="32"/>
        <v/>
      </c>
      <c r="O442" s="84"/>
    </row>
    <row r="443" spans="2:15" x14ac:dyDescent="0.3">
      <c r="B443" s="132" t="str">
        <f t="shared" si="33"/>
        <v/>
      </c>
      <c r="C443" s="130">
        <v>0.1</v>
      </c>
      <c r="D443" s="131" t="str">
        <f>_xlfn.LET(
_xlpm.Payment,IF(OR($C443&lt;&gt;$C442,$C442=""),-PMT($C443/12,COUNT($A443:$A$625),$I442),$D442),
_xlpm.IsPrincipalRemainingZeroCondition,ROUND($I442,2)=0,
_xlpm.IsPrincipalRemainingBlankCondition,$I442="",
_xlpm.IsPeriodBlankCondition,ISBLANK($A443),
_xlpm.Calculation,IF(_xlpm.IsPeriodBlankCondition,"",IF(_xlpm.IsPrincipalRemainingBlankCondition,"",IF(_xlpm.IsPrincipalRemainingZeroCondition,"",_xlpm.Payment))),
_xlpm.Calculation
)</f>
        <v/>
      </c>
      <c r="E443" s="84" t="str">
        <f t="shared" si="34"/>
        <v/>
      </c>
      <c r="F443" s="84" t="str" cm="1">
        <f t="array" ref="F443">_xlfn.LET(
_xlpm.InterestCalculation,$I442*($C443/12),
_xlpm.IsPrincipalRemainingZeroCondition,ROUND($I442,2)=0,
_xlpm.IsPrincipalRemainingBlankCondition,$I442="",
_xlpm.IsPeriodBlankCondition,ISBLANK($A443),
_xlpm.Calculation,IF(_xlpm.IsPeriodBlankCondition,"",IF(_xlpm.IsPrincipalRemainingBlankCondition,"",IF(_xlpm.IsPrincipalRemainingZeroCondition,"",_xlpm.InterestCalculation))),
_xlpm.Calculation
)</f>
        <v/>
      </c>
      <c r="G443" s="84" t="str">
        <f t="shared" si="35"/>
        <v/>
      </c>
      <c r="H443" s="84">
        <v>100</v>
      </c>
      <c r="I443" s="84" t="str">
        <f t="shared" si="31"/>
        <v/>
      </c>
      <c r="J443" s="84" t="str">
        <f>_xlfn.LET(
_xlpm.PrincpalRemainingCalculation,$B$11,
_xlpm.IsPrincipalZeroCondition,ROUND($I442,2) = 0,
_xlpm.IsPrincipalRemainingBlankCondition,$I442="",
_xlpm.IsPeriodBlankCondition,ISBLANK($A443),
_xlpm.Calculation,IF(_xlpm.IsPeriodBlankCondition,"",IF(_xlpm.IsPrincipalRemainingBlankCondition,"",IF(_xlpm.IsPrincipalZeroCondition,"",_xlpm.PrincpalRemainingCalculation))),
_xlpm.Calculation
)</f>
        <v/>
      </c>
      <c r="K443" s="84" t="str">
        <f>_xlfn.LET(
_xlpm.IsPrincipalRemainingLessThanOrEqualToPMICutoffAmtCondition,$I442&lt;=$B$2*(1-$B$13),
_xlpm.PMIMonthlyPayment,$B$17,
_xlpm.IsPrincipalZeroCondition,ROUND($I442,2) = 0,
_xlpm.IsPrincipalRemainingBlankCondition,$I442="",
_xlpm.IsPeriodBlankCondition,ISBLANK($A443),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43" s="84" t="str">
        <f t="shared" si="32"/>
        <v/>
      </c>
      <c r="O443" s="84"/>
    </row>
    <row r="444" spans="2:15" x14ac:dyDescent="0.3">
      <c r="B444" s="132" t="str">
        <f t="shared" si="33"/>
        <v/>
      </c>
      <c r="C444" s="130">
        <v>0.1</v>
      </c>
      <c r="D444" s="131" t="str">
        <f>_xlfn.LET(
_xlpm.Payment,IF(OR($C444&lt;&gt;$C443,$C443=""),-PMT($C444/12,COUNT($A444:$A$625),$I443),$D443),
_xlpm.IsPrincipalRemainingZeroCondition,ROUND($I443,2)=0,
_xlpm.IsPrincipalRemainingBlankCondition,$I443="",
_xlpm.IsPeriodBlankCondition,ISBLANK($A444),
_xlpm.Calculation,IF(_xlpm.IsPeriodBlankCondition,"",IF(_xlpm.IsPrincipalRemainingBlankCondition,"",IF(_xlpm.IsPrincipalRemainingZeroCondition,"",_xlpm.Payment))),
_xlpm.Calculation
)</f>
        <v/>
      </c>
      <c r="E444" s="84" t="str">
        <f t="shared" si="34"/>
        <v/>
      </c>
      <c r="F444" s="84" t="str" cm="1">
        <f t="array" ref="F444">_xlfn.LET(
_xlpm.InterestCalculation,$I443*($C444/12),
_xlpm.IsPrincipalRemainingZeroCondition,ROUND($I443,2)=0,
_xlpm.IsPrincipalRemainingBlankCondition,$I443="",
_xlpm.IsPeriodBlankCondition,ISBLANK($A444),
_xlpm.Calculation,IF(_xlpm.IsPeriodBlankCondition,"",IF(_xlpm.IsPrincipalRemainingBlankCondition,"",IF(_xlpm.IsPrincipalRemainingZeroCondition,"",_xlpm.InterestCalculation))),
_xlpm.Calculation
)</f>
        <v/>
      </c>
      <c r="G444" s="84" t="str">
        <f t="shared" si="35"/>
        <v/>
      </c>
      <c r="H444" s="84">
        <v>100</v>
      </c>
      <c r="I444" s="84" t="str">
        <f t="shared" si="31"/>
        <v/>
      </c>
      <c r="J444" s="84" t="str">
        <f>_xlfn.LET(
_xlpm.PrincpalRemainingCalculation,$B$11,
_xlpm.IsPrincipalZeroCondition,ROUND($I443,2) = 0,
_xlpm.IsPrincipalRemainingBlankCondition,$I443="",
_xlpm.IsPeriodBlankCondition,ISBLANK($A444),
_xlpm.Calculation,IF(_xlpm.IsPeriodBlankCondition,"",IF(_xlpm.IsPrincipalRemainingBlankCondition,"",IF(_xlpm.IsPrincipalZeroCondition,"",_xlpm.PrincpalRemainingCalculation))),
_xlpm.Calculation
)</f>
        <v/>
      </c>
      <c r="K444" s="84" t="str">
        <f>_xlfn.LET(
_xlpm.IsPrincipalRemainingLessThanOrEqualToPMICutoffAmtCondition,$I443&lt;=$B$2*(1-$B$13),
_xlpm.PMIMonthlyPayment,$B$17,
_xlpm.IsPrincipalZeroCondition,ROUND($I443,2) = 0,
_xlpm.IsPrincipalRemainingBlankCondition,$I443="",
_xlpm.IsPeriodBlankCondition,ISBLANK($A444),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44" s="84" t="str">
        <f t="shared" si="32"/>
        <v/>
      </c>
      <c r="O444" s="84"/>
    </row>
    <row r="445" spans="2:15" x14ac:dyDescent="0.3">
      <c r="B445" s="132" t="str">
        <f t="shared" si="33"/>
        <v/>
      </c>
      <c r="C445" s="130">
        <v>0.1</v>
      </c>
      <c r="D445" s="131" t="str">
        <f>_xlfn.LET(
_xlpm.Payment,IF(OR($C445&lt;&gt;$C444,$C444=""),-PMT($C445/12,COUNT($A445:$A$625),$I444),$D444),
_xlpm.IsPrincipalRemainingZeroCondition,ROUND($I444,2)=0,
_xlpm.IsPrincipalRemainingBlankCondition,$I444="",
_xlpm.IsPeriodBlankCondition,ISBLANK($A445),
_xlpm.Calculation,IF(_xlpm.IsPeriodBlankCondition,"",IF(_xlpm.IsPrincipalRemainingBlankCondition,"",IF(_xlpm.IsPrincipalRemainingZeroCondition,"",_xlpm.Payment))),
_xlpm.Calculation
)</f>
        <v/>
      </c>
      <c r="E445" s="84" t="str">
        <f t="shared" si="34"/>
        <v/>
      </c>
      <c r="F445" s="84" t="str" cm="1">
        <f t="array" ref="F445">_xlfn.LET(
_xlpm.InterestCalculation,$I444*($C445/12),
_xlpm.IsPrincipalRemainingZeroCondition,ROUND($I444,2)=0,
_xlpm.IsPrincipalRemainingBlankCondition,$I444="",
_xlpm.IsPeriodBlankCondition,ISBLANK($A445),
_xlpm.Calculation,IF(_xlpm.IsPeriodBlankCondition,"",IF(_xlpm.IsPrincipalRemainingBlankCondition,"",IF(_xlpm.IsPrincipalRemainingZeroCondition,"",_xlpm.InterestCalculation))),
_xlpm.Calculation
)</f>
        <v/>
      </c>
      <c r="G445" s="84" t="str">
        <f t="shared" si="35"/>
        <v/>
      </c>
      <c r="H445" s="84">
        <v>100</v>
      </c>
      <c r="I445" s="84" t="str">
        <f t="shared" si="31"/>
        <v/>
      </c>
      <c r="J445" s="84" t="str">
        <f>_xlfn.LET(
_xlpm.PrincpalRemainingCalculation,$B$11,
_xlpm.IsPrincipalZeroCondition,ROUND($I444,2) = 0,
_xlpm.IsPrincipalRemainingBlankCondition,$I444="",
_xlpm.IsPeriodBlankCondition,ISBLANK($A445),
_xlpm.Calculation,IF(_xlpm.IsPeriodBlankCondition,"",IF(_xlpm.IsPrincipalRemainingBlankCondition,"",IF(_xlpm.IsPrincipalZeroCondition,"",_xlpm.PrincpalRemainingCalculation))),
_xlpm.Calculation
)</f>
        <v/>
      </c>
      <c r="K445" s="84" t="str">
        <f>_xlfn.LET(
_xlpm.IsPrincipalRemainingLessThanOrEqualToPMICutoffAmtCondition,$I444&lt;=$B$2*(1-$B$13),
_xlpm.PMIMonthlyPayment,$B$17,
_xlpm.IsPrincipalZeroCondition,ROUND($I444,2) = 0,
_xlpm.IsPrincipalRemainingBlankCondition,$I444="",
_xlpm.IsPeriodBlankCondition,ISBLANK($A445),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45" s="84" t="str">
        <f t="shared" si="32"/>
        <v/>
      </c>
      <c r="O445" s="84"/>
    </row>
    <row r="446" spans="2:15" x14ac:dyDescent="0.3">
      <c r="B446" s="132" t="str">
        <f t="shared" si="33"/>
        <v/>
      </c>
      <c r="C446" s="130">
        <v>0.1</v>
      </c>
      <c r="D446" s="131" t="str">
        <f>_xlfn.LET(
_xlpm.Payment,IF(OR($C446&lt;&gt;$C445,$C445=""),-PMT($C446/12,COUNT($A446:$A$625),$I445),$D445),
_xlpm.IsPrincipalRemainingZeroCondition,ROUND($I445,2)=0,
_xlpm.IsPrincipalRemainingBlankCondition,$I445="",
_xlpm.IsPeriodBlankCondition,ISBLANK($A446),
_xlpm.Calculation,IF(_xlpm.IsPeriodBlankCondition,"",IF(_xlpm.IsPrincipalRemainingBlankCondition,"",IF(_xlpm.IsPrincipalRemainingZeroCondition,"",_xlpm.Payment))),
_xlpm.Calculation
)</f>
        <v/>
      </c>
      <c r="E446" s="84" t="str">
        <f t="shared" si="34"/>
        <v/>
      </c>
      <c r="F446" s="84" t="str" cm="1">
        <f t="array" ref="F446">_xlfn.LET(
_xlpm.InterestCalculation,$I445*($C446/12),
_xlpm.IsPrincipalRemainingZeroCondition,ROUND($I445,2)=0,
_xlpm.IsPrincipalRemainingBlankCondition,$I445="",
_xlpm.IsPeriodBlankCondition,ISBLANK($A446),
_xlpm.Calculation,IF(_xlpm.IsPeriodBlankCondition,"",IF(_xlpm.IsPrincipalRemainingBlankCondition,"",IF(_xlpm.IsPrincipalRemainingZeroCondition,"",_xlpm.InterestCalculation))),
_xlpm.Calculation
)</f>
        <v/>
      </c>
      <c r="G446" s="84" t="str">
        <f t="shared" si="35"/>
        <v/>
      </c>
      <c r="H446" s="84">
        <v>100</v>
      </c>
      <c r="I446" s="84" t="str">
        <f t="shared" si="31"/>
        <v/>
      </c>
      <c r="J446" s="84" t="str">
        <f>_xlfn.LET(
_xlpm.PrincpalRemainingCalculation,$B$11,
_xlpm.IsPrincipalZeroCondition,ROUND($I445,2) = 0,
_xlpm.IsPrincipalRemainingBlankCondition,$I445="",
_xlpm.IsPeriodBlankCondition,ISBLANK($A446),
_xlpm.Calculation,IF(_xlpm.IsPeriodBlankCondition,"",IF(_xlpm.IsPrincipalRemainingBlankCondition,"",IF(_xlpm.IsPrincipalZeroCondition,"",_xlpm.PrincpalRemainingCalculation))),
_xlpm.Calculation
)</f>
        <v/>
      </c>
      <c r="K446" s="84" t="str">
        <f>_xlfn.LET(
_xlpm.IsPrincipalRemainingLessThanOrEqualToPMICutoffAmtCondition,$I445&lt;=$B$2*(1-$B$13),
_xlpm.PMIMonthlyPayment,$B$17,
_xlpm.IsPrincipalZeroCondition,ROUND($I445,2) = 0,
_xlpm.IsPrincipalRemainingBlankCondition,$I445="",
_xlpm.IsPeriodBlankCondition,ISBLANK($A446),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46" s="84" t="str">
        <f t="shared" si="32"/>
        <v/>
      </c>
      <c r="O446" s="84"/>
    </row>
    <row r="447" spans="2:15" x14ac:dyDescent="0.3">
      <c r="B447" s="132" t="str">
        <f t="shared" si="33"/>
        <v/>
      </c>
      <c r="C447" s="130">
        <v>0.1</v>
      </c>
      <c r="D447" s="131" t="str">
        <f>_xlfn.LET(
_xlpm.Payment,IF(OR($C447&lt;&gt;$C446,$C446=""),-PMT($C447/12,COUNT($A447:$A$625),$I446),$D446),
_xlpm.IsPrincipalRemainingZeroCondition,ROUND($I446,2)=0,
_xlpm.IsPrincipalRemainingBlankCondition,$I446="",
_xlpm.IsPeriodBlankCondition,ISBLANK($A447),
_xlpm.Calculation,IF(_xlpm.IsPeriodBlankCondition,"",IF(_xlpm.IsPrincipalRemainingBlankCondition,"",IF(_xlpm.IsPrincipalRemainingZeroCondition,"",_xlpm.Payment))),
_xlpm.Calculation
)</f>
        <v/>
      </c>
      <c r="E447" s="84" t="str">
        <f t="shared" si="34"/>
        <v/>
      </c>
      <c r="F447" s="84" t="str" cm="1">
        <f t="array" ref="F447">_xlfn.LET(
_xlpm.InterestCalculation,$I446*($C447/12),
_xlpm.IsPrincipalRemainingZeroCondition,ROUND($I446,2)=0,
_xlpm.IsPrincipalRemainingBlankCondition,$I446="",
_xlpm.IsPeriodBlankCondition,ISBLANK($A447),
_xlpm.Calculation,IF(_xlpm.IsPeriodBlankCondition,"",IF(_xlpm.IsPrincipalRemainingBlankCondition,"",IF(_xlpm.IsPrincipalRemainingZeroCondition,"",_xlpm.InterestCalculation))),
_xlpm.Calculation
)</f>
        <v/>
      </c>
      <c r="G447" s="84" t="str">
        <f t="shared" si="35"/>
        <v/>
      </c>
      <c r="H447" s="84">
        <v>100</v>
      </c>
      <c r="I447" s="84" t="str">
        <f t="shared" si="31"/>
        <v/>
      </c>
      <c r="J447" s="84" t="str">
        <f>_xlfn.LET(
_xlpm.PrincpalRemainingCalculation,$B$11,
_xlpm.IsPrincipalZeroCondition,ROUND($I446,2) = 0,
_xlpm.IsPrincipalRemainingBlankCondition,$I446="",
_xlpm.IsPeriodBlankCondition,ISBLANK($A447),
_xlpm.Calculation,IF(_xlpm.IsPeriodBlankCondition,"",IF(_xlpm.IsPrincipalRemainingBlankCondition,"",IF(_xlpm.IsPrincipalZeroCondition,"",_xlpm.PrincpalRemainingCalculation))),
_xlpm.Calculation
)</f>
        <v/>
      </c>
      <c r="K447" s="84" t="str">
        <f>_xlfn.LET(
_xlpm.IsPrincipalRemainingLessThanOrEqualToPMICutoffAmtCondition,$I446&lt;=$B$2*(1-$B$13),
_xlpm.PMIMonthlyPayment,$B$17,
_xlpm.IsPrincipalZeroCondition,ROUND($I446,2) = 0,
_xlpm.IsPrincipalRemainingBlankCondition,$I446="",
_xlpm.IsPeriodBlankCondition,ISBLANK($A447),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47" s="84" t="str">
        <f t="shared" si="32"/>
        <v/>
      </c>
      <c r="O447" s="84"/>
    </row>
    <row r="448" spans="2:15" x14ac:dyDescent="0.3">
      <c r="B448" s="132" t="str">
        <f t="shared" si="33"/>
        <v/>
      </c>
      <c r="C448" s="130">
        <v>0.1</v>
      </c>
      <c r="D448" s="131" t="str">
        <f>_xlfn.LET(
_xlpm.Payment,IF(OR($C448&lt;&gt;$C447,$C447=""),-PMT($C448/12,COUNT($A448:$A$625),$I447),$D447),
_xlpm.IsPrincipalRemainingZeroCondition,ROUND($I447,2)=0,
_xlpm.IsPrincipalRemainingBlankCondition,$I447="",
_xlpm.IsPeriodBlankCondition,ISBLANK($A448),
_xlpm.Calculation,IF(_xlpm.IsPeriodBlankCondition,"",IF(_xlpm.IsPrincipalRemainingBlankCondition,"",IF(_xlpm.IsPrincipalRemainingZeroCondition,"",_xlpm.Payment))),
_xlpm.Calculation
)</f>
        <v/>
      </c>
      <c r="E448" s="84" t="str">
        <f t="shared" si="34"/>
        <v/>
      </c>
      <c r="F448" s="84" t="str" cm="1">
        <f t="array" ref="F448">_xlfn.LET(
_xlpm.InterestCalculation,$I447*($C448/12),
_xlpm.IsPrincipalRemainingZeroCondition,ROUND($I447,2)=0,
_xlpm.IsPrincipalRemainingBlankCondition,$I447="",
_xlpm.IsPeriodBlankCondition,ISBLANK($A448),
_xlpm.Calculation,IF(_xlpm.IsPeriodBlankCondition,"",IF(_xlpm.IsPrincipalRemainingBlankCondition,"",IF(_xlpm.IsPrincipalRemainingZeroCondition,"",_xlpm.InterestCalculation))),
_xlpm.Calculation
)</f>
        <v/>
      </c>
      <c r="G448" s="84" t="str">
        <f t="shared" si="35"/>
        <v/>
      </c>
      <c r="H448" s="84">
        <v>100</v>
      </c>
      <c r="I448" s="84" t="str">
        <f t="shared" si="31"/>
        <v/>
      </c>
      <c r="J448" s="84" t="str">
        <f>_xlfn.LET(
_xlpm.PrincpalRemainingCalculation,$B$11,
_xlpm.IsPrincipalZeroCondition,ROUND($I447,2) = 0,
_xlpm.IsPrincipalRemainingBlankCondition,$I447="",
_xlpm.IsPeriodBlankCondition,ISBLANK($A448),
_xlpm.Calculation,IF(_xlpm.IsPeriodBlankCondition,"",IF(_xlpm.IsPrincipalRemainingBlankCondition,"",IF(_xlpm.IsPrincipalZeroCondition,"",_xlpm.PrincpalRemainingCalculation))),
_xlpm.Calculation
)</f>
        <v/>
      </c>
      <c r="K448" s="84" t="str">
        <f>_xlfn.LET(
_xlpm.IsPrincipalRemainingLessThanOrEqualToPMICutoffAmtCondition,$I447&lt;=$B$2*(1-$B$13),
_xlpm.PMIMonthlyPayment,$B$17,
_xlpm.IsPrincipalZeroCondition,ROUND($I447,2) = 0,
_xlpm.IsPrincipalRemainingBlankCondition,$I447="",
_xlpm.IsPeriodBlankCondition,ISBLANK($A448),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48" s="84" t="str">
        <f t="shared" si="32"/>
        <v/>
      </c>
      <c r="O448" s="84"/>
    </row>
    <row r="449" spans="2:15" x14ac:dyDescent="0.3">
      <c r="B449" s="132" t="str">
        <f t="shared" si="33"/>
        <v/>
      </c>
      <c r="C449" s="130">
        <v>0.1</v>
      </c>
      <c r="D449" s="131" t="str">
        <f>_xlfn.LET(
_xlpm.Payment,IF(OR($C449&lt;&gt;$C448,$C448=""),-PMT($C449/12,COUNT($A449:$A$625),$I448),$D448),
_xlpm.IsPrincipalRemainingZeroCondition,ROUND($I448,2)=0,
_xlpm.IsPrincipalRemainingBlankCondition,$I448="",
_xlpm.IsPeriodBlankCondition,ISBLANK($A449),
_xlpm.Calculation,IF(_xlpm.IsPeriodBlankCondition,"",IF(_xlpm.IsPrincipalRemainingBlankCondition,"",IF(_xlpm.IsPrincipalRemainingZeroCondition,"",_xlpm.Payment))),
_xlpm.Calculation
)</f>
        <v/>
      </c>
      <c r="E449" s="84" t="str">
        <f t="shared" si="34"/>
        <v/>
      </c>
      <c r="F449" s="84" t="str" cm="1">
        <f t="array" ref="F449">_xlfn.LET(
_xlpm.InterestCalculation,$I448*($C449/12),
_xlpm.IsPrincipalRemainingZeroCondition,ROUND($I448,2)=0,
_xlpm.IsPrincipalRemainingBlankCondition,$I448="",
_xlpm.IsPeriodBlankCondition,ISBLANK($A449),
_xlpm.Calculation,IF(_xlpm.IsPeriodBlankCondition,"",IF(_xlpm.IsPrincipalRemainingBlankCondition,"",IF(_xlpm.IsPrincipalRemainingZeroCondition,"",_xlpm.InterestCalculation))),
_xlpm.Calculation
)</f>
        <v/>
      </c>
      <c r="G449" s="84" t="str">
        <f t="shared" si="35"/>
        <v/>
      </c>
      <c r="H449" s="84">
        <v>100</v>
      </c>
      <c r="I449" s="84" t="str">
        <f t="shared" si="31"/>
        <v/>
      </c>
      <c r="J449" s="84" t="str">
        <f>_xlfn.LET(
_xlpm.PrincpalRemainingCalculation,$B$11,
_xlpm.IsPrincipalZeroCondition,ROUND($I448,2) = 0,
_xlpm.IsPrincipalRemainingBlankCondition,$I448="",
_xlpm.IsPeriodBlankCondition,ISBLANK($A449),
_xlpm.Calculation,IF(_xlpm.IsPeriodBlankCondition,"",IF(_xlpm.IsPrincipalRemainingBlankCondition,"",IF(_xlpm.IsPrincipalZeroCondition,"",_xlpm.PrincpalRemainingCalculation))),
_xlpm.Calculation
)</f>
        <v/>
      </c>
      <c r="K449" s="84" t="str">
        <f>_xlfn.LET(
_xlpm.IsPrincipalRemainingLessThanOrEqualToPMICutoffAmtCondition,$I448&lt;=$B$2*(1-$B$13),
_xlpm.PMIMonthlyPayment,$B$17,
_xlpm.IsPrincipalZeroCondition,ROUND($I448,2) = 0,
_xlpm.IsPrincipalRemainingBlankCondition,$I448="",
_xlpm.IsPeriodBlankCondition,ISBLANK($A449),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49" s="84" t="str">
        <f t="shared" si="32"/>
        <v/>
      </c>
      <c r="O449" s="84"/>
    </row>
    <row r="450" spans="2:15" x14ac:dyDescent="0.3">
      <c r="B450" s="132" t="str">
        <f t="shared" si="33"/>
        <v/>
      </c>
      <c r="C450" s="130">
        <v>0.1</v>
      </c>
      <c r="D450" s="131" t="str">
        <f>_xlfn.LET(
_xlpm.Payment,IF(OR($C450&lt;&gt;$C449,$C449=""),-PMT($C450/12,COUNT($A450:$A$625),$I449),$D449),
_xlpm.IsPrincipalRemainingZeroCondition,ROUND($I449,2)=0,
_xlpm.IsPrincipalRemainingBlankCondition,$I449="",
_xlpm.IsPeriodBlankCondition,ISBLANK($A450),
_xlpm.Calculation,IF(_xlpm.IsPeriodBlankCondition,"",IF(_xlpm.IsPrincipalRemainingBlankCondition,"",IF(_xlpm.IsPrincipalRemainingZeroCondition,"",_xlpm.Payment))),
_xlpm.Calculation
)</f>
        <v/>
      </c>
      <c r="E450" s="84" t="str">
        <f t="shared" si="34"/>
        <v/>
      </c>
      <c r="F450" s="84" t="str" cm="1">
        <f t="array" ref="F450">_xlfn.LET(
_xlpm.InterestCalculation,$I449*($C450/12),
_xlpm.IsPrincipalRemainingZeroCondition,ROUND($I449,2)=0,
_xlpm.IsPrincipalRemainingBlankCondition,$I449="",
_xlpm.IsPeriodBlankCondition,ISBLANK($A450),
_xlpm.Calculation,IF(_xlpm.IsPeriodBlankCondition,"",IF(_xlpm.IsPrincipalRemainingBlankCondition,"",IF(_xlpm.IsPrincipalRemainingZeroCondition,"",_xlpm.InterestCalculation))),
_xlpm.Calculation
)</f>
        <v/>
      </c>
      <c r="G450" s="84" t="str">
        <f t="shared" si="35"/>
        <v/>
      </c>
      <c r="H450" s="84">
        <v>100</v>
      </c>
      <c r="I450" s="84" t="str">
        <f t="shared" si="31"/>
        <v/>
      </c>
      <c r="J450" s="84" t="str">
        <f>_xlfn.LET(
_xlpm.PrincpalRemainingCalculation,$B$11,
_xlpm.IsPrincipalZeroCondition,ROUND($I449,2) = 0,
_xlpm.IsPrincipalRemainingBlankCondition,$I449="",
_xlpm.IsPeriodBlankCondition,ISBLANK($A450),
_xlpm.Calculation,IF(_xlpm.IsPeriodBlankCondition,"",IF(_xlpm.IsPrincipalRemainingBlankCondition,"",IF(_xlpm.IsPrincipalZeroCondition,"",_xlpm.PrincpalRemainingCalculation))),
_xlpm.Calculation
)</f>
        <v/>
      </c>
      <c r="K450" s="84" t="str">
        <f>_xlfn.LET(
_xlpm.IsPrincipalRemainingLessThanOrEqualToPMICutoffAmtCondition,$I449&lt;=$B$2*(1-$B$13),
_xlpm.PMIMonthlyPayment,$B$17,
_xlpm.IsPrincipalZeroCondition,ROUND($I449,2) = 0,
_xlpm.IsPrincipalRemainingBlankCondition,$I449="",
_xlpm.IsPeriodBlankCondition,ISBLANK($A450),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50" s="84" t="str">
        <f t="shared" si="32"/>
        <v/>
      </c>
      <c r="O450" s="84"/>
    </row>
    <row r="451" spans="2:15" x14ac:dyDescent="0.3">
      <c r="B451" s="132" t="str">
        <f t="shared" si="33"/>
        <v/>
      </c>
      <c r="C451" s="130">
        <v>0.1</v>
      </c>
      <c r="D451" s="131" t="str">
        <f>_xlfn.LET(
_xlpm.Payment,IF(OR($C451&lt;&gt;$C450,$C450=""),-PMT($C451/12,COUNT($A451:$A$625),$I450),$D450),
_xlpm.IsPrincipalRemainingZeroCondition,ROUND($I450,2)=0,
_xlpm.IsPrincipalRemainingBlankCondition,$I450="",
_xlpm.IsPeriodBlankCondition,ISBLANK($A451),
_xlpm.Calculation,IF(_xlpm.IsPeriodBlankCondition,"",IF(_xlpm.IsPrincipalRemainingBlankCondition,"",IF(_xlpm.IsPrincipalRemainingZeroCondition,"",_xlpm.Payment))),
_xlpm.Calculation
)</f>
        <v/>
      </c>
      <c r="E451" s="84" t="str">
        <f t="shared" si="34"/>
        <v/>
      </c>
      <c r="F451" s="84" t="str" cm="1">
        <f t="array" ref="F451">_xlfn.LET(
_xlpm.InterestCalculation,$I450*($C451/12),
_xlpm.IsPrincipalRemainingZeroCondition,ROUND($I450,2)=0,
_xlpm.IsPrincipalRemainingBlankCondition,$I450="",
_xlpm.IsPeriodBlankCondition,ISBLANK($A451),
_xlpm.Calculation,IF(_xlpm.IsPeriodBlankCondition,"",IF(_xlpm.IsPrincipalRemainingBlankCondition,"",IF(_xlpm.IsPrincipalRemainingZeroCondition,"",_xlpm.InterestCalculation))),
_xlpm.Calculation
)</f>
        <v/>
      </c>
      <c r="G451" s="84" t="str">
        <f t="shared" si="35"/>
        <v/>
      </c>
      <c r="H451" s="84">
        <v>100</v>
      </c>
      <c r="I451" s="84" t="str">
        <f t="shared" si="31"/>
        <v/>
      </c>
      <c r="J451" s="84" t="str">
        <f>_xlfn.LET(
_xlpm.PrincpalRemainingCalculation,$B$11,
_xlpm.IsPrincipalZeroCondition,ROUND($I450,2) = 0,
_xlpm.IsPrincipalRemainingBlankCondition,$I450="",
_xlpm.IsPeriodBlankCondition,ISBLANK($A451),
_xlpm.Calculation,IF(_xlpm.IsPeriodBlankCondition,"",IF(_xlpm.IsPrincipalRemainingBlankCondition,"",IF(_xlpm.IsPrincipalZeroCondition,"",_xlpm.PrincpalRemainingCalculation))),
_xlpm.Calculation
)</f>
        <v/>
      </c>
      <c r="K451" s="84" t="str">
        <f>_xlfn.LET(
_xlpm.IsPrincipalRemainingLessThanOrEqualToPMICutoffAmtCondition,$I450&lt;=$B$2*(1-$B$13),
_xlpm.PMIMonthlyPayment,$B$17,
_xlpm.IsPrincipalZeroCondition,ROUND($I450,2) = 0,
_xlpm.IsPrincipalRemainingBlankCondition,$I450="",
_xlpm.IsPeriodBlankCondition,ISBLANK($A451),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51" s="84" t="str">
        <f t="shared" si="32"/>
        <v/>
      </c>
      <c r="O451" s="84"/>
    </row>
    <row r="452" spans="2:15" x14ac:dyDescent="0.3">
      <c r="B452" s="132" t="str">
        <f t="shared" si="33"/>
        <v/>
      </c>
      <c r="C452" s="130">
        <v>0.1</v>
      </c>
      <c r="D452" s="131" t="str">
        <f>_xlfn.LET(
_xlpm.Payment,IF(OR($C452&lt;&gt;$C451,$C451=""),-PMT($C452/12,COUNT($A452:$A$625),$I451),$D451),
_xlpm.IsPrincipalRemainingZeroCondition,ROUND($I451,2)=0,
_xlpm.IsPrincipalRemainingBlankCondition,$I451="",
_xlpm.IsPeriodBlankCondition,ISBLANK($A452),
_xlpm.Calculation,IF(_xlpm.IsPeriodBlankCondition,"",IF(_xlpm.IsPrincipalRemainingBlankCondition,"",IF(_xlpm.IsPrincipalRemainingZeroCondition,"",_xlpm.Payment))),
_xlpm.Calculation
)</f>
        <v/>
      </c>
      <c r="E452" s="84" t="str">
        <f t="shared" si="34"/>
        <v/>
      </c>
      <c r="F452" s="84" t="str" cm="1">
        <f t="array" ref="F452">_xlfn.LET(
_xlpm.InterestCalculation,$I451*($C452/12),
_xlpm.IsPrincipalRemainingZeroCondition,ROUND($I451,2)=0,
_xlpm.IsPrincipalRemainingBlankCondition,$I451="",
_xlpm.IsPeriodBlankCondition,ISBLANK($A452),
_xlpm.Calculation,IF(_xlpm.IsPeriodBlankCondition,"",IF(_xlpm.IsPrincipalRemainingBlankCondition,"",IF(_xlpm.IsPrincipalRemainingZeroCondition,"",_xlpm.InterestCalculation))),
_xlpm.Calculation
)</f>
        <v/>
      </c>
      <c r="G452" s="84" t="str">
        <f t="shared" si="35"/>
        <v/>
      </c>
      <c r="H452" s="84">
        <v>100</v>
      </c>
      <c r="I452" s="84" t="str">
        <f t="shared" si="31"/>
        <v/>
      </c>
      <c r="J452" s="84" t="str">
        <f>_xlfn.LET(
_xlpm.PrincpalRemainingCalculation,$B$11,
_xlpm.IsPrincipalZeroCondition,ROUND($I451,2) = 0,
_xlpm.IsPrincipalRemainingBlankCondition,$I451="",
_xlpm.IsPeriodBlankCondition,ISBLANK($A452),
_xlpm.Calculation,IF(_xlpm.IsPeriodBlankCondition,"",IF(_xlpm.IsPrincipalRemainingBlankCondition,"",IF(_xlpm.IsPrincipalZeroCondition,"",_xlpm.PrincpalRemainingCalculation))),
_xlpm.Calculation
)</f>
        <v/>
      </c>
      <c r="K452" s="84" t="str">
        <f>_xlfn.LET(
_xlpm.IsPrincipalRemainingLessThanOrEqualToPMICutoffAmtCondition,$I451&lt;=$B$2*(1-$B$13),
_xlpm.PMIMonthlyPayment,$B$17,
_xlpm.IsPrincipalZeroCondition,ROUND($I451,2) = 0,
_xlpm.IsPrincipalRemainingBlankCondition,$I451="",
_xlpm.IsPeriodBlankCondition,ISBLANK($A452),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52" s="84" t="str">
        <f t="shared" si="32"/>
        <v/>
      </c>
      <c r="O452" s="84"/>
    </row>
    <row r="453" spans="2:15" x14ac:dyDescent="0.3">
      <c r="B453" s="132" t="str">
        <f t="shared" si="33"/>
        <v/>
      </c>
      <c r="C453" s="130">
        <v>0.1</v>
      </c>
      <c r="D453" s="131" t="str">
        <f>_xlfn.LET(
_xlpm.Payment,IF(OR($C453&lt;&gt;$C452,$C452=""),-PMT($C453/12,COUNT($A453:$A$625),$I452),$D452),
_xlpm.IsPrincipalRemainingZeroCondition,ROUND($I452,2)=0,
_xlpm.IsPrincipalRemainingBlankCondition,$I452="",
_xlpm.IsPeriodBlankCondition,ISBLANK($A453),
_xlpm.Calculation,IF(_xlpm.IsPeriodBlankCondition,"",IF(_xlpm.IsPrincipalRemainingBlankCondition,"",IF(_xlpm.IsPrincipalRemainingZeroCondition,"",_xlpm.Payment))),
_xlpm.Calculation
)</f>
        <v/>
      </c>
      <c r="E453" s="84" t="str">
        <f t="shared" si="34"/>
        <v/>
      </c>
      <c r="F453" s="84" t="str" cm="1">
        <f t="array" ref="F453">_xlfn.LET(
_xlpm.InterestCalculation,$I452*($C453/12),
_xlpm.IsPrincipalRemainingZeroCondition,ROUND($I452,2)=0,
_xlpm.IsPrincipalRemainingBlankCondition,$I452="",
_xlpm.IsPeriodBlankCondition,ISBLANK($A453),
_xlpm.Calculation,IF(_xlpm.IsPeriodBlankCondition,"",IF(_xlpm.IsPrincipalRemainingBlankCondition,"",IF(_xlpm.IsPrincipalRemainingZeroCondition,"",_xlpm.InterestCalculation))),
_xlpm.Calculation
)</f>
        <v/>
      </c>
      <c r="G453" s="84" t="str">
        <f t="shared" si="35"/>
        <v/>
      </c>
      <c r="H453" s="84">
        <v>100</v>
      </c>
      <c r="I453" s="84" t="str">
        <f t="shared" si="31"/>
        <v/>
      </c>
      <c r="J453" s="84" t="str">
        <f>_xlfn.LET(
_xlpm.PrincpalRemainingCalculation,$B$11,
_xlpm.IsPrincipalZeroCondition,ROUND($I452,2) = 0,
_xlpm.IsPrincipalRemainingBlankCondition,$I452="",
_xlpm.IsPeriodBlankCondition,ISBLANK($A453),
_xlpm.Calculation,IF(_xlpm.IsPeriodBlankCondition,"",IF(_xlpm.IsPrincipalRemainingBlankCondition,"",IF(_xlpm.IsPrincipalZeroCondition,"",_xlpm.PrincpalRemainingCalculation))),
_xlpm.Calculation
)</f>
        <v/>
      </c>
      <c r="K453" s="84" t="str">
        <f>_xlfn.LET(
_xlpm.IsPrincipalRemainingLessThanOrEqualToPMICutoffAmtCondition,$I452&lt;=$B$2*(1-$B$13),
_xlpm.PMIMonthlyPayment,$B$17,
_xlpm.IsPrincipalZeroCondition,ROUND($I452,2) = 0,
_xlpm.IsPrincipalRemainingBlankCondition,$I452="",
_xlpm.IsPeriodBlankCondition,ISBLANK($A453),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53" s="84" t="str">
        <f t="shared" si="32"/>
        <v/>
      </c>
      <c r="O453" s="84"/>
    </row>
    <row r="454" spans="2:15" x14ac:dyDescent="0.3">
      <c r="B454" s="132" t="str">
        <f t="shared" si="33"/>
        <v/>
      </c>
      <c r="C454" s="130">
        <v>0.1</v>
      </c>
      <c r="D454" s="131" t="str">
        <f>_xlfn.LET(
_xlpm.Payment,IF(OR($C454&lt;&gt;$C453,$C453=""),-PMT($C454/12,COUNT($A454:$A$625),$I453),$D453),
_xlpm.IsPrincipalRemainingZeroCondition,ROUND($I453,2)=0,
_xlpm.IsPrincipalRemainingBlankCondition,$I453="",
_xlpm.IsPeriodBlankCondition,ISBLANK($A454),
_xlpm.Calculation,IF(_xlpm.IsPeriodBlankCondition,"",IF(_xlpm.IsPrincipalRemainingBlankCondition,"",IF(_xlpm.IsPrincipalRemainingZeroCondition,"",_xlpm.Payment))),
_xlpm.Calculation
)</f>
        <v/>
      </c>
      <c r="E454" s="84" t="str">
        <f t="shared" si="34"/>
        <v/>
      </c>
      <c r="F454" s="84" t="str" cm="1">
        <f t="array" ref="F454">_xlfn.LET(
_xlpm.InterestCalculation,$I453*($C454/12),
_xlpm.IsPrincipalRemainingZeroCondition,ROUND($I453,2)=0,
_xlpm.IsPrincipalRemainingBlankCondition,$I453="",
_xlpm.IsPeriodBlankCondition,ISBLANK($A454),
_xlpm.Calculation,IF(_xlpm.IsPeriodBlankCondition,"",IF(_xlpm.IsPrincipalRemainingBlankCondition,"",IF(_xlpm.IsPrincipalRemainingZeroCondition,"",_xlpm.InterestCalculation))),
_xlpm.Calculation
)</f>
        <v/>
      </c>
      <c r="G454" s="84" t="str">
        <f t="shared" si="35"/>
        <v/>
      </c>
      <c r="H454" s="84">
        <v>100</v>
      </c>
      <c r="I454" s="84" t="str">
        <f t="shared" si="31"/>
        <v/>
      </c>
      <c r="J454" s="84" t="str">
        <f>_xlfn.LET(
_xlpm.PrincpalRemainingCalculation,$B$11,
_xlpm.IsPrincipalZeroCondition,ROUND($I453,2) = 0,
_xlpm.IsPrincipalRemainingBlankCondition,$I453="",
_xlpm.IsPeriodBlankCondition,ISBLANK($A454),
_xlpm.Calculation,IF(_xlpm.IsPeriodBlankCondition,"",IF(_xlpm.IsPrincipalRemainingBlankCondition,"",IF(_xlpm.IsPrincipalZeroCondition,"",_xlpm.PrincpalRemainingCalculation))),
_xlpm.Calculation
)</f>
        <v/>
      </c>
      <c r="K454" s="84" t="str">
        <f>_xlfn.LET(
_xlpm.IsPrincipalRemainingLessThanOrEqualToPMICutoffAmtCondition,$I453&lt;=$B$2*(1-$B$13),
_xlpm.PMIMonthlyPayment,$B$17,
_xlpm.IsPrincipalZeroCondition,ROUND($I453,2) = 0,
_xlpm.IsPrincipalRemainingBlankCondition,$I453="",
_xlpm.IsPeriodBlankCondition,ISBLANK($A454),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54" s="84" t="str">
        <f t="shared" si="32"/>
        <v/>
      </c>
      <c r="O454" s="84"/>
    </row>
    <row r="455" spans="2:15" x14ac:dyDescent="0.3">
      <c r="B455" s="132" t="str">
        <f t="shared" si="33"/>
        <v/>
      </c>
      <c r="C455" s="130">
        <v>0.1</v>
      </c>
      <c r="D455" s="131" t="str">
        <f>_xlfn.LET(
_xlpm.Payment,IF(OR($C455&lt;&gt;$C454,$C454=""),-PMT($C455/12,COUNT($A455:$A$625),$I454),$D454),
_xlpm.IsPrincipalRemainingZeroCondition,ROUND($I454,2)=0,
_xlpm.IsPrincipalRemainingBlankCondition,$I454="",
_xlpm.IsPeriodBlankCondition,ISBLANK($A455),
_xlpm.Calculation,IF(_xlpm.IsPeriodBlankCondition,"",IF(_xlpm.IsPrincipalRemainingBlankCondition,"",IF(_xlpm.IsPrincipalRemainingZeroCondition,"",_xlpm.Payment))),
_xlpm.Calculation
)</f>
        <v/>
      </c>
      <c r="E455" s="84" t="str">
        <f t="shared" si="34"/>
        <v/>
      </c>
      <c r="F455" s="84" t="str" cm="1">
        <f t="array" ref="F455">_xlfn.LET(
_xlpm.InterestCalculation,$I454*($C455/12),
_xlpm.IsPrincipalRemainingZeroCondition,ROUND($I454,2)=0,
_xlpm.IsPrincipalRemainingBlankCondition,$I454="",
_xlpm.IsPeriodBlankCondition,ISBLANK($A455),
_xlpm.Calculation,IF(_xlpm.IsPeriodBlankCondition,"",IF(_xlpm.IsPrincipalRemainingBlankCondition,"",IF(_xlpm.IsPrincipalRemainingZeroCondition,"",_xlpm.InterestCalculation))),
_xlpm.Calculation
)</f>
        <v/>
      </c>
      <c r="G455" s="84" t="str">
        <f t="shared" si="35"/>
        <v/>
      </c>
      <c r="H455" s="84">
        <v>100</v>
      </c>
      <c r="I455" s="84" t="str">
        <f t="shared" si="31"/>
        <v/>
      </c>
      <c r="J455" s="84" t="str">
        <f>_xlfn.LET(
_xlpm.PrincpalRemainingCalculation,$B$11,
_xlpm.IsPrincipalZeroCondition,ROUND($I454,2) = 0,
_xlpm.IsPrincipalRemainingBlankCondition,$I454="",
_xlpm.IsPeriodBlankCondition,ISBLANK($A455),
_xlpm.Calculation,IF(_xlpm.IsPeriodBlankCondition,"",IF(_xlpm.IsPrincipalRemainingBlankCondition,"",IF(_xlpm.IsPrincipalZeroCondition,"",_xlpm.PrincpalRemainingCalculation))),
_xlpm.Calculation
)</f>
        <v/>
      </c>
      <c r="K455" s="84" t="str">
        <f>_xlfn.LET(
_xlpm.IsPrincipalRemainingLessThanOrEqualToPMICutoffAmtCondition,$I454&lt;=$B$2*(1-$B$13),
_xlpm.PMIMonthlyPayment,$B$17,
_xlpm.IsPrincipalZeroCondition,ROUND($I454,2) = 0,
_xlpm.IsPrincipalRemainingBlankCondition,$I454="",
_xlpm.IsPeriodBlankCondition,ISBLANK($A455),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55" s="84" t="str">
        <f t="shared" si="32"/>
        <v/>
      </c>
      <c r="O455" s="84"/>
    </row>
    <row r="456" spans="2:15" x14ac:dyDescent="0.3">
      <c r="B456" s="132" t="str">
        <f t="shared" si="33"/>
        <v/>
      </c>
      <c r="C456" s="130">
        <v>0.1</v>
      </c>
      <c r="D456" s="131" t="str">
        <f>_xlfn.LET(
_xlpm.Payment,IF(OR($C456&lt;&gt;$C455,$C455=""),-PMT($C456/12,COUNT($A456:$A$625),$I455),$D455),
_xlpm.IsPrincipalRemainingZeroCondition,ROUND($I455,2)=0,
_xlpm.IsPrincipalRemainingBlankCondition,$I455="",
_xlpm.IsPeriodBlankCondition,ISBLANK($A456),
_xlpm.Calculation,IF(_xlpm.IsPeriodBlankCondition,"",IF(_xlpm.IsPrincipalRemainingBlankCondition,"",IF(_xlpm.IsPrincipalRemainingZeroCondition,"",_xlpm.Payment))),
_xlpm.Calculation
)</f>
        <v/>
      </c>
      <c r="E456" s="84" t="str">
        <f t="shared" si="34"/>
        <v/>
      </c>
      <c r="F456" s="84" t="str" cm="1">
        <f t="array" ref="F456">_xlfn.LET(
_xlpm.InterestCalculation,$I455*($C456/12),
_xlpm.IsPrincipalRemainingZeroCondition,ROUND($I455,2)=0,
_xlpm.IsPrincipalRemainingBlankCondition,$I455="",
_xlpm.IsPeriodBlankCondition,ISBLANK($A456),
_xlpm.Calculation,IF(_xlpm.IsPeriodBlankCondition,"",IF(_xlpm.IsPrincipalRemainingBlankCondition,"",IF(_xlpm.IsPrincipalRemainingZeroCondition,"",_xlpm.InterestCalculation))),
_xlpm.Calculation
)</f>
        <v/>
      </c>
      <c r="G456" s="84" t="str">
        <f t="shared" si="35"/>
        <v/>
      </c>
      <c r="H456" s="84">
        <v>100</v>
      </c>
      <c r="I456" s="84" t="str">
        <f t="shared" si="31"/>
        <v/>
      </c>
      <c r="J456" s="84" t="str">
        <f>_xlfn.LET(
_xlpm.PrincpalRemainingCalculation,$B$11,
_xlpm.IsPrincipalZeroCondition,ROUND($I455,2) = 0,
_xlpm.IsPrincipalRemainingBlankCondition,$I455="",
_xlpm.IsPeriodBlankCondition,ISBLANK($A456),
_xlpm.Calculation,IF(_xlpm.IsPeriodBlankCondition,"",IF(_xlpm.IsPrincipalRemainingBlankCondition,"",IF(_xlpm.IsPrincipalZeroCondition,"",_xlpm.PrincpalRemainingCalculation))),
_xlpm.Calculation
)</f>
        <v/>
      </c>
      <c r="K456" s="84" t="str">
        <f>_xlfn.LET(
_xlpm.IsPrincipalRemainingLessThanOrEqualToPMICutoffAmtCondition,$I455&lt;=$B$2*(1-$B$13),
_xlpm.PMIMonthlyPayment,$B$17,
_xlpm.IsPrincipalZeroCondition,ROUND($I455,2) = 0,
_xlpm.IsPrincipalRemainingBlankCondition,$I455="",
_xlpm.IsPeriodBlankCondition,ISBLANK($A456),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56" s="84" t="str">
        <f t="shared" si="32"/>
        <v/>
      </c>
      <c r="O456" s="84"/>
    </row>
    <row r="457" spans="2:15" x14ac:dyDescent="0.3">
      <c r="B457" s="132" t="str">
        <f t="shared" si="33"/>
        <v/>
      </c>
      <c r="C457" s="130">
        <v>0.1</v>
      </c>
      <c r="D457" s="131" t="str">
        <f>_xlfn.LET(
_xlpm.Payment,IF(OR($C457&lt;&gt;$C456,$C456=""),-PMT($C457/12,COUNT($A457:$A$625),$I456),$D456),
_xlpm.IsPrincipalRemainingZeroCondition,ROUND($I456,2)=0,
_xlpm.IsPrincipalRemainingBlankCondition,$I456="",
_xlpm.IsPeriodBlankCondition,ISBLANK($A457),
_xlpm.Calculation,IF(_xlpm.IsPeriodBlankCondition,"",IF(_xlpm.IsPrincipalRemainingBlankCondition,"",IF(_xlpm.IsPrincipalRemainingZeroCondition,"",_xlpm.Payment))),
_xlpm.Calculation
)</f>
        <v/>
      </c>
      <c r="E457" s="84" t="str">
        <f t="shared" si="34"/>
        <v/>
      </c>
      <c r="F457" s="84" t="str" cm="1">
        <f t="array" ref="F457">_xlfn.LET(
_xlpm.InterestCalculation,$I456*($C457/12),
_xlpm.IsPrincipalRemainingZeroCondition,ROUND($I456,2)=0,
_xlpm.IsPrincipalRemainingBlankCondition,$I456="",
_xlpm.IsPeriodBlankCondition,ISBLANK($A457),
_xlpm.Calculation,IF(_xlpm.IsPeriodBlankCondition,"",IF(_xlpm.IsPrincipalRemainingBlankCondition,"",IF(_xlpm.IsPrincipalRemainingZeroCondition,"",_xlpm.InterestCalculation))),
_xlpm.Calculation
)</f>
        <v/>
      </c>
      <c r="G457" s="84" t="str">
        <f t="shared" si="35"/>
        <v/>
      </c>
      <c r="H457" s="84">
        <v>100</v>
      </c>
      <c r="I457" s="84" t="str">
        <f t="shared" si="31"/>
        <v/>
      </c>
      <c r="J457" s="84" t="str">
        <f>_xlfn.LET(
_xlpm.PrincpalRemainingCalculation,$B$11,
_xlpm.IsPrincipalZeroCondition,ROUND($I456,2) = 0,
_xlpm.IsPrincipalRemainingBlankCondition,$I456="",
_xlpm.IsPeriodBlankCondition,ISBLANK($A457),
_xlpm.Calculation,IF(_xlpm.IsPeriodBlankCondition,"",IF(_xlpm.IsPrincipalRemainingBlankCondition,"",IF(_xlpm.IsPrincipalZeroCondition,"",_xlpm.PrincpalRemainingCalculation))),
_xlpm.Calculation
)</f>
        <v/>
      </c>
      <c r="K457" s="84" t="str">
        <f>_xlfn.LET(
_xlpm.IsPrincipalRemainingLessThanOrEqualToPMICutoffAmtCondition,$I456&lt;=$B$2*(1-$B$13),
_xlpm.PMIMonthlyPayment,$B$17,
_xlpm.IsPrincipalZeroCondition,ROUND($I456,2) = 0,
_xlpm.IsPrincipalRemainingBlankCondition,$I456="",
_xlpm.IsPeriodBlankCondition,ISBLANK($A457),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57" s="84" t="str">
        <f t="shared" si="32"/>
        <v/>
      </c>
      <c r="O457" s="84"/>
    </row>
    <row r="458" spans="2:15" x14ac:dyDescent="0.3">
      <c r="B458" s="132" t="str">
        <f t="shared" si="33"/>
        <v/>
      </c>
      <c r="C458" s="130">
        <v>0.1</v>
      </c>
      <c r="D458" s="131" t="str">
        <f>_xlfn.LET(
_xlpm.Payment,IF(OR($C458&lt;&gt;$C457,$C457=""),-PMT($C458/12,COUNT($A458:$A$625),$I457),$D457),
_xlpm.IsPrincipalRemainingZeroCondition,ROUND($I457,2)=0,
_xlpm.IsPrincipalRemainingBlankCondition,$I457="",
_xlpm.IsPeriodBlankCondition,ISBLANK($A458),
_xlpm.Calculation,IF(_xlpm.IsPeriodBlankCondition,"",IF(_xlpm.IsPrincipalRemainingBlankCondition,"",IF(_xlpm.IsPrincipalRemainingZeroCondition,"",_xlpm.Payment))),
_xlpm.Calculation
)</f>
        <v/>
      </c>
      <c r="E458" s="84" t="str">
        <f t="shared" si="34"/>
        <v/>
      </c>
      <c r="F458" s="84" t="str" cm="1">
        <f t="array" ref="F458">_xlfn.LET(
_xlpm.InterestCalculation,$I457*($C458/12),
_xlpm.IsPrincipalRemainingZeroCondition,ROUND($I457,2)=0,
_xlpm.IsPrincipalRemainingBlankCondition,$I457="",
_xlpm.IsPeriodBlankCondition,ISBLANK($A458),
_xlpm.Calculation,IF(_xlpm.IsPeriodBlankCondition,"",IF(_xlpm.IsPrincipalRemainingBlankCondition,"",IF(_xlpm.IsPrincipalRemainingZeroCondition,"",_xlpm.InterestCalculation))),
_xlpm.Calculation
)</f>
        <v/>
      </c>
      <c r="G458" s="84" t="str">
        <f t="shared" si="35"/>
        <v/>
      </c>
      <c r="H458" s="84">
        <v>100</v>
      </c>
      <c r="I458" s="84" t="str">
        <f t="shared" si="31"/>
        <v/>
      </c>
      <c r="J458" s="84" t="str">
        <f>_xlfn.LET(
_xlpm.PrincpalRemainingCalculation,$B$11,
_xlpm.IsPrincipalZeroCondition,ROUND($I457,2) = 0,
_xlpm.IsPrincipalRemainingBlankCondition,$I457="",
_xlpm.IsPeriodBlankCondition,ISBLANK($A458),
_xlpm.Calculation,IF(_xlpm.IsPeriodBlankCondition,"",IF(_xlpm.IsPrincipalRemainingBlankCondition,"",IF(_xlpm.IsPrincipalZeroCondition,"",_xlpm.PrincpalRemainingCalculation))),
_xlpm.Calculation
)</f>
        <v/>
      </c>
      <c r="K458" s="84" t="str">
        <f>_xlfn.LET(
_xlpm.IsPrincipalRemainingLessThanOrEqualToPMICutoffAmtCondition,$I457&lt;=$B$2*(1-$B$13),
_xlpm.PMIMonthlyPayment,$B$17,
_xlpm.IsPrincipalZeroCondition,ROUND($I457,2) = 0,
_xlpm.IsPrincipalRemainingBlankCondition,$I457="",
_xlpm.IsPeriodBlankCondition,ISBLANK($A458),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58" s="84" t="str">
        <f t="shared" si="32"/>
        <v/>
      </c>
      <c r="O458" s="84"/>
    </row>
    <row r="459" spans="2:15" x14ac:dyDescent="0.3">
      <c r="B459" s="132" t="str">
        <f t="shared" si="33"/>
        <v/>
      </c>
      <c r="C459" s="130">
        <v>0.1</v>
      </c>
      <c r="D459" s="131" t="str">
        <f>_xlfn.LET(
_xlpm.Payment,IF(OR($C459&lt;&gt;$C458,$C458=""),-PMT($C459/12,COUNT($A459:$A$625),$I458),$D458),
_xlpm.IsPrincipalRemainingZeroCondition,ROUND($I458,2)=0,
_xlpm.IsPrincipalRemainingBlankCondition,$I458="",
_xlpm.IsPeriodBlankCondition,ISBLANK($A459),
_xlpm.Calculation,IF(_xlpm.IsPeriodBlankCondition,"",IF(_xlpm.IsPrincipalRemainingBlankCondition,"",IF(_xlpm.IsPrincipalRemainingZeroCondition,"",_xlpm.Payment))),
_xlpm.Calculation
)</f>
        <v/>
      </c>
      <c r="E459" s="84" t="str">
        <f t="shared" si="34"/>
        <v/>
      </c>
      <c r="F459" s="84" t="str" cm="1">
        <f t="array" ref="F459">_xlfn.LET(
_xlpm.InterestCalculation,$I458*($C459/12),
_xlpm.IsPrincipalRemainingZeroCondition,ROUND($I458,2)=0,
_xlpm.IsPrincipalRemainingBlankCondition,$I458="",
_xlpm.IsPeriodBlankCondition,ISBLANK($A459),
_xlpm.Calculation,IF(_xlpm.IsPeriodBlankCondition,"",IF(_xlpm.IsPrincipalRemainingBlankCondition,"",IF(_xlpm.IsPrincipalRemainingZeroCondition,"",_xlpm.InterestCalculation))),
_xlpm.Calculation
)</f>
        <v/>
      </c>
      <c r="G459" s="84" t="str">
        <f t="shared" si="35"/>
        <v/>
      </c>
      <c r="H459" s="84">
        <v>100</v>
      </c>
      <c r="I459" s="84" t="str">
        <f t="shared" si="31"/>
        <v/>
      </c>
      <c r="J459" s="84" t="str">
        <f>_xlfn.LET(
_xlpm.PrincpalRemainingCalculation,$B$11,
_xlpm.IsPrincipalZeroCondition,ROUND($I458,2) = 0,
_xlpm.IsPrincipalRemainingBlankCondition,$I458="",
_xlpm.IsPeriodBlankCondition,ISBLANK($A459),
_xlpm.Calculation,IF(_xlpm.IsPeriodBlankCondition,"",IF(_xlpm.IsPrincipalRemainingBlankCondition,"",IF(_xlpm.IsPrincipalZeroCondition,"",_xlpm.PrincpalRemainingCalculation))),
_xlpm.Calculation
)</f>
        <v/>
      </c>
      <c r="K459" s="84" t="str">
        <f>_xlfn.LET(
_xlpm.IsPrincipalRemainingLessThanOrEqualToPMICutoffAmtCondition,$I458&lt;=$B$2*(1-$B$13),
_xlpm.PMIMonthlyPayment,$B$17,
_xlpm.IsPrincipalZeroCondition,ROUND($I458,2) = 0,
_xlpm.IsPrincipalRemainingBlankCondition,$I458="",
_xlpm.IsPeriodBlankCondition,ISBLANK($A459),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59" s="84" t="str">
        <f t="shared" si="32"/>
        <v/>
      </c>
      <c r="O459" s="84"/>
    </row>
    <row r="460" spans="2:15" x14ac:dyDescent="0.3">
      <c r="B460" s="132" t="str">
        <f t="shared" si="33"/>
        <v/>
      </c>
      <c r="C460" s="130">
        <v>0.1</v>
      </c>
      <c r="D460" s="131" t="str">
        <f>_xlfn.LET(
_xlpm.Payment,IF(OR($C460&lt;&gt;$C459,$C459=""),-PMT($C460/12,COUNT($A460:$A$625),$I459),$D459),
_xlpm.IsPrincipalRemainingZeroCondition,ROUND($I459,2)=0,
_xlpm.IsPrincipalRemainingBlankCondition,$I459="",
_xlpm.IsPeriodBlankCondition,ISBLANK($A460),
_xlpm.Calculation,IF(_xlpm.IsPeriodBlankCondition,"",IF(_xlpm.IsPrincipalRemainingBlankCondition,"",IF(_xlpm.IsPrincipalRemainingZeroCondition,"",_xlpm.Payment))),
_xlpm.Calculation
)</f>
        <v/>
      </c>
      <c r="E460" s="84" t="str">
        <f t="shared" si="34"/>
        <v/>
      </c>
      <c r="F460" s="84" t="str" cm="1">
        <f t="array" ref="F460">_xlfn.LET(
_xlpm.InterestCalculation,$I459*($C460/12),
_xlpm.IsPrincipalRemainingZeroCondition,ROUND($I459,2)=0,
_xlpm.IsPrincipalRemainingBlankCondition,$I459="",
_xlpm.IsPeriodBlankCondition,ISBLANK($A460),
_xlpm.Calculation,IF(_xlpm.IsPeriodBlankCondition,"",IF(_xlpm.IsPrincipalRemainingBlankCondition,"",IF(_xlpm.IsPrincipalRemainingZeroCondition,"",_xlpm.InterestCalculation))),
_xlpm.Calculation
)</f>
        <v/>
      </c>
      <c r="G460" s="84" t="str">
        <f t="shared" si="35"/>
        <v/>
      </c>
      <c r="H460" s="84">
        <v>100</v>
      </c>
      <c r="I460" s="84" t="str">
        <f t="shared" si="31"/>
        <v/>
      </c>
      <c r="J460" s="84" t="str">
        <f>_xlfn.LET(
_xlpm.PrincpalRemainingCalculation,$B$11,
_xlpm.IsPrincipalZeroCondition,ROUND($I459,2) = 0,
_xlpm.IsPrincipalRemainingBlankCondition,$I459="",
_xlpm.IsPeriodBlankCondition,ISBLANK($A460),
_xlpm.Calculation,IF(_xlpm.IsPeriodBlankCondition,"",IF(_xlpm.IsPrincipalRemainingBlankCondition,"",IF(_xlpm.IsPrincipalZeroCondition,"",_xlpm.PrincpalRemainingCalculation))),
_xlpm.Calculation
)</f>
        <v/>
      </c>
      <c r="K460" s="84" t="str">
        <f>_xlfn.LET(
_xlpm.IsPrincipalRemainingLessThanOrEqualToPMICutoffAmtCondition,$I459&lt;=$B$2*(1-$B$13),
_xlpm.PMIMonthlyPayment,$B$17,
_xlpm.IsPrincipalZeroCondition,ROUND($I459,2) = 0,
_xlpm.IsPrincipalRemainingBlankCondition,$I459="",
_xlpm.IsPeriodBlankCondition,ISBLANK($A460),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60" s="84" t="str">
        <f t="shared" si="32"/>
        <v/>
      </c>
      <c r="O460" s="84"/>
    </row>
    <row r="461" spans="2:15" x14ac:dyDescent="0.3">
      <c r="B461" s="132" t="str">
        <f t="shared" si="33"/>
        <v/>
      </c>
      <c r="C461" s="130">
        <v>0.1</v>
      </c>
      <c r="D461" s="131" t="str">
        <f>_xlfn.LET(
_xlpm.Payment,IF(OR($C461&lt;&gt;$C460,$C460=""),-PMT($C461/12,COUNT($A461:$A$625),$I460),$D460),
_xlpm.IsPrincipalRemainingZeroCondition,ROUND($I460,2)=0,
_xlpm.IsPrincipalRemainingBlankCondition,$I460="",
_xlpm.IsPeriodBlankCondition,ISBLANK($A461),
_xlpm.Calculation,IF(_xlpm.IsPeriodBlankCondition,"",IF(_xlpm.IsPrincipalRemainingBlankCondition,"",IF(_xlpm.IsPrincipalRemainingZeroCondition,"",_xlpm.Payment))),
_xlpm.Calculation
)</f>
        <v/>
      </c>
      <c r="E461" s="84" t="str">
        <f t="shared" si="34"/>
        <v/>
      </c>
      <c r="F461" s="84" t="str" cm="1">
        <f t="array" ref="F461">_xlfn.LET(
_xlpm.InterestCalculation,$I460*($C461/12),
_xlpm.IsPrincipalRemainingZeroCondition,ROUND($I460,2)=0,
_xlpm.IsPrincipalRemainingBlankCondition,$I460="",
_xlpm.IsPeriodBlankCondition,ISBLANK($A461),
_xlpm.Calculation,IF(_xlpm.IsPeriodBlankCondition,"",IF(_xlpm.IsPrincipalRemainingBlankCondition,"",IF(_xlpm.IsPrincipalRemainingZeroCondition,"",_xlpm.InterestCalculation))),
_xlpm.Calculation
)</f>
        <v/>
      </c>
      <c r="G461" s="84" t="str">
        <f t="shared" si="35"/>
        <v/>
      </c>
      <c r="H461" s="84">
        <v>100</v>
      </c>
      <c r="I461" s="84" t="str">
        <f t="shared" si="31"/>
        <v/>
      </c>
      <c r="J461" s="84" t="str">
        <f>_xlfn.LET(
_xlpm.PrincpalRemainingCalculation,$B$11,
_xlpm.IsPrincipalZeroCondition,ROUND($I460,2) = 0,
_xlpm.IsPrincipalRemainingBlankCondition,$I460="",
_xlpm.IsPeriodBlankCondition,ISBLANK($A461),
_xlpm.Calculation,IF(_xlpm.IsPeriodBlankCondition,"",IF(_xlpm.IsPrincipalRemainingBlankCondition,"",IF(_xlpm.IsPrincipalZeroCondition,"",_xlpm.PrincpalRemainingCalculation))),
_xlpm.Calculation
)</f>
        <v/>
      </c>
      <c r="K461" s="84" t="str">
        <f>_xlfn.LET(
_xlpm.IsPrincipalRemainingLessThanOrEqualToPMICutoffAmtCondition,$I460&lt;=$B$2*(1-$B$13),
_xlpm.PMIMonthlyPayment,$B$17,
_xlpm.IsPrincipalZeroCondition,ROUND($I460,2) = 0,
_xlpm.IsPrincipalRemainingBlankCondition,$I460="",
_xlpm.IsPeriodBlankCondition,ISBLANK($A461),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61" s="84" t="str">
        <f t="shared" si="32"/>
        <v/>
      </c>
      <c r="O461" s="84"/>
    </row>
    <row r="462" spans="2:15" x14ac:dyDescent="0.3">
      <c r="B462" s="132" t="str">
        <f t="shared" si="33"/>
        <v/>
      </c>
      <c r="C462" s="130">
        <v>0.1</v>
      </c>
      <c r="D462" s="131" t="str">
        <f>_xlfn.LET(
_xlpm.Payment,IF(OR($C462&lt;&gt;$C461,$C461=""),-PMT($C462/12,COUNT($A462:$A$625),$I461),$D461),
_xlpm.IsPrincipalRemainingZeroCondition,ROUND($I461,2)=0,
_xlpm.IsPrincipalRemainingBlankCondition,$I461="",
_xlpm.IsPeriodBlankCondition,ISBLANK($A462),
_xlpm.Calculation,IF(_xlpm.IsPeriodBlankCondition,"",IF(_xlpm.IsPrincipalRemainingBlankCondition,"",IF(_xlpm.IsPrincipalRemainingZeroCondition,"",_xlpm.Payment))),
_xlpm.Calculation
)</f>
        <v/>
      </c>
      <c r="E462" s="84" t="str">
        <f t="shared" si="34"/>
        <v/>
      </c>
      <c r="F462" s="84" t="str" cm="1">
        <f t="array" ref="F462">_xlfn.LET(
_xlpm.InterestCalculation,$I461*($C462/12),
_xlpm.IsPrincipalRemainingZeroCondition,ROUND($I461,2)=0,
_xlpm.IsPrincipalRemainingBlankCondition,$I461="",
_xlpm.IsPeriodBlankCondition,ISBLANK($A462),
_xlpm.Calculation,IF(_xlpm.IsPeriodBlankCondition,"",IF(_xlpm.IsPrincipalRemainingBlankCondition,"",IF(_xlpm.IsPrincipalRemainingZeroCondition,"",_xlpm.InterestCalculation))),
_xlpm.Calculation
)</f>
        <v/>
      </c>
      <c r="G462" s="84" t="str">
        <f t="shared" si="35"/>
        <v/>
      </c>
      <c r="H462" s="84">
        <v>100</v>
      </c>
      <c r="I462" s="84" t="str">
        <f t="shared" si="31"/>
        <v/>
      </c>
      <c r="J462" s="84" t="str">
        <f>_xlfn.LET(
_xlpm.PrincpalRemainingCalculation,$B$11,
_xlpm.IsPrincipalZeroCondition,ROUND($I461,2) = 0,
_xlpm.IsPrincipalRemainingBlankCondition,$I461="",
_xlpm.IsPeriodBlankCondition,ISBLANK($A462),
_xlpm.Calculation,IF(_xlpm.IsPeriodBlankCondition,"",IF(_xlpm.IsPrincipalRemainingBlankCondition,"",IF(_xlpm.IsPrincipalZeroCondition,"",_xlpm.PrincpalRemainingCalculation))),
_xlpm.Calculation
)</f>
        <v/>
      </c>
      <c r="K462" s="84" t="str">
        <f>_xlfn.LET(
_xlpm.IsPrincipalRemainingLessThanOrEqualToPMICutoffAmtCondition,$I461&lt;=$B$2*(1-$B$13),
_xlpm.PMIMonthlyPayment,$B$17,
_xlpm.IsPrincipalZeroCondition,ROUND($I461,2) = 0,
_xlpm.IsPrincipalRemainingBlankCondition,$I461="",
_xlpm.IsPeriodBlankCondition,ISBLANK($A462),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62" s="84" t="str">
        <f t="shared" si="32"/>
        <v/>
      </c>
      <c r="O462" s="84"/>
    </row>
    <row r="463" spans="2:15" x14ac:dyDescent="0.3">
      <c r="B463" s="132" t="str">
        <f t="shared" si="33"/>
        <v/>
      </c>
      <c r="C463" s="130">
        <v>0.1</v>
      </c>
      <c r="D463" s="131" t="str">
        <f>_xlfn.LET(
_xlpm.Payment,IF(OR($C463&lt;&gt;$C462,$C462=""),-PMT($C463/12,COUNT($A463:$A$625),$I462),$D462),
_xlpm.IsPrincipalRemainingZeroCondition,ROUND($I462,2)=0,
_xlpm.IsPrincipalRemainingBlankCondition,$I462="",
_xlpm.IsPeriodBlankCondition,ISBLANK($A463),
_xlpm.Calculation,IF(_xlpm.IsPeriodBlankCondition,"",IF(_xlpm.IsPrincipalRemainingBlankCondition,"",IF(_xlpm.IsPrincipalRemainingZeroCondition,"",_xlpm.Payment))),
_xlpm.Calculation
)</f>
        <v/>
      </c>
      <c r="E463" s="84" t="str">
        <f t="shared" si="34"/>
        <v/>
      </c>
      <c r="F463" s="84" t="str" cm="1">
        <f t="array" ref="F463">_xlfn.LET(
_xlpm.InterestCalculation,$I462*($C463/12),
_xlpm.IsPrincipalRemainingZeroCondition,ROUND($I462,2)=0,
_xlpm.IsPrincipalRemainingBlankCondition,$I462="",
_xlpm.IsPeriodBlankCondition,ISBLANK($A463),
_xlpm.Calculation,IF(_xlpm.IsPeriodBlankCondition,"",IF(_xlpm.IsPrincipalRemainingBlankCondition,"",IF(_xlpm.IsPrincipalRemainingZeroCondition,"",_xlpm.InterestCalculation))),
_xlpm.Calculation
)</f>
        <v/>
      </c>
      <c r="G463" s="84" t="str">
        <f t="shared" si="35"/>
        <v/>
      </c>
      <c r="H463" s="84">
        <v>100</v>
      </c>
      <c r="I463" s="84" t="str">
        <f t="shared" si="31"/>
        <v/>
      </c>
      <c r="J463" s="84" t="str">
        <f>_xlfn.LET(
_xlpm.PrincpalRemainingCalculation,$B$11,
_xlpm.IsPrincipalZeroCondition,ROUND($I462,2) = 0,
_xlpm.IsPrincipalRemainingBlankCondition,$I462="",
_xlpm.IsPeriodBlankCondition,ISBLANK($A463),
_xlpm.Calculation,IF(_xlpm.IsPeriodBlankCondition,"",IF(_xlpm.IsPrincipalRemainingBlankCondition,"",IF(_xlpm.IsPrincipalZeroCondition,"",_xlpm.PrincpalRemainingCalculation))),
_xlpm.Calculation
)</f>
        <v/>
      </c>
      <c r="K463" s="84" t="str">
        <f>_xlfn.LET(
_xlpm.IsPrincipalRemainingLessThanOrEqualToPMICutoffAmtCondition,$I462&lt;=$B$2*(1-$B$13),
_xlpm.PMIMonthlyPayment,$B$17,
_xlpm.IsPrincipalZeroCondition,ROUND($I462,2) = 0,
_xlpm.IsPrincipalRemainingBlankCondition,$I462="",
_xlpm.IsPeriodBlankCondition,ISBLANK($A463),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63" s="84" t="str">
        <f t="shared" si="32"/>
        <v/>
      </c>
      <c r="O463" s="84"/>
    </row>
    <row r="464" spans="2:15" x14ac:dyDescent="0.3">
      <c r="B464" s="132" t="str">
        <f t="shared" si="33"/>
        <v/>
      </c>
      <c r="C464" s="130">
        <v>0.1</v>
      </c>
      <c r="D464" s="131" t="str">
        <f>_xlfn.LET(
_xlpm.Payment,IF(OR($C464&lt;&gt;$C463,$C463=""),-PMT($C464/12,COUNT($A464:$A$625),$I463),$D463),
_xlpm.IsPrincipalRemainingZeroCondition,ROUND($I463,2)=0,
_xlpm.IsPrincipalRemainingBlankCondition,$I463="",
_xlpm.IsPeriodBlankCondition,ISBLANK($A464),
_xlpm.Calculation,IF(_xlpm.IsPeriodBlankCondition,"",IF(_xlpm.IsPrincipalRemainingBlankCondition,"",IF(_xlpm.IsPrincipalRemainingZeroCondition,"",_xlpm.Payment))),
_xlpm.Calculation
)</f>
        <v/>
      </c>
      <c r="E464" s="84" t="str">
        <f t="shared" si="34"/>
        <v/>
      </c>
      <c r="F464" s="84" t="str" cm="1">
        <f t="array" ref="F464">_xlfn.LET(
_xlpm.InterestCalculation,$I463*($C464/12),
_xlpm.IsPrincipalRemainingZeroCondition,ROUND($I463,2)=0,
_xlpm.IsPrincipalRemainingBlankCondition,$I463="",
_xlpm.IsPeriodBlankCondition,ISBLANK($A464),
_xlpm.Calculation,IF(_xlpm.IsPeriodBlankCondition,"",IF(_xlpm.IsPrincipalRemainingBlankCondition,"",IF(_xlpm.IsPrincipalRemainingZeroCondition,"",_xlpm.InterestCalculation))),
_xlpm.Calculation
)</f>
        <v/>
      </c>
      <c r="G464" s="84" t="str">
        <f t="shared" si="35"/>
        <v/>
      </c>
      <c r="H464" s="84">
        <v>100</v>
      </c>
      <c r="I464" s="84" t="str">
        <f t="shared" si="31"/>
        <v/>
      </c>
      <c r="J464" s="84" t="str">
        <f>_xlfn.LET(
_xlpm.PrincpalRemainingCalculation,$B$11,
_xlpm.IsPrincipalZeroCondition,ROUND($I463,2) = 0,
_xlpm.IsPrincipalRemainingBlankCondition,$I463="",
_xlpm.IsPeriodBlankCondition,ISBLANK($A464),
_xlpm.Calculation,IF(_xlpm.IsPeriodBlankCondition,"",IF(_xlpm.IsPrincipalRemainingBlankCondition,"",IF(_xlpm.IsPrincipalZeroCondition,"",_xlpm.PrincpalRemainingCalculation))),
_xlpm.Calculation
)</f>
        <v/>
      </c>
      <c r="K464" s="84" t="str">
        <f>_xlfn.LET(
_xlpm.IsPrincipalRemainingLessThanOrEqualToPMICutoffAmtCondition,$I463&lt;=$B$2*(1-$B$13),
_xlpm.PMIMonthlyPayment,$B$17,
_xlpm.IsPrincipalZeroCondition,ROUND($I463,2) = 0,
_xlpm.IsPrincipalRemainingBlankCondition,$I463="",
_xlpm.IsPeriodBlankCondition,ISBLANK($A464),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64" s="84" t="str">
        <f t="shared" si="32"/>
        <v/>
      </c>
      <c r="O464" s="84"/>
    </row>
    <row r="465" spans="2:15" x14ac:dyDescent="0.3">
      <c r="B465" s="132" t="str">
        <f t="shared" si="33"/>
        <v/>
      </c>
      <c r="C465" s="130">
        <v>0.1</v>
      </c>
      <c r="D465" s="131" t="str">
        <f>_xlfn.LET(
_xlpm.Payment,IF(OR($C465&lt;&gt;$C464,$C464=""),-PMT($C465/12,COUNT($A465:$A$625),$I464),$D464),
_xlpm.IsPrincipalRemainingZeroCondition,ROUND($I464,2)=0,
_xlpm.IsPrincipalRemainingBlankCondition,$I464="",
_xlpm.IsPeriodBlankCondition,ISBLANK($A465),
_xlpm.Calculation,IF(_xlpm.IsPeriodBlankCondition,"",IF(_xlpm.IsPrincipalRemainingBlankCondition,"",IF(_xlpm.IsPrincipalRemainingZeroCondition,"",_xlpm.Payment))),
_xlpm.Calculation
)</f>
        <v/>
      </c>
      <c r="E465" s="84" t="str">
        <f t="shared" si="34"/>
        <v/>
      </c>
      <c r="F465" s="84" t="str" cm="1">
        <f t="array" ref="F465">_xlfn.LET(
_xlpm.InterestCalculation,$I464*($C465/12),
_xlpm.IsPrincipalRemainingZeroCondition,ROUND($I464,2)=0,
_xlpm.IsPrincipalRemainingBlankCondition,$I464="",
_xlpm.IsPeriodBlankCondition,ISBLANK($A465),
_xlpm.Calculation,IF(_xlpm.IsPeriodBlankCondition,"",IF(_xlpm.IsPrincipalRemainingBlankCondition,"",IF(_xlpm.IsPrincipalRemainingZeroCondition,"",_xlpm.InterestCalculation))),
_xlpm.Calculation
)</f>
        <v/>
      </c>
      <c r="G465" s="84" t="str">
        <f t="shared" si="35"/>
        <v/>
      </c>
      <c r="H465" s="84">
        <v>100</v>
      </c>
      <c r="I465" s="84" t="str">
        <f t="shared" si="31"/>
        <v/>
      </c>
      <c r="J465" s="84" t="str">
        <f>_xlfn.LET(
_xlpm.PrincpalRemainingCalculation,$B$11,
_xlpm.IsPrincipalZeroCondition,ROUND($I464,2) = 0,
_xlpm.IsPrincipalRemainingBlankCondition,$I464="",
_xlpm.IsPeriodBlankCondition,ISBLANK($A465),
_xlpm.Calculation,IF(_xlpm.IsPeriodBlankCondition,"",IF(_xlpm.IsPrincipalRemainingBlankCondition,"",IF(_xlpm.IsPrincipalZeroCondition,"",_xlpm.PrincpalRemainingCalculation))),
_xlpm.Calculation
)</f>
        <v/>
      </c>
      <c r="K465" s="84" t="str">
        <f>_xlfn.LET(
_xlpm.IsPrincipalRemainingLessThanOrEqualToPMICutoffAmtCondition,$I464&lt;=$B$2*(1-$B$13),
_xlpm.PMIMonthlyPayment,$B$17,
_xlpm.IsPrincipalZeroCondition,ROUND($I464,2) = 0,
_xlpm.IsPrincipalRemainingBlankCondition,$I464="",
_xlpm.IsPeriodBlankCondition,ISBLANK($A465),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65" s="84" t="str">
        <f t="shared" si="32"/>
        <v/>
      </c>
      <c r="O465" s="84"/>
    </row>
    <row r="466" spans="2:15" x14ac:dyDescent="0.3">
      <c r="B466" s="132" t="str">
        <f t="shared" si="33"/>
        <v/>
      </c>
      <c r="C466" s="130">
        <v>0.1</v>
      </c>
      <c r="D466" s="131" t="str">
        <f>_xlfn.LET(
_xlpm.Payment,IF(OR($C466&lt;&gt;$C465,$C465=""),-PMT($C466/12,COUNT($A466:$A$625),$I465),$D465),
_xlpm.IsPrincipalRemainingZeroCondition,ROUND($I465,2)=0,
_xlpm.IsPrincipalRemainingBlankCondition,$I465="",
_xlpm.IsPeriodBlankCondition,ISBLANK($A466),
_xlpm.Calculation,IF(_xlpm.IsPeriodBlankCondition,"",IF(_xlpm.IsPrincipalRemainingBlankCondition,"",IF(_xlpm.IsPrincipalRemainingZeroCondition,"",_xlpm.Payment))),
_xlpm.Calculation
)</f>
        <v/>
      </c>
      <c r="E466" s="84" t="str">
        <f t="shared" si="34"/>
        <v/>
      </c>
      <c r="F466" s="84" t="str" cm="1">
        <f t="array" ref="F466">_xlfn.LET(
_xlpm.InterestCalculation,$I465*($C466/12),
_xlpm.IsPrincipalRemainingZeroCondition,ROUND($I465,2)=0,
_xlpm.IsPrincipalRemainingBlankCondition,$I465="",
_xlpm.IsPeriodBlankCondition,ISBLANK($A466),
_xlpm.Calculation,IF(_xlpm.IsPeriodBlankCondition,"",IF(_xlpm.IsPrincipalRemainingBlankCondition,"",IF(_xlpm.IsPrincipalRemainingZeroCondition,"",_xlpm.InterestCalculation))),
_xlpm.Calculation
)</f>
        <v/>
      </c>
      <c r="G466" s="84" t="str">
        <f t="shared" si="35"/>
        <v/>
      </c>
      <c r="H466" s="84">
        <v>100</v>
      </c>
      <c r="I466" s="84" t="str">
        <f t="shared" si="31"/>
        <v/>
      </c>
      <c r="J466" s="84" t="str">
        <f>_xlfn.LET(
_xlpm.PrincpalRemainingCalculation,$B$11,
_xlpm.IsPrincipalZeroCondition,ROUND($I465,2) = 0,
_xlpm.IsPrincipalRemainingBlankCondition,$I465="",
_xlpm.IsPeriodBlankCondition,ISBLANK($A466),
_xlpm.Calculation,IF(_xlpm.IsPeriodBlankCondition,"",IF(_xlpm.IsPrincipalRemainingBlankCondition,"",IF(_xlpm.IsPrincipalZeroCondition,"",_xlpm.PrincpalRemainingCalculation))),
_xlpm.Calculation
)</f>
        <v/>
      </c>
      <c r="K466" s="84" t="str">
        <f>_xlfn.LET(
_xlpm.IsPrincipalRemainingLessThanOrEqualToPMICutoffAmtCondition,$I465&lt;=$B$2*(1-$B$13),
_xlpm.PMIMonthlyPayment,$B$17,
_xlpm.IsPrincipalZeroCondition,ROUND($I465,2) = 0,
_xlpm.IsPrincipalRemainingBlankCondition,$I465="",
_xlpm.IsPeriodBlankCondition,ISBLANK($A466),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66" s="84" t="str">
        <f t="shared" si="32"/>
        <v/>
      </c>
      <c r="O466" s="84"/>
    </row>
    <row r="467" spans="2:15" x14ac:dyDescent="0.3">
      <c r="B467" s="132" t="str">
        <f t="shared" si="33"/>
        <v/>
      </c>
      <c r="C467" s="130">
        <v>0.1</v>
      </c>
      <c r="D467" s="131" t="str">
        <f>_xlfn.LET(
_xlpm.Payment,IF(OR($C467&lt;&gt;$C466,$C466=""),-PMT($C467/12,COUNT($A467:$A$625),$I466),$D466),
_xlpm.IsPrincipalRemainingZeroCondition,ROUND($I466,2)=0,
_xlpm.IsPrincipalRemainingBlankCondition,$I466="",
_xlpm.IsPeriodBlankCondition,ISBLANK($A467),
_xlpm.Calculation,IF(_xlpm.IsPeriodBlankCondition,"",IF(_xlpm.IsPrincipalRemainingBlankCondition,"",IF(_xlpm.IsPrincipalRemainingZeroCondition,"",_xlpm.Payment))),
_xlpm.Calculation
)</f>
        <v/>
      </c>
      <c r="E467" s="84" t="str">
        <f t="shared" si="34"/>
        <v/>
      </c>
      <c r="F467" s="84" t="str" cm="1">
        <f t="array" ref="F467">_xlfn.LET(
_xlpm.InterestCalculation,$I466*($C467/12),
_xlpm.IsPrincipalRemainingZeroCondition,ROUND($I466,2)=0,
_xlpm.IsPrincipalRemainingBlankCondition,$I466="",
_xlpm.IsPeriodBlankCondition,ISBLANK($A467),
_xlpm.Calculation,IF(_xlpm.IsPeriodBlankCondition,"",IF(_xlpm.IsPrincipalRemainingBlankCondition,"",IF(_xlpm.IsPrincipalRemainingZeroCondition,"",_xlpm.InterestCalculation))),
_xlpm.Calculation
)</f>
        <v/>
      </c>
      <c r="G467" s="84" t="str">
        <f t="shared" si="35"/>
        <v/>
      </c>
      <c r="H467" s="84">
        <v>100</v>
      </c>
      <c r="I467" s="84" t="str">
        <f t="shared" si="31"/>
        <v/>
      </c>
      <c r="J467" s="84" t="str">
        <f>_xlfn.LET(
_xlpm.PrincpalRemainingCalculation,$B$11,
_xlpm.IsPrincipalZeroCondition,ROUND($I466,2) = 0,
_xlpm.IsPrincipalRemainingBlankCondition,$I466="",
_xlpm.IsPeriodBlankCondition,ISBLANK($A467),
_xlpm.Calculation,IF(_xlpm.IsPeriodBlankCondition,"",IF(_xlpm.IsPrincipalRemainingBlankCondition,"",IF(_xlpm.IsPrincipalZeroCondition,"",_xlpm.PrincpalRemainingCalculation))),
_xlpm.Calculation
)</f>
        <v/>
      </c>
      <c r="K467" s="84" t="str">
        <f>_xlfn.LET(
_xlpm.IsPrincipalRemainingLessThanOrEqualToPMICutoffAmtCondition,$I466&lt;=$B$2*(1-$B$13),
_xlpm.PMIMonthlyPayment,$B$17,
_xlpm.IsPrincipalZeroCondition,ROUND($I466,2) = 0,
_xlpm.IsPrincipalRemainingBlankCondition,$I466="",
_xlpm.IsPeriodBlankCondition,ISBLANK($A467),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67" s="84" t="str">
        <f t="shared" si="32"/>
        <v/>
      </c>
      <c r="O467" s="84"/>
    </row>
    <row r="468" spans="2:15" x14ac:dyDescent="0.3">
      <c r="B468" s="132" t="str">
        <f t="shared" si="33"/>
        <v/>
      </c>
      <c r="C468" s="130">
        <v>0.1</v>
      </c>
      <c r="D468" s="131" t="str">
        <f>_xlfn.LET(
_xlpm.Payment,IF(OR($C468&lt;&gt;$C467,$C467=""),-PMT($C468/12,COUNT($A468:$A$625),$I467),$D467),
_xlpm.IsPrincipalRemainingZeroCondition,ROUND($I467,2)=0,
_xlpm.IsPrincipalRemainingBlankCondition,$I467="",
_xlpm.IsPeriodBlankCondition,ISBLANK($A468),
_xlpm.Calculation,IF(_xlpm.IsPeriodBlankCondition,"",IF(_xlpm.IsPrincipalRemainingBlankCondition,"",IF(_xlpm.IsPrincipalRemainingZeroCondition,"",_xlpm.Payment))),
_xlpm.Calculation
)</f>
        <v/>
      </c>
      <c r="E468" s="84" t="str">
        <f t="shared" si="34"/>
        <v/>
      </c>
      <c r="F468" s="84" t="str" cm="1">
        <f t="array" ref="F468">_xlfn.LET(
_xlpm.InterestCalculation,$I467*($C468/12),
_xlpm.IsPrincipalRemainingZeroCondition,ROUND($I467,2)=0,
_xlpm.IsPrincipalRemainingBlankCondition,$I467="",
_xlpm.IsPeriodBlankCondition,ISBLANK($A468),
_xlpm.Calculation,IF(_xlpm.IsPeriodBlankCondition,"",IF(_xlpm.IsPrincipalRemainingBlankCondition,"",IF(_xlpm.IsPrincipalRemainingZeroCondition,"",_xlpm.InterestCalculation))),
_xlpm.Calculation
)</f>
        <v/>
      </c>
      <c r="G468" s="84" t="str">
        <f t="shared" si="35"/>
        <v/>
      </c>
      <c r="H468" s="84">
        <v>100</v>
      </c>
      <c r="I468" s="84" t="str">
        <f t="shared" si="31"/>
        <v/>
      </c>
      <c r="J468" s="84" t="str">
        <f>_xlfn.LET(
_xlpm.PrincpalRemainingCalculation,$B$11,
_xlpm.IsPrincipalZeroCondition,ROUND($I467,2) = 0,
_xlpm.IsPrincipalRemainingBlankCondition,$I467="",
_xlpm.IsPeriodBlankCondition,ISBLANK($A468),
_xlpm.Calculation,IF(_xlpm.IsPeriodBlankCondition,"",IF(_xlpm.IsPrincipalRemainingBlankCondition,"",IF(_xlpm.IsPrincipalZeroCondition,"",_xlpm.PrincpalRemainingCalculation))),
_xlpm.Calculation
)</f>
        <v/>
      </c>
      <c r="K468" s="84" t="str">
        <f>_xlfn.LET(
_xlpm.IsPrincipalRemainingLessThanOrEqualToPMICutoffAmtCondition,$I467&lt;=$B$2*(1-$B$13),
_xlpm.PMIMonthlyPayment,$B$17,
_xlpm.IsPrincipalZeroCondition,ROUND($I467,2) = 0,
_xlpm.IsPrincipalRemainingBlankCondition,$I467="",
_xlpm.IsPeriodBlankCondition,ISBLANK($A468),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68" s="84" t="str">
        <f t="shared" si="32"/>
        <v/>
      </c>
      <c r="O468" s="84"/>
    </row>
    <row r="469" spans="2:15" x14ac:dyDescent="0.3">
      <c r="B469" s="132" t="str">
        <f t="shared" si="33"/>
        <v/>
      </c>
      <c r="C469" s="130">
        <v>0.1</v>
      </c>
      <c r="D469" s="131" t="str">
        <f>_xlfn.LET(
_xlpm.Payment,IF(OR($C469&lt;&gt;$C468,$C468=""),-PMT($C469/12,COUNT($A469:$A$625),$I468),$D468),
_xlpm.IsPrincipalRemainingZeroCondition,ROUND($I468,2)=0,
_xlpm.IsPrincipalRemainingBlankCondition,$I468="",
_xlpm.IsPeriodBlankCondition,ISBLANK($A469),
_xlpm.Calculation,IF(_xlpm.IsPeriodBlankCondition,"",IF(_xlpm.IsPrincipalRemainingBlankCondition,"",IF(_xlpm.IsPrincipalRemainingZeroCondition,"",_xlpm.Payment))),
_xlpm.Calculation
)</f>
        <v/>
      </c>
      <c r="E469" s="84" t="str">
        <f t="shared" si="34"/>
        <v/>
      </c>
      <c r="F469" s="84" t="str" cm="1">
        <f t="array" ref="F469">_xlfn.LET(
_xlpm.InterestCalculation,$I468*($C469/12),
_xlpm.IsPrincipalRemainingZeroCondition,ROUND($I468,2)=0,
_xlpm.IsPrincipalRemainingBlankCondition,$I468="",
_xlpm.IsPeriodBlankCondition,ISBLANK($A469),
_xlpm.Calculation,IF(_xlpm.IsPeriodBlankCondition,"",IF(_xlpm.IsPrincipalRemainingBlankCondition,"",IF(_xlpm.IsPrincipalRemainingZeroCondition,"",_xlpm.InterestCalculation))),
_xlpm.Calculation
)</f>
        <v/>
      </c>
      <c r="G469" s="84" t="str">
        <f t="shared" si="35"/>
        <v/>
      </c>
      <c r="H469" s="84">
        <v>100</v>
      </c>
      <c r="I469" s="84" t="str">
        <f t="shared" si="31"/>
        <v/>
      </c>
      <c r="J469" s="84" t="str">
        <f>_xlfn.LET(
_xlpm.PrincpalRemainingCalculation,$B$11,
_xlpm.IsPrincipalZeroCondition,ROUND($I468,2) = 0,
_xlpm.IsPrincipalRemainingBlankCondition,$I468="",
_xlpm.IsPeriodBlankCondition,ISBLANK($A469),
_xlpm.Calculation,IF(_xlpm.IsPeriodBlankCondition,"",IF(_xlpm.IsPrincipalRemainingBlankCondition,"",IF(_xlpm.IsPrincipalZeroCondition,"",_xlpm.PrincpalRemainingCalculation))),
_xlpm.Calculation
)</f>
        <v/>
      </c>
      <c r="K469" s="84" t="str">
        <f>_xlfn.LET(
_xlpm.IsPrincipalRemainingLessThanOrEqualToPMICutoffAmtCondition,$I468&lt;=$B$2*(1-$B$13),
_xlpm.PMIMonthlyPayment,$B$17,
_xlpm.IsPrincipalZeroCondition,ROUND($I468,2) = 0,
_xlpm.IsPrincipalRemainingBlankCondition,$I468="",
_xlpm.IsPeriodBlankCondition,ISBLANK($A469),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69" s="84" t="str">
        <f t="shared" si="32"/>
        <v/>
      </c>
      <c r="O469" s="84"/>
    </row>
    <row r="470" spans="2:15" x14ac:dyDescent="0.3">
      <c r="B470" s="132" t="str">
        <f t="shared" si="33"/>
        <v/>
      </c>
      <c r="C470" s="130">
        <v>0.1</v>
      </c>
      <c r="D470" s="131" t="str">
        <f>_xlfn.LET(
_xlpm.Payment,IF(OR($C470&lt;&gt;$C469,$C469=""),-PMT($C470/12,COUNT($A470:$A$625),$I469),$D469),
_xlpm.IsPrincipalRemainingZeroCondition,ROUND($I469,2)=0,
_xlpm.IsPrincipalRemainingBlankCondition,$I469="",
_xlpm.IsPeriodBlankCondition,ISBLANK($A470),
_xlpm.Calculation,IF(_xlpm.IsPeriodBlankCondition,"",IF(_xlpm.IsPrincipalRemainingBlankCondition,"",IF(_xlpm.IsPrincipalRemainingZeroCondition,"",_xlpm.Payment))),
_xlpm.Calculation
)</f>
        <v/>
      </c>
      <c r="E470" s="84" t="str">
        <f t="shared" si="34"/>
        <v/>
      </c>
      <c r="F470" s="84" t="str" cm="1">
        <f t="array" ref="F470">_xlfn.LET(
_xlpm.InterestCalculation,$I469*($C470/12),
_xlpm.IsPrincipalRemainingZeroCondition,ROUND($I469,2)=0,
_xlpm.IsPrincipalRemainingBlankCondition,$I469="",
_xlpm.IsPeriodBlankCondition,ISBLANK($A470),
_xlpm.Calculation,IF(_xlpm.IsPeriodBlankCondition,"",IF(_xlpm.IsPrincipalRemainingBlankCondition,"",IF(_xlpm.IsPrincipalRemainingZeroCondition,"",_xlpm.InterestCalculation))),
_xlpm.Calculation
)</f>
        <v/>
      </c>
      <c r="G470" s="84" t="str">
        <f t="shared" si="35"/>
        <v/>
      </c>
      <c r="H470" s="84">
        <v>100</v>
      </c>
      <c r="I470" s="84" t="str">
        <f t="shared" si="31"/>
        <v/>
      </c>
      <c r="J470" s="84" t="str">
        <f>_xlfn.LET(
_xlpm.PrincpalRemainingCalculation,$B$11,
_xlpm.IsPrincipalZeroCondition,ROUND($I469,2) = 0,
_xlpm.IsPrincipalRemainingBlankCondition,$I469="",
_xlpm.IsPeriodBlankCondition,ISBLANK($A470),
_xlpm.Calculation,IF(_xlpm.IsPeriodBlankCondition,"",IF(_xlpm.IsPrincipalRemainingBlankCondition,"",IF(_xlpm.IsPrincipalZeroCondition,"",_xlpm.PrincpalRemainingCalculation))),
_xlpm.Calculation
)</f>
        <v/>
      </c>
      <c r="K470" s="84" t="str">
        <f>_xlfn.LET(
_xlpm.IsPrincipalRemainingLessThanOrEqualToPMICutoffAmtCondition,$I469&lt;=$B$2*(1-$B$13),
_xlpm.PMIMonthlyPayment,$B$17,
_xlpm.IsPrincipalZeroCondition,ROUND($I469,2) = 0,
_xlpm.IsPrincipalRemainingBlankCondition,$I469="",
_xlpm.IsPeriodBlankCondition,ISBLANK($A470),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70" s="84" t="str">
        <f t="shared" si="32"/>
        <v/>
      </c>
      <c r="O470" s="84"/>
    </row>
    <row r="471" spans="2:15" x14ac:dyDescent="0.3">
      <c r="B471" s="132" t="str">
        <f t="shared" si="33"/>
        <v/>
      </c>
      <c r="C471" s="130">
        <v>0.1</v>
      </c>
      <c r="D471" s="131" t="str">
        <f>_xlfn.LET(
_xlpm.Payment,IF(OR($C471&lt;&gt;$C470,$C470=""),-PMT($C471/12,COUNT($A471:$A$625),$I470),$D470),
_xlpm.IsPrincipalRemainingZeroCondition,ROUND($I470,2)=0,
_xlpm.IsPrincipalRemainingBlankCondition,$I470="",
_xlpm.IsPeriodBlankCondition,ISBLANK($A471),
_xlpm.Calculation,IF(_xlpm.IsPeriodBlankCondition,"",IF(_xlpm.IsPrincipalRemainingBlankCondition,"",IF(_xlpm.IsPrincipalRemainingZeroCondition,"",_xlpm.Payment))),
_xlpm.Calculation
)</f>
        <v/>
      </c>
      <c r="E471" s="84" t="str">
        <f t="shared" si="34"/>
        <v/>
      </c>
      <c r="F471" s="84" t="str" cm="1">
        <f t="array" ref="F471">_xlfn.LET(
_xlpm.InterestCalculation,$I470*($C471/12),
_xlpm.IsPrincipalRemainingZeroCondition,ROUND($I470,2)=0,
_xlpm.IsPrincipalRemainingBlankCondition,$I470="",
_xlpm.IsPeriodBlankCondition,ISBLANK($A471),
_xlpm.Calculation,IF(_xlpm.IsPeriodBlankCondition,"",IF(_xlpm.IsPrincipalRemainingBlankCondition,"",IF(_xlpm.IsPrincipalRemainingZeroCondition,"",_xlpm.InterestCalculation))),
_xlpm.Calculation
)</f>
        <v/>
      </c>
      <c r="G471" s="84" t="str">
        <f t="shared" si="35"/>
        <v/>
      </c>
      <c r="H471" s="84">
        <v>100</v>
      </c>
      <c r="I471" s="84" t="str">
        <f t="shared" si="31"/>
        <v/>
      </c>
      <c r="J471" s="84" t="str">
        <f>_xlfn.LET(
_xlpm.PrincpalRemainingCalculation,$B$11,
_xlpm.IsPrincipalZeroCondition,ROUND($I470,2) = 0,
_xlpm.IsPrincipalRemainingBlankCondition,$I470="",
_xlpm.IsPeriodBlankCondition,ISBLANK($A471),
_xlpm.Calculation,IF(_xlpm.IsPeriodBlankCondition,"",IF(_xlpm.IsPrincipalRemainingBlankCondition,"",IF(_xlpm.IsPrincipalZeroCondition,"",_xlpm.PrincpalRemainingCalculation))),
_xlpm.Calculation
)</f>
        <v/>
      </c>
      <c r="K471" s="84" t="str">
        <f>_xlfn.LET(
_xlpm.IsPrincipalRemainingLessThanOrEqualToPMICutoffAmtCondition,$I470&lt;=$B$2*(1-$B$13),
_xlpm.PMIMonthlyPayment,$B$17,
_xlpm.IsPrincipalZeroCondition,ROUND($I470,2) = 0,
_xlpm.IsPrincipalRemainingBlankCondition,$I470="",
_xlpm.IsPeriodBlankCondition,ISBLANK($A471),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71" s="84" t="str">
        <f t="shared" si="32"/>
        <v/>
      </c>
      <c r="O471" s="84"/>
    </row>
    <row r="472" spans="2:15" x14ac:dyDescent="0.3">
      <c r="B472" s="132" t="str">
        <f t="shared" si="33"/>
        <v/>
      </c>
      <c r="C472" s="130">
        <v>0.1</v>
      </c>
      <c r="D472" s="131" t="str">
        <f>_xlfn.LET(
_xlpm.Payment,IF(OR($C472&lt;&gt;$C471,$C471=""),-PMT($C472/12,COUNT($A472:$A$625),$I471),$D471),
_xlpm.IsPrincipalRemainingZeroCondition,ROUND($I471,2)=0,
_xlpm.IsPrincipalRemainingBlankCondition,$I471="",
_xlpm.IsPeriodBlankCondition,ISBLANK($A472),
_xlpm.Calculation,IF(_xlpm.IsPeriodBlankCondition,"",IF(_xlpm.IsPrincipalRemainingBlankCondition,"",IF(_xlpm.IsPrincipalRemainingZeroCondition,"",_xlpm.Payment))),
_xlpm.Calculation
)</f>
        <v/>
      </c>
      <c r="E472" s="84" t="str">
        <f t="shared" si="34"/>
        <v/>
      </c>
      <c r="F472" s="84" t="str" cm="1">
        <f t="array" ref="F472">_xlfn.LET(
_xlpm.InterestCalculation,$I471*($C472/12),
_xlpm.IsPrincipalRemainingZeroCondition,ROUND($I471,2)=0,
_xlpm.IsPrincipalRemainingBlankCondition,$I471="",
_xlpm.IsPeriodBlankCondition,ISBLANK($A472),
_xlpm.Calculation,IF(_xlpm.IsPeriodBlankCondition,"",IF(_xlpm.IsPrincipalRemainingBlankCondition,"",IF(_xlpm.IsPrincipalRemainingZeroCondition,"",_xlpm.InterestCalculation))),
_xlpm.Calculation
)</f>
        <v/>
      </c>
      <c r="G472" s="84" t="str">
        <f t="shared" si="35"/>
        <v/>
      </c>
      <c r="H472" s="84">
        <v>100</v>
      </c>
      <c r="I472" s="84" t="str">
        <f t="shared" si="31"/>
        <v/>
      </c>
      <c r="J472" s="84" t="str">
        <f>_xlfn.LET(
_xlpm.PrincpalRemainingCalculation,$B$11,
_xlpm.IsPrincipalZeroCondition,ROUND($I471,2) = 0,
_xlpm.IsPrincipalRemainingBlankCondition,$I471="",
_xlpm.IsPeriodBlankCondition,ISBLANK($A472),
_xlpm.Calculation,IF(_xlpm.IsPeriodBlankCondition,"",IF(_xlpm.IsPrincipalRemainingBlankCondition,"",IF(_xlpm.IsPrincipalZeroCondition,"",_xlpm.PrincpalRemainingCalculation))),
_xlpm.Calculation
)</f>
        <v/>
      </c>
      <c r="K472" s="84" t="str">
        <f>_xlfn.LET(
_xlpm.IsPrincipalRemainingLessThanOrEqualToPMICutoffAmtCondition,$I471&lt;=$B$2*(1-$B$13),
_xlpm.PMIMonthlyPayment,$B$17,
_xlpm.IsPrincipalZeroCondition,ROUND($I471,2) = 0,
_xlpm.IsPrincipalRemainingBlankCondition,$I471="",
_xlpm.IsPeriodBlankCondition,ISBLANK($A472),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72" s="84" t="str">
        <f t="shared" si="32"/>
        <v/>
      </c>
      <c r="O472" s="84"/>
    </row>
    <row r="473" spans="2:15" x14ac:dyDescent="0.3">
      <c r="B473" s="132" t="str">
        <f t="shared" si="33"/>
        <v/>
      </c>
      <c r="C473" s="130">
        <v>0.1</v>
      </c>
      <c r="D473" s="131" t="str">
        <f>_xlfn.LET(
_xlpm.Payment,IF(OR($C473&lt;&gt;$C472,$C472=""),-PMT($C473/12,COUNT($A473:$A$625),$I472),$D472),
_xlpm.IsPrincipalRemainingZeroCondition,ROUND($I472,2)=0,
_xlpm.IsPrincipalRemainingBlankCondition,$I472="",
_xlpm.IsPeriodBlankCondition,ISBLANK($A473),
_xlpm.Calculation,IF(_xlpm.IsPeriodBlankCondition,"",IF(_xlpm.IsPrincipalRemainingBlankCondition,"",IF(_xlpm.IsPrincipalRemainingZeroCondition,"",_xlpm.Payment))),
_xlpm.Calculation
)</f>
        <v/>
      </c>
      <c r="E473" s="84" t="str">
        <f t="shared" si="34"/>
        <v/>
      </c>
      <c r="F473" s="84" t="str" cm="1">
        <f t="array" ref="F473">_xlfn.LET(
_xlpm.InterestCalculation,$I472*($C473/12),
_xlpm.IsPrincipalRemainingZeroCondition,ROUND($I472,2)=0,
_xlpm.IsPrincipalRemainingBlankCondition,$I472="",
_xlpm.IsPeriodBlankCondition,ISBLANK($A473),
_xlpm.Calculation,IF(_xlpm.IsPeriodBlankCondition,"",IF(_xlpm.IsPrincipalRemainingBlankCondition,"",IF(_xlpm.IsPrincipalRemainingZeroCondition,"",_xlpm.InterestCalculation))),
_xlpm.Calculation
)</f>
        <v/>
      </c>
      <c r="G473" s="84" t="str">
        <f t="shared" si="35"/>
        <v/>
      </c>
      <c r="H473" s="84">
        <v>100</v>
      </c>
      <c r="I473" s="84" t="str">
        <f t="shared" si="31"/>
        <v/>
      </c>
      <c r="J473" s="84" t="str">
        <f>_xlfn.LET(
_xlpm.PrincpalRemainingCalculation,$B$11,
_xlpm.IsPrincipalZeroCondition,ROUND($I472,2) = 0,
_xlpm.IsPrincipalRemainingBlankCondition,$I472="",
_xlpm.IsPeriodBlankCondition,ISBLANK($A473),
_xlpm.Calculation,IF(_xlpm.IsPeriodBlankCondition,"",IF(_xlpm.IsPrincipalRemainingBlankCondition,"",IF(_xlpm.IsPrincipalZeroCondition,"",_xlpm.PrincpalRemainingCalculation))),
_xlpm.Calculation
)</f>
        <v/>
      </c>
      <c r="K473" s="84" t="str">
        <f>_xlfn.LET(
_xlpm.IsPrincipalRemainingLessThanOrEqualToPMICutoffAmtCondition,$I472&lt;=$B$2*(1-$B$13),
_xlpm.PMIMonthlyPayment,$B$17,
_xlpm.IsPrincipalZeroCondition,ROUND($I472,2) = 0,
_xlpm.IsPrincipalRemainingBlankCondition,$I472="",
_xlpm.IsPeriodBlankCondition,ISBLANK($A473),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73" s="84" t="str">
        <f t="shared" si="32"/>
        <v/>
      </c>
      <c r="O473" s="84"/>
    </row>
    <row r="474" spans="2:15" x14ac:dyDescent="0.3">
      <c r="B474" s="132" t="str">
        <f t="shared" si="33"/>
        <v/>
      </c>
      <c r="C474" s="130">
        <v>0.1</v>
      </c>
      <c r="D474" s="131" t="str">
        <f>_xlfn.LET(
_xlpm.Payment,IF(OR($C474&lt;&gt;$C473,$C473=""),-PMT($C474/12,COUNT($A474:$A$625),$I473),$D473),
_xlpm.IsPrincipalRemainingZeroCondition,ROUND($I473,2)=0,
_xlpm.IsPrincipalRemainingBlankCondition,$I473="",
_xlpm.IsPeriodBlankCondition,ISBLANK($A474),
_xlpm.Calculation,IF(_xlpm.IsPeriodBlankCondition,"",IF(_xlpm.IsPrincipalRemainingBlankCondition,"",IF(_xlpm.IsPrincipalRemainingZeroCondition,"",_xlpm.Payment))),
_xlpm.Calculation
)</f>
        <v/>
      </c>
      <c r="E474" s="84" t="str">
        <f t="shared" si="34"/>
        <v/>
      </c>
      <c r="F474" s="84" t="str" cm="1">
        <f t="array" ref="F474">_xlfn.LET(
_xlpm.InterestCalculation,$I473*($C474/12),
_xlpm.IsPrincipalRemainingZeroCondition,ROUND($I473,2)=0,
_xlpm.IsPrincipalRemainingBlankCondition,$I473="",
_xlpm.IsPeriodBlankCondition,ISBLANK($A474),
_xlpm.Calculation,IF(_xlpm.IsPeriodBlankCondition,"",IF(_xlpm.IsPrincipalRemainingBlankCondition,"",IF(_xlpm.IsPrincipalRemainingZeroCondition,"",_xlpm.InterestCalculation))),
_xlpm.Calculation
)</f>
        <v/>
      </c>
      <c r="G474" s="84" t="str">
        <f t="shared" si="35"/>
        <v/>
      </c>
      <c r="H474" s="84">
        <v>100</v>
      </c>
      <c r="I474" s="84" t="str">
        <f t="shared" ref="I474:I537" si="36">_xlfn.LET(
_xlpm.StartingBalanceGreaterThanPrincipalOwedPlusPrepaymentCondition,$E474&gt;=$G474+$H474,
_xlpm.IsPrincpalOwedPlusPrepaymentLessThanOrEqualToPrincipalRemainingCondition,ROUND($G474+$H474,2)&lt;=ROUND($I473,2),
_xlpm.IsCurrentPrincapalOwedAmtGreaterThanPrevPrincipalOwedCondition,$G473&gt;$I473,
_xlpm.IsPrincipalZeroCondition,ROUND($I473,2) = 0,
_xlpm.IsPrincipalRemainingBlankCondition,$I473="",
_xlpm.IsPeriodBlankCondition,ISBLANK($A474),
_xlpm.Calculation,IF(_xlpm.IsPeriodBlankCondition,"",IF(_xlpm.IsPrincipalRemainingBlankCondition,"",IF(_xlpm.IsPrincipalZeroCondition,"",IF(_xlpm.StartingBalanceGreaterThanPrincipalOwedPlusPrepaymentCondition,$E474-$G474-$H474,0)))),
_xlpm.Calculation
)</f>
        <v/>
      </c>
      <c r="J474" s="84" t="str">
        <f>_xlfn.LET(
_xlpm.PrincpalRemainingCalculation,$B$11,
_xlpm.IsPrincipalZeroCondition,ROUND($I473,2) = 0,
_xlpm.IsPrincipalRemainingBlankCondition,$I473="",
_xlpm.IsPeriodBlankCondition,ISBLANK($A474),
_xlpm.Calculation,IF(_xlpm.IsPeriodBlankCondition,"",IF(_xlpm.IsPrincipalRemainingBlankCondition,"",IF(_xlpm.IsPrincipalZeroCondition,"",_xlpm.PrincpalRemainingCalculation))),
_xlpm.Calculation
)</f>
        <v/>
      </c>
      <c r="K474" s="84" t="str">
        <f>_xlfn.LET(
_xlpm.IsPrincipalRemainingLessThanOrEqualToPMICutoffAmtCondition,$I473&lt;=$B$2*(1-$B$13),
_xlpm.PMIMonthlyPayment,$B$17,
_xlpm.IsPrincipalZeroCondition,ROUND($I473,2) = 0,
_xlpm.IsPrincipalRemainingBlankCondition,$I473="",
_xlpm.IsPeriodBlankCondition,ISBLANK($A474),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74" s="84" t="str">
        <f t="shared" ref="L474:L537" si="37">_xlfn.LET(
_xlpm.PrePaymentActuallyPaid,IF($E474&gt;=$G474+$H474,$H474,$E474-$G474),
_xlpm.IfPMIOwedIsBlank,IF($K474 = "",0,$K474),
_xlpm.TotalMonthlyPaymentCalculation,$F474+$G474+$J474+_xlpm.IfPMIOwedIsBlank+_xlpm.PrePaymentActuallyPaid,
_xlpm.IsPrincipalZeroCondition,ROUND($I473,2) = 0,
_xlpm.IsPrincipalRemainingBlankCondition,$I473="",
_xlpm.IsPeriodBlankCondition,ISBLANK($A474),
_xlpm.Calculation,IF(_xlpm.IsPeriodBlankCondition,"",IF(_xlpm.IsPrincipalRemainingBlankCondition,"",IF(_xlpm.IsPrincipalZeroCondition,"",_xlpm.TotalMonthlyPaymentCalculation))),
_xlpm.Calculation
)</f>
        <v/>
      </c>
      <c r="O474" s="84"/>
    </row>
    <row r="475" spans="2:15" x14ac:dyDescent="0.3">
      <c r="B475" s="132" t="str">
        <f t="shared" ref="B475:B538" si="38">IF(ISBLANK($A475),"",EDATE($B474,1))</f>
        <v/>
      </c>
      <c r="C475" s="130">
        <v>0.1</v>
      </c>
      <c r="D475" s="131" t="str">
        <f>_xlfn.LET(
_xlpm.Payment,IF(OR($C475&lt;&gt;$C474,$C474=""),-PMT($C475/12,COUNT($A475:$A$625),$I474),$D474),
_xlpm.IsPrincipalRemainingZeroCondition,ROUND($I474,2)=0,
_xlpm.IsPrincipalRemainingBlankCondition,$I474="",
_xlpm.IsPeriodBlankCondition,ISBLANK($A475),
_xlpm.Calculation,IF(_xlpm.IsPeriodBlankCondition,"",IF(_xlpm.IsPrincipalRemainingBlankCondition,"",IF(_xlpm.IsPrincipalRemainingZeroCondition,"",_xlpm.Payment))),
_xlpm.Calculation
)</f>
        <v/>
      </c>
      <c r="E475" s="84" t="str">
        <f t="shared" ref="E475:E538" si="39">_xlfn.LET(
_xlpm.StartingPrincipalBalance,$I474,
_xlpm.IsPrincipalRemainingZeroCondition,ROUND($I474,2)=0,
_xlpm.IsPrincipalRemainingBlankCondition,$I474="",
_xlpm.IsPeriodBlankCondition,ISBLANK($A475),
_xlpm.Calculation,IF(_xlpm.IsPeriodBlankCondition,"",IF(_xlpm.IsPrincipalRemainingBlankCondition,"",IF(_xlpm.IsPrincipalRemainingZeroCondition,"",_xlpm.StartingPrincipalBalance))),
_xlpm.Calculation
)</f>
        <v/>
      </c>
      <c r="F475" s="84" t="str" cm="1">
        <f t="array" ref="F475">_xlfn.LET(
_xlpm.InterestCalculation,$I474*($C475/12),
_xlpm.IsPrincipalRemainingZeroCondition,ROUND($I474,2)=0,
_xlpm.IsPrincipalRemainingBlankCondition,$I474="",
_xlpm.IsPeriodBlankCondition,ISBLANK($A475),
_xlpm.Calculation,IF(_xlpm.IsPeriodBlankCondition,"",IF(_xlpm.IsPrincipalRemainingBlankCondition,"",IF(_xlpm.IsPrincipalRemainingZeroCondition,"",_xlpm.InterestCalculation))),
_xlpm.Calculation
)</f>
        <v/>
      </c>
      <c r="G475" s="84" t="str">
        <f t="shared" si="35"/>
        <v/>
      </c>
      <c r="H475" s="84">
        <v>100</v>
      </c>
      <c r="I475" s="84" t="str">
        <f t="shared" si="36"/>
        <v/>
      </c>
      <c r="J475" s="84" t="str">
        <f>_xlfn.LET(
_xlpm.PrincpalRemainingCalculation,$B$11,
_xlpm.IsPrincipalZeroCondition,ROUND($I474,2) = 0,
_xlpm.IsPrincipalRemainingBlankCondition,$I474="",
_xlpm.IsPeriodBlankCondition,ISBLANK($A475),
_xlpm.Calculation,IF(_xlpm.IsPeriodBlankCondition,"",IF(_xlpm.IsPrincipalRemainingBlankCondition,"",IF(_xlpm.IsPrincipalZeroCondition,"",_xlpm.PrincpalRemainingCalculation))),
_xlpm.Calculation
)</f>
        <v/>
      </c>
      <c r="K475" s="84" t="str">
        <f>_xlfn.LET(
_xlpm.IsPrincipalRemainingLessThanOrEqualToPMICutoffAmtCondition,$I474&lt;=$B$2*(1-$B$13),
_xlpm.PMIMonthlyPayment,$B$17,
_xlpm.IsPrincipalZeroCondition,ROUND($I474,2) = 0,
_xlpm.IsPrincipalRemainingBlankCondition,$I474="",
_xlpm.IsPeriodBlankCondition,ISBLANK($A475),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75" s="84" t="str">
        <f t="shared" si="37"/>
        <v/>
      </c>
      <c r="O475" s="84"/>
    </row>
    <row r="476" spans="2:15" x14ac:dyDescent="0.3">
      <c r="B476" s="132" t="str">
        <f t="shared" si="38"/>
        <v/>
      </c>
      <c r="C476" s="130">
        <v>0.1</v>
      </c>
      <c r="D476" s="131" t="str">
        <f>_xlfn.LET(
_xlpm.Payment,IF(OR($C476&lt;&gt;$C475,$C475=""),-PMT($C476/12,COUNT($A476:$A$625),$I475),$D475),
_xlpm.IsPrincipalRemainingZeroCondition,ROUND($I475,2)=0,
_xlpm.IsPrincipalRemainingBlankCondition,$I475="",
_xlpm.IsPeriodBlankCondition,ISBLANK($A476),
_xlpm.Calculation,IF(_xlpm.IsPeriodBlankCondition,"",IF(_xlpm.IsPrincipalRemainingBlankCondition,"",IF(_xlpm.IsPrincipalRemainingZeroCondition,"",_xlpm.Payment))),
_xlpm.Calculation
)</f>
        <v/>
      </c>
      <c r="E476" s="84" t="str">
        <f t="shared" si="39"/>
        <v/>
      </c>
      <c r="F476" s="84" t="str" cm="1">
        <f t="array" ref="F476">_xlfn.LET(
_xlpm.InterestCalculation,$I475*($C476/12),
_xlpm.IsPrincipalRemainingZeroCondition,ROUND($I475,2)=0,
_xlpm.IsPrincipalRemainingBlankCondition,$I475="",
_xlpm.IsPeriodBlankCondition,ISBLANK($A476),
_xlpm.Calculation,IF(_xlpm.IsPeriodBlankCondition,"",IF(_xlpm.IsPrincipalRemainingBlankCondition,"",IF(_xlpm.IsPrincipalRemainingZeroCondition,"",_xlpm.InterestCalculation))),
_xlpm.Calculation
)</f>
        <v/>
      </c>
      <c r="G476" s="84" t="str">
        <f t="shared" si="35"/>
        <v/>
      </c>
      <c r="H476" s="84">
        <v>100</v>
      </c>
      <c r="I476" s="84" t="str">
        <f t="shared" si="36"/>
        <v/>
      </c>
      <c r="J476" s="84" t="str">
        <f>_xlfn.LET(
_xlpm.PrincpalRemainingCalculation,$B$11,
_xlpm.IsPrincipalZeroCondition,ROUND($I475,2) = 0,
_xlpm.IsPrincipalRemainingBlankCondition,$I475="",
_xlpm.IsPeriodBlankCondition,ISBLANK($A476),
_xlpm.Calculation,IF(_xlpm.IsPeriodBlankCondition,"",IF(_xlpm.IsPrincipalRemainingBlankCondition,"",IF(_xlpm.IsPrincipalZeroCondition,"",_xlpm.PrincpalRemainingCalculation))),
_xlpm.Calculation
)</f>
        <v/>
      </c>
      <c r="K476" s="84" t="str">
        <f>_xlfn.LET(
_xlpm.IsPrincipalRemainingLessThanOrEqualToPMICutoffAmtCondition,$I475&lt;=$B$2*(1-$B$13),
_xlpm.PMIMonthlyPayment,$B$17,
_xlpm.IsPrincipalZeroCondition,ROUND($I475,2) = 0,
_xlpm.IsPrincipalRemainingBlankCondition,$I475="",
_xlpm.IsPeriodBlankCondition,ISBLANK($A476),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76" s="84" t="str">
        <f t="shared" si="37"/>
        <v/>
      </c>
      <c r="O476" s="84"/>
    </row>
    <row r="477" spans="2:15" x14ac:dyDescent="0.3">
      <c r="B477" s="132" t="str">
        <f t="shared" si="38"/>
        <v/>
      </c>
      <c r="C477" s="130">
        <v>0.1</v>
      </c>
      <c r="D477" s="131" t="str">
        <f>_xlfn.LET(
_xlpm.Payment,IF(OR($C477&lt;&gt;$C476,$C476=""),-PMT($C477/12,COUNT($A477:$A$625),$I476),$D476),
_xlpm.IsPrincipalRemainingZeroCondition,ROUND($I476,2)=0,
_xlpm.IsPrincipalRemainingBlankCondition,$I476="",
_xlpm.IsPeriodBlankCondition,ISBLANK($A477),
_xlpm.Calculation,IF(_xlpm.IsPeriodBlankCondition,"",IF(_xlpm.IsPrincipalRemainingBlankCondition,"",IF(_xlpm.IsPrincipalRemainingZeroCondition,"",_xlpm.Payment))),
_xlpm.Calculation
)</f>
        <v/>
      </c>
      <c r="E477" s="84" t="str">
        <f t="shared" si="39"/>
        <v/>
      </c>
      <c r="F477" s="84" t="str" cm="1">
        <f t="array" ref="F477">_xlfn.LET(
_xlpm.InterestCalculation,$I476*($C477/12),
_xlpm.IsPrincipalRemainingZeroCondition,ROUND($I476,2)=0,
_xlpm.IsPrincipalRemainingBlankCondition,$I476="",
_xlpm.IsPeriodBlankCondition,ISBLANK($A477),
_xlpm.Calculation,IF(_xlpm.IsPeriodBlankCondition,"",IF(_xlpm.IsPrincipalRemainingBlankCondition,"",IF(_xlpm.IsPrincipalRemainingZeroCondition,"",_xlpm.InterestCalculation))),
_xlpm.Calculation
)</f>
        <v/>
      </c>
      <c r="G477" s="84" t="str">
        <f t="shared" si="35"/>
        <v/>
      </c>
      <c r="H477" s="84">
        <v>100</v>
      </c>
      <c r="I477" s="84" t="str">
        <f t="shared" si="36"/>
        <v/>
      </c>
      <c r="J477" s="84" t="str">
        <f>_xlfn.LET(
_xlpm.PrincpalRemainingCalculation,$B$11,
_xlpm.IsPrincipalZeroCondition,ROUND($I476,2) = 0,
_xlpm.IsPrincipalRemainingBlankCondition,$I476="",
_xlpm.IsPeriodBlankCondition,ISBLANK($A477),
_xlpm.Calculation,IF(_xlpm.IsPeriodBlankCondition,"",IF(_xlpm.IsPrincipalRemainingBlankCondition,"",IF(_xlpm.IsPrincipalZeroCondition,"",_xlpm.PrincpalRemainingCalculation))),
_xlpm.Calculation
)</f>
        <v/>
      </c>
      <c r="K477" s="84" t="str">
        <f>_xlfn.LET(
_xlpm.IsPrincipalRemainingLessThanOrEqualToPMICutoffAmtCondition,$I476&lt;=$B$2*(1-$B$13),
_xlpm.PMIMonthlyPayment,$B$17,
_xlpm.IsPrincipalZeroCondition,ROUND($I476,2) = 0,
_xlpm.IsPrincipalRemainingBlankCondition,$I476="",
_xlpm.IsPeriodBlankCondition,ISBLANK($A477),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77" s="84" t="str">
        <f t="shared" si="37"/>
        <v/>
      </c>
      <c r="O477" s="84"/>
    </row>
    <row r="478" spans="2:15" x14ac:dyDescent="0.3">
      <c r="B478" s="132" t="str">
        <f t="shared" si="38"/>
        <v/>
      </c>
      <c r="C478" s="130">
        <v>0.1</v>
      </c>
      <c r="D478" s="131" t="str">
        <f>_xlfn.LET(
_xlpm.Payment,IF(OR($C478&lt;&gt;$C477,$C477=""),-PMT($C478/12,COUNT($A478:$A$625),$I477),$D477),
_xlpm.IsPrincipalRemainingZeroCondition,ROUND($I477,2)=0,
_xlpm.IsPrincipalRemainingBlankCondition,$I477="",
_xlpm.IsPeriodBlankCondition,ISBLANK($A478),
_xlpm.Calculation,IF(_xlpm.IsPeriodBlankCondition,"",IF(_xlpm.IsPrincipalRemainingBlankCondition,"",IF(_xlpm.IsPrincipalRemainingZeroCondition,"",_xlpm.Payment))),
_xlpm.Calculation
)</f>
        <v/>
      </c>
      <c r="E478" s="84" t="str">
        <f t="shared" si="39"/>
        <v/>
      </c>
      <c r="F478" s="84" t="str" cm="1">
        <f t="array" ref="F478">_xlfn.LET(
_xlpm.InterestCalculation,$I477*($C478/12),
_xlpm.IsPrincipalRemainingZeroCondition,ROUND($I477,2)=0,
_xlpm.IsPrincipalRemainingBlankCondition,$I477="",
_xlpm.IsPeriodBlankCondition,ISBLANK($A478),
_xlpm.Calculation,IF(_xlpm.IsPeriodBlankCondition,"",IF(_xlpm.IsPrincipalRemainingBlankCondition,"",IF(_xlpm.IsPrincipalRemainingZeroCondition,"",_xlpm.InterestCalculation))),
_xlpm.Calculation
)</f>
        <v/>
      </c>
      <c r="G478" s="84" t="str">
        <f t="shared" si="35"/>
        <v/>
      </c>
      <c r="H478" s="84">
        <v>100</v>
      </c>
      <c r="I478" s="84" t="str">
        <f t="shared" si="36"/>
        <v/>
      </c>
      <c r="J478" s="84" t="str">
        <f>_xlfn.LET(
_xlpm.PrincpalRemainingCalculation,$B$11,
_xlpm.IsPrincipalZeroCondition,ROUND($I477,2) = 0,
_xlpm.IsPrincipalRemainingBlankCondition,$I477="",
_xlpm.IsPeriodBlankCondition,ISBLANK($A478),
_xlpm.Calculation,IF(_xlpm.IsPeriodBlankCondition,"",IF(_xlpm.IsPrincipalRemainingBlankCondition,"",IF(_xlpm.IsPrincipalZeroCondition,"",_xlpm.PrincpalRemainingCalculation))),
_xlpm.Calculation
)</f>
        <v/>
      </c>
      <c r="K478" s="84" t="str">
        <f>_xlfn.LET(
_xlpm.IsPrincipalRemainingLessThanOrEqualToPMICutoffAmtCondition,$I477&lt;=$B$2*(1-$B$13),
_xlpm.PMIMonthlyPayment,$B$17,
_xlpm.IsPrincipalZeroCondition,ROUND($I477,2) = 0,
_xlpm.IsPrincipalRemainingBlankCondition,$I477="",
_xlpm.IsPeriodBlankCondition,ISBLANK($A478),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78" s="84" t="str">
        <f t="shared" si="37"/>
        <v/>
      </c>
      <c r="O478" s="84"/>
    </row>
    <row r="479" spans="2:15" x14ac:dyDescent="0.3">
      <c r="B479" s="132" t="str">
        <f t="shared" si="38"/>
        <v/>
      </c>
      <c r="C479" s="130">
        <v>0.1</v>
      </c>
      <c r="D479" s="131" t="str">
        <f>_xlfn.LET(
_xlpm.Payment,IF(OR($C479&lt;&gt;$C478,$C478=""),-PMT($C479/12,COUNT($A479:$A$625),$I478),$D478),
_xlpm.IsPrincipalRemainingZeroCondition,ROUND($I478,2)=0,
_xlpm.IsPrincipalRemainingBlankCondition,$I478="",
_xlpm.IsPeriodBlankCondition,ISBLANK($A479),
_xlpm.Calculation,IF(_xlpm.IsPeriodBlankCondition,"",IF(_xlpm.IsPrincipalRemainingBlankCondition,"",IF(_xlpm.IsPrincipalRemainingZeroCondition,"",_xlpm.Payment))),
_xlpm.Calculation
)</f>
        <v/>
      </c>
      <c r="E479" s="84" t="str">
        <f t="shared" si="39"/>
        <v/>
      </c>
      <c r="F479" s="84" t="str" cm="1">
        <f t="array" ref="F479">_xlfn.LET(
_xlpm.InterestCalculation,$I478*($C479/12),
_xlpm.IsPrincipalRemainingZeroCondition,ROUND($I478,2)=0,
_xlpm.IsPrincipalRemainingBlankCondition,$I478="",
_xlpm.IsPeriodBlankCondition,ISBLANK($A479),
_xlpm.Calculation,IF(_xlpm.IsPeriodBlankCondition,"",IF(_xlpm.IsPrincipalRemainingBlankCondition,"",IF(_xlpm.IsPrincipalRemainingZeroCondition,"",_xlpm.InterestCalculation))),
_xlpm.Calculation
)</f>
        <v/>
      </c>
      <c r="G479" s="84" t="str">
        <f t="shared" si="35"/>
        <v/>
      </c>
      <c r="H479" s="84">
        <v>100</v>
      </c>
      <c r="I479" s="84" t="str">
        <f t="shared" si="36"/>
        <v/>
      </c>
      <c r="J479" s="84" t="str">
        <f>_xlfn.LET(
_xlpm.PrincpalRemainingCalculation,$B$11,
_xlpm.IsPrincipalZeroCondition,ROUND($I478,2) = 0,
_xlpm.IsPrincipalRemainingBlankCondition,$I478="",
_xlpm.IsPeriodBlankCondition,ISBLANK($A479),
_xlpm.Calculation,IF(_xlpm.IsPeriodBlankCondition,"",IF(_xlpm.IsPrincipalRemainingBlankCondition,"",IF(_xlpm.IsPrincipalZeroCondition,"",_xlpm.PrincpalRemainingCalculation))),
_xlpm.Calculation
)</f>
        <v/>
      </c>
      <c r="K479" s="84" t="str">
        <f>_xlfn.LET(
_xlpm.IsPrincipalRemainingLessThanOrEqualToPMICutoffAmtCondition,$I478&lt;=$B$2*(1-$B$13),
_xlpm.PMIMonthlyPayment,$B$17,
_xlpm.IsPrincipalZeroCondition,ROUND($I478,2) = 0,
_xlpm.IsPrincipalRemainingBlankCondition,$I478="",
_xlpm.IsPeriodBlankCondition,ISBLANK($A479),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79" s="84" t="str">
        <f t="shared" si="37"/>
        <v/>
      </c>
      <c r="O479" s="84"/>
    </row>
    <row r="480" spans="2:15" x14ac:dyDescent="0.3">
      <c r="B480" s="132" t="str">
        <f t="shared" si="38"/>
        <v/>
      </c>
      <c r="C480" s="130">
        <v>0.1</v>
      </c>
      <c r="D480" s="131" t="str">
        <f>_xlfn.LET(
_xlpm.Payment,IF(OR($C480&lt;&gt;$C479,$C479=""),-PMT($C480/12,COUNT($A480:$A$625),$I479),$D479),
_xlpm.IsPrincipalRemainingZeroCondition,ROUND($I479,2)=0,
_xlpm.IsPrincipalRemainingBlankCondition,$I479="",
_xlpm.IsPeriodBlankCondition,ISBLANK($A480),
_xlpm.Calculation,IF(_xlpm.IsPeriodBlankCondition,"",IF(_xlpm.IsPrincipalRemainingBlankCondition,"",IF(_xlpm.IsPrincipalRemainingZeroCondition,"",_xlpm.Payment))),
_xlpm.Calculation
)</f>
        <v/>
      </c>
      <c r="E480" s="84" t="str">
        <f t="shared" si="39"/>
        <v/>
      </c>
      <c r="F480" s="84" t="str" cm="1">
        <f t="array" ref="F480">_xlfn.LET(
_xlpm.InterestCalculation,$I479*($C480/12),
_xlpm.IsPrincipalRemainingZeroCondition,ROUND($I479,2)=0,
_xlpm.IsPrincipalRemainingBlankCondition,$I479="",
_xlpm.IsPeriodBlankCondition,ISBLANK($A480),
_xlpm.Calculation,IF(_xlpm.IsPeriodBlankCondition,"",IF(_xlpm.IsPrincipalRemainingBlankCondition,"",IF(_xlpm.IsPrincipalRemainingZeroCondition,"",_xlpm.InterestCalculation))),
_xlpm.Calculation
)</f>
        <v/>
      </c>
      <c r="G480" s="84" t="str">
        <f t="shared" si="35"/>
        <v/>
      </c>
      <c r="H480" s="84">
        <v>100</v>
      </c>
      <c r="I480" s="84" t="str">
        <f t="shared" si="36"/>
        <v/>
      </c>
      <c r="J480" s="84" t="str">
        <f>_xlfn.LET(
_xlpm.PrincpalRemainingCalculation,$B$11,
_xlpm.IsPrincipalZeroCondition,ROUND($I479,2) = 0,
_xlpm.IsPrincipalRemainingBlankCondition,$I479="",
_xlpm.IsPeriodBlankCondition,ISBLANK($A480),
_xlpm.Calculation,IF(_xlpm.IsPeriodBlankCondition,"",IF(_xlpm.IsPrincipalRemainingBlankCondition,"",IF(_xlpm.IsPrincipalZeroCondition,"",_xlpm.PrincpalRemainingCalculation))),
_xlpm.Calculation
)</f>
        <v/>
      </c>
      <c r="K480" s="84" t="str">
        <f>_xlfn.LET(
_xlpm.IsPrincipalRemainingLessThanOrEqualToPMICutoffAmtCondition,$I479&lt;=$B$2*(1-$B$13),
_xlpm.PMIMonthlyPayment,$B$17,
_xlpm.IsPrincipalZeroCondition,ROUND($I479,2) = 0,
_xlpm.IsPrincipalRemainingBlankCondition,$I479="",
_xlpm.IsPeriodBlankCondition,ISBLANK($A480),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80" s="84" t="str">
        <f t="shared" si="37"/>
        <v/>
      </c>
      <c r="O480" s="84"/>
    </row>
    <row r="481" spans="2:15" x14ac:dyDescent="0.3">
      <c r="B481" s="132" t="str">
        <f t="shared" si="38"/>
        <v/>
      </c>
      <c r="C481" s="130">
        <v>0.1</v>
      </c>
      <c r="D481" s="131" t="str">
        <f>_xlfn.LET(
_xlpm.Payment,IF(OR($C481&lt;&gt;$C480,$C480=""),-PMT($C481/12,COUNT($A481:$A$625),$I480),$D480),
_xlpm.IsPrincipalRemainingZeroCondition,ROUND($I480,2)=0,
_xlpm.IsPrincipalRemainingBlankCondition,$I480="",
_xlpm.IsPeriodBlankCondition,ISBLANK($A481),
_xlpm.Calculation,IF(_xlpm.IsPeriodBlankCondition,"",IF(_xlpm.IsPrincipalRemainingBlankCondition,"",IF(_xlpm.IsPrincipalRemainingZeroCondition,"",_xlpm.Payment))),
_xlpm.Calculation
)</f>
        <v/>
      </c>
      <c r="E481" s="84" t="str">
        <f t="shared" si="39"/>
        <v/>
      </c>
      <c r="F481" s="84" t="str" cm="1">
        <f t="array" ref="F481">_xlfn.LET(
_xlpm.InterestCalculation,$I480*($C481/12),
_xlpm.IsPrincipalRemainingZeroCondition,ROUND($I480,2)=0,
_xlpm.IsPrincipalRemainingBlankCondition,$I480="",
_xlpm.IsPeriodBlankCondition,ISBLANK($A481),
_xlpm.Calculation,IF(_xlpm.IsPeriodBlankCondition,"",IF(_xlpm.IsPrincipalRemainingBlankCondition,"",IF(_xlpm.IsPrincipalRemainingZeroCondition,"",_xlpm.InterestCalculation))),
_xlpm.Calculation
)</f>
        <v/>
      </c>
      <c r="G481" s="84" t="str">
        <f t="shared" si="35"/>
        <v/>
      </c>
      <c r="H481" s="84">
        <v>100</v>
      </c>
      <c r="I481" s="84" t="str">
        <f t="shared" si="36"/>
        <v/>
      </c>
      <c r="J481" s="84" t="str">
        <f>_xlfn.LET(
_xlpm.PrincpalRemainingCalculation,$B$11,
_xlpm.IsPrincipalZeroCondition,ROUND($I480,2) = 0,
_xlpm.IsPrincipalRemainingBlankCondition,$I480="",
_xlpm.IsPeriodBlankCondition,ISBLANK($A481),
_xlpm.Calculation,IF(_xlpm.IsPeriodBlankCondition,"",IF(_xlpm.IsPrincipalRemainingBlankCondition,"",IF(_xlpm.IsPrincipalZeroCondition,"",_xlpm.PrincpalRemainingCalculation))),
_xlpm.Calculation
)</f>
        <v/>
      </c>
      <c r="K481" s="84" t="str">
        <f>_xlfn.LET(
_xlpm.IsPrincipalRemainingLessThanOrEqualToPMICutoffAmtCondition,$I480&lt;=$B$2*(1-$B$13),
_xlpm.PMIMonthlyPayment,$B$17,
_xlpm.IsPrincipalZeroCondition,ROUND($I480,2) = 0,
_xlpm.IsPrincipalRemainingBlankCondition,$I480="",
_xlpm.IsPeriodBlankCondition,ISBLANK($A481),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81" s="84" t="str">
        <f t="shared" si="37"/>
        <v/>
      </c>
      <c r="O481" s="84"/>
    </row>
    <row r="482" spans="2:15" x14ac:dyDescent="0.3">
      <c r="B482" s="132" t="str">
        <f t="shared" si="38"/>
        <v/>
      </c>
      <c r="C482" s="130">
        <v>0.1</v>
      </c>
      <c r="D482" s="131" t="str">
        <f>_xlfn.LET(
_xlpm.Payment,IF(OR($C482&lt;&gt;$C481,$C481=""),-PMT($C482/12,COUNT($A482:$A$625),$I481),$D481),
_xlpm.IsPrincipalRemainingZeroCondition,ROUND($I481,2)=0,
_xlpm.IsPrincipalRemainingBlankCondition,$I481="",
_xlpm.IsPeriodBlankCondition,ISBLANK($A482),
_xlpm.Calculation,IF(_xlpm.IsPeriodBlankCondition,"",IF(_xlpm.IsPrincipalRemainingBlankCondition,"",IF(_xlpm.IsPrincipalRemainingZeroCondition,"",_xlpm.Payment))),
_xlpm.Calculation
)</f>
        <v/>
      </c>
      <c r="E482" s="84" t="str">
        <f t="shared" si="39"/>
        <v/>
      </c>
      <c r="F482" s="84" t="str" cm="1">
        <f t="array" ref="F482">_xlfn.LET(
_xlpm.InterestCalculation,$I481*($C482/12),
_xlpm.IsPrincipalRemainingZeroCondition,ROUND($I481,2)=0,
_xlpm.IsPrincipalRemainingBlankCondition,$I481="",
_xlpm.IsPeriodBlankCondition,ISBLANK($A482),
_xlpm.Calculation,IF(_xlpm.IsPeriodBlankCondition,"",IF(_xlpm.IsPrincipalRemainingBlankCondition,"",IF(_xlpm.IsPrincipalRemainingZeroCondition,"",_xlpm.InterestCalculation))),
_xlpm.Calculation
)</f>
        <v/>
      </c>
      <c r="G482" s="84" t="str">
        <f t="shared" si="35"/>
        <v/>
      </c>
      <c r="H482" s="84">
        <v>100</v>
      </c>
      <c r="I482" s="84" t="str">
        <f t="shared" si="36"/>
        <v/>
      </c>
      <c r="J482" s="84" t="str">
        <f>_xlfn.LET(
_xlpm.PrincpalRemainingCalculation,$B$11,
_xlpm.IsPrincipalZeroCondition,ROUND($I481,2) = 0,
_xlpm.IsPrincipalRemainingBlankCondition,$I481="",
_xlpm.IsPeriodBlankCondition,ISBLANK($A482),
_xlpm.Calculation,IF(_xlpm.IsPeriodBlankCondition,"",IF(_xlpm.IsPrincipalRemainingBlankCondition,"",IF(_xlpm.IsPrincipalZeroCondition,"",_xlpm.PrincpalRemainingCalculation))),
_xlpm.Calculation
)</f>
        <v/>
      </c>
      <c r="K482" s="84" t="str">
        <f>_xlfn.LET(
_xlpm.IsPrincipalRemainingLessThanOrEqualToPMICutoffAmtCondition,$I481&lt;=$B$2*(1-$B$13),
_xlpm.PMIMonthlyPayment,$B$17,
_xlpm.IsPrincipalZeroCondition,ROUND($I481,2) = 0,
_xlpm.IsPrincipalRemainingBlankCondition,$I481="",
_xlpm.IsPeriodBlankCondition,ISBLANK($A482),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82" s="84" t="str">
        <f t="shared" si="37"/>
        <v/>
      </c>
      <c r="O482" s="84"/>
    </row>
    <row r="483" spans="2:15" x14ac:dyDescent="0.3">
      <c r="B483" s="132" t="str">
        <f t="shared" si="38"/>
        <v/>
      </c>
      <c r="C483" s="130">
        <v>0.1</v>
      </c>
      <c r="D483" s="131" t="str">
        <f>_xlfn.LET(
_xlpm.Payment,IF(OR($C483&lt;&gt;$C482,$C482=""),-PMT($C483/12,COUNT($A483:$A$625),$I482),$D482),
_xlpm.IsPrincipalRemainingZeroCondition,ROUND($I482,2)=0,
_xlpm.IsPrincipalRemainingBlankCondition,$I482="",
_xlpm.IsPeriodBlankCondition,ISBLANK($A483),
_xlpm.Calculation,IF(_xlpm.IsPeriodBlankCondition,"",IF(_xlpm.IsPrincipalRemainingBlankCondition,"",IF(_xlpm.IsPrincipalRemainingZeroCondition,"",_xlpm.Payment))),
_xlpm.Calculation
)</f>
        <v/>
      </c>
      <c r="E483" s="84" t="str">
        <f t="shared" si="39"/>
        <v/>
      </c>
      <c r="F483" s="84" t="str" cm="1">
        <f t="array" ref="F483">_xlfn.LET(
_xlpm.InterestCalculation,$I482*($C483/12),
_xlpm.IsPrincipalRemainingZeroCondition,ROUND($I482,2)=0,
_xlpm.IsPrincipalRemainingBlankCondition,$I482="",
_xlpm.IsPeriodBlankCondition,ISBLANK($A483),
_xlpm.Calculation,IF(_xlpm.IsPeriodBlankCondition,"",IF(_xlpm.IsPrincipalRemainingBlankCondition,"",IF(_xlpm.IsPrincipalRemainingZeroCondition,"",_xlpm.InterestCalculation))),
_xlpm.Calculation
)</f>
        <v/>
      </c>
      <c r="G483" s="84" t="str">
        <f t="shared" si="35"/>
        <v/>
      </c>
      <c r="H483" s="84">
        <v>100</v>
      </c>
      <c r="I483" s="84" t="str">
        <f t="shared" si="36"/>
        <v/>
      </c>
      <c r="J483" s="84" t="str">
        <f>_xlfn.LET(
_xlpm.PrincpalRemainingCalculation,$B$11,
_xlpm.IsPrincipalZeroCondition,ROUND($I482,2) = 0,
_xlpm.IsPrincipalRemainingBlankCondition,$I482="",
_xlpm.IsPeriodBlankCondition,ISBLANK($A483),
_xlpm.Calculation,IF(_xlpm.IsPeriodBlankCondition,"",IF(_xlpm.IsPrincipalRemainingBlankCondition,"",IF(_xlpm.IsPrincipalZeroCondition,"",_xlpm.PrincpalRemainingCalculation))),
_xlpm.Calculation
)</f>
        <v/>
      </c>
      <c r="K483" s="84" t="str">
        <f>_xlfn.LET(
_xlpm.IsPrincipalRemainingLessThanOrEqualToPMICutoffAmtCondition,$I482&lt;=$B$2*(1-$B$13),
_xlpm.PMIMonthlyPayment,$B$17,
_xlpm.IsPrincipalZeroCondition,ROUND($I482,2) = 0,
_xlpm.IsPrincipalRemainingBlankCondition,$I482="",
_xlpm.IsPeriodBlankCondition,ISBLANK($A483),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83" s="84" t="str">
        <f t="shared" si="37"/>
        <v/>
      </c>
      <c r="O483" s="84"/>
    </row>
    <row r="484" spans="2:15" x14ac:dyDescent="0.3">
      <c r="B484" s="132" t="str">
        <f t="shared" si="38"/>
        <v/>
      </c>
      <c r="C484" s="130">
        <v>0.1</v>
      </c>
      <c r="D484" s="131" t="str">
        <f>_xlfn.LET(
_xlpm.Payment,IF(OR($C484&lt;&gt;$C483,$C483=""),-PMT($C484/12,COUNT($A484:$A$625),$I483),$D483),
_xlpm.IsPrincipalRemainingZeroCondition,ROUND($I483,2)=0,
_xlpm.IsPrincipalRemainingBlankCondition,$I483="",
_xlpm.IsPeriodBlankCondition,ISBLANK($A484),
_xlpm.Calculation,IF(_xlpm.IsPeriodBlankCondition,"",IF(_xlpm.IsPrincipalRemainingBlankCondition,"",IF(_xlpm.IsPrincipalRemainingZeroCondition,"",_xlpm.Payment))),
_xlpm.Calculation
)</f>
        <v/>
      </c>
      <c r="E484" s="84" t="str">
        <f t="shared" si="39"/>
        <v/>
      </c>
      <c r="F484" s="84" t="str" cm="1">
        <f t="array" ref="F484">_xlfn.LET(
_xlpm.InterestCalculation,$I483*($C484/12),
_xlpm.IsPrincipalRemainingZeroCondition,ROUND($I483,2)=0,
_xlpm.IsPrincipalRemainingBlankCondition,$I483="",
_xlpm.IsPeriodBlankCondition,ISBLANK($A484),
_xlpm.Calculation,IF(_xlpm.IsPeriodBlankCondition,"",IF(_xlpm.IsPrincipalRemainingBlankCondition,"",IF(_xlpm.IsPrincipalRemainingZeroCondition,"",_xlpm.InterestCalculation))),
_xlpm.Calculation
)</f>
        <v/>
      </c>
      <c r="G484" s="84" t="str">
        <f t="shared" si="35"/>
        <v/>
      </c>
      <c r="H484" s="84">
        <v>100</v>
      </c>
      <c r="I484" s="84" t="str">
        <f t="shared" si="36"/>
        <v/>
      </c>
      <c r="J484" s="84" t="str">
        <f>_xlfn.LET(
_xlpm.PrincpalRemainingCalculation,$B$11,
_xlpm.IsPrincipalZeroCondition,ROUND($I483,2) = 0,
_xlpm.IsPrincipalRemainingBlankCondition,$I483="",
_xlpm.IsPeriodBlankCondition,ISBLANK($A484),
_xlpm.Calculation,IF(_xlpm.IsPeriodBlankCondition,"",IF(_xlpm.IsPrincipalRemainingBlankCondition,"",IF(_xlpm.IsPrincipalZeroCondition,"",_xlpm.PrincpalRemainingCalculation))),
_xlpm.Calculation
)</f>
        <v/>
      </c>
      <c r="K484" s="84" t="str">
        <f>_xlfn.LET(
_xlpm.IsPrincipalRemainingLessThanOrEqualToPMICutoffAmtCondition,$I483&lt;=$B$2*(1-$B$13),
_xlpm.PMIMonthlyPayment,$B$17,
_xlpm.IsPrincipalZeroCondition,ROUND($I483,2) = 0,
_xlpm.IsPrincipalRemainingBlankCondition,$I483="",
_xlpm.IsPeriodBlankCondition,ISBLANK($A484),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84" s="84" t="str">
        <f t="shared" si="37"/>
        <v/>
      </c>
      <c r="O484" s="84"/>
    </row>
    <row r="485" spans="2:15" x14ac:dyDescent="0.3">
      <c r="B485" s="132" t="str">
        <f t="shared" si="38"/>
        <v/>
      </c>
      <c r="C485" s="130">
        <v>0.1</v>
      </c>
      <c r="D485" s="131" t="str">
        <f>_xlfn.LET(
_xlpm.Payment,IF(OR($C485&lt;&gt;$C484,$C484=""),-PMT($C485/12,COUNT($A485:$A$625),$I484),$D484),
_xlpm.IsPrincipalRemainingZeroCondition,ROUND($I484,2)=0,
_xlpm.IsPrincipalRemainingBlankCondition,$I484="",
_xlpm.IsPeriodBlankCondition,ISBLANK($A485),
_xlpm.Calculation,IF(_xlpm.IsPeriodBlankCondition,"",IF(_xlpm.IsPrincipalRemainingBlankCondition,"",IF(_xlpm.IsPrincipalRemainingZeroCondition,"",_xlpm.Payment))),
_xlpm.Calculation
)</f>
        <v/>
      </c>
      <c r="E485" s="84" t="str">
        <f t="shared" si="39"/>
        <v/>
      </c>
      <c r="F485" s="84" t="str" cm="1">
        <f t="array" ref="F485">_xlfn.LET(
_xlpm.InterestCalculation,$I484*($C485/12),
_xlpm.IsPrincipalRemainingZeroCondition,ROUND($I484,2)=0,
_xlpm.IsPrincipalRemainingBlankCondition,$I484="",
_xlpm.IsPeriodBlankCondition,ISBLANK($A485),
_xlpm.Calculation,IF(_xlpm.IsPeriodBlankCondition,"",IF(_xlpm.IsPrincipalRemainingBlankCondition,"",IF(_xlpm.IsPrincipalRemainingZeroCondition,"",_xlpm.InterestCalculation))),
_xlpm.Calculation
)</f>
        <v/>
      </c>
      <c r="G485" s="84" t="str">
        <f t="shared" si="35"/>
        <v/>
      </c>
      <c r="H485" s="84">
        <v>100</v>
      </c>
      <c r="I485" s="84" t="str">
        <f t="shared" si="36"/>
        <v/>
      </c>
      <c r="J485" s="84" t="str">
        <f>_xlfn.LET(
_xlpm.PrincpalRemainingCalculation,$B$11,
_xlpm.IsPrincipalZeroCondition,ROUND($I484,2) = 0,
_xlpm.IsPrincipalRemainingBlankCondition,$I484="",
_xlpm.IsPeriodBlankCondition,ISBLANK($A485),
_xlpm.Calculation,IF(_xlpm.IsPeriodBlankCondition,"",IF(_xlpm.IsPrincipalRemainingBlankCondition,"",IF(_xlpm.IsPrincipalZeroCondition,"",_xlpm.PrincpalRemainingCalculation))),
_xlpm.Calculation
)</f>
        <v/>
      </c>
      <c r="K485" s="84" t="str">
        <f>_xlfn.LET(
_xlpm.IsPrincipalRemainingLessThanOrEqualToPMICutoffAmtCondition,$I484&lt;=$B$2*(1-$B$13),
_xlpm.PMIMonthlyPayment,$B$17,
_xlpm.IsPrincipalZeroCondition,ROUND($I484,2) = 0,
_xlpm.IsPrincipalRemainingBlankCondition,$I484="",
_xlpm.IsPeriodBlankCondition,ISBLANK($A485),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85" s="84" t="str">
        <f t="shared" si="37"/>
        <v/>
      </c>
      <c r="O485" s="84"/>
    </row>
    <row r="486" spans="2:15" x14ac:dyDescent="0.3">
      <c r="B486" s="132" t="str">
        <f t="shared" si="38"/>
        <v/>
      </c>
      <c r="C486" s="130">
        <v>0.1</v>
      </c>
      <c r="D486" s="131" t="str">
        <f>_xlfn.LET(
_xlpm.Payment,IF(OR($C486&lt;&gt;$C485,$C485=""),-PMT($C486/12,COUNT($A486:$A$625),$I485),$D485),
_xlpm.IsPrincipalRemainingZeroCondition,ROUND($I485,2)=0,
_xlpm.IsPrincipalRemainingBlankCondition,$I485="",
_xlpm.IsPeriodBlankCondition,ISBLANK($A486),
_xlpm.Calculation,IF(_xlpm.IsPeriodBlankCondition,"",IF(_xlpm.IsPrincipalRemainingBlankCondition,"",IF(_xlpm.IsPrincipalRemainingZeroCondition,"",_xlpm.Payment))),
_xlpm.Calculation
)</f>
        <v/>
      </c>
      <c r="E486" s="84" t="str">
        <f t="shared" si="39"/>
        <v/>
      </c>
      <c r="F486" s="84" t="str" cm="1">
        <f t="array" ref="F486">_xlfn.LET(
_xlpm.InterestCalculation,$I485*($C486/12),
_xlpm.IsPrincipalRemainingZeroCondition,ROUND($I485,2)=0,
_xlpm.IsPrincipalRemainingBlankCondition,$I485="",
_xlpm.IsPeriodBlankCondition,ISBLANK($A486),
_xlpm.Calculation,IF(_xlpm.IsPeriodBlankCondition,"",IF(_xlpm.IsPrincipalRemainingBlankCondition,"",IF(_xlpm.IsPrincipalRemainingZeroCondition,"",_xlpm.InterestCalculation))),
_xlpm.Calculation
)</f>
        <v/>
      </c>
      <c r="G486" s="84" t="str">
        <f t="shared" si="35"/>
        <v/>
      </c>
      <c r="H486" s="84">
        <v>100</v>
      </c>
      <c r="I486" s="84" t="str">
        <f t="shared" si="36"/>
        <v/>
      </c>
      <c r="J486" s="84" t="str">
        <f>_xlfn.LET(
_xlpm.PrincpalRemainingCalculation,$B$11,
_xlpm.IsPrincipalZeroCondition,ROUND($I485,2) = 0,
_xlpm.IsPrincipalRemainingBlankCondition,$I485="",
_xlpm.IsPeriodBlankCondition,ISBLANK($A486),
_xlpm.Calculation,IF(_xlpm.IsPeriodBlankCondition,"",IF(_xlpm.IsPrincipalRemainingBlankCondition,"",IF(_xlpm.IsPrincipalZeroCondition,"",_xlpm.PrincpalRemainingCalculation))),
_xlpm.Calculation
)</f>
        <v/>
      </c>
      <c r="K486" s="84" t="str">
        <f>_xlfn.LET(
_xlpm.IsPrincipalRemainingLessThanOrEqualToPMICutoffAmtCondition,$I485&lt;=$B$2*(1-$B$13),
_xlpm.PMIMonthlyPayment,$B$17,
_xlpm.IsPrincipalZeroCondition,ROUND($I485,2) = 0,
_xlpm.IsPrincipalRemainingBlankCondition,$I485="",
_xlpm.IsPeriodBlankCondition,ISBLANK($A486),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86" s="84" t="str">
        <f t="shared" si="37"/>
        <v/>
      </c>
      <c r="O486" s="84"/>
    </row>
    <row r="487" spans="2:15" x14ac:dyDescent="0.3">
      <c r="B487" s="132" t="str">
        <f t="shared" si="38"/>
        <v/>
      </c>
      <c r="C487" s="130">
        <v>0.1</v>
      </c>
      <c r="D487" s="131" t="str">
        <f>_xlfn.LET(
_xlpm.Payment,IF(OR($C487&lt;&gt;$C486,$C486=""),-PMT($C487/12,COUNT($A487:$A$625),$I486),$D486),
_xlpm.IsPrincipalRemainingZeroCondition,ROUND($I486,2)=0,
_xlpm.IsPrincipalRemainingBlankCondition,$I486="",
_xlpm.IsPeriodBlankCondition,ISBLANK($A487),
_xlpm.Calculation,IF(_xlpm.IsPeriodBlankCondition,"",IF(_xlpm.IsPrincipalRemainingBlankCondition,"",IF(_xlpm.IsPrincipalRemainingZeroCondition,"",_xlpm.Payment))),
_xlpm.Calculation
)</f>
        <v/>
      </c>
      <c r="E487" s="84" t="str">
        <f t="shared" si="39"/>
        <v/>
      </c>
      <c r="F487" s="84" t="str" cm="1">
        <f t="array" ref="F487">_xlfn.LET(
_xlpm.InterestCalculation,$I486*($C487/12),
_xlpm.IsPrincipalRemainingZeroCondition,ROUND($I486,2)=0,
_xlpm.IsPrincipalRemainingBlankCondition,$I486="",
_xlpm.IsPeriodBlankCondition,ISBLANK($A487),
_xlpm.Calculation,IF(_xlpm.IsPeriodBlankCondition,"",IF(_xlpm.IsPrincipalRemainingBlankCondition,"",IF(_xlpm.IsPrincipalRemainingZeroCondition,"",_xlpm.InterestCalculation))),
_xlpm.Calculation
)</f>
        <v/>
      </c>
      <c r="G487" s="84" t="str">
        <f t="shared" si="35"/>
        <v/>
      </c>
      <c r="H487" s="84">
        <v>100</v>
      </c>
      <c r="I487" s="84" t="str">
        <f t="shared" si="36"/>
        <v/>
      </c>
      <c r="J487" s="84" t="str">
        <f>_xlfn.LET(
_xlpm.PrincpalRemainingCalculation,$B$11,
_xlpm.IsPrincipalZeroCondition,ROUND($I486,2) = 0,
_xlpm.IsPrincipalRemainingBlankCondition,$I486="",
_xlpm.IsPeriodBlankCondition,ISBLANK($A487),
_xlpm.Calculation,IF(_xlpm.IsPeriodBlankCondition,"",IF(_xlpm.IsPrincipalRemainingBlankCondition,"",IF(_xlpm.IsPrincipalZeroCondition,"",_xlpm.PrincpalRemainingCalculation))),
_xlpm.Calculation
)</f>
        <v/>
      </c>
      <c r="K487" s="84" t="str">
        <f>_xlfn.LET(
_xlpm.IsPrincipalRemainingLessThanOrEqualToPMICutoffAmtCondition,$I486&lt;=$B$2*(1-$B$13),
_xlpm.PMIMonthlyPayment,$B$17,
_xlpm.IsPrincipalZeroCondition,ROUND($I486,2) = 0,
_xlpm.IsPrincipalRemainingBlankCondition,$I486="",
_xlpm.IsPeriodBlankCondition,ISBLANK($A487),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87" s="84" t="str">
        <f t="shared" si="37"/>
        <v/>
      </c>
      <c r="O487" s="84"/>
    </row>
    <row r="488" spans="2:15" x14ac:dyDescent="0.3">
      <c r="B488" s="132" t="str">
        <f t="shared" si="38"/>
        <v/>
      </c>
      <c r="C488" s="130">
        <v>0.1</v>
      </c>
      <c r="D488" s="131" t="str">
        <f>_xlfn.LET(
_xlpm.Payment,IF(OR($C488&lt;&gt;$C487,$C487=""),-PMT($C488/12,COUNT($A488:$A$625),$I487),$D487),
_xlpm.IsPrincipalRemainingZeroCondition,ROUND($I487,2)=0,
_xlpm.IsPrincipalRemainingBlankCondition,$I487="",
_xlpm.IsPeriodBlankCondition,ISBLANK($A488),
_xlpm.Calculation,IF(_xlpm.IsPeriodBlankCondition,"",IF(_xlpm.IsPrincipalRemainingBlankCondition,"",IF(_xlpm.IsPrincipalRemainingZeroCondition,"",_xlpm.Payment))),
_xlpm.Calculation
)</f>
        <v/>
      </c>
      <c r="E488" s="84" t="str">
        <f t="shared" si="39"/>
        <v/>
      </c>
      <c r="F488" s="84" t="str" cm="1">
        <f t="array" ref="F488">_xlfn.LET(
_xlpm.InterestCalculation,$I487*($C488/12),
_xlpm.IsPrincipalRemainingZeroCondition,ROUND($I487,2)=0,
_xlpm.IsPrincipalRemainingBlankCondition,$I487="",
_xlpm.IsPeriodBlankCondition,ISBLANK($A488),
_xlpm.Calculation,IF(_xlpm.IsPeriodBlankCondition,"",IF(_xlpm.IsPrincipalRemainingBlankCondition,"",IF(_xlpm.IsPrincipalRemainingZeroCondition,"",_xlpm.InterestCalculation))),
_xlpm.Calculation
)</f>
        <v/>
      </c>
      <c r="G488" s="84" t="str">
        <f t="shared" si="35"/>
        <v/>
      </c>
      <c r="H488" s="84">
        <v>100</v>
      </c>
      <c r="I488" s="84" t="str">
        <f t="shared" si="36"/>
        <v/>
      </c>
      <c r="J488" s="84" t="str">
        <f>_xlfn.LET(
_xlpm.PrincpalRemainingCalculation,$B$11,
_xlpm.IsPrincipalZeroCondition,ROUND($I487,2) = 0,
_xlpm.IsPrincipalRemainingBlankCondition,$I487="",
_xlpm.IsPeriodBlankCondition,ISBLANK($A488),
_xlpm.Calculation,IF(_xlpm.IsPeriodBlankCondition,"",IF(_xlpm.IsPrincipalRemainingBlankCondition,"",IF(_xlpm.IsPrincipalZeroCondition,"",_xlpm.PrincpalRemainingCalculation))),
_xlpm.Calculation
)</f>
        <v/>
      </c>
      <c r="K488" s="84" t="str">
        <f>_xlfn.LET(
_xlpm.IsPrincipalRemainingLessThanOrEqualToPMICutoffAmtCondition,$I487&lt;=$B$2*(1-$B$13),
_xlpm.PMIMonthlyPayment,$B$17,
_xlpm.IsPrincipalZeroCondition,ROUND($I487,2) = 0,
_xlpm.IsPrincipalRemainingBlankCondition,$I487="",
_xlpm.IsPeriodBlankCondition,ISBLANK($A488),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88" s="84" t="str">
        <f t="shared" si="37"/>
        <v/>
      </c>
      <c r="O488" s="84"/>
    </row>
    <row r="489" spans="2:15" x14ac:dyDescent="0.3">
      <c r="B489" s="132" t="str">
        <f t="shared" si="38"/>
        <v/>
      </c>
      <c r="C489" s="130">
        <v>0.1</v>
      </c>
      <c r="D489" s="131" t="str">
        <f>_xlfn.LET(
_xlpm.Payment,IF(OR($C489&lt;&gt;$C488,$C488=""),-PMT($C489/12,COUNT($A489:$A$625),$I488),$D488),
_xlpm.IsPrincipalRemainingZeroCondition,ROUND($I488,2)=0,
_xlpm.IsPrincipalRemainingBlankCondition,$I488="",
_xlpm.IsPeriodBlankCondition,ISBLANK($A489),
_xlpm.Calculation,IF(_xlpm.IsPeriodBlankCondition,"",IF(_xlpm.IsPrincipalRemainingBlankCondition,"",IF(_xlpm.IsPrincipalRemainingZeroCondition,"",_xlpm.Payment))),
_xlpm.Calculation
)</f>
        <v/>
      </c>
      <c r="E489" s="84" t="str">
        <f t="shared" si="39"/>
        <v/>
      </c>
      <c r="F489" s="84" t="str" cm="1">
        <f t="array" ref="F489">_xlfn.LET(
_xlpm.InterestCalculation,$I488*($C489/12),
_xlpm.IsPrincipalRemainingZeroCondition,ROUND($I488,2)=0,
_xlpm.IsPrincipalRemainingBlankCondition,$I488="",
_xlpm.IsPeriodBlankCondition,ISBLANK($A489),
_xlpm.Calculation,IF(_xlpm.IsPeriodBlankCondition,"",IF(_xlpm.IsPrincipalRemainingBlankCondition,"",IF(_xlpm.IsPrincipalRemainingZeroCondition,"",_xlpm.InterestCalculation))),
_xlpm.Calculation
)</f>
        <v/>
      </c>
      <c r="G489" s="84" t="str">
        <f t="shared" si="35"/>
        <v/>
      </c>
      <c r="H489" s="84">
        <v>100</v>
      </c>
      <c r="I489" s="84" t="str">
        <f t="shared" si="36"/>
        <v/>
      </c>
      <c r="J489" s="84" t="str">
        <f>_xlfn.LET(
_xlpm.PrincpalRemainingCalculation,$B$11,
_xlpm.IsPrincipalZeroCondition,ROUND($I488,2) = 0,
_xlpm.IsPrincipalRemainingBlankCondition,$I488="",
_xlpm.IsPeriodBlankCondition,ISBLANK($A489),
_xlpm.Calculation,IF(_xlpm.IsPeriodBlankCondition,"",IF(_xlpm.IsPrincipalRemainingBlankCondition,"",IF(_xlpm.IsPrincipalZeroCondition,"",_xlpm.PrincpalRemainingCalculation))),
_xlpm.Calculation
)</f>
        <v/>
      </c>
      <c r="K489" s="84" t="str">
        <f>_xlfn.LET(
_xlpm.IsPrincipalRemainingLessThanOrEqualToPMICutoffAmtCondition,$I488&lt;=$B$2*(1-$B$13),
_xlpm.PMIMonthlyPayment,$B$17,
_xlpm.IsPrincipalZeroCondition,ROUND($I488,2) = 0,
_xlpm.IsPrincipalRemainingBlankCondition,$I488="",
_xlpm.IsPeriodBlankCondition,ISBLANK($A489),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89" s="84" t="str">
        <f t="shared" si="37"/>
        <v/>
      </c>
      <c r="O489" s="84"/>
    </row>
    <row r="490" spans="2:15" x14ac:dyDescent="0.3">
      <c r="B490" s="132" t="str">
        <f t="shared" si="38"/>
        <v/>
      </c>
      <c r="C490" s="130">
        <v>0.1</v>
      </c>
      <c r="D490" s="131" t="str">
        <f>_xlfn.LET(
_xlpm.Payment,IF(OR($C490&lt;&gt;$C489,$C489=""),-PMT($C490/12,COUNT($A490:$A$625),$I489),$D489),
_xlpm.IsPrincipalRemainingZeroCondition,ROUND($I489,2)=0,
_xlpm.IsPrincipalRemainingBlankCondition,$I489="",
_xlpm.IsPeriodBlankCondition,ISBLANK($A490),
_xlpm.Calculation,IF(_xlpm.IsPeriodBlankCondition,"",IF(_xlpm.IsPrincipalRemainingBlankCondition,"",IF(_xlpm.IsPrincipalRemainingZeroCondition,"",_xlpm.Payment))),
_xlpm.Calculation
)</f>
        <v/>
      </c>
      <c r="E490" s="84" t="str">
        <f t="shared" si="39"/>
        <v/>
      </c>
      <c r="F490" s="84" t="str" cm="1">
        <f t="array" ref="F490">_xlfn.LET(
_xlpm.InterestCalculation,$I489*($C490/12),
_xlpm.IsPrincipalRemainingZeroCondition,ROUND($I489,2)=0,
_xlpm.IsPrincipalRemainingBlankCondition,$I489="",
_xlpm.IsPeriodBlankCondition,ISBLANK($A490),
_xlpm.Calculation,IF(_xlpm.IsPeriodBlankCondition,"",IF(_xlpm.IsPrincipalRemainingBlankCondition,"",IF(_xlpm.IsPrincipalRemainingZeroCondition,"",_xlpm.InterestCalculation))),
_xlpm.Calculation
)</f>
        <v/>
      </c>
      <c r="G490" s="84" t="str">
        <f t="shared" si="35"/>
        <v/>
      </c>
      <c r="H490" s="84">
        <v>100</v>
      </c>
      <c r="I490" s="84" t="str">
        <f t="shared" si="36"/>
        <v/>
      </c>
      <c r="J490" s="84" t="str">
        <f>_xlfn.LET(
_xlpm.PrincpalRemainingCalculation,$B$11,
_xlpm.IsPrincipalZeroCondition,ROUND($I489,2) = 0,
_xlpm.IsPrincipalRemainingBlankCondition,$I489="",
_xlpm.IsPeriodBlankCondition,ISBLANK($A490),
_xlpm.Calculation,IF(_xlpm.IsPeriodBlankCondition,"",IF(_xlpm.IsPrincipalRemainingBlankCondition,"",IF(_xlpm.IsPrincipalZeroCondition,"",_xlpm.PrincpalRemainingCalculation))),
_xlpm.Calculation
)</f>
        <v/>
      </c>
      <c r="K490" s="84" t="str">
        <f>_xlfn.LET(
_xlpm.IsPrincipalRemainingLessThanOrEqualToPMICutoffAmtCondition,$I489&lt;=$B$2*(1-$B$13),
_xlpm.PMIMonthlyPayment,$B$17,
_xlpm.IsPrincipalZeroCondition,ROUND($I489,2) = 0,
_xlpm.IsPrincipalRemainingBlankCondition,$I489="",
_xlpm.IsPeriodBlankCondition,ISBLANK($A490),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90" s="84" t="str">
        <f t="shared" si="37"/>
        <v/>
      </c>
      <c r="O490" s="84"/>
    </row>
    <row r="491" spans="2:15" x14ac:dyDescent="0.3">
      <c r="B491" s="132" t="str">
        <f t="shared" si="38"/>
        <v/>
      </c>
      <c r="C491" s="130">
        <v>0.1</v>
      </c>
      <c r="D491" s="131" t="str">
        <f>_xlfn.LET(
_xlpm.Payment,IF(OR($C491&lt;&gt;$C490,$C490=""),-PMT($C491/12,COUNT($A491:$A$625),$I490),$D490),
_xlpm.IsPrincipalRemainingZeroCondition,ROUND($I490,2)=0,
_xlpm.IsPrincipalRemainingBlankCondition,$I490="",
_xlpm.IsPeriodBlankCondition,ISBLANK($A491),
_xlpm.Calculation,IF(_xlpm.IsPeriodBlankCondition,"",IF(_xlpm.IsPrincipalRemainingBlankCondition,"",IF(_xlpm.IsPrincipalRemainingZeroCondition,"",_xlpm.Payment))),
_xlpm.Calculation
)</f>
        <v/>
      </c>
      <c r="E491" s="84" t="str">
        <f t="shared" si="39"/>
        <v/>
      </c>
      <c r="F491" s="84" t="str" cm="1">
        <f t="array" ref="F491">_xlfn.LET(
_xlpm.InterestCalculation,$I490*($C491/12),
_xlpm.IsPrincipalRemainingZeroCondition,ROUND($I490,2)=0,
_xlpm.IsPrincipalRemainingBlankCondition,$I490="",
_xlpm.IsPeriodBlankCondition,ISBLANK($A491),
_xlpm.Calculation,IF(_xlpm.IsPeriodBlankCondition,"",IF(_xlpm.IsPrincipalRemainingBlankCondition,"",IF(_xlpm.IsPrincipalRemainingZeroCondition,"",_xlpm.InterestCalculation))),
_xlpm.Calculation
)</f>
        <v/>
      </c>
      <c r="G491" s="84" t="str">
        <f t="shared" ref="G491:G554" si="40">_xlfn.LET(
_xlpm.PrincipalOwedCalculation,$D491-$F491,
_xlpm.IsPrincipalLessThenOrEqualToMonthlyPaymentCondition,$I490&lt;=$D491,
_xlpm.IsPrincipalZeroCondition,ROUND($I490,2) = 0,
_xlpm.IsPrincipalRemainingBlankCondition,$I490="",
_xlpm.IsPeriodBlankCondition,ISBLANK($A491),
_xlpm.Calculation,IF(_xlpm.IsPeriodBlankCondition,"",IF(_xlpm.IsPrincipalRemainingBlankCondition,"",IF(_xlpm.IsPrincipalZeroCondition,"",IF(_xlpm.IsPrincipalLessThenOrEqualToMonthlyPaymentCondition,$I490,_xlpm.PrincipalOwedCalculation)))),
_xlpm.Calculation
)</f>
        <v/>
      </c>
      <c r="H491" s="84">
        <v>100</v>
      </c>
      <c r="I491" s="84" t="str">
        <f t="shared" si="36"/>
        <v/>
      </c>
      <c r="J491" s="84" t="str">
        <f>_xlfn.LET(
_xlpm.PrincpalRemainingCalculation,$B$11,
_xlpm.IsPrincipalZeroCondition,ROUND($I490,2) = 0,
_xlpm.IsPrincipalRemainingBlankCondition,$I490="",
_xlpm.IsPeriodBlankCondition,ISBLANK($A491),
_xlpm.Calculation,IF(_xlpm.IsPeriodBlankCondition,"",IF(_xlpm.IsPrincipalRemainingBlankCondition,"",IF(_xlpm.IsPrincipalZeroCondition,"",_xlpm.PrincpalRemainingCalculation))),
_xlpm.Calculation
)</f>
        <v/>
      </c>
      <c r="K491" s="84" t="str">
        <f>_xlfn.LET(
_xlpm.IsPrincipalRemainingLessThanOrEqualToPMICutoffAmtCondition,$I490&lt;=$B$2*(1-$B$13),
_xlpm.PMIMonthlyPayment,$B$17,
_xlpm.IsPrincipalZeroCondition,ROUND($I490,2) = 0,
_xlpm.IsPrincipalRemainingBlankCondition,$I490="",
_xlpm.IsPeriodBlankCondition,ISBLANK($A491),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91" s="84" t="str">
        <f t="shared" si="37"/>
        <v/>
      </c>
      <c r="O491" s="84"/>
    </row>
    <row r="492" spans="2:15" x14ac:dyDescent="0.3">
      <c r="B492" s="132" t="str">
        <f t="shared" si="38"/>
        <v/>
      </c>
      <c r="C492" s="130">
        <v>0.1</v>
      </c>
      <c r="D492" s="131" t="str">
        <f>_xlfn.LET(
_xlpm.Payment,IF(OR($C492&lt;&gt;$C491,$C491=""),-PMT($C492/12,COUNT($A492:$A$625),$I491),$D491),
_xlpm.IsPrincipalRemainingZeroCondition,ROUND($I491,2)=0,
_xlpm.IsPrincipalRemainingBlankCondition,$I491="",
_xlpm.IsPeriodBlankCondition,ISBLANK($A492),
_xlpm.Calculation,IF(_xlpm.IsPeriodBlankCondition,"",IF(_xlpm.IsPrincipalRemainingBlankCondition,"",IF(_xlpm.IsPrincipalRemainingZeroCondition,"",_xlpm.Payment))),
_xlpm.Calculation
)</f>
        <v/>
      </c>
      <c r="E492" s="84" t="str">
        <f t="shared" si="39"/>
        <v/>
      </c>
      <c r="F492" s="84" t="str" cm="1">
        <f t="array" ref="F492">_xlfn.LET(
_xlpm.InterestCalculation,$I491*($C492/12),
_xlpm.IsPrincipalRemainingZeroCondition,ROUND($I491,2)=0,
_xlpm.IsPrincipalRemainingBlankCondition,$I491="",
_xlpm.IsPeriodBlankCondition,ISBLANK($A492),
_xlpm.Calculation,IF(_xlpm.IsPeriodBlankCondition,"",IF(_xlpm.IsPrincipalRemainingBlankCondition,"",IF(_xlpm.IsPrincipalRemainingZeroCondition,"",_xlpm.InterestCalculation))),
_xlpm.Calculation
)</f>
        <v/>
      </c>
      <c r="G492" s="84" t="str">
        <f t="shared" si="40"/>
        <v/>
      </c>
      <c r="H492" s="84">
        <v>100</v>
      </c>
      <c r="I492" s="84" t="str">
        <f t="shared" si="36"/>
        <v/>
      </c>
      <c r="J492" s="84" t="str">
        <f>_xlfn.LET(
_xlpm.PrincpalRemainingCalculation,$B$11,
_xlpm.IsPrincipalZeroCondition,ROUND($I491,2) = 0,
_xlpm.IsPrincipalRemainingBlankCondition,$I491="",
_xlpm.IsPeriodBlankCondition,ISBLANK($A492),
_xlpm.Calculation,IF(_xlpm.IsPeriodBlankCondition,"",IF(_xlpm.IsPrincipalRemainingBlankCondition,"",IF(_xlpm.IsPrincipalZeroCondition,"",_xlpm.PrincpalRemainingCalculation))),
_xlpm.Calculation
)</f>
        <v/>
      </c>
      <c r="K492" s="84" t="str">
        <f>_xlfn.LET(
_xlpm.IsPrincipalRemainingLessThanOrEqualToPMICutoffAmtCondition,$I491&lt;=$B$2*(1-$B$13),
_xlpm.PMIMonthlyPayment,$B$17,
_xlpm.IsPrincipalZeroCondition,ROUND($I491,2) = 0,
_xlpm.IsPrincipalRemainingBlankCondition,$I491="",
_xlpm.IsPeriodBlankCondition,ISBLANK($A492),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92" s="84" t="str">
        <f t="shared" si="37"/>
        <v/>
      </c>
      <c r="O492" s="84"/>
    </row>
    <row r="493" spans="2:15" x14ac:dyDescent="0.3">
      <c r="B493" s="132" t="str">
        <f t="shared" si="38"/>
        <v/>
      </c>
      <c r="C493" s="130">
        <v>0.1</v>
      </c>
      <c r="D493" s="131" t="str">
        <f>_xlfn.LET(
_xlpm.Payment,IF(OR($C493&lt;&gt;$C492,$C492=""),-PMT($C493/12,COUNT($A493:$A$625),$I492),$D492),
_xlpm.IsPrincipalRemainingZeroCondition,ROUND($I492,2)=0,
_xlpm.IsPrincipalRemainingBlankCondition,$I492="",
_xlpm.IsPeriodBlankCondition,ISBLANK($A493),
_xlpm.Calculation,IF(_xlpm.IsPeriodBlankCondition,"",IF(_xlpm.IsPrincipalRemainingBlankCondition,"",IF(_xlpm.IsPrincipalRemainingZeroCondition,"",_xlpm.Payment))),
_xlpm.Calculation
)</f>
        <v/>
      </c>
      <c r="E493" s="84" t="str">
        <f t="shared" si="39"/>
        <v/>
      </c>
      <c r="F493" s="84" t="str" cm="1">
        <f t="array" ref="F493">_xlfn.LET(
_xlpm.InterestCalculation,$I492*($C493/12),
_xlpm.IsPrincipalRemainingZeroCondition,ROUND($I492,2)=0,
_xlpm.IsPrincipalRemainingBlankCondition,$I492="",
_xlpm.IsPeriodBlankCondition,ISBLANK($A493),
_xlpm.Calculation,IF(_xlpm.IsPeriodBlankCondition,"",IF(_xlpm.IsPrincipalRemainingBlankCondition,"",IF(_xlpm.IsPrincipalRemainingZeroCondition,"",_xlpm.InterestCalculation))),
_xlpm.Calculation
)</f>
        <v/>
      </c>
      <c r="G493" s="84" t="str">
        <f t="shared" si="40"/>
        <v/>
      </c>
      <c r="H493" s="84">
        <v>100</v>
      </c>
      <c r="I493" s="84" t="str">
        <f t="shared" si="36"/>
        <v/>
      </c>
      <c r="J493" s="84" t="str">
        <f>_xlfn.LET(
_xlpm.PrincpalRemainingCalculation,$B$11,
_xlpm.IsPrincipalZeroCondition,ROUND($I492,2) = 0,
_xlpm.IsPrincipalRemainingBlankCondition,$I492="",
_xlpm.IsPeriodBlankCondition,ISBLANK($A493),
_xlpm.Calculation,IF(_xlpm.IsPeriodBlankCondition,"",IF(_xlpm.IsPrincipalRemainingBlankCondition,"",IF(_xlpm.IsPrincipalZeroCondition,"",_xlpm.PrincpalRemainingCalculation))),
_xlpm.Calculation
)</f>
        <v/>
      </c>
      <c r="K493" s="84" t="str">
        <f>_xlfn.LET(
_xlpm.IsPrincipalRemainingLessThanOrEqualToPMICutoffAmtCondition,$I492&lt;=$B$2*(1-$B$13),
_xlpm.PMIMonthlyPayment,$B$17,
_xlpm.IsPrincipalZeroCondition,ROUND($I492,2) = 0,
_xlpm.IsPrincipalRemainingBlankCondition,$I492="",
_xlpm.IsPeriodBlankCondition,ISBLANK($A493),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93" s="84" t="str">
        <f t="shared" si="37"/>
        <v/>
      </c>
      <c r="O493" s="84"/>
    </row>
    <row r="494" spans="2:15" x14ac:dyDescent="0.3">
      <c r="B494" s="132" t="str">
        <f t="shared" si="38"/>
        <v/>
      </c>
      <c r="C494" s="130">
        <v>0.1</v>
      </c>
      <c r="D494" s="131" t="str">
        <f>_xlfn.LET(
_xlpm.Payment,IF(OR($C494&lt;&gt;$C493,$C493=""),-PMT($C494/12,COUNT($A494:$A$625),$I493),$D493),
_xlpm.IsPrincipalRemainingZeroCondition,ROUND($I493,2)=0,
_xlpm.IsPrincipalRemainingBlankCondition,$I493="",
_xlpm.IsPeriodBlankCondition,ISBLANK($A494),
_xlpm.Calculation,IF(_xlpm.IsPeriodBlankCondition,"",IF(_xlpm.IsPrincipalRemainingBlankCondition,"",IF(_xlpm.IsPrincipalRemainingZeroCondition,"",_xlpm.Payment))),
_xlpm.Calculation
)</f>
        <v/>
      </c>
      <c r="E494" s="84" t="str">
        <f t="shared" si="39"/>
        <v/>
      </c>
      <c r="F494" s="84" t="str" cm="1">
        <f t="array" ref="F494">_xlfn.LET(
_xlpm.InterestCalculation,$I493*($C494/12),
_xlpm.IsPrincipalRemainingZeroCondition,ROUND($I493,2)=0,
_xlpm.IsPrincipalRemainingBlankCondition,$I493="",
_xlpm.IsPeriodBlankCondition,ISBLANK($A494),
_xlpm.Calculation,IF(_xlpm.IsPeriodBlankCondition,"",IF(_xlpm.IsPrincipalRemainingBlankCondition,"",IF(_xlpm.IsPrincipalRemainingZeroCondition,"",_xlpm.InterestCalculation))),
_xlpm.Calculation
)</f>
        <v/>
      </c>
      <c r="G494" s="84" t="str">
        <f t="shared" si="40"/>
        <v/>
      </c>
      <c r="H494" s="84">
        <v>100</v>
      </c>
      <c r="I494" s="84" t="str">
        <f t="shared" si="36"/>
        <v/>
      </c>
      <c r="J494" s="84" t="str">
        <f>_xlfn.LET(
_xlpm.PrincpalRemainingCalculation,$B$11,
_xlpm.IsPrincipalZeroCondition,ROUND($I493,2) = 0,
_xlpm.IsPrincipalRemainingBlankCondition,$I493="",
_xlpm.IsPeriodBlankCondition,ISBLANK($A494),
_xlpm.Calculation,IF(_xlpm.IsPeriodBlankCondition,"",IF(_xlpm.IsPrincipalRemainingBlankCondition,"",IF(_xlpm.IsPrincipalZeroCondition,"",_xlpm.PrincpalRemainingCalculation))),
_xlpm.Calculation
)</f>
        <v/>
      </c>
      <c r="K494" s="84" t="str">
        <f>_xlfn.LET(
_xlpm.IsPrincipalRemainingLessThanOrEqualToPMICutoffAmtCondition,$I493&lt;=$B$2*(1-$B$13),
_xlpm.PMIMonthlyPayment,$B$17,
_xlpm.IsPrincipalZeroCondition,ROUND($I493,2) = 0,
_xlpm.IsPrincipalRemainingBlankCondition,$I493="",
_xlpm.IsPeriodBlankCondition,ISBLANK($A494),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94" s="84" t="str">
        <f t="shared" si="37"/>
        <v/>
      </c>
      <c r="O494" s="84"/>
    </row>
    <row r="495" spans="2:15" x14ac:dyDescent="0.3">
      <c r="B495" s="132" t="str">
        <f t="shared" si="38"/>
        <v/>
      </c>
      <c r="C495" s="130">
        <v>0.1</v>
      </c>
      <c r="D495" s="131" t="str">
        <f>_xlfn.LET(
_xlpm.Payment,IF(OR($C495&lt;&gt;$C494,$C494=""),-PMT($C495/12,COUNT($A495:$A$625),$I494),$D494),
_xlpm.IsPrincipalRemainingZeroCondition,ROUND($I494,2)=0,
_xlpm.IsPrincipalRemainingBlankCondition,$I494="",
_xlpm.IsPeriodBlankCondition,ISBLANK($A495),
_xlpm.Calculation,IF(_xlpm.IsPeriodBlankCondition,"",IF(_xlpm.IsPrincipalRemainingBlankCondition,"",IF(_xlpm.IsPrincipalRemainingZeroCondition,"",_xlpm.Payment))),
_xlpm.Calculation
)</f>
        <v/>
      </c>
      <c r="E495" s="84" t="str">
        <f t="shared" si="39"/>
        <v/>
      </c>
      <c r="F495" s="84" t="str" cm="1">
        <f t="array" ref="F495">_xlfn.LET(
_xlpm.InterestCalculation,$I494*($C495/12),
_xlpm.IsPrincipalRemainingZeroCondition,ROUND($I494,2)=0,
_xlpm.IsPrincipalRemainingBlankCondition,$I494="",
_xlpm.IsPeriodBlankCondition,ISBLANK($A495),
_xlpm.Calculation,IF(_xlpm.IsPeriodBlankCondition,"",IF(_xlpm.IsPrincipalRemainingBlankCondition,"",IF(_xlpm.IsPrincipalRemainingZeroCondition,"",_xlpm.InterestCalculation))),
_xlpm.Calculation
)</f>
        <v/>
      </c>
      <c r="G495" s="84" t="str">
        <f t="shared" si="40"/>
        <v/>
      </c>
      <c r="H495" s="84">
        <v>100</v>
      </c>
      <c r="I495" s="84" t="str">
        <f t="shared" si="36"/>
        <v/>
      </c>
      <c r="J495" s="84" t="str">
        <f>_xlfn.LET(
_xlpm.PrincpalRemainingCalculation,$B$11,
_xlpm.IsPrincipalZeroCondition,ROUND($I494,2) = 0,
_xlpm.IsPrincipalRemainingBlankCondition,$I494="",
_xlpm.IsPeriodBlankCondition,ISBLANK($A495),
_xlpm.Calculation,IF(_xlpm.IsPeriodBlankCondition,"",IF(_xlpm.IsPrincipalRemainingBlankCondition,"",IF(_xlpm.IsPrincipalZeroCondition,"",_xlpm.PrincpalRemainingCalculation))),
_xlpm.Calculation
)</f>
        <v/>
      </c>
      <c r="K495" s="84" t="str">
        <f>_xlfn.LET(
_xlpm.IsPrincipalRemainingLessThanOrEqualToPMICutoffAmtCondition,$I494&lt;=$B$2*(1-$B$13),
_xlpm.PMIMonthlyPayment,$B$17,
_xlpm.IsPrincipalZeroCondition,ROUND($I494,2) = 0,
_xlpm.IsPrincipalRemainingBlankCondition,$I494="",
_xlpm.IsPeriodBlankCondition,ISBLANK($A495),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95" s="84" t="str">
        <f t="shared" si="37"/>
        <v/>
      </c>
      <c r="O495" s="84"/>
    </row>
    <row r="496" spans="2:15" x14ac:dyDescent="0.3">
      <c r="B496" s="132" t="str">
        <f t="shared" si="38"/>
        <v/>
      </c>
      <c r="C496" s="130">
        <v>0.1</v>
      </c>
      <c r="D496" s="131" t="str">
        <f>_xlfn.LET(
_xlpm.Payment,IF(OR($C496&lt;&gt;$C495,$C495=""),-PMT($C496/12,COUNT($A496:$A$625),$I495),$D495),
_xlpm.IsPrincipalRemainingZeroCondition,ROUND($I495,2)=0,
_xlpm.IsPrincipalRemainingBlankCondition,$I495="",
_xlpm.IsPeriodBlankCondition,ISBLANK($A496),
_xlpm.Calculation,IF(_xlpm.IsPeriodBlankCondition,"",IF(_xlpm.IsPrincipalRemainingBlankCondition,"",IF(_xlpm.IsPrincipalRemainingZeroCondition,"",_xlpm.Payment))),
_xlpm.Calculation
)</f>
        <v/>
      </c>
      <c r="E496" s="84" t="str">
        <f t="shared" si="39"/>
        <v/>
      </c>
      <c r="F496" s="84" t="str" cm="1">
        <f t="array" ref="F496">_xlfn.LET(
_xlpm.InterestCalculation,$I495*($C496/12),
_xlpm.IsPrincipalRemainingZeroCondition,ROUND($I495,2)=0,
_xlpm.IsPrincipalRemainingBlankCondition,$I495="",
_xlpm.IsPeriodBlankCondition,ISBLANK($A496),
_xlpm.Calculation,IF(_xlpm.IsPeriodBlankCondition,"",IF(_xlpm.IsPrincipalRemainingBlankCondition,"",IF(_xlpm.IsPrincipalRemainingZeroCondition,"",_xlpm.InterestCalculation))),
_xlpm.Calculation
)</f>
        <v/>
      </c>
      <c r="G496" s="84" t="str">
        <f t="shared" si="40"/>
        <v/>
      </c>
      <c r="H496" s="84">
        <v>100</v>
      </c>
      <c r="I496" s="84" t="str">
        <f t="shared" si="36"/>
        <v/>
      </c>
      <c r="J496" s="84" t="str">
        <f>_xlfn.LET(
_xlpm.PrincpalRemainingCalculation,$B$11,
_xlpm.IsPrincipalZeroCondition,ROUND($I495,2) = 0,
_xlpm.IsPrincipalRemainingBlankCondition,$I495="",
_xlpm.IsPeriodBlankCondition,ISBLANK($A496),
_xlpm.Calculation,IF(_xlpm.IsPeriodBlankCondition,"",IF(_xlpm.IsPrincipalRemainingBlankCondition,"",IF(_xlpm.IsPrincipalZeroCondition,"",_xlpm.PrincpalRemainingCalculation))),
_xlpm.Calculation
)</f>
        <v/>
      </c>
      <c r="K496" s="84" t="str">
        <f>_xlfn.LET(
_xlpm.IsPrincipalRemainingLessThanOrEqualToPMICutoffAmtCondition,$I495&lt;=$B$2*(1-$B$13),
_xlpm.PMIMonthlyPayment,$B$17,
_xlpm.IsPrincipalZeroCondition,ROUND($I495,2) = 0,
_xlpm.IsPrincipalRemainingBlankCondition,$I495="",
_xlpm.IsPeriodBlankCondition,ISBLANK($A496),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96" s="84" t="str">
        <f t="shared" si="37"/>
        <v/>
      </c>
      <c r="O496" s="84"/>
    </row>
    <row r="497" spans="2:15" x14ac:dyDescent="0.3">
      <c r="B497" s="132" t="str">
        <f t="shared" si="38"/>
        <v/>
      </c>
      <c r="C497" s="130">
        <v>0.1</v>
      </c>
      <c r="D497" s="131" t="str">
        <f>_xlfn.LET(
_xlpm.Payment,IF(OR($C497&lt;&gt;$C496,$C496=""),-PMT($C497/12,COUNT($A497:$A$625),$I496),$D496),
_xlpm.IsPrincipalRemainingZeroCondition,ROUND($I496,2)=0,
_xlpm.IsPrincipalRemainingBlankCondition,$I496="",
_xlpm.IsPeriodBlankCondition,ISBLANK($A497),
_xlpm.Calculation,IF(_xlpm.IsPeriodBlankCondition,"",IF(_xlpm.IsPrincipalRemainingBlankCondition,"",IF(_xlpm.IsPrincipalRemainingZeroCondition,"",_xlpm.Payment))),
_xlpm.Calculation
)</f>
        <v/>
      </c>
      <c r="E497" s="84" t="str">
        <f t="shared" si="39"/>
        <v/>
      </c>
      <c r="F497" s="84" t="str" cm="1">
        <f t="array" ref="F497">_xlfn.LET(
_xlpm.InterestCalculation,$I496*($C497/12),
_xlpm.IsPrincipalRemainingZeroCondition,ROUND($I496,2)=0,
_xlpm.IsPrincipalRemainingBlankCondition,$I496="",
_xlpm.IsPeriodBlankCondition,ISBLANK($A497),
_xlpm.Calculation,IF(_xlpm.IsPeriodBlankCondition,"",IF(_xlpm.IsPrincipalRemainingBlankCondition,"",IF(_xlpm.IsPrincipalRemainingZeroCondition,"",_xlpm.InterestCalculation))),
_xlpm.Calculation
)</f>
        <v/>
      </c>
      <c r="G497" s="84" t="str">
        <f t="shared" si="40"/>
        <v/>
      </c>
      <c r="H497" s="84">
        <v>100</v>
      </c>
      <c r="I497" s="84" t="str">
        <f t="shared" si="36"/>
        <v/>
      </c>
      <c r="J497" s="84" t="str">
        <f>_xlfn.LET(
_xlpm.PrincpalRemainingCalculation,$B$11,
_xlpm.IsPrincipalZeroCondition,ROUND($I496,2) = 0,
_xlpm.IsPrincipalRemainingBlankCondition,$I496="",
_xlpm.IsPeriodBlankCondition,ISBLANK($A497),
_xlpm.Calculation,IF(_xlpm.IsPeriodBlankCondition,"",IF(_xlpm.IsPrincipalRemainingBlankCondition,"",IF(_xlpm.IsPrincipalZeroCondition,"",_xlpm.PrincpalRemainingCalculation))),
_xlpm.Calculation
)</f>
        <v/>
      </c>
      <c r="K497" s="84" t="str">
        <f>_xlfn.LET(
_xlpm.IsPrincipalRemainingLessThanOrEqualToPMICutoffAmtCondition,$I496&lt;=$B$2*(1-$B$13),
_xlpm.PMIMonthlyPayment,$B$17,
_xlpm.IsPrincipalZeroCondition,ROUND($I496,2) = 0,
_xlpm.IsPrincipalRemainingBlankCondition,$I496="",
_xlpm.IsPeriodBlankCondition,ISBLANK($A497),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97" s="84" t="str">
        <f t="shared" si="37"/>
        <v/>
      </c>
      <c r="O497" s="84"/>
    </row>
    <row r="498" spans="2:15" x14ac:dyDescent="0.3">
      <c r="B498" s="132" t="str">
        <f t="shared" si="38"/>
        <v/>
      </c>
      <c r="C498" s="130">
        <v>0.1</v>
      </c>
      <c r="D498" s="131" t="str">
        <f>_xlfn.LET(
_xlpm.Payment,IF(OR($C498&lt;&gt;$C497,$C497=""),-PMT($C498/12,COUNT($A498:$A$625),$I497),$D497),
_xlpm.IsPrincipalRemainingZeroCondition,ROUND($I497,2)=0,
_xlpm.IsPrincipalRemainingBlankCondition,$I497="",
_xlpm.IsPeriodBlankCondition,ISBLANK($A498),
_xlpm.Calculation,IF(_xlpm.IsPeriodBlankCondition,"",IF(_xlpm.IsPrincipalRemainingBlankCondition,"",IF(_xlpm.IsPrincipalRemainingZeroCondition,"",_xlpm.Payment))),
_xlpm.Calculation
)</f>
        <v/>
      </c>
      <c r="E498" s="84" t="str">
        <f t="shared" si="39"/>
        <v/>
      </c>
      <c r="F498" s="84" t="str" cm="1">
        <f t="array" ref="F498">_xlfn.LET(
_xlpm.InterestCalculation,$I497*($C498/12),
_xlpm.IsPrincipalRemainingZeroCondition,ROUND($I497,2)=0,
_xlpm.IsPrincipalRemainingBlankCondition,$I497="",
_xlpm.IsPeriodBlankCondition,ISBLANK($A498),
_xlpm.Calculation,IF(_xlpm.IsPeriodBlankCondition,"",IF(_xlpm.IsPrincipalRemainingBlankCondition,"",IF(_xlpm.IsPrincipalRemainingZeroCondition,"",_xlpm.InterestCalculation))),
_xlpm.Calculation
)</f>
        <v/>
      </c>
      <c r="G498" s="84" t="str">
        <f t="shared" si="40"/>
        <v/>
      </c>
      <c r="H498" s="84">
        <v>100</v>
      </c>
      <c r="I498" s="84" t="str">
        <f t="shared" si="36"/>
        <v/>
      </c>
      <c r="J498" s="84" t="str">
        <f>_xlfn.LET(
_xlpm.PrincpalRemainingCalculation,$B$11,
_xlpm.IsPrincipalZeroCondition,ROUND($I497,2) = 0,
_xlpm.IsPrincipalRemainingBlankCondition,$I497="",
_xlpm.IsPeriodBlankCondition,ISBLANK($A498),
_xlpm.Calculation,IF(_xlpm.IsPeriodBlankCondition,"",IF(_xlpm.IsPrincipalRemainingBlankCondition,"",IF(_xlpm.IsPrincipalZeroCondition,"",_xlpm.PrincpalRemainingCalculation))),
_xlpm.Calculation
)</f>
        <v/>
      </c>
      <c r="K498" s="84" t="str">
        <f>_xlfn.LET(
_xlpm.IsPrincipalRemainingLessThanOrEqualToPMICutoffAmtCondition,$I497&lt;=$B$2*(1-$B$13),
_xlpm.PMIMonthlyPayment,$B$17,
_xlpm.IsPrincipalZeroCondition,ROUND($I497,2) = 0,
_xlpm.IsPrincipalRemainingBlankCondition,$I497="",
_xlpm.IsPeriodBlankCondition,ISBLANK($A498),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98" s="84" t="str">
        <f t="shared" si="37"/>
        <v/>
      </c>
      <c r="O498" s="84"/>
    </row>
    <row r="499" spans="2:15" x14ac:dyDescent="0.3">
      <c r="B499" s="132" t="str">
        <f t="shared" si="38"/>
        <v/>
      </c>
      <c r="C499" s="130">
        <v>0.1</v>
      </c>
      <c r="D499" s="131" t="str">
        <f>_xlfn.LET(
_xlpm.Payment,IF(OR($C499&lt;&gt;$C498,$C498=""),-PMT($C499/12,COUNT($A499:$A$625),$I498),$D498),
_xlpm.IsPrincipalRemainingZeroCondition,ROUND($I498,2)=0,
_xlpm.IsPrincipalRemainingBlankCondition,$I498="",
_xlpm.IsPeriodBlankCondition,ISBLANK($A499),
_xlpm.Calculation,IF(_xlpm.IsPeriodBlankCondition,"",IF(_xlpm.IsPrincipalRemainingBlankCondition,"",IF(_xlpm.IsPrincipalRemainingZeroCondition,"",_xlpm.Payment))),
_xlpm.Calculation
)</f>
        <v/>
      </c>
      <c r="E499" s="84" t="str">
        <f t="shared" si="39"/>
        <v/>
      </c>
      <c r="F499" s="84" t="str" cm="1">
        <f t="array" ref="F499">_xlfn.LET(
_xlpm.InterestCalculation,$I498*($C499/12),
_xlpm.IsPrincipalRemainingZeroCondition,ROUND($I498,2)=0,
_xlpm.IsPrincipalRemainingBlankCondition,$I498="",
_xlpm.IsPeriodBlankCondition,ISBLANK($A499),
_xlpm.Calculation,IF(_xlpm.IsPeriodBlankCondition,"",IF(_xlpm.IsPrincipalRemainingBlankCondition,"",IF(_xlpm.IsPrincipalRemainingZeroCondition,"",_xlpm.InterestCalculation))),
_xlpm.Calculation
)</f>
        <v/>
      </c>
      <c r="G499" s="84" t="str">
        <f t="shared" si="40"/>
        <v/>
      </c>
      <c r="H499" s="84">
        <v>100</v>
      </c>
      <c r="I499" s="84" t="str">
        <f t="shared" si="36"/>
        <v/>
      </c>
      <c r="J499" s="84" t="str">
        <f>_xlfn.LET(
_xlpm.PrincpalRemainingCalculation,$B$11,
_xlpm.IsPrincipalZeroCondition,ROUND($I498,2) = 0,
_xlpm.IsPrincipalRemainingBlankCondition,$I498="",
_xlpm.IsPeriodBlankCondition,ISBLANK($A499),
_xlpm.Calculation,IF(_xlpm.IsPeriodBlankCondition,"",IF(_xlpm.IsPrincipalRemainingBlankCondition,"",IF(_xlpm.IsPrincipalZeroCondition,"",_xlpm.PrincpalRemainingCalculation))),
_xlpm.Calculation
)</f>
        <v/>
      </c>
      <c r="K499" s="84" t="str">
        <f>_xlfn.LET(
_xlpm.IsPrincipalRemainingLessThanOrEqualToPMICutoffAmtCondition,$I498&lt;=$B$2*(1-$B$13),
_xlpm.PMIMonthlyPayment,$B$17,
_xlpm.IsPrincipalZeroCondition,ROUND($I498,2) = 0,
_xlpm.IsPrincipalRemainingBlankCondition,$I498="",
_xlpm.IsPeriodBlankCondition,ISBLANK($A499),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99" s="84" t="str">
        <f t="shared" si="37"/>
        <v/>
      </c>
      <c r="O499" s="84"/>
    </row>
    <row r="500" spans="2:15" x14ac:dyDescent="0.3">
      <c r="B500" s="132" t="str">
        <f t="shared" si="38"/>
        <v/>
      </c>
      <c r="C500" s="130">
        <v>0.1</v>
      </c>
      <c r="D500" s="131" t="str">
        <f>_xlfn.LET(
_xlpm.Payment,IF(OR($C500&lt;&gt;$C499,$C499=""),-PMT($C500/12,COUNT($A500:$A$625),$I499),$D499),
_xlpm.IsPrincipalRemainingZeroCondition,ROUND($I499,2)=0,
_xlpm.IsPrincipalRemainingBlankCondition,$I499="",
_xlpm.IsPeriodBlankCondition,ISBLANK($A500),
_xlpm.Calculation,IF(_xlpm.IsPeriodBlankCondition,"",IF(_xlpm.IsPrincipalRemainingBlankCondition,"",IF(_xlpm.IsPrincipalRemainingZeroCondition,"",_xlpm.Payment))),
_xlpm.Calculation
)</f>
        <v/>
      </c>
      <c r="E500" s="84" t="str">
        <f t="shared" si="39"/>
        <v/>
      </c>
      <c r="F500" s="84" t="str" cm="1">
        <f t="array" ref="F500">_xlfn.LET(
_xlpm.InterestCalculation,$I499*($C500/12),
_xlpm.IsPrincipalRemainingZeroCondition,ROUND($I499,2)=0,
_xlpm.IsPrincipalRemainingBlankCondition,$I499="",
_xlpm.IsPeriodBlankCondition,ISBLANK($A500),
_xlpm.Calculation,IF(_xlpm.IsPeriodBlankCondition,"",IF(_xlpm.IsPrincipalRemainingBlankCondition,"",IF(_xlpm.IsPrincipalRemainingZeroCondition,"",_xlpm.InterestCalculation))),
_xlpm.Calculation
)</f>
        <v/>
      </c>
      <c r="G500" s="84" t="str">
        <f t="shared" si="40"/>
        <v/>
      </c>
      <c r="H500" s="84">
        <v>100</v>
      </c>
      <c r="I500" s="84" t="str">
        <f t="shared" si="36"/>
        <v/>
      </c>
      <c r="J500" s="84" t="str">
        <f>_xlfn.LET(
_xlpm.PrincpalRemainingCalculation,$B$11,
_xlpm.IsPrincipalZeroCondition,ROUND($I499,2) = 0,
_xlpm.IsPrincipalRemainingBlankCondition,$I499="",
_xlpm.IsPeriodBlankCondition,ISBLANK($A500),
_xlpm.Calculation,IF(_xlpm.IsPeriodBlankCondition,"",IF(_xlpm.IsPrincipalRemainingBlankCondition,"",IF(_xlpm.IsPrincipalZeroCondition,"",_xlpm.PrincpalRemainingCalculation))),
_xlpm.Calculation
)</f>
        <v/>
      </c>
      <c r="K500" s="84" t="str">
        <f>_xlfn.LET(
_xlpm.IsPrincipalRemainingLessThanOrEqualToPMICutoffAmtCondition,$I499&lt;=$B$2*(1-$B$13),
_xlpm.PMIMonthlyPayment,$B$17,
_xlpm.IsPrincipalZeroCondition,ROUND($I499,2) = 0,
_xlpm.IsPrincipalRemainingBlankCondition,$I499="",
_xlpm.IsPeriodBlankCondition,ISBLANK($A500),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00" s="84" t="str">
        <f t="shared" si="37"/>
        <v/>
      </c>
      <c r="O500" s="84"/>
    </row>
    <row r="501" spans="2:15" x14ac:dyDescent="0.3">
      <c r="B501" s="132" t="str">
        <f t="shared" si="38"/>
        <v/>
      </c>
      <c r="C501" s="130">
        <v>0.1</v>
      </c>
      <c r="D501" s="131" t="str">
        <f>_xlfn.LET(
_xlpm.Payment,IF(OR($C501&lt;&gt;$C500,$C500=""),-PMT($C501/12,COUNT($A501:$A$625),$I500),$D500),
_xlpm.IsPrincipalRemainingZeroCondition,ROUND($I500,2)=0,
_xlpm.IsPrincipalRemainingBlankCondition,$I500="",
_xlpm.IsPeriodBlankCondition,ISBLANK($A501),
_xlpm.Calculation,IF(_xlpm.IsPeriodBlankCondition,"",IF(_xlpm.IsPrincipalRemainingBlankCondition,"",IF(_xlpm.IsPrincipalRemainingZeroCondition,"",_xlpm.Payment))),
_xlpm.Calculation
)</f>
        <v/>
      </c>
      <c r="E501" s="84" t="str">
        <f t="shared" si="39"/>
        <v/>
      </c>
      <c r="F501" s="84" t="str" cm="1">
        <f t="array" ref="F501">_xlfn.LET(
_xlpm.InterestCalculation,$I500*($C501/12),
_xlpm.IsPrincipalRemainingZeroCondition,ROUND($I500,2)=0,
_xlpm.IsPrincipalRemainingBlankCondition,$I500="",
_xlpm.IsPeriodBlankCondition,ISBLANK($A501),
_xlpm.Calculation,IF(_xlpm.IsPeriodBlankCondition,"",IF(_xlpm.IsPrincipalRemainingBlankCondition,"",IF(_xlpm.IsPrincipalRemainingZeroCondition,"",_xlpm.InterestCalculation))),
_xlpm.Calculation
)</f>
        <v/>
      </c>
      <c r="G501" s="84" t="str">
        <f t="shared" si="40"/>
        <v/>
      </c>
      <c r="H501" s="84">
        <v>100</v>
      </c>
      <c r="I501" s="84" t="str">
        <f t="shared" si="36"/>
        <v/>
      </c>
      <c r="J501" s="84" t="str">
        <f>_xlfn.LET(
_xlpm.PrincpalRemainingCalculation,$B$11,
_xlpm.IsPrincipalZeroCondition,ROUND($I500,2) = 0,
_xlpm.IsPrincipalRemainingBlankCondition,$I500="",
_xlpm.IsPeriodBlankCondition,ISBLANK($A501),
_xlpm.Calculation,IF(_xlpm.IsPeriodBlankCondition,"",IF(_xlpm.IsPrincipalRemainingBlankCondition,"",IF(_xlpm.IsPrincipalZeroCondition,"",_xlpm.PrincpalRemainingCalculation))),
_xlpm.Calculation
)</f>
        <v/>
      </c>
      <c r="K501" s="84" t="str">
        <f>_xlfn.LET(
_xlpm.IsPrincipalRemainingLessThanOrEqualToPMICutoffAmtCondition,$I500&lt;=$B$2*(1-$B$13),
_xlpm.PMIMonthlyPayment,$B$17,
_xlpm.IsPrincipalZeroCondition,ROUND($I500,2) = 0,
_xlpm.IsPrincipalRemainingBlankCondition,$I500="",
_xlpm.IsPeriodBlankCondition,ISBLANK($A501),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01" s="84" t="str">
        <f t="shared" si="37"/>
        <v/>
      </c>
      <c r="O501" s="84"/>
    </row>
    <row r="502" spans="2:15" x14ac:dyDescent="0.3">
      <c r="B502" s="132" t="str">
        <f t="shared" si="38"/>
        <v/>
      </c>
      <c r="C502" s="130">
        <v>0.1</v>
      </c>
      <c r="D502" s="131" t="str">
        <f>_xlfn.LET(
_xlpm.Payment,IF(OR($C502&lt;&gt;$C501,$C501=""),-PMT($C502/12,COUNT($A502:$A$625),$I501),$D501),
_xlpm.IsPrincipalRemainingZeroCondition,ROUND($I501,2)=0,
_xlpm.IsPrincipalRemainingBlankCondition,$I501="",
_xlpm.IsPeriodBlankCondition,ISBLANK($A502),
_xlpm.Calculation,IF(_xlpm.IsPeriodBlankCondition,"",IF(_xlpm.IsPrincipalRemainingBlankCondition,"",IF(_xlpm.IsPrincipalRemainingZeroCondition,"",_xlpm.Payment))),
_xlpm.Calculation
)</f>
        <v/>
      </c>
      <c r="E502" s="84" t="str">
        <f t="shared" si="39"/>
        <v/>
      </c>
      <c r="F502" s="84" t="str" cm="1">
        <f t="array" ref="F502">_xlfn.LET(
_xlpm.InterestCalculation,$I501*($C502/12),
_xlpm.IsPrincipalRemainingZeroCondition,ROUND($I501,2)=0,
_xlpm.IsPrincipalRemainingBlankCondition,$I501="",
_xlpm.IsPeriodBlankCondition,ISBLANK($A502),
_xlpm.Calculation,IF(_xlpm.IsPeriodBlankCondition,"",IF(_xlpm.IsPrincipalRemainingBlankCondition,"",IF(_xlpm.IsPrincipalRemainingZeroCondition,"",_xlpm.InterestCalculation))),
_xlpm.Calculation
)</f>
        <v/>
      </c>
      <c r="G502" s="84" t="str">
        <f t="shared" si="40"/>
        <v/>
      </c>
      <c r="H502" s="84">
        <v>100</v>
      </c>
      <c r="I502" s="84" t="str">
        <f t="shared" si="36"/>
        <v/>
      </c>
      <c r="J502" s="84" t="str">
        <f>_xlfn.LET(
_xlpm.PrincpalRemainingCalculation,$B$11,
_xlpm.IsPrincipalZeroCondition,ROUND($I501,2) = 0,
_xlpm.IsPrincipalRemainingBlankCondition,$I501="",
_xlpm.IsPeriodBlankCondition,ISBLANK($A502),
_xlpm.Calculation,IF(_xlpm.IsPeriodBlankCondition,"",IF(_xlpm.IsPrincipalRemainingBlankCondition,"",IF(_xlpm.IsPrincipalZeroCondition,"",_xlpm.PrincpalRemainingCalculation))),
_xlpm.Calculation
)</f>
        <v/>
      </c>
      <c r="K502" s="84" t="str">
        <f>_xlfn.LET(
_xlpm.IsPrincipalRemainingLessThanOrEqualToPMICutoffAmtCondition,$I501&lt;=$B$2*(1-$B$13),
_xlpm.PMIMonthlyPayment,$B$17,
_xlpm.IsPrincipalZeroCondition,ROUND($I501,2) = 0,
_xlpm.IsPrincipalRemainingBlankCondition,$I501="",
_xlpm.IsPeriodBlankCondition,ISBLANK($A502),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02" s="84" t="str">
        <f t="shared" si="37"/>
        <v/>
      </c>
      <c r="O502" s="84"/>
    </row>
    <row r="503" spans="2:15" x14ac:dyDescent="0.3">
      <c r="B503" s="132" t="str">
        <f t="shared" si="38"/>
        <v/>
      </c>
      <c r="C503" s="130">
        <v>0.1</v>
      </c>
      <c r="D503" s="131" t="str">
        <f>_xlfn.LET(
_xlpm.Payment,IF(OR($C503&lt;&gt;$C502,$C502=""),-PMT($C503/12,COUNT($A503:$A$625),$I502),$D502),
_xlpm.IsPrincipalRemainingZeroCondition,ROUND($I502,2)=0,
_xlpm.IsPrincipalRemainingBlankCondition,$I502="",
_xlpm.IsPeriodBlankCondition,ISBLANK($A503),
_xlpm.Calculation,IF(_xlpm.IsPeriodBlankCondition,"",IF(_xlpm.IsPrincipalRemainingBlankCondition,"",IF(_xlpm.IsPrincipalRemainingZeroCondition,"",_xlpm.Payment))),
_xlpm.Calculation
)</f>
        <v/>
      </c>
      <c r="E503" s="84" t="str">
        <f t="shared" si="39"/>
        <v/>
      </c>
      <c r="F503" s="84" t="str" cm="1">
        <f t="array" ref="F503">_xlfn.LET(
_xlpm.InterestCalculation,$I502*($C503/12),
_xlpm.IsPrincipalRemainingZeroCondition,ROUND($I502,2)=0,
_xlpm.IsPrincipalRemainingBlankCondition,$I502="",
_xlpm.IsPeriodBlankCondition,ISBLANK($A503),
_xlpm.Calculation,IF(_xlpm.IsPeriodBlankCondition,"",IF(_xlpm.IsPrincipalRemainingBlankCondition,"",IF(_xlpm.IsPrincipalRemainingZeroCondition,"",_xlpm.InterestCalculation))),
_xlpm.Calculation
)</f>
        <v/>
      </c>
      <c r="G503" s="84" t="str">
        <f t="shared" si="40"/>
        <v/>
      </c>
      <c r="H503" s="84">
        <v>100</v>
      </c>
      <c r="I503" s="84" t="str">
        <f t="shared" si="36"/>
        <v/>
      </c>
      <c r="J503" s="84" t="str">
        <f>_xlfn.LET(
_xlpm.PrincpalRemainingCalculation,$B$11,
_xlpm.IsPrincipalZeroCondition,ROUND($I502,2) = 0,
_xlpm.IsPrincipalRemainingBlankCondition,$I502="",
_xlpm.IsPeriodBlankCondition,ISBLANK($A503),
_xlpm.Calculation,IF(_xlpm.IsPeriodBlankCondition,"",IF(_xlpm.IsPrincipalRemainingBlankCondition,"",IF(_xlpm.IsPrincipalZeroCondition,"",_xlpm.PrincpalRemainingCalculation))),
_xlpm.Calculation
)</f>
        <v/>
      </c>
      <c r="K503" s="84" t="str">
        <f>_xlfn.LET(
_xlpm.IsPrincipalRemainingLessThanOrEqualToPMICutoffAmtCondition,$I502&lt;=$B$2*(1-$B$13),
_xlpm.PMIMonthlyPayment,$B$17,
_xlpm.IsPrincipalZeroCondition,ROUND($I502,2) = 0,
_xlpm.IsPrincipalRemainingBlankCondition,$I502="",
_xlpm.IsPeriodBlankCondition,ISBLANK($A503),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03" s="84" t="str">
        <f t="shared" si="37"/>
        <v/>
      </c>
      <c r="O503" s="84"/>
    </row>
    <row r="504" spans="2:15" x14ac:dyDescent="0.3">
      <c r="B504" s="132" t="str">
        <f t="shared" si="38"/>
        <v/>
      </c>
      <c r="C504" s="130">
        <v>0.1</v>
      </c>
      <c r="D504" s="131" t="str">
        <f>_xlfn.LET(
_xlpm.Payment,IF(OR($C504&lt;&gt;$C503,$C503=""),-PMT($C504/12,COUNT($A504:$A$625),$I503),$D503),
_xlpm.IsPrincipalRemainingZeroCondition,ROUND($I503,2)=0,
_xlpm.IsPrincipalRemainingBlankCondition,$I503="",
_xlpm.IsPeriodBlankCondition,ISBLANK($A504),
_xlpm.Calculation,IF(_xlpm.IsPeriodBlankCondition,"",IF(_xlpm.IsPrincipalRemainingBlankCondition,"",IF(_xlpm.IsPrincipalRemainingZeroCondition,"",_xlpm.Payment))),
_xlpm.Calculation
)</f>
        <v/>
      </c>
      <c r="E504" s="84" t="str">
        <f t="shared" si="39"/>
        <v/>
      </c>
      <c r="F504" s="84" t="str" cm="1">
        <f t="array" ref="F504">_xlfn.LET(
_xlpm.InterestCalculation,$I503*($C504/12),
_xlpm.IsPrincipalRemainingZeroCondition,ROUND($I503,2)=0,
_xlpm.IsPrincipalRemainingBlankCondition,$I503="",
_xlpm.IsPeriodBlankCondition,ISBLANK($A504),
_xlpm.Calculation,IF(_xlpm.IsPeriodBlankCondition,"",IF(_xlpm.IsPrincipalRemainingBlankCondition,"",IF(_xlpm.IsPrincipalRemainingZeroCondition,"",_xlpm.InterestCalculation))),
_xlpm.Calculation
)</f>
        <v/>
      </c>
      <c r="G504" s="84" t="str">
        <f t="shared" si="40"/>
        <v/>
      </c>
      <c r="H504" s="84">
        <v>100</v>
      </c>
      <c r="I504" s="84" t="str">
        <f t="shared" si="36"/>
        <v/>
      </c>
      <c r="J504" s="84" t="str">
        <f>_xlfn.LET(
_xlpm.PrincpalRemainingCalculation,$B$11,
_xlpm.IsPrincipalZeroCondition,ROUND($I503,2) = 0,
_xlpm.IsPrincipalRemainingBlankCondition,$I503="",
_xlpm.IsPeriodBlankCondition,ISBLANK($A504),
_xlpm.Calculation,IF(_xlpm.IsPeriodBlankCondition,"",IF(_xlpm.IsPrincipalRemainingBlankCondition,"",IF(_xlpm.IsPrincipalZeroCondition,"",_xlpm.PrincpalRemainingCalculation))),
_xlpm.Calculation
)</f>
        <v/>
      </c>
      <c r="K504" s="84" t="str">
        <f>_xlfn.LET(
_xlpm.IsPrincipalRemainingLessThanOrEqualToPMICutoffAmtCondition,$I503&lt;=$B$2*(1-$B$13),
_xlpm.PMIMonthlyPayment,$B$17,
_xlpm.IsPrincipalZeroCondition,ROUND($I503,2) = 0,
_xlpm.IsPrincipalRemainingBlankCondition,$I503="",
_xlpm.IsPeriodBlankCondition,ISBLANK($A504),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04" s="84" t="str">
        <f t="shared" si="37"/>
        <v/>
      </c>
      <c r="O504" s="84"/>
    </row>
    <row r="505" spans="2:15" x14ac:dyDescent="0.3">
      <c r="B505" s="132" t="str">
        <f t="shared" si="38"/>
        <v/>
      </c>
      <c r="C505" s="130">
        <v>0.1</v>
      </c>
      <c r="D505" s="131" t="str">
        <f>_xlfn.LET(
_xlpm.Payment,IF(OR($C505&lt;&gt;$C504,$C504=""),-PMT($C505/12,COUNT($A505:$A$625),$I504),$D504),
_xlpm.IsPrincipalRemainingZeroCondition,ROUND($I504,2)=0,
_xlpm.IsPrincipalRemainingBlankCondition,$I504="",
_xlpm.IsPeriodBlankCondition,ISBLANK($A505),
_xlpm.Calculation,IF(_xlpm.IsPeriodBlankCondition,"",IF(_xlpm.IsPrincipalRemainingBlankCondition,"",IF(_xlpm.IsPrincipalRemainingZeroCondition,"",_xlpm.Payment))),
_xlpm.Calculation
)</f>
        <v/>
      </c>
      <c r="E505" s="84" t="str">
        <f t="shared" si="39"/>
        <v/>
      </c>
      <c r="F505" s="84" t="str" cm="1">
        <f t="array" ref="F505">_xlfn.LET(
_xlpm.InterestCalculation,$I504*($C505/12),
_xlpm.IsPrincipalRemainingZeroCondition,ROUND($I504,2)=0,
_xlpm.IsPrincipalRemainingBlankCondition,$I504="",
_xlpm.IsPeriodBlankCondition,ISBLANK($A505),
_xlpm.Calculation,IF(_xlpm.IsPeriodBlankCondition,"",IF(_xlpm.IsPrincipalRemainingBlankCondition,"",IF(_xlpm.IsPrincipalRemainingZeroCondition,"",_xlpm.InterestCalculation))),
_xlpm.Calculation
)</f>
        <v/>
      </c>
      <c r="G505" s="84" t="str">
        <f t="shared" si="40"/>
        <v/>
      </c>
      <c r="H505" s="84">
        <v>100</v>
      </c>
      <c r="I505" s="84" t="str">
        <f t="shared" si="36"/>
        <v/>
      </c>
      <c r="J505" s="84" t="str">
        <f>_xlfn.LET(
_xlpm.PrincpalRemainingCalculation,$B$11,
_xlpm.IsPrincipalZeroCondition,ROUND($I504,2) = 0,
_xlpm.IsPrincipalRemainingBlankCondition,$I504="",
_xlpm.IsPeriodBlankCondition,ISBLANK($A505),
_xlpm.Calculation,IF(_xlpm.IsPeriodBlankCondition,"",IF(_xlpm.IsPrincipalRemainingBlankCondition,"",IF(_xlpm.IsPrincipalZeroCondition,"",_xlpm.PrincpalRemainingCalculation))),
_xlpm.Calculation
)</f>
        <v/>
      </c>
      <c r="K505" s="84" t="str">
        <f>_xlfn.LET(
_xlpm.IsPrincipalRemainingLessThanOrEqualToPMICutoffAmtCondition,$I504&lt;=$B$2*(1-$B$13),
_xlpm.PMIMonthlyPayment,$B$17,
_xlpm.IsPrincipalZeroCondition,ROUND($I504,2) = 0,
_xlpm.IsPrincipalRemainingBlankCondition,$I504="",
_xlpm.IsPeriodBlankCondition,ISBLANK($A505),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05" s="84" t="str">
        <f t="shared" si="37"/>
        <v/>
      </c>
      <c r="O505" s="84"/>
    </row>
    <row r="506" spans="2:15" x14ac:dyDescent="0.3">
      <c r="B506" s="132" t="str">
        <f t="shared" si="38"/>
        <v/>
      </c>
      <c r="C506" s="130">
        <v>0.1</v>
      </c>
      <c r="D506" s="131" t="str">
        <f>_xlfn.LET(
_xlpm.Payment,IF(OR($C506&lt;&gt;$C505,$C505=""),-PMT($C506/12,COUNT($A506:$A$625),$I505),$D505),
_xlpm.IsPrincipalRemainingZeroCondition,ROUND($I505,2)=0,
_xlpm.IsPrincipalRemainingBlankCondition,$I505="",
_xlpm.IsPeriodBlankCondition,ISBLANK($A506),
_xlpm.Calculation,IF(_xlpm.IsPeriodBlankCondition,"",IF(_xlpm.IsPrincipalRemainingBlankCondition,"",IF(_xlpm.IsPrincipalRemainingZeroCondition,"",_xlpm.Payment))),
_xlpm.Calculation
)</f>
        <v/>
      </c>
      <c r="E506" s="84" t="str">
        <f t="shared" si="39"/>
        <v/>
      </c>
      <c r="F506" s="84" t="str" cm="1">
        <f t="array" ref="F506">_xlfn.LET(
_xlpm.InterestCalculation,$I505*($C506/12),
_xlpm.IsPrincipalRemainingZeroCondition,ROUND($I505,2)=0,
_xlpm.IsPrincipalRemainingBlankCondition,$I505="",
_xlpm.IsPeriodBlankCondition,ISBLANK($A506),
_xlpm.Calculation,IF(_xlpm.IsPeriodBlankCondition,"",IF(_xlpm.IsPrincipalRemainingBlankCondition,"",IF(_xlpm.IsPrincipalRemainingZeroCondition,"",_xlpm.InterestCalculation))),
_xlpm.Calculation
)</f>
        <v/>
      </c>
      <c r="G506" s="84" t="str">
        <f t="shared" si="40"/>
        <v/>
      </c>
      <c r="H506" s="84">
        <v>100</v>
      </c>
      <c r="I506" s="84" t="str">
        <f t="shared" si="36"/>
        <v/>
      </c>
      <c r="J506" s="84" t="str">
        <f>_xlfn.LET(
_xlpm.PrincpalRemainingCalculation,$B$11,
_xlpm.IsPrincipalZeroCondition,ROUND($I505,2) = 0,
_xlpm.IsPrincipalRemainingBlankCondition,$I505="",
_xlpm.IsPeriodBlankCondition,ISBLANK($A506),
_xlpm.Calculation,IF(_xlpm.IsPeriodBlankCondition,"",IF(_xlpm.IsPrincipalRemainingBlankCondition,"",IF(_xlpm.IsPrincipalZeroCondition,"",_xlpm.PrincpalRemainingCalculation))),
_xlpm.Calculation
)</f>
        <v/>
      </c>
      <c r="K506" s="84" t="str">
        <f>_xlfn.LET(
_xlpm.IsPrincipalRemainingLessThanOrEqualToPMICutoffAmtCondition,$I505&lt;=$B$2*(1-$B$13),
_xlpm.PMIMonthlyPayment,$B$17,
_xlpm.IsPrincipalZeroCondition,ROUND($I505,2) = 0,
_xlpm.IsPrincipalRemainingBlankCondition,$I505="",
_xlpm.IsPeriodBlankCondition,ISBLANK($A506),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06" s="84" t="str">
        <f t="shared" si="37"/>
        <v/>
      </c>
      <c r="O506" s="84"/>
    </row>
    <row r="507" spans="2:15" x14ac:dyDescent="0.3">
      <c r="B507" s="132" t="str">
        <f t="shared" si="38"/>
        <v/>
      </c>
      <c r="C507" s="130">
        <v>0.1</v>
      </c>
      <c r="D507" s="131" t="str">
        <f>_xlfn.LET(
_xlpm.Payment,IF(OR($C507&lt;&gt;$C506,$C506=""),-PMT($C507/12,COUNT($A507:$A$625),$I506),$D506),
_xlpm.IsPrincipalRemainingZeroCondition,ROUND($I506,2)=0,
_xlpm.IsPrincipalRemainingBlankCondition,$I506="",
_xlpm.IsPeriodBlankCondition,ISBLANK($A507),
_xlpm.Calculation,IF(_xlpm.IsPeriodBlankCondition,"",IF(_xlpm.IsPrincipalRemainingBlankCondition,"",IF(_xlpm.IsPrincipalRemainingZeroCondition,"",_xlpm.Payment))),
_xlpm.Calculation
)</f>
        <v/>
      </c>
      <c r="E507" s="84" t="str">
        <f t="shared" si="39"/>
        <v/>
      </c>
      <c r="F507" s="84" t="str" cm="1">
        <f t="array" ref="F507">_xlfn.LET(
_xlpm.InterestCalculation,$I506*($C507/12),
_xlpm.IsPrincipalRemainingZeroCondition,ROUND($I506,2)=0,
_xlpm.IsPrincipalRemainingBlankCondition,$I506="",
_xlpm.IsPeriodBlankCondition,ISBLANK($A507),
_xlpm.Calculation,IF(_xlpm.IsPeriodBlankCondition,"",IF(_xlpm.IsPrincipalRemainingBlankCondition,"",IF(_xlpm.IsPrincipalRemainingZeroCondition,"",_xlpm.InterestCalculation))),
_xlpm.Calculation
)</f>
        <v/>
      </c>
      <c r="G507" s="84" t="str">
        <f t="shared" si="40"/>
        <v/>
      </c>
      <c r="H507" s="84">
        <v>100</v>
      </c>
      <c r="I507" s="84" t="str">
        <f t="shared" si="36"/>
        <v/>
      </c>
      <c r="J507" s="84" t="str">
        <f>_xlfn.LET(
_xlpm.PrincpalRemainingCalculation,$B$11,
_xlpm.IsPrincipalZeroCondition,ROUND($I506,2) = 0,
_xlpm.IsPrincipalRemainingBlankCondition,$I506="",
_xlpm.IsPeriodBlankCondition,ISBLANK($A507),
_xlpm.Calculation,IF(_xlpm.IsPeriodBlankCondition,"",IF(_xlpm.IsPrincipalRemainingBlankCondition,"",IF(_xlpm.IsPrincipalZeroCondition,"",_xlpm.PrincpalRemainingCalculation))),
_xlpm.Calculation
)</f>
        <v/>
      </c>
      <c r="K507" s="84" t="str">
        <f>_xlfn.LET(
_xlpm.IsPrincipalRemainingLessThanOrEqualToPMICutoffAmtCondition,$I506&lt;=$B$2*(1-$B$13),
_xlpm.PMIMonthlyPayment,$B$17,
_xlpm.IsPrincipalZeroCondition,ROUND($I506,2) = 0,
_xlpm.IsPrincipalRemainingBlankCondition,$I506="",
_xlpm.IsPeriodBlankCondition,ISBLANK($A507),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07" s="84" t="str">
        <f t="shared" si="37"/>
        <v/>
      </c>
      <c r="O507" s="84"/>
    </row>
    <row r="508" spans="2:15" x14ac:dyDescent="0.3">
      <c r="B508" s="132" t="str">
        <f t="shared" si="38"/>
        <v/>
      </c>
      <c r="C508" s="130">
        <v>0.1</v>
      </c>
      <c r="D508" s="131" t="str">
        <f>_xlfn.LET(
_xlpm.Payment,IF(OR($C508&lt;&gt;$C507,$C507=""),-PMT($C508/12,COUNT($A508:$A$625),$I507),$D507),
_xlpm.IsPrincipalRemainingZeroCondition,ROUND($I507,2)=0,
_xlpm.IsPrincipalRemainingBlankCondition,$I507="",
_xlpm.IsPeriodBlankCondition,ISBLANK($A508),
_xlpm.Calculation,IF(_xlpm.IsPeriodBlankCondition,"",IF(_xlpm.IsPrincipalRemainingBlankCondition,"",IF(_xlpm.IsPrincipalRemainingZeroCondition,"",_xlpm.Payment))),
_xlpm.Calculation
)</f>
        <v/>
      </c>
      <c r="E508" s="84" t="str">
        <f t="shared" si="39"/>
        <v/>
      </c>
      <c r="F508" s="84" t="str" cm="1">
        <f t="array" ref="F508">_xlfn.LET(
_xlpm.InterestCalculation,$I507*($C508/12),
_xlpm.IsPrincipalRemainingZeroCondition,ROUND($I507,2)=0,
_xlpm.IsPrincipalRemainingBlankCondition,$I507="",
_xlpm.IsPeriodBlankCondition,ISBLANK($A508),
_xlpm.Calculation,IF(_xlpm.IsPeriodBlankCondition,"",IF(_xlpm.IsPrincipalRemainingBlankCondition,"",IF(_xlpm.IsPrincipalRemainingZeroCondition,"",_xlpm.InterestCalculation))),
_xlpm.Calculation
)</f>
        <v/>
      </c>
      <c r="G508" s="84" t="str">
        <f t="shared" si="40"/>
        <v/>
      </c>
      <c r="H508" s="84">
        <v>100</v>
      </c>
      <c r="I508" s="84" t="str">
        <f t="shared" si="36"/>
        <v/>
      </c>
      <c r="J508" s="84" t="str">
        <f>_xlfn.LET(
_xlpm.PrincpalRemainingCalculation,$B$11,
_xlpm.IsPrincipalZeroCondition,ROUND($I507,2) = 0,
_xlpm.IsPrincipalRemainingBlankCondition,$I507="",
_xlpm.IsPeriodBlankCondition,ISBLANK($A508),
_xlpm.Calculation,IF(_xlpm.IsPeriodBlankCondition,"",IF(_xlpm.IsPrincipalRemainingBlankCondition,"",IF(_xlpm.IsPrincipalZeroCondition,"",_xlpm.PrincpalRemainingCalculation))),
_xlpm.Calculation
)</f>
        <v/>
      </c>
      <c r="K508" s="84" t="str">
        <f>_xlfn.LET(
_xlpm.IsPrincipalRemainingLessThanOrEqualToPMICutoffAmtCondition,$I507&lt;=$B$2*(1-$B$13),
_xlpm.PMIMonthlyPayment,$B$17,
_xlpm.IsPrincipalZeroCondition,ROUND($I507,2) = 0,
_xlpm.IsPrincipalRemainingBlankCondition,$I507="",
_xlpm.IsPeriodBlankCondition,ISBLANK($A508),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08" s="84" t="str">
        <f t="shared" si="37"/>
        <v/>
      </c>
      <c r="O508" s="84"/>
    </row>
    <row r="509" spans="2:15" x14ac:dyDescent="0.3">
      <c r="B509" s="132" t="str">
        <f t="shared" si="38"/>
        <v/>
      </c>
      <c r="C509" s="130">
        <v>0.1</v>
      </c>
      <c r="D509" s="131" t="str">
        <f>_xlfn.LET(
_xlpm.Payment,IF(OR($C509&lt;&gt;$C508,$C508=""),-PMT($C509/12,COUNT($A509:$A$625),$I508),$D508),
_xlpm.IsPrincipalRemainingZeroCondition,ROUND($I508,2)=0,
_xlpm.IsPrincipalRemainingBlankCondition,$I508="",
_xlpm.IsPeriodBlankCondition,ISBLANK($A509),
_xlpm.Calculation,IF(_xlpm.IsPeriodBlankCondition,"",IF(_xlpm.IsPrincipalRemainingBlankCondition,"",IF(_xlpm.IsPrincipalRemainingZeroCondition,"",_xlpm.Payment))),
_xlpm.Calculation
)</f>
        <v/>
      </c>
      <c r="E509" s="84" t="str">
        <f t="shared" si="39"/>
        <v/>
      </c>
      <c r="F509" s="84" t="str" cm="1">
        <f t="array" ref="F509">_xlfn.LET(
_xlpm.InterestCalculation,$I508*($C509/12),
_xlpm.IsPrincipalRemainingZeroCondition,ROUND($I508,2)=0,
_xlpm.IsPrincipalRemainingBlankCondition,$I508="",
_xlpm.IsPeriodBlankCondition,ISBLANK($A509),
_xlpm.Calculation,IF(_xlpm.IsPeriodBlankCondition,"",IF(_xlpm.IsPrincipalRemainingBlankCondition,"",IF(_xlpm.IsPrincipalRemainingZeroCondition,"",_xlpm.InterestCalculation))),
_xlpm.Calculation
)</f>
        <v/>
      </c>
      <c r="G509" s="84" t="str">
        <f t="shared" si="40"/>
        <v/>
      </c>
      <c r="H509" s="84">
        <v>100</v>
      </c>
      <c r="I509" s="84" t="str">
        <f t="shared" si="36"/>
        <v/>
      </c>
      <c r="J509" s="84" t="str">
        <f>_xlfn.LET(
_xlpm.PrincpalRemainingCalculation,$B$11,
_xlpm.IsPrincipalZeroCondition,ROUND($I508,2) = 0,
_xlpm.IsPrincipalRemainingBlankCondition,$I508="",
_xlpm.IsPeriodBlankCondition,ISBLANK($A509),
_xlpm.Calculation,IF(_xlpm.IsPeriodBlankCondition,"",IF(_xlpm.IsPrincipalRemainingBlankCondition,"",IF(_xlpm.IsPrincipalZeroCondition,"",_xlpm.PrincpalRemainingCalculation))),
_xlpm.Calculation
)</f>
        <v/>
      </c>
      <c r="K509" s="84" t="str">
        <f>_xlfn.LET(
_xlpm.IsPrincipalRemainingLessThanOrEqualToPMICutoffAmtCondition,$I508&lt;=$B$2*(1-$B$13),
_xlpm.PMIMonthlyPayment,$B$17,
_xlpm.IsPrincipalZeroCondition,ROUND($I508,2) = 0,
_xlpm.IsPrincipalRemainingBlankCondition,$I508="",
_xlpm.IsPeriodBlankCondition,ISBLANK($A509),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09" s="84" t="str">
        <f t="shared" si="37"/>
        <v/>
      </c>
      <c r="O509" s="84"/>
    </row>
    <row r="510" spans="2:15" x14ac:dyDescent="0.3">
      <c r="B510" s="132" t="str">
        <f t="shared" si="38"/>
        <v/>
      </c>
      <c r="C510" s="130">
        <v>0.1</v>
      </c>
      <c r="D510" s="131" t="str">
        <f>_xlfn.LET(
_xlpm.Payment,IF(OR($C510&lt;&gt;$C509,$C509=""),-PMT($C510/12,COUNT($A510:$A$625),$I509),$D509),
_xlpm.IsPrincipalRemainingZeroCondition,ROUND($I509,2)=0,
_xlpm.IsPrincipalRemainingBlankCondition,$I509="",
_xlpm.IsPeriodBlankCondition,ISBLANK($A510),
_xlpm.Calculation,IF(_xlpm.IsPeriodBlankCondition,"",IF(_xlpm.IsPrincipalRemainingBlankCondition,"",IF(_xlpm.IsPrincipalRemainingZeroCondition,"",_xlpm.Payment))),
_xlpm.Calculation
)</f>
        <v/>
      </c>
      <c r="E510" s="84" t="str">
        <f t="shared" si="39"/>
        <v/>
      </c>
      <c r="F510" s="84" t="str" cm="1">
        <f t="array" ref="F510">_xlfn.LET(
_xlpm.InterestCalculation,$I509*($C510/12),
_xlpm.IsPrincipalRemainingZeroCondition,ROUND($I509,2)=0,
_xlpm.IsPrincipalRemainingBlankCondition,$I509="",
_xlpm.IsPeriodBlankCondition,ISBLANK($A510),
_xlpm.Calculation,IF(_xlpm.IsPeriodBlankCondition,"",IF(_xlpm.IsPrincipalRemainingBlankCondition,"",IF(_xlpm.IsPrincipalRemainingZeroCondition,"",_xlpm.InterestCalculation))),
_xlpm.Calculation
)</f>
        <v/>
      </c>
      <c r="G510" s="84" t="str">
        <f t="shared" si="40"/>
        <v/>
      </c>
      <c r="H510" s="84">
        <v>100</v>
      </c>
      <c r="I510" s="84" t="str">
        <f t="shared" si="36"/>
        <v/>
      </c>
      <c r="J510" s="84" t="str">
        <f>_xlfn.LET(
_xlpm.PrincpalRemainingCalculation,$B$11,
_xlpm.IsPrincipalZeroCondition,ROUND($I509,2) = 0,
_xlpm.IsPrincipalRemainingBlankCondition,$I509="",
_xlpm.IsPeriodBlankCondition,ISBLANK($A510),
_xlpm.Calculation,IF(_xlpm.IsPeriodBlankCondition,"",IF(_xlpm.IsPrincipalRemainingBlankCondition,"",IF(_xlpm.IsPrincipalZeroCondition,"",_xlpm.PrincpalRemainingCalculation))),
_xlpm.Calculation
)</f>
        <v/>
      </c>
      <c r="K510" s="84" t="str">
        <f>_xlfn.LET(
_xlpm.IsPrincipalRemainingLessThanOrEqualToPMICutoffAmtCondition,$I509&lt;=$B$2*(1-$B$13),
_xlpm.PMIMonthlyPayment,$B$17,
_xlpm.IsPrincipalZeroCondition,ROUND($I509,2) = 0,
_xlpm.IsPrincipalRemainingBlankCondition,$I509="",
_xlpm.IsPeriodBlankCondition,ISBLANK($A510),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10" s="84" t="str">
        <f t="shared" si="37"/>
        <v/>
      </c>
      <c r="O510" s="84"/>
    </row>
    <row r="511" spans="2:15" x14ac:dyDescent="0.3">
      <c r="B511" s="132" t="str">
        <f t="shared" si="38"/>
        <v/>
      </c>
      <c r="C511" s="130">
        <v>0.1</v>
      </c>
      <c r="D511" s="131" t="str">
        <f>_xlfn.LET(
_xlpm.Payment,IF(OR($C511&lt;&gt;$C510,$C510=""),-PMT($C511/12,COUNT($A511:$A$625),$I510),$D510),
_xlpm.IsPrincipalRemainingZeroCondition,ROUND($I510,2)=0,
_xlpm.IsPrincipalRemainingBlankCondition,$I510="",
_xlpm.IsPeriodBlankCondition,ISBLANK($A511),
_xlpm.Calculation,IF(_xlpm.IsPeriodBlankCondition,"",IF(_xlpm.IsPrincipalRemainingBlankCondition,"",IF(_xlpm.IsPrincipalRemainingZeroCondition,"",_xlpm.Payment))),
_xlpm.Calculation
)</f>
        <v/>
      </c>
      <c r="E511" s="84" t="str">
        <f t="shared" si="39"/>
        <v/>
      </c>
      <c r="F511" s="84" t="str" cm="1">
        <f t="array" ref="F511">_xlfn.LET(
_xlpm.InterestCalculation,$I510*($C511/12),
_xlpm.IsPrincipalRemainingZeroCondition,ROUND($I510,2)=0,
_xlpm.IsPrincipalRemainingBlankCondition,$I510="",
_xlpm.IsPeriodBlankCondition,ISBLANK($A511),
_xlpm.Calculation,IF(_xlpm.IsPeriodBlankCondition,"",IF(_xlpm.IsPrincipalRemainingBlankCondition,"",IF(_xlpm.IsPrincipalRemainingZeroCondition,"",_xlpm.InterestCalculation))),
_xlpm.Calculation
)</f>
        <v/>
      </c>
      <c r="G511" s="84" t="str">
        <f t="shared" si="40"/>
        <v/>
      </c>
      <c r="H511" s="84">
        <v>100</v>
      </c>
      <c r="I511" s="84" t="str">
        <f t="shared" si="36"/>
        <v/>
      </c>
      <c r="J511" s="84" t="str">
        <f>_xlfn.LET(
_xlpm.PrincpalRemainingCalculation,$B$11,
_xlpm.IsPrincipalZeroCondition,ROUND($I510,2) = 0,
_xlpm.IsPrincipalRemainingBlankCondition,$I510="",
_xlpm.IsPeriodBlankCondition,ISBLANK($A511),
_xlpm.Calculation,IF(_xlpm.IsPeriodBlankCondition,"",IF(_xlpm.IsPrincipalRemainingBlankCondition,"",IF(_xlpm.IsPrincipalZeroCondition,"",_xlpm.PrincpalRemainingCalculation))),
_xlpm.Calculation
)</f>
        <v/>
      </c>
      <c r="K511" s="84" t="str">
        <f>_xlfn.LET(
_xlpm.IsPrincipalRemainingLessThanOrEqualToPMICutoffAmtCondition,$I510&lt;=$B$2*(1-$B$13),
_xlpm.PMIMonthlyPayment,$B$17,
_xlpm.IsPrincipalZeroCondition,ROUND($I510,2) = 0,
_xlpm.IsPrincipalRemainingBlankCondition,$I510="",
_xlpm.IsPeriodBlankCondition,ISBLANK($A511),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11" s="84" t="str">
        <f t="shared" si="37"/>
        <v/>
      </c>
      <c r="O511" s="84"/>
    </row>
    <row r="512" spans="2:15" x14ac:dyDescent="0.3">
      <c r="B512" s="132" t="str">
        <f t="shared" si="38"/>
        <v/>
      </c>
      <c r="C512" s="130">
        <v>0.1</v>
      </c>
      <c r="D512" s="131" t="str">
        <f>_xlfn.LET(
_xlpm.Payment,IF(OR($C512&lt;&gt;$C511,$C511=""),-PMT($C512/12,COUNT($A512:$A$625),$I511),$D511),
_xlpm.IsPrincipalRemainingZeroCondition,ROUND($I511,2)=0,
_xlpm.IsPrincipalRemainingBlankCondition,$I511="",
_xlpm.IsPeriodBlankCondition,ISBLANK($A512),
_xlpm.Calculation,IF(_xlpm.IsPeriodBlankCondition,"",IF(_xlpm.IsPrincipalRemainingBlankCondition,"",IF(_xlpm.IsPrincipalRemainingZeroCondition,"",_xlpm.Payment))),
_xlpm.Calculation
)</f>
        <v/>
      </c>
      <c r="E512" s="84" t="str">
        <f t="shared" si="39"/>
        <v/>
      </c>
      <c r="F512" s="84" t="str" cm="1">
        <f t="array" ref="F512">_xlfn.LET(
_xlpm.InterestCalculation,$I511*($C512/12),
_xlpm.IsPrincipalRemainingZeroCondition,ROUND($I511,2)=0,
_xlpm.IsPrincipalRemainingBlankCondition,$I511="",
_xlpm.IsPeriodBlankCondition,ISBLANK($A512),
_xlpm.Calculation,IF(_xlpm.IsPeriodBlankCondition,"",IF(_xlpm.IsPrincipalRemainingBlankCondition,"",IF(_xlpm.IsPrincipalRemainingZeroCondition,"",_xlpm.InterestCalculation))),
_xlpm.Calculation
)</f>
        <v/>
      </c>
      <c r="G512" s="84" t="str">
        <f t="shared" si="40"/>
        <v/>
      </c>
      <c r="H512" s="84">
        <v>100</v>
      </c>
      <c r="I512" s="84" t="str">
        <f t="shared" si="36"/>
        <v/>
      </c>
      <c r="J512" s="84" t="str">
        <f>_xlfn.LET(
_xlpm.PrincpalRemainingCalculation,$B$11,
_xlpm.IsPrincipalZeroCondition,ROUND($I511,2) = 0,
_xlpm.IsPrincipalRemainingBlankCondition,$I511="",
_xlpm.IsPeriodBlankCondition,ISBLANK($A512),
_xlpm.Calculation,IF(_xlpm.IsPeriodBlankCondition,"",IF(_xlpm.IsPrincipalRemainingBlankCondition,"",IF(_xlpm.IsPrincipalZeroCondition,"",_xlpm.PrincpalRemainingCalculation))),
_xlpm.Calculation
)</f>
        <v/>
      </c>
      <c r="K512" s="84" t="str">
        <f>_xlfn.LET(
_xlpm.IsPrincipalRemainingLessThanOrEqualToPMICutoffAmtCondition,$I511&lt;=$B$2*(1-$B$13),
_xlpm.PMIMonthlyPayment,$B$17,
_xlpm.IsPrincipalZeroCondition,ROUND($I511,2) = 0,
_xlpm.IsPrincipalRemainingBlankCondition,$I511="",
_xlpm.IsPeriodBlankCondition,ISBLANK($A512),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12" s="84" t="str">
        <f t="shared" si="37"/>
        <v/>
      </c>
      <c r="O512" s="84"/>
    </row>
    <row r="513" spans="2:15" x14ac:dyDescent="0.3">
      <c r="B513" s="132" t="str">
        <f t="shared" si="38"/>
        <v/>
      </c>
      <c r="C513" s="130">
        <v>0.1</v>
      </c>
      <c r="D513" s="131" t="str">
        <f>_xlfn.LET(
_xlpm.Payment,IF(OR($C513&lt;&gt;$C512,$C512=""),-PMT($C513/12,COUNT($A513:$A$625),$I512),$D512),
_xlpm.IsPrincipalRemainingZeroCondition,ROUND($I512,2)=0,
_xlpm.IsPrincipalRemainingBlankCondition,$I512="",
_xlpm.IsPeriodBlankCondition,ISBLANK($A513),
_xlpm.Calculation,IF(_xlpm.IsPeriodBlankCondition,"",IF(_xlpm.IsPrincipalRemainingBlankCondition,"",IF(_xlpm.IsPrincipalRemainingZeroCondition,"",_xlpm.Payment))),
_xlpm.Calculation
)</f>
        <v/>
      </c>
      <c r="E513" s="84" t="str">
        <f t="shared" si="39"/>
        <v/>
      </c>
      <c r="F513" s="84" t="str" cm="1">
        <f t="array" ref="F513">_xlfn.LET(
_xlpm.InterestCalculation,$I512*($C513/12),
_xlpm.IsPrincipalRemainingZeroCondition,ROUND($I512,2)=0,
_xlpm.IsPrincipalRemainingBlankCondition,$I512="",
_xlpm.IsPeriodBlankCondition,ISBLANK($A513),
_xlpm.Calculation,IF(_xlpm.IsPeriodBlankCondition,"",IF(_xlpm.IsPrincipalRemainingBlankCondition,"",IF(_xlpm.IsPrincipalRemainingZeroCondition,"",_xlpm.InterestCalculation))),
_xlpm.Calculation
)</f>
        <v/>
      </c>
      <c r="G513" s="84" t="str">
        <f t="shared" si="40"/>
        <v/>
      </c>
      <c r="H513" s="84">
        <v>100</v>
      </c>
      <c r="I513" s="84" t="str">
        <f t="shared" si="36"/>
        <v/>
      </c>
      <c r="J513" s="84" t="str">
        <f>_xlfn.LET(
_xlpm.PrincpalRemainingCalculation,$B$11,
_xlpm.IsPrincipalZeroCondition,ROUND($I512,2) = 0,
_xlpm.IsPrincipalRemainingBlankCondition,$I512="",
_xlpm.IsPeriodBlankCondition,ISBLANK($A513),
_xlpm.Calculation,IF(_xlpm.IsPeriodBlankCondition,"",IF(_xlpm.IsPrincipalRemainingBlankCondition,"",IF(_xlpm.IsPrincipalZeroCondition,"",_xlpm.PrincpalRemainingCalculation))),
_xlpm.Calculation
)</f>
        <v/>
      </c>
      <c r="K513" s="84" t="str">
        <f>_xlfn.LET(
_xlpm.IsPrincipalRemainingLessThanOrEqualToPMICutoffAmtCondition,$I512&lt;=$B$2*(1-$B$13),
_xlpm.PMIMonthlyPayment,$B$17,
_xlpm.IsPrincipalZeroCondition,ROUND($I512,2) = 0,
_xlpm.IsPrincipalRemainingBlankCondition,$I512="",
_xlpm.IsPeriodBlankCondition,ISBLANK($A513),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13" s="84" t="str">
        <f t="shared" si="37"/>
        <v/>
      </c>
      <c r="O513" s="84"/>
    </row>
    <row r="514" spans="2:15" x14ac:dyDescent="0.3">
      <c r="B514" s="132" t="str">
        <f t="shared" si="38"/>
        <v/>
      </c>
      <c r="C514" s="130">
        <v>0.1</v>
      </c>
      <c r="D514" s="131" t="str">
        <f>_xlfn.LET(
_xlpm.Payment,IF(OR($C514&lt;&gt;$C513,$C513=""),-PMT($C514/12,COUNT($A514:$A$625),$I513),$D513),
_xlpm.IsPrincipalRemainingZeroCondition,ROUND($I513,2)=0,
_xlpm.IsPrincipalRemainingBlankCondition,$I513="",
_xlpm.IsPeriodBlankCondition,ISBLANK($A514),
_xlpm.Calculation,IF(_xlpm.IsPeriodBlankCondition,"",IF(_xlpm.IsPrincipalRemainingBlankCondition,"",IF(_xlpm.IsPrincipalRemainingZeroCondition,"",_xlpm.Payment))),
_xlpm.Calculation
)</f>
        <v/>
      </c>
      <c r="E514" s="84" t="str">
        <f t="shared" si="39"/>
        <v/>
      </c>
      <c r="F514" s="84" t="str" cm="1">
        <f t="array" ref="F514">_xlfn.LET(
_xlpm.InterestCalculation,$I513*($C514/12),
_xlpm.IsPrincipalRemainingZeroCondition,ROUND($I513,2)=0,
_xlpm.IsPrincipalRemainingBlankCondition,$I513="",
_xlpm.IsPeriodBlankCondition,ISBLANK($A514),
_xlpm.Calculation,IF(_xlpm.IsPeriodBlankCondition,"",IF(_xlpm.IsPrincipalRemainingBlankCondition,"",IF(_xlpm.IsPrincipalRemainingZeroCondition,"",_xlpm.InterestCalculation))),
_xlpm.Calculation
)</f>
        <v/>
      </c>
      <c r="G514" s="84" t="str">
        <f t="shared" si="40"/>
        <v/>
      </c>
      <c r="H514" s="84">
        <v>100</v>
      </c>
      <c r="I514" s="84" t="str">
        <f t="shared" si="36"/>
        <v/>
      </c>
      <c r="J514" s="84" t="str">
        <f>_xlfn.LET(
_xlpm.PrincpalRemainingCalculation,$B$11,
_xlpm.IsPrincipalZeroCondition,ROUND($I513,2) = 0,
_xlpm.IsPrincipalRemainingBlankCondition,$I513="",
_xlpm.IsPeriodBlankCondition,ISBLANK($A514),
_xlpm.Calculation,IF(_xlpm.IsPeriodBlankCondition,"",IF(_xlpm.IsPrincipalRemainingBlankCondition,"",IF(_xlpm.IsPrincipalZeroCondition,"",_xlpm.PrincpalRemainingCalculation))),
_xlpm.Calculation
)</f>
        <v/>
      </c>
      <c r="K514" s="84" t="str">
        <f>_xlfn.LET(
_xlpm.IsPrincipalRemainingLessThanOrEqualToPMICutoffAmtCondition,$I513&lt;=$B$2*(1-$B$13),
_xlpm.PMIMonthlyPayment,$B$17,
_xlpm.IsPrincipalZeroCondition,ROUND($I513,2) = 0,
_xlpm.IsPrincipalRemainingBlankCondition,$I513="",
_xlpm.IsPeriodBlankCondition,ISBLANK($A514),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14" s="84" t="str">
        <f t="shared" si="37"/>
        <v/>
      </c>
      <c r="O514" s="84"/>
    </row>
    <row r="515" spans="2:15" x14ac:dyDescent="0.3">
      <c r="B515" s="132" t="str">
        <f t="shared" si="38"/>
        <v/>
      </c>
      <c r="C515" s="130">
        <v>0.1</v>
      </c>
      <c r="D515" s="131" t="str">
        <f>_xlfn.LET(
_xlpm.Payment,IF(OR($C515&lt;&gt;$C514,$C514=""),-PMT($C515/12,COUNT($A515:$A$625),$I514),$D514),
_xlpm.IsPrincipalRemainingZeroCondition,ROUND($I514,2)=0,
_xlpm.IsPrincipalRemainingBlankCondition,$I514="",
_xlpm.IsPeriodBlankCondition,ISBLANK($A515),
_xlpm.Calculation,IF(_xlpm.IsPeriodBlankCondition,"",IF(_xlpm.IsPrincipalRemainingBlankCondition,"",IF(_xlpm.IsPrincipalRemainingZeroCondition,"",_xlpm.Payment))),
_xlpm.Calculation
)</f>
        <v/>
      </c>
      <c r="E515" s="84" t="str">
        <f t="shared" si="39"/>
        <v/>
      </c>
      <c r="F515" s="84" t="str" cm="1">
        <f t="array" ref="F515">_xlfn.LET(
_xlpm.InterestCalculation,$I514*($C515/12),
_xlpm.IsPrincipalRemainingZeroCondition,ROUND($I514,2)=0,
_xlpm.IsPrincipalRemainingBlankCondition,$I514="",
_xlpm.IsPeriodBlankCondition,ISBLANK($A515),
_xlpm.Calculation,IF(_xlpm.IsPeriodBlankCondition,"",IF(_xlpm.IsPrincipalRemainingBlankCondition,"",IF(_xlpm.IsPrincipalRemainingZeroCondition,"",_xlpm.InterestCalculation))),
_xlpm.Calculation
)</f>
        <v/>
      </c>
      <c r="G515" s="84" t="str">
        <f t="shared" si="40"/>
        <v/>
      </c>
      <c r="H515" s="84">
        <v>100</v>
      </c>
      <c r="I515" s="84" t="str">
        <f t="shared" si="36"/>
        <v/>
      </c>
      <c r="J515" s="84" t="str">
        <f>_xlfn.LET(
_xlpm.PrincpalRemainingCalculation,$B$11,
_xlpm.IsPrincipalZeroCondition,ROUND($I514,2) = 0,
_xlpm.IsPrincipalRemainingBlankCondition,$I514="",
_xlpm.IsPeriodBlankCondition,ISBLANK($A515),
_xlpm.Calculation,IF(_xlpm.IsPeriodBlankCondition,"",IF(_xlpm.IsPrincipalRemainingBlankCondition,"",IF(_xlpm.IsPrincipalZeroCondition,"",_xlpm.PrincpalRemainingCalculation))),
_xlpm.Calculation
)</f>
        <v/>
      </c>
      <c r="K515" s="84" t="str">
        <f>_xlfn.LET(
_xlpm.IsPrincipalRemainingLessThanOrEqualToPMICutoffAmtCondition,$I514&lt;=$B$2*(1-$B$13),
_xlpm.PMIMonthlyPayment,$B$17,
_xlpm.IsPrincipalZeroCondition,ROUND($I514,2) = 0,
_xlpm.IsPrincipalRemainingBlankCondition,$I514="",
_xlpm.IsPeriodBlankCondition,ISBLANK($A515),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15" s="84" t="str">
        <f t="shared" si="37"/>
        <v/>
      </c>
      <c r="O515" s="84"/>
    </row>
    <row r="516" spans="2:15" x14ac:dyDescent="0.3">
      <c r="B516" s="132" t="str">
        <f t="shared" si="38"/>
        <v/>
      </c>
      <c r="C516" s="130">
        <v>0.1</v>
      </c>
      <c r="D516" s="131" t="str">
        <f>_xlfn.LET(
_xlpm.Payment,IF(OR($C516&lt;&gt;$C515,$C515=""),-PMT($C516/12,COUNT($A516:$A$625),$I515),$D515),
_xlpm.IsPrincipalRemainingZeroCondition,ROUND($I515,2)=0,
_xlpm.IsPrincipalRemainingBlankCondition,$I515="",
_xlpm.IsPeriodBlankCondition,ISBLANK($A516),
_xlpm.Calculation,IF(_xlpm.IsPeriodBlankCondition,"",IF(_xlpm.IsPrincipalRemainingBlankCondition,"",IF(_xlpm.IsPrincipalRemainingZeroCondition,"",_xlpm.Payment))),
_xlpm.Calculation
)</f>
        <v/>
      </c>
      <c r="E516" s="84" t="str">
        <f t="shared" si="39"/>
        <v/>
      </c>
      <c r="F516" s="84" t="str" cm="1">
        <f t="array" ref="F516">_xlfn.LET(
_xlpm.InterestCalculation,$I515*($C516/12),
_xlpm.IsPrincipalRemainingZeroCondition,ROUND($I515,2)=0,
_xlpm.IsPrincipalRemainingBlankCondition,$I515="",
_xlpm.IsPeriodBlankCondition,ISBLANK($A516),
_xlpm.Calculation,IF(_xlpm.IsPeriodBlankCondition,"",IF(_xlpm.IsPrincipalRemainingBlankCondition,"",IF(_xlpm.IsPrincipalRemainingZeroCondition,"",_xlpm.InterestCalculation))),
_xlpm.Calculation
)</f>
        <v/>
      </c>
      <c r="G516" s="84" t="str">
        <f t="shared" si="40"/>
        <v/>
      </c>
      <c r="H516" s="84">
        <v>100</v>
      </c>
      <c r="I516" s="84" t="str">
        <f t="shared" si="36"/>
        <v/>
      </c>
      <c r="J516" s="84" t="str">
        <f>_xlfn.LET(
_xlpm.PrincpalRemainingCalculation,$B$11,
_xlpm.IsPrincipalZeroCondition,ROUND($I515,2) = 0,
_xlpm.IsPrincipalRemainingBlankCondition,$I515="",
_xlpm.IsPeriodBlankCondition,ISBLANK($A516),
_xlpm.Calculation,IF(_xlpm.IsPeriodBlankCondition,"",IF(_xlpm.IsPrincipalRemainingBlankCondition,"",IF(_xlpm.IsPrincipalZeroCondition,"",_xlpm.PrincpalRemainingCalculation))),
_xlpm.Calculation
)</f>
        <v/>
      </c>
      <c r="K516" s="84" t="str">
        <f>_xlfn.LET(
_xlpm.IsPrincipalRemainingLessThanOrEqualToPMICutoffAmtCondition,$I515&lt;=$B$2*(1-$B$13),
_xlpm.PMIMonthlyPayment,$B$17,
_xlpm.IsPrincipalZeroCondition,ROUND($I515,2) = 0,
_xlpm.IsPrincipalRemainingBlankCondition,$I515="",
_xlpm.IsPeriodBlankCondition,ISBLANK($A516),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16" s="84" t="str">
        <f t="shared" si="37"/>
        <v/>
      </c>
      <c r="O516" s="84"/>
    </row>
    <row r="517" spans="2:15" x14ac:dyDescent="0.3">
      <c r="B517" s="132" t="str">
        <f t="shared" si="38"/>
        <v/>
      </c>
      <c r="C517" s="130">
        <v>0.1</v>
      </c>
      <c r="D517" s="131" t="str">
        <f>_xlfn.LET(
_xlpm.Payment,IF(OR($C517&lt;&gt;$C516,$C516=""),-PMT($C517/12,COUNT($A517:$A$625),$I516),$D516),
_xlpm.IsPrincipalRemainingZeroCondition,ROUND($I516,2)=0,
_xlpm.IsPrincipalRemainingBlankCondition,$I516="",
_xlpm.IsPeriodBlankCondition,ISBLANK($A517),
_xlpm.Calculation,IF(_xlpm.IsPeriodBlankCondition,"",IF(_xlpm.IsPrincipalRemainingBlankCondition,"",IF(_xlpm.IsPrincipalRemainingZeroCondition,"",_xlpm.Payment))),
_xlpm.Calculation
)</f>
        <v/>
      </c>
      <c r="E517" s="84" t="str">
        <f t="shared" si="39"/>
        <v/>
      </c>
      <c r="F517" s="84" t="str" cm="1">
        <f t="array" ref="F517">_xlfn.LET(
_xlpm.InterestCalculation,$I516*($C517/12),
_xlpm.IsPrincipalRemainingZeroCondition,ROUND($I516,2)=0,
_xlpm.IsPrincipalRemainingBlankCondition,$I516="",
_xlpm.IsPeriodBlankCondition,ISBLANK($A517),
_xlpm.Calculation,IF(_xlpm.IsPeriodBlankCondition,"",IF(_xlpm.IsPrincipalRemainingBlankCondition,"",IF(_xlpm.IsPrincipalRemainingZeroCondition,"",_xlpm.InterestCalculation))),
_xlpm.Calculation
)</f>
        <v/>
      </c>
      <c r="G517" s="84" t="str">
        <f t="shared" si="40"/>
        <v/>
      </c>
      <c r="H517" s="84">
        <v>100</v>
      </c>
      <c r="I517" s="84" t="str">
        <f t="shared" si="36"/>
        <v/>
      </c>
      <c r="J517" s="84" t="str">
        <f>_xlfn.LET(
_xlpm.PrincpalRemainingCalculation,$B$11,
_xlpm.IsPrincipalZeroCondition,ROUND($I516,2) = 0,
_xlpm.IsPrincipalRemainingBlankCondition,$I516="",
_xlpm.IsPeriodBlankCondition,ISBLANK($A517),
_xlpm.Calculation,IF(_xlpm.IsPeriodBlankCondition,"",IF(_xlpm.IsPrincipalRemainingBlankCondition,"",IF(_xlpm.IsPrincipalZeroCondition,"",_xlpm.PrincpalRemainingCalculation))),
_xlpm.Calculation
)</f>
        <v/>
      </c>
      <c r="K517" s="84" t="str">
        <f>_xlfn.LET(
_xlpm.IsPrincipalRemainingLessThanOrEqualToPMICutoffAmtCondition,$I516&lt;=$B$2*(1-$B$13),
_xlpm.PMIMonthlyPayment,$B$17,
_xlpm.IsPrincipalZeroCondition,ROUND($I516,2) = 0,
_xlpm.IsPrincipalRemainingBlankCondition,$I516="",
_xlpm.IsPeriodBlankCondition,ISBLANK($A517),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17" s="84" t="str">
        <f t="shared" si="37"/>
        <v/>
      </c>
      <c r="O517" s="84"/>
    </row>
    <row r="518" spans="2:15" x14ac:dyDescent="0.3">
      <c r="B518" s="132" t="str">
        <f t="shared" si="38"/>
        <v/>
      </c>
      <c r="C518" s="130">
        <v>0.1</v>
      </c>
      <c r="D518" s="131" t="str">
        <f>_xlfn.LET(
_xlpm.Payment,IF(OR($C518&lt;&gt;$C517,$C517=""),-PMT($C518/12,COUNT($A518:$A$625),$I517),$D517),
_xlpm.IsPrincipalRemainingZeroCondition,ROUND($I517,2)=0,
_xlpm.IsPrincipalRemainingBlankCondition,$I517="",
_xlpm.IsPeriodBlankCondition,ISBLANK($A518),
_xlpm.Calculation,IF(_xlpm.IsPeriodBlankCondition,"",IF(_xlpm.IsPrincipalRemainingBlankCondition,"",IF(_xlpm.IsPrincipalRemainingZeroCondition,"",_xlpm.Payment))),
_xlpm.Calculation
)</f>
        <v/>
      </c>
      <c r="E518" s="84" t="str">
        <f t="shared" si="39"/>
        <v/>
      </c>
      <c r="F518" s="84" t="str" cm="1">
        <f t="array" ref="F518">_xlfn.LET(
_xlpm.InterestCalculation,$I517*($C518/12),
_xlpm.IsPrincipalRemainingZeroCondition,ROUND($I517,2)=0,
_xlpm.IsPrincipalRemainingBlankCondition,$I517="",
_xlpm.IsPeriodBlankCondition,ISBLANK($A518),
_xlpm.Calculation,IF(_xlpm.IsPeriodBlankCondition,"",IF(_xlpm.IsPrincipalRemainingBlankCondition,"",IF(_xlpm.IsPrincipalRemainingZeroCondition,"",_xlpm.InterestCalculation))),
_xlpm.Calculation
)</f>
        <v/>
      </c>
      <c r="G518" s="84" t="str">
        <f t="shared" si="40"/>
        <v/>
      </c>
      <c r="H518" s="84">
        <v>100</v>
      </c>
      <c r="I518" s="84" t="str">
        <f t="shared" si="36"/>
        <v/>
      </c>
      <c r="J518" s="84" t="str">
        <f>_xlfn.LET(
_xlpm.PrincpalRemainingCalculation,$B$11,
_xlpm.IsPrincipalZeroCondition,ROUND($I517,2) = 0,
_xlpm.IsPrincipalRemainingBlankCondition,$I517="",
_xlpm.IsPeriodBlankCondition,ISBLANK($A518),
_xlpm.Calculation,IF(_xlpm.IsPeriodBlankCondition,"",IF(_xlpm.IsPrincipalRemainingBlankCondition,"",IF(_xlpm.IsPrincipalZeroCondition,"",_xlpm.PrincpalRemainingCalculation))),
_xlpm.Calculation
)</f>
        <v/>
      </c>
      <c r="K518" s="84" t="str">
        <f>_xlfn.LET(
_xlpm.IsPrincipalRemainingLessThanOrEqualToPMICutoffAmtCondition,$I517&lt;=$B$2*(1-$B$13),
_xlpm.PMIMonthlyPayment,$B$17,
_xlpm.IsPrincipalZeroCondition,ROUND($I517,2) = 0,
_xlpm.IsPrincipalRemainingBlankCondition,$I517="",
_xlpm.IsPeriodBlankCondition,ISBLANK($A518),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18" s="84" t="str">
        <f t="shared" si="37"/>
        <v/>
      </c>
      <c r="O518" s="84"/>
    </row>
    <row r="519" spans="2:15" x14ac:dyDescent="0.3">
      <c r="B519" s="132" t="str">
        <f t="shared" si="38"/>
        <v/>
      </c>
      <c r="C519" s="130">
        <v>0.1</v>
      </c>
      <c r="D519" s="131" t="str">
        <f>_xlfn.LET(
_xlpm.Payment,IF(OR($C519&lt;&gt;$C518,$C518=""),-PMT($C519/12,COUNT($A519:$A$625),$I518),$D518),
_xlpm.IsPrincipalRemainingZeroCondition,ROUND($I518,2)=0,
_xlpm.IsPrincipalRemainingBlankCondition,$I518="",
_xlpm.IsPeriodBlankCondition,ISBLANK($A519),
_xlpm.Calculation,IF(_xlpm.IsPeriodBlankCondition,"",IF(_xlpm.IsPrincipalRemainingBlankCondition,"",IF(_xlpm.IsPrincipalRemainingZeroCondition,"",_xlpm.Payment))),
_xlpm.Calculation
)</f>
        <v/>
      </c>
      <c r="E519" s="84" t="str">
        <f t="shared" si="39"/>
        <v/>
      </c>
      <c r="F519" s="84" t="str" cm="1">
        <f t="array" ref="F519">_xlfn.LET(
_xlpm.InterestCalculation,$I518*($C519/12),
_xlpm.IsPrincipalRemainingZeroCondition,ROUND($I518,2)=0,
_xlpm.IsPrincipalRemainingBlankCondition,$I518="",
_xlpm.IsPeriodBlankCondition,ISBLANK($A519),
_xlpm.Calculation,IF(_xlpm.IsPeriodBlankCondition,"",IF(_xlpm.IsPrincipalRemainingBlankCondition,"",IF(_xlpm.IsPrincipalRemainingZeroCondition,"",_xlpm.InterestCalculation))),
_xlpm.Calculation
)</f>
        <v/>
      </c>
      <c r="G519" s="84" t="str">
        <f t="shared" si="40"/>
        <v/>
      </c>
      <c r="H519" s="84">
        <v>100</v>
      </c>
      <c r="I519" s="84" t="str">
        <f t="shared" si="36"/>
        <v/>
      </c>
      <c r="J519" s="84" t="str">
        <f>_xlfn.LET(
_xlpm.PrincpalRemainingCalculation,$B$11,
_xlpm.IsPrincipalZeroCondition,ROUND($I518,2) = 0,
_xlpm.IsPrincipalRemainingBlankCondition,$I518="",
_xlpm.IsPeriodBlankCondition,ISBLANK($A519),
_xlpm.Calculation,IF(_xlpm.IsPeriodBlankCondition,"",IF(_xlpm.IsPrincipalRemainingBlankCondition,"",IF(_xlpm.IsPrincipalZeroCondition,"",_xlpm.PrincpalRemainingCalculation))),
_xlpm.Calculation
)</f>
        <v/>
      </c>
      <c r="K519" s="84" t="str">
        <f>_xlfn.LET(
_xlpm.IsPrincipalRemainingLessThanOrEqualToPMICutoffAmtCondition,$I518&lt;=$B$2*(1-$B$13),
_xlpm.PMIMonthlyPayment,$B$17,
_xlpm.IsPrincipalZeroCondition,ROUND($I518,2) = 0,
_xlpm.IsPrincipalRemainingBlankCondition,$I518="",
_xlpm.IsPeriodBlankCondition,ISBLANK($A519),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19" s="84" t="str">
        <f t="shared" si="37"/>
        <v/>
      </c>
      <c r="O519" s="84"/>
    </row>
    <row r="520" spans="2:15" x14ac:dyDescent="0.3">
      <c r="B520" s="132" t="str">
        <f t="shared" si="38"/>
        <v/>
      </c>
      <c r="C520" s="130">
        <v>0.1</v>
      </c>
      <c r="D520" s="131" t="str">
        <f>_xlfn.LET(
_xlpm.Payment,IF(OR($C520&lt;&gt;$C519,$C519=""),-PMT($C520/12,COUNT($A520:$A$625),$I519),$D519),
_xlpm.IsPrincipalRemainingZeroCondition,ROUND($I519,2)=0,
_xlpm.IsPrincipalRemainingBlankCondition,$I519="",
_xlpm.IsPeriodBlankCondition,ISBLANK($A520),
_xlpm.Calculation,IF(_xlpm.IsPeriodBlankCondition,"",IF(_xlpm.IsPrincipalRemainingBlankCondition,"",IF(_xlpm.IsPrincipalRemainingZeroCondition,"",_xlpm.Payment))),
_xlpm.Calculation
)</f>
        <v/>
      </c>
      <c r="E520" s="84" t="str">
        <f t="shared" si="39"/>
        <v/>
      </c>
      <c r="F520" s="84" t="str" cm="1">
        <f t="array" ref="F520">_xlfn.LET(
_xlpm.InterestCalculation,$I519*($C520/12),
_xlpm.IsPrincipalRemainingZeroCondition,ROUND($I519,2)=0,
_xlpm.IsPrincipalRemainingBlankCondition,$I519="",
_xlpm.IsPeriodBlankCondition,ISBLANK($A520),
_xlpm.Calculation,IF(_xlpm.IsPeriodBlankCondition,"",IF(_xlpm.IsPrincipalRemainingBlankCondition,"",IF(_xlpm.IsPrincipalRemainingZeroCondition,"",_xlpm.InterestCalculation))),
_xlpm.Calculation
)</f>
        <v/>
      </c>
      <c r="G520" s="84" t="str">
        <f t="shared" si="40"/>
        <v/>
      </c>
      <c r="H520" s="84">
        <v>100</v>
      </c>
      <c r="I520" s="84" t="str">
        <f t="shared" si="36"/>
        <v/>
      </c>
      <c r="J520" s="84" t="str">
        <f>_xlfn.LET(
_xlpm.PrincpalRemainingCalculation,$B$11,
_xlpm.IsPrincipalZeroCondition,ROUND($I519,2) = 0,
_xlpm.IsPrincipalRemainingBlankCondition,$I519="",
_xlpm.IsPeriodBlankCondition,ISBLANK($A520),
_xlpm.Calculation,IF(_xlpm.IsPeriodBlankCondition,"",IF(_xlpm.IsPrincipalRemainingBlankCondition,"",IF(_xlpm.IsPrincipalZeroCondition,"",_xlpm.PrincpalRemainingCalculation))),
_xlpm.Calculation
)</f>
        <v/>
      </c>
      <c r="K520" s="84" t="str">
        <f>_xlfn.LET(
_xlpm.IsPrincipalRemainingLessThanOrEqualToPMICutoffAmtCondition,$I519&lt;=$B$2*(1-$B$13),
_xlpm.PMIMonthlyPayment,$B$17,
_xlpm.IsPrincipalZeroCondition,ROUND($I519,2) = 0,
_xlpm.IsPrincipalRemainingBlankCondition,$I519="",
_xlpm.IsPeriodBlankCondition,ISBLANK($A520),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20" s="84" t="str">
        <f t="shared" si="37"/>
        <v/>
      </c>
      <c r="O520" s="84"/>
    </row>
    <row r="521" spans="2:15" x14ac:dyDescent="0.3">
      <c r="B521" s="132" t="str">
        <f t="shared" si="38"/>
        <v/>
      </c>
      <c r="C521" s="130">
        <v>0.1</v>
      </c>
      <c r="D521" s="131" t="str">
        <f>_xlfn.LET(
_xlpm.Payment,IF(OR($C521&lt;&gt;$C520,$C520=""),-PMT($C521/12,COUNT($A521:$A$625),$I520),$D520),
_xlpm.IsPrincipalRemainingZeroCondition,ROUND($I520,2)=0,
_xlpm.IsPrincipalRemainingBlankCondition,$I520="",
_xlpm.IsPeriodBlankCondition,ISBLANK($A521),
_xlpm.Calculation,IF(_xlpm.IsPeriodBlankCondition,"",IF(_xlpm.IsPrincipalRemainingBlankCondition,"",IF(_xlpm.IsPrincipalRemainingZeroCondition,"",_xlpm.Payment))),
_xlpm.Calculation
)</f>
        <v/>
      </c>
      <c r="E521" s="84" t="str">
        <f t="shared" si="39"/>
        <v/>
      </c>
      <c r="F521" s="84" t="str" cm="1">
        <f t="array" ref="F521">_xlfn.LET(
_xlpm.InterestCalculation,$I520*($C521/12),
_xlpm.IsPrincipalRemainingZeroCondition,ROUND($I520,2)=0,
_xlpm.IsPrincipalRemainingBlankCondition,$I520="",
_xlpm.IsPeriodBlankCondition,ISBLANK($A521),
_xlpm.Calculation,IF(_xlpm.IsPeriodBlankCondition,"",IF(_xlpm.IsPrincipalRemainingBlankCondition,"",IF(_xlpm.IsPrincipalRemainingZeroCondition,"",_xlpm.InterestCalculation))),
_xlpm.Calculation
)</f>
        <v/>
      </c>
      <c r="G521" s="84" t="str">
        <f t="shared" si="40"/>
        <v/>
      </c>
      <c r="H521" s="84">
        <v>100</v>
      </c>
      <c r="I521" s="84" t="str">
        <f t="shared" si="36"/>
        <v/>
      </c>
      <c r="J521" s="84" t="str">
        <f>_xlfn.LET(
_xlpm.PrincpalRemainingCalculation,$B$11,
_xlpm.IsPrincipalZeroCondition,ROUND($I520,2) = 0,
_xlpm.IsPrincipalRemainingBlankCondition,$I520="",
_xlpm.IsPeriodBlankCondition,ISBLANK($A521),
_xlpm.Calculation,IF(_xlpm.IsPeriodBlankCondition,"",IF(_xlpm.IsPrincipalRemainingBlankCondition,"",IF(_xlpm.IsPrincipalZeroCondition,"",_xlpm.PrincpalRemainingCalculation))),
_xlpm.Calculation
)</f>
        <v/>
      </c>
      <c r="K521" s="84" t="str">
        <f>_xlfn.LET(
_xlpm.IsPrincipalRemainingLessThanOrEqualToPMICutoffAmtCondition,$I520&lt;=$B$2*(1-$B$13),
_xlpm.PMIMonthlyPayment,$B$17,
_xlpm.IsPrincipalZeroCondition,ROUND($I520,2) = 0,
_xlpm.IsPrincipalRemainingBlankCondition,$I520="",
_xlpm.IsPeriodBlankCondition,ISBLANK($A521),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21" s="84" t="str">
        <f t="shared" si="37"/>
        <v/>
      </c>
      <c r="O521" s="84"/>
    </row>
    <row r="522" spans="2:15" x14ac:dyDescent="0.3">
      <c r="B522" s="132" t="str">
        <f t="shared" si="38"/>
        <v/>
      </c>
      <c r="C522" s="130">
        <v>0.1</v>
      </c>
      <c r="D522" s="131" t="str">
        <f>_xlfn.LET(
_xlpm.Payment,IF(OR($C522&lt;&gt;$C521,$C521=""),-PMT($C522/12,COUNT($A522:$A$625),$I521),$D521),
_xlpm.IsPrincipalRemainingZeroCondition,ROUND($I521,2)=0,
_xlpm.IsPrincipalRemainingBlankCondition,$I521="",
_xlpm.IsPeriodBlankCondition,ISBLANK($A522),
_xlpm.Calculation,IF(_xlpm.IsPeriodBlankCondition,"",IF(_xlpm.IsPrincipalRemainingBlankCondition,"",IF(_xlpm.IsPrincipalRemainingZeroCondition,"",_xlpm.Payment))),
_xlpm.Calculation
)</f>
        <v/>
      </c>
      <c r="E522" s="84" t="str">
        <f t="shared" si="39"/>
        <v/>
      </c>
      <c r="F522" s="84" t="str" cm="1">
        <f t="array" ref="F522">_xlfn.LET(
_xlpm.InterestCalculation,$I521*($C522/12),
_xlpm.IsPrincipalRemainingZeroCondition,ROUND($I521,2)=0,
_xlpm.IsPrincipalRemainingBlankCondition,$I521="",
_xlpm.IsPeriodBlankCondition,ISBLANK($A522),
_xlpm.Calculation,IF(_xlpm.IsPeriodBlankCondition,"",IF(_xlpm.IsPrincipalRemainingBlankCondition,"",IF(_xlpm.IsPrincipalRemainingZeroCondition,"",_xlpm.InterestCalculation))),
_xlpm.Calculation
)</f>
        <v/>
      </c>
      <c r="G522" s="84" t="str">
        <f t="shared" si="40"/>
        <v/>
      </c>
      <c r="H522" s="84">
        <v>100</v>
      </c>
      <c r="I522" s="84" t="str">
        <f t="shared" si="36"/>
        <v/>
      </c>
      <c r="J522" s="84" t="str">
        <f>_xlfn.LET(
_xlpm.PrincpalRemainingCalculation,$B$11,
_xlpm.IsPrincipalZeroCondition,ROUND($I521,2) = 0,
_xlpm.IsPrincipalRemainingBlankCondition,$I521="",
_xlpm.IsPeriodBlankCondition,ISBLANK($A522),
_xlpm.Calculation,IF(_xlpm.IsPeriodBlankCondition,"",IF(_xlpm.IsPrincipalRemainingBlankCondition,"",IF(_xlpm.IsPrincipalZeroCondition,"",_xlpm.PrincpalRemainingCalculation))),
_xlpm.Calculation
)</f>
        <v/>
      </c>
      <c r="K522" s="84" t="str">
        <f>_xlfn.LET(
_xlpm.IsPrincipalRemainingLessThanOrEqualToPMICutoffAmtCondition,$I521&lt;=$B$2*(1-$B$13),
_xlpm.PMIMonthlyPayment,$B$17,
_xlpm.IsPrincipalZeroCondition,ROUND($I521,2) = 0,
_xlpm.IsPrincipalRemainingBlankCondition,$I521="",
_xlpm.IsPeriodBlankCondition,ISBLANK($A522),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22" s="84" t="str">
        <f t="shared" si="37"/>
        <v/>
      </c>
      <c r="O522" s="84"/>
    </row>
    <row r="523" spans="2:15" x14ac:dyDescent="0.3">
      <c r="B523" s="132" t="str">
        <f t="shared" si="38"/>
        <v/>
      </c>
      <c r="C523" s="130">
        <v>0.1</v>
      </c>
      <c r="D523" s="131" t="str">
        <f>_xlfn.LET(
_xlpm.Payment,IF(OR($C523&lt;&gt;$C522,$C522=""),-PMT($C523/12,COUNT($A523:$A$625),$I522),$D522),
_xlpm.IsPrincipalRemainingZeroCondition,ROUND($I522,2)=0,
_xlpm.IsPrincipalRemainingBlankCondition,$I522="",
_xlpm.IsPeriodBlankCondition,ISBLANK($A523),
_xlpm.Calculation,IF(_xlpm.IsPeriodBlankCondition,"",IF(_xlpm.IsPrincipalRemainingBlankCondition,"",IF(_xlpm.IsPrincipalRemainingZeroCondition,"",_xlpm.Payment))),
_xlpm.Calculation
)</f>
        <v/>
      </c>
      <c r="E523" s="84" t="str">
        <f t="shared" si="39"/>
        <v/>
      </c>
      <c r="F523" s="84" t="str" cm="1">
        <f t="array" ref="F523">_xlfn.LET(
_xlpm.InterestCalculation,$I522*($C523/12),
_xlpm.IsPrincipalRemainingZeroCondition,ROUND($I522,2)=0,
_xlpm.IsPrincipalRemainingBlankCondition,$I522="",
_xlpm.IsPeriodBlankCondition,ISBLANK($A523),
_xlpm.Calculation,IF(_xlpm.IsPeriodBlankCondition,"",IF(_xlpm.IsPrincipalRemainingBlankCondition,"",IF(_xlpm.IsPrincipalRemainingZeroCondition,"",_xlpm.InterestCalculation))),
_xlpm.Calculation
)</f>
        <v/>
      </c>
      <c r="G523" s="84" t="str">
        <f t="shared" si="40"/>
        <v/>
      </c>
      <c r="H523" s="84">
        <v>100</v>
      </c>
      <c r="I523" s="84" t="str">
        <f t="shared" si="36"/>
        <v/>
      </c>
      <c r="J523" s="84" t="str">
        <f>_xlfn.LET(
_xlpm.PrincpalRemainingCalculation,$B$11,
_xlpm.IsPrincipalZeroCondition,ROUND($I522,2) = 0,
_xlpm.IsPrincipalRemainingBlankCondition,$I522="",
_xlpm.IsPeriodBlankCondition,ISBLANK($A523),
_xlpm.Calculation,IF(_xlpm.IsPeriodBlankCondition,"",IF(_xlpm.IsPrincipalRemainingBlankCondition,"",IF(_xlpm.IsPrincipalZeroCondition,"",_xlpm.PrincpalRemainingCalculation))),
_xlpm.Calculation
)</f>
        <v/>
      </c>
      <c r="K523" s="84" t="str">
        <f>_xlfn.LET(
_xlpm.IsPrincipalRemainingLessThanOrEqualToPMICutoffAmtCondition,$I522&lt;=$B$2*(1-$B$13),
_xlpm.PMIMonthlyPayment,$B$17,
_xlpm.IsPrincipalZeroCondition,ROUND($I522,2) = 0,
_xlpm.IsPrincipalRemainingBlankCondition,$I522="",
_xlpm.IsPeriodBlankCondition,ISBLANK($A523),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23" s="84" t="str">
        <f t="shared" si="37"/>
        <v/>
      </c>
      <c r="O523" s="84"/>
    </row>
    <row r="524" spans="2:15" x14ac:dyDescent="0.3">
      <c r="B524" s="132" t="str">
        <f t="shared" si="38"/>
        <v/>
      </c>
      <c r="C524" s="130">
        <v>0.1</v>
      </c>
      <c r="D524" s="131" t="str">
        <f>_xlfn.LET(
_xlpm.Payment,IF(OR($C524&lt;&gt;$C523,$C523=""),-PMT($C524/12,COUNT($A524:$A$625),$I523),$D523),
_xlpm.IsPrincipalRemainingZeroCondition,ROUND($I523,2)=0,
_xlpm.IsPrincipalRemainingBlankCondition,$I523="",
_xlpm.IsPeriodBlankCondition,ISBLANK($A524),
_xlpm.Calculation,IF(_xlpm.IsPeriodBlankCondition,"",IF(_xlpm.IsPrincipalRemainingBlankCondition,"",IF(_xlpm.IsPrincipalRemainingZeroCondition,"",_xlpm.Payment))),
_xlpm.Calculation
)</f>
        <v/>
      </c>
      <c r="E524" s="84" t="str">
        <f t="shared" si="39"/>
        <v/>
      </c>
      <c r="F524" s="84" t="str" cm="1">
        <f t="array" ref="F524">_xlfn.LET(
_xlpm.InterestCalculation,$I523*($C524/12),
_xlpm.IsPrincipalRemainingZeroCondition,ROUND($I523,2)=0,
_xlpm.IsPrincipalRemainingBlankCondition,$I523="",
_xlpm.IsPeriodBlankCondition,ISBLANK($A524),
_xlpm.Calculation,IF(_xlpm.IsPeriodBlankCondition,"",IF(_xlpm.IsPrincipalRemainingBlankCondition,"",IF(_xlpm.IsPrincipalRemainingZeroCondition,"",_xlpm.InterestCalculation))),
_xlpm.Calculation
)</f>
        <v/>
      </c>
      <c r="G524" s="84" t="str">
        <f t="shared" si="40"/>
        <v/>
      </c>
      <c r="H524" s="84">
        <v>100</v>
      </c>
      <c r="I524" s="84" t="str">
        <f t="shared" si="36"/>
        <v/>
      </c>
      <c r="J524" s="84" t="str">
        <f>_xlfn.LET(
_xlpm.PrincpalRemainingCalculation,$B$11,
_xlpm.IsPrincipalZeroCondition,ROUND($I523,2) = 0,
_xlpm.IsPrincipalRemainingBlankCondition,$I523="",
_xlpm.IsPeriodBlankCondition,ISBLANK($A524),
_xlpm.Calculation,IF(_xlpm.IsPeriodBlankCondition,"",IF(_xlpm.IsPrincipalRemainingBlankCondition,"",IF(_xlpm.IsPrincipalZeroCondition,"",_xlpm.PrincpalRemainingCalculation))),
_xlpm.Calculation
)</f>
        <v/>
      </c>
      <c r="K524" s="84" t="str">
        <f>_xlfn.LET(
_xlpm.IsPrincipalRemainingLessThanOrEqualToPMICutoffAmtCondition,$I523&lt;=$B$2*(1-$B$13),
_xlpm.PMIMonthlyPayment,$B$17,
_xlpm.IsPrincipalZeroCondition,ROUND($I523,2) = 0,
_xlpm.IsPrincipalRemainingBlankCondition,$I523="",
_xlpm.IsPeriodBlankCondition,ISBLANK($A524),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24" s="84" t="str">
        <f t="shared" si="37"/>
        <v/>
      </c>
      <c r="O524" s="84"/>
    </row>
    <row r="525" spans="2:15" x14ac:dyDescent="0.3">
      <c r="B525" s="132" t="str">
        <f t="shared" si="38"/>
        <v/>
      </c>
      <c r="C525" s="130">
        <v>0.1</v>
      </c>
      <c r="D525" s="131" t="str">
        <f>_xlfn.LET(
_xlpm.Payment,IF(OR($C525&lt;&gt;$C524,$C524=""),-PMT($C525/12,COUNT($A525:$A$625),$I524),$D524),
_xlpm.IsPrincipalRemainingZeroCondition,ROUND($I524,2)=0,
_xlpm.IsPrincipalRemainingBlankCondition,$I524="",
_xlpm.IsPeriodBlankCondition,ISBLANK($A525),
_xlpm.Calculation,IF(_xlpm.IsPeriodBlankCondition,"",IF(_xlpm.IsPrincipalRemainingBlankCondition,"",IF(_xlpm.IsPrincipalRemainingZeroCondition,"",_xlpm.Payment))),
_xlpm.Calculation
)</f>
        <v/>
      </c>
      <c r="E525" s="84" t="str">
        <f t="shared" si="39"/>
        <v/>
      </c>
      <c r="F525" s="84" t="str" cm="1">
        <f t="array" ref="F525">_xlfn.LET(
_xlpm.InterestCalculation,$I524*($C525/12),
_xlpm.IsPrincipalRemainingZeroCondition,ROUND($I524,2)=0,
_xlpm.IsPrincipalRemainingBlankCondition,$I524="",
_xlpm.IsPeriodBlankCondition,ISBLANK($A525),
_xlpm.Calculation,IF(_xlpm.IsPeriodBlankCondition,"",IF(_xlpm.IsPrincipalRemainingBlankCondition,"",IF(_xlpm.IsPrincipalRemainingZeroCondition,"",_xlpm.InterestCalculation))),
_xlpm.Calculation
)</f>
        <v/>
      </c>
      <c r="G525" s="84" t="str">
        <f t="shared" si="40"/>
        <v/>
      </c>
      <c r="H525" s="84">
        <v>100</v>
      </c>
      <c r="I525" s="84" t="str">
        <f t="shared" si="36"/>
        <v/>
      </c>
      <c r="J525" s="84" t="str">
        <f>_xlfn.LET(
_xlpm.PrincpalRemainingCalculation,$B$11,
_xlpm.IsPrincipalZeroCondition,ROUND($I524,2) = 0,
_xlpm.IsPrincipalRemainingBlankCondition,$I524="",
_xlpm.IsPeriodBlankCondition,ISBLANK($A525),
_xlpm.Calculation,IF(_xlpm.IsPeriodBlankCondition,"",IF(_xlpm.IsPrincipalRemainingBlankCondition,"",IF(_xlpm.IsPrincipalZeroCondition,"",_xlpm.PrincpalRemainingCalculation))),
_xlpm.Calculation
)</f>
        <v/>
      </c>
      <c r="K525" s="84" t="str">
        <f>_xlfn.LET(
_xlpm.IsPrincipalRemainingLessThanOrEqualToPMICutoffAmtCondition,$I524&lt;=$B$2*(1-$B$13),
_xlpm.PMIMonthlyPayment,$B$17,
_xlpm.IsPrincipalZeroCondition,ROUND($I524,2) = 0,
_xlpm.IsPrincipalRemainingBlankCondition,$I524="",
_xlpm.IsPeriodBlankCondition,ISBLANK($A525),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25" s="84" t="str">
        <f t="shared" si="37"/>
        <v/>
      </c>
      <c r="O525" s="84"/>
    </row>
    <row r="526" spans="2:15" x14ac:dyDescent="0.3">
      <c r="B526" s="132" t="str">
        <f t="shared" si="38"/>
        <v/>
      </c>
      <c r="C526" s="130">
        <v>0.1</v>
      </c>
      <c r="D526" s="131" t="str">
        <f>_xlfn.LET(
_xlpm.Payment,IF(OR($C526&lt;&gt;$C525,$C525=""),-PMT($C526/12,COUNT($A526:$A$625),$I525),$D525),
_xlpm.IsPrincipalRemainingZeroCondition,ROUND($I525,2)=0,
_xlpm.IsPrincipalRemainingBlankCondition,$I525="",
_xlpm.IsPeriodBlankCondition,ISBLANK($A526),
_xlpm.Calculation,IF(_xlpm.IsPeriodBlankCondition,"",IF(_xlpm.IsPrincipalRemainingBlankCondition,"",IF(_xlpm.IsPrincipalRemainingZeroCondition,"",_xlpm.Payment))),
_xlpm.Calculation
)</f>
        <v/>
      </c>
      <c r="E526" s="84" t="str">
        <f t="shared" si="39"/>
        <v/>
      </c>
      <c r="F526" s="84" t="str" cm="1">
        <f t="array" ref="F526">_xlfn.LET(
_xlpm.InterestCalculation,$I525*($C526/12),
_xlpm.IsPrincipalRemainingZeroCondition,ROUND($I525,2)=0,
_xlpm.IsPrincipalRemainingBlankCondition,$I525="",
_xlpm.IsPeriodBlankCondition,ISBLANK($A526),
_xlpm.Calculation,IF(_xlpm.IsPeriodBlankCondition,"",IF(_xlpm.IsPrincipalRemainingBlankCondition,"",IF(_xlpm.IsPrincipalRemainingZeroCondition,"",_xlpm.InterestCalculation))),
_xlpm.Calculation
)</f>
        <v/>
      </c>
      <c r="G526" s="84" t="str">
        <f t="shared" si="40"/>
        <v/>
      </c>
      <c r="H526" s="84">
        <v>100</v>
      </c>
      <c r="I526" s="84" t="str">
        <f t="shared" si="36"/>
        <v/>
      </c>
      <c r="J526" s="84" t="str">
        <f>_xlfn.LET(
_xlpm.PrincpalRemainingCalculation,$B$11,
_xlpm.IsPrincipalZeroCondition,ROUND($I525,2) = 0,
_xlpm.IsPrincipalRemainingBlankCondition,$I525="",
_xlpm.IsPeriodBlankCondition,ISBLANK($A526),
_xlpm.Calculation,IF(_xlpm.IsPeriodBlankCondition,"",IF(_xlpm.IsPrincipalRemainingBlankCondition,"",IF(_xlpm.IsPrincipalZeroCondition,"",_xlpm.PrincpalRemainingCalculation))),
_xlpm.Calculation
)</f>
        <v/>
      </c>
      <c r="K526" s="84" t="str">
        <f>_xlfn.LET(
_xlpm.IsPrincipalRemainingLessThanOrEqualToPMICutoffAmtCondition,$I525&lt;=$B$2*(1-$B$13),
_xlpm.PMIMonthlyPayment,$B$17,
_xlpm.IsPrincipalZeroCondition,ROUND($I525,2) = 0,
_xlpm.IsPrincipalRemainingBlankCondition,$I525="",
_xlpm.IsPeriodBlankCondition,ISBLANK($A526),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26" s="84" t="str">
        <f t="shared" si="37"/>
        <v/>
      </c>
      <c r="O526" s="84"/>
    </row>
    <row r="527" spans="2:15" x14ac:dyDescent="0.3">
      <c r="B527" s="132" t="str">
        <f t="shared" si="38"/>
        <v/>
      </c>
      <c r="C527" s="130">
        <v>0.1</v>
      </c>
      <c r="D527" s="131" t="str">
        <f>_xlfn.LET(
_xlpm.Payment,IF(OR($C527&lt;&gt;$C526,$C526=""),-PMT($C527/12,COUNT($A527:$A$625),$I526),$D526),
_xlpm.IsPrincipalRemainingZeroCondition,ROUND($I526,2)=0,
_xlpm.IsPrincipalRemainingBlankCondition,$I526="",
_xlpm.IsPeriodBlankCondition,ISBLANK($A527),
_xlpm.Calculation,IF(_xlpm.IsPeriodBlankCondition,"",IF(_xlpm.IsPrincipalRemainingBlankCondition,"",IF(_xlpm.IsPrincipalRemainingZeroCondition,"",_xlpm.Payment))),
_xlpm.Calculation
)</f>
        <v/>
      </c>
      <c r="E527" s="84" t="str">
        <f t="shared" si="39"/>
        <v/>
      </c>
      <c r="F527" s="84" t="str" cm="1">
        <f t="array" ref="F527">_xlfn.LET(
_xlpm.InterestCalculation,$I526*($C527/12),
_xlpm.IsPrincipalRemainingZeroCondition,ROUND($I526,2)=0,
_xlpm.IsPrincipalRemainingBlankCondition,$I526="",
_xlpm.IsPeriodBlankCondition,ISBLANK($A527),
_xlpm.Calculation,IF(_xlpm.IsPeriodBlankCondition,"",IF(_xlpm.IsPrincipalRemainingBlankCondition,"",IF(_xlpm.IsPrincipalRemainingZeroCondition,"",_xlpm.InterestCalculation))),
_xlpm.Calculation
)</f>
        <v/>
      </c>
      <c r="G527" s="84" t="str">
        <f t="shared" si="40"/>
        <v/>
      </c>
      <c r="H527" s="84">
        <v>100</v>
      </c>
      <c r="I527" s="84" t="str">
        <f t="shared" si="36"/>
        <v/>
      </c>
      <c r="J527" s="84" t="str">
        <f>_xlfn.LET(
_xlpm.PrincpalRemainingCalculation,$B$11,
_xlpm.IsPrincipalZeroCondition,ROUND($I526,2) = 0,
_xlpm.IsPrincipalRemainingBlankCondition,$I526="",
_xlpm.IsPeriodBlankCondition,ISBLANK($A527),
_xlpm.Calculation,IF(_xlpm.IsPeriodBlankCondition,"",IF(_xlpm.IsPrincipalRemainingBlankCondition,"",IF(_xlpm.IsPrincipalZeroCondition,"",_xlpm.PrincpalRemainingCalculation))),
_xlpm.Calculation
)</f>
        <v/>
      </c>
      <c r="K527" s="84" t="str">
        <f>_xlfn.LET(
_xlpm.IsPrincipalRemainingLessThanOrEqualToPMICutoffAmtCondition,$I526&lt;=$B$2*(1-$B$13),
_xlpm.PMIMonthlyPayment,$B$17,
_xlpm.IsPrincipalZeroCondition,ROUND($I526,2) = 0,
_xlpm.IsPrincipalRemainingBlankCondition,$I526="",
_xlpm.IsPeriodBlankCondition,ISBLANK($A527),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27" s="84" t="str">
        <f t="shared" si="37"/>
        <v/>
      </c>
      <c r="O527" s="84"/>
    </row>
    <row r="528" spans="2:15" x14ac:dyDescent="0.3">
      <c r="B528" s="132" t="str">
        <f t="shared" si="38"/>
        <v/>
      </c>
      <c r="C528" s="130">
        <v>0.1</v>
      </c>
      <c r="D528" s="131" t="str">
        <f>_xlfn.LET(
_xlpm.Payment,IF(OR($C528&lt;&gt;$C527,$C527=""),-PMT($C528/12,COUNT($A528:$A$625),$I527),$D527),
_xlpm.IsPrincipalRemainingZeroCondition,ROUND($I527,2)=0,
_xlpm.IsPrincipalRemainingBlankCondition,$I527="",
_xlpm.IsPeriodBlankCondition,ISBLANK($A528),
_xlpm.Calculation,IF(_xlpm.IsPeriodBlankCondition,"",IF(_xlpm.IsPrincipalRemainingBlankCondition,"",IF(_xlpm.IsPrincipalRemainingZeroCondition,"",_xlpm.Payment))),
_xlpm.Calculation
)</f>
        <v/>
      </c>
      <c r="E528" s="84" t="str">
        <f t="shared" si="39"/>
        <v/>
      </c>
      <c r="F528" s="84" t="str" cm="1">
        <f t="array" ref="F528">_xlfn.LET(
_xlpm.InterestCalculation,$I527*($C528/12),
_xlpm.IsPrincipalRemainingZeroCondition,ROUND($I527,2)=0,
_xlpm.IsPrincipalRemainingBlankCondition,$I527="",
_xlpm.IsPeriodBlankCondition,ISBLANK($A528),
_xlpm.Calculation,IF(_xlpm.IsPeriodBlankCondition,"",IF(_xlpm.IsPrincipalRemainingBlankCondition,"",IF(_xlpm.IsPrincipalRemainingZeroCondition,"",_xlpm.InterestCalculation))),
_xlpm.Calculation
)</f>
        <v/>
      </c>
      <c r="G528" s="84" t="str">
        <f t="shared" si="40"/>
        <v/>
      </c>
      <c r="H528" s="84">
        <v>100</v>
      </c>
      <c r="I528" s="84" t="str">
        <f t="shared" si="36"/>
        <v/>
      </c>
      <c r="J528" s="84" t="str">
        <f>_xlfn.LET(
_xlpm.PrincpalRemainingCalculation,$B$11,
_xlpm.IsPrincipalZeroCondition,ROUND($I527,2) = 0,
_xlpm.IsPrincipalRemainingBlankCondition,$I527="",
_xlpm.IsPeriodBlankCondition,ISBLANK($A528),
_xlpm.Calculation,IF(_xlpm.IsPeriodBlankCondition,"",IF(_xlpm.IsPrincipalRemainingBlankCondition,"",IF(_xlpm.IsPrincipalZeroCondition,"",_xlpm.PrincpalRemainingCalculation))),
_xlpm.Calculation
)</f>
        <v/>
      </c>
      <c r="K528" s="84" t="str">
        <f>_xlfn.LET(
_xlpm.IsPrincipalRemainingLessThanOrEqualToPMICutoffAmtCondition,$I527&lt;=$B$2*(1-$B$13),
_xlpm.PMIMonthlyPayment,$B$17,
_xlpm.IsPrincipalZeroCondition,ROUND($I527,2) = 0,
_xlpm.IsPrincipalRemainingBlankCondition,$I527="",
_xlpm.IsPeriodBlankCondition,ISBLANK($A528),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28" s="84" t="str">
        <f t="shared" si="37"/>
        <v/>
      </c>
      <c r="O528" s="84"/>
    </row>
    <row r="529" spans="2:15" x14ac:dyDescent="0.3">
      <c r="B529" s="132" t="str">
        <f t="shared" si="38"/>
        <v/>
      </c>
      <c r="C529" s="130">
        <v>0.1</v>
      </c>
      <c r="D529" s="131" t="str">
        <f>_xlfn.LET(
_xlpm.Payment,IF(OR($C529&lt;&gt;$C528,$C528=""),-PMT($C529/12,COUNT($A529:$A$625),$I528),$D528),
_xlpm.IsPrincipalRemainingZeroCondition,ROUND($I528,2)=0,
_xlpm.IsPrincipalRemainingBlankCondition,$I528="",
_xlpm.IsPeriodBlankCondition,ISBLANK($A529),
_xlpm.Calculation,IF(_xlpm.IsPeriodBlankCondition,"",IF(_xlpm.IsPrincipalRemainingBlankCondition,"",IF(_xlpm.IsPrincipalRemainingZeroCondition,"",_xlpm.Payment))),
_xlpm.Calculation
)</f>
        <v/>
      </c>
      <c r="E529" s="84" t="str">
        <f t="shared" si="39"/>
        <v/>
      </c>
      <c r="F529" s="84" t="str" cm="1">
        <f t="array" ref="F529">_xlfn.LET(
_xlpm.InterestCalculation,$I528*($C529/12),
_xlpm.IsPrincipalRemainingZeroCondition,ROUND($I528,2)=0,
_xlpm.IsPrincipalRemainingBlankCondition,$I528="",
_xlpm.IsPeriodBlankCondition,ISBLANK($A529),
_xlpm.Calculation,IF(_xlpm.IsPeriodBlankCondition,"",IF(_xlpm.IsPrincipalRemainingBlankCondition,"",IF(_xlpm.IsPrincipalRemainingZeroCondition,"",_xlpm.InterestCalculation))),
_xlpm.Calculation
)</f>
        <v/>
      </c>
      <c r="G529" s="84" t="str">
        <f t="shared" si="40"/>
        <v/>
      </c>
      <c r="H529" s="84">
        <v>100</v>
      </c>
      <c r="I529" s="84" t="str">
        <f t="shared" si="36"/>
        <v/>
      </c>
      <c r="J529" s="84" t="str">
        <f>_xlfn.LET(
_xlpm.PrincpalRemainingCalculation,$B$11,
_xlpm.IsPrincipalZeroCondition,ROUND($I528,2) = 0,
_xlpm.IsPrincipalRemainingBlankCondition,$I528="",
_xlpm.IsPeriodBlankCondition,ISBLANK($A529),
_xlpm.Calculation,IF(_xlpm.IsPeriodBlankCondition,"",IF(_xlpm.IsPrincipalRemainingBlankCondition,"",IF(_xlpm.IsPrincipalZeroCondition,"",_xlpm.PrincpalRemainingCalculation))),
_xlpm.Calculation
)</f>
        <v/>
      </c>
      <c r="K529" s="84" t="str">
        <f>_xlfn.LET(
_xlpm.IsPrincipalRemainingLessThanOrEqualToPMICutoffAmtCondition,$I528&lt;=$B$2*(1-$B$13),
_xlpm.PMIMonthlyPayment,$B$17,
_xlpm.IsPrincipalZeroCondition,ROUND($I528,2) = 0,
_xlpm.IsPrincipalRemainingBlankCondition,$I528="",
_xlpm.IsPeriodBlankCondition,ISBLANK($A529),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29" s="84" t="str">
        <f t="shared" si="37"/>
        <v/>
      </c>
      <c r="O529" s="84"/>
    </row>
    <row r="530" spans="2:15" x14ac:dyDescent="0.3">
      <c r="B530" s="132" t="str">
        <f t="shared" si="38"/>
        <v/>
      </c>
      <c r="C530" s="130">
        <v>0.1</v>
      </c>
      <c r="D530" s="131" t="str">
        <f>_xlfn.LET(
_xlpm.Payment,IF(OR($C530&lt;&gt;$C529,$C529=""),-PMT($C530/12,COUNT($A530:$A$625),$I529),$D529),
_xlpm.IsPrincipalRemainingZeroCondition,ROUND($I529,2)=0,
_xlpm.IsPrincipalRemainingBlankCondition,$I529="",
_xlpm.IsPeriodBlankCondition,ISBLANK($A530),
_xlpm.Calculation,IF(_xlpm.IsPeriodBlankCondition,"",IF(_xlpm.IsPrincipalRemainingBlankCondition,"",IF(_xlpm.IsPrincipalRemainingZeroCondition,"",_xlpm.Payment))),
_xlpm.Calculation
)</f>
        <v/>
      </c>
      <c r="E530" s="84" t="str">
        <f t="shared" si="39"/>
        <v/>
      </c>
      <c r="F530" s="84" t="str" cm="1">
        <f t="array" ref="F530">_xlfn.LET(
_xlpm.InterestCalculation,$I529*($C530/12),
_xlpm.IsPrincipalRemainingZeroCondition,ROUND($I529,2)=0,
_xlpm.IsPrincipalRemainingBlankCondition,$I529="",
_xlpm.IsPeriodBlankCondition,ISBLANK($A530),
_xlpm.Calculation,IF(_xlpm.IsPeriodBlankCondition,"",IF(_xlpm.IsPrincipalRemainingBlankCondition,"",IF(_xlpm.IsPrincipalRemainingZeroCondition,"",_xlpm.InterestCalculation))),
_xlpm.Calculation
)</f>
        <v/>
      </c>
      <c r="G530" s="84" t="str">
        <f t="shared" si="40"/>
        <v/>
      </c>
      <c r="H530" s="84">
        <v>100</v>
      </c>
      <c r="I530" s="84" t="str">
        <f t="shared" si="36"/>
        <v/>
      </c>
      <c r="J530" s="84" t="str">
        <f>_xlfn.LET(
_xlpm.PrincpalRemainingCalculation,$B$11,
_xlpm.IsPrincipalZeroCondition,ROUND($I529,2) = 0,
_xlpm.IsPrincipalRemainingBlankCondition,$I529="",
_xlpm.IsPeriodBlankCondition,ISBLANK($A530),
_xlpm.Calculation,IF(_xlpm.IsPeriodBlankCondition,"",IF(_xlpm.IsPrincipalRemainingBlankCondition,"",IF(_xlpm.IsPrincipalZeroCondition,"",_xlpm.PrincpalRemainingCalculation))),
_xlpm.Calculation
)</f>
        <v/>
      </c>
      <c r="K530" s="84" t="str">
        <f>_xlfn.LET(
_xlpm.IsPrincipalRemainingLessThanOrEqualToPMICutoffAmtCondition,$I529&lt;=$B$2*(1-$B$13),
_xlpm.PMIMonthlyPayment,$B$17,
_xlpm.IsPrincipalZeroCondition,ROUND($I529,2) = 0,
_xlpm.IsPrincipalRemainingBlankCondition,$I529="",
_xlpm.IsPeriodBlankCondition,ISBLANK($A530),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30" s="84" t="str">
        <f t="shared" si="37"/>
        <v/>
      </c>
      <c r="O530" s="84"/>
    </row>
    <row r="531" spans="2:15" x14ac:dyDescent="0.3">
      <c r="B531" s="132" t="str">
        <f t="shared" si="38"/>
        <v/>
      </c>
      <c r="C531" s="130">
        <v>0.1</v>
      </c>
      <c r="D531" s="131" t="str">
        <f>_xlfn.LET(
_xlpm.Payment,IF(OR($C531&lt;&gt;$C530,$C530=""),-PMT($C531/12,COUNT($A531:$A$625),$I530),$D530),
_xlpm.IsPrincipalRemainingZeroCondition,ROUND($I530,2)=0,
_xlpm.IsPrincipalRemainingBlankCondition,$I530="",
_xlpm.IsPeriodBlankCondition,ISBLANK($A531),
_xlpm.Calculation,IF(_xlpm.IsPeriodBlankCondition,"",IF(_xlpm.IsPrincipalRemainingBlankCondition,"",IF(_xlpm.IsPrincipalRemainingZeroCondition,"",_xlpm.Payment))),
_xlpm.Calculation
)</f>
        <v/>
      </c>
      <c r="E531" s="84" t="str">
        <f t="shared" si="39"/>
        <v/>
      </c>
      <c r="F531" s="84" t="str" cm="1">
        <f t="array" ref="F531">_xlfn.LET(
_xlpm.InterestCalculation,$I530*($C531/12),
_xlpm.IsPrincipalRemainingZeroCondition,ROUND($I530,2)=0,
_xlpm.IsPrincipalRemainingBlankCondition,$I530="",
_xlpm.IsPeriodBlankCondition,ISBLANK($A531),
_xlpm.Calculation,IF(_xlpm.IsPeriodBlankCondition,"",IF(_xlpm.IsPrincipalRemainingBlankCondition,"",IF(_xlpm.IsPrincipalRemainingZeroCondition,"",_xlpm.InterestCalculation))),
_xlpm.Calculation
)</f>
        <v/>
      </c>
      <c r="G531" s="84" t="str">
        <f t="shared" si="40"/>
        <v/>
      </c>
      <c r="H531" s="84">
        <v>100</v>
      </c>
      <c r="I531" s="84" t="str">
        <f t="shared" si="36"/>
        <v/>
      </c>
      <c r="J531" s="84" t="str">
        <f>_xlfn.LET(
_xlpm.PrincpalRemainingCalculation,$B$11,
_xlpm.IsPrincipalZeroCondition,ROUND($I530,2) = 0,
_xlpm.IsPrincipalRemainingBlankCondition,$I530="",
_xlpm.IsPeriodBlankCondition,ISBLANK($A531),
_xlpm.Calculation,IF(_xlpm.IsPeriodBlankCondition,"",IF(_xlpm.IsPrincipalRemainingBlankCondition,"",IF(_xlpm.IsPrincipalZeroCondition,"",_xlpm.PrincpalRemainingCalculation))),
_xlpm.Calculation
)</f>
        <v/>
      </c>
      <c r="K531" s="84" t="str">
        <f>_xlfn.LET(
_xlpm.IsPrincipalRemainingLessThanOrEqualToPMICutoffAmtCondition,$I530&lt;=$B$2*(1-$B$13),
_xlpm.PMIMonthlyPayment,$B$17,
_xlpm.IsPrincipalZeroCondition,ROUND($I530,2) = 0,
_xlpm.IsPrincipalRemainingBlankCondition,$I530="",
_xlpm.IsPeriodBlankCondition,ISBLANK($A531),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31" s="84" t="str">
        <f t="shared" si="37"/>
        <v/>
      </c>
      <c r="O531" s="84"/>
    </row>
    <row r="532" spans="2:15" x14ac:dyDescent="0.3">
      <c r="B532" s="132" t="str">
        <f t="shared" si="38"/>
        <v/>
      </c>
      <c r="C532" s="130">
        <v>0.1</v>
      </c>
      <c r="D532" s="131" t="str">
        <f>_xlfn.LET(
_xlpm.Payment,IF(OR($C532&lt;&gt;$C531,$C531=""),-PMT($C532/12,COUNT($A532:$A$625),$I531),$D531),
_xlpm.IsPrincipalRemainingZeroCondition,ROUND($I531,2)=0,
_xlpm.IsPrincipalRemainingBlankCondition,$I531="",
_xlpm.IsPeriodBlankCondition,ISBLANK($A532),
_xlpm.Calculation,IF(_xlpm.IsPeriodBlankCondition,"",IF(_xlpm.IsPrincipalRemainingBlankCondition,"",IF(_xlpm.IsPrincipalRemainingZeroCondition,"",_xlpm.Payment))),
_xlpm.Calculation
)</f>
        <v/>
      </c>
      <c r="E532" s="84" t="str">
        <f t="shared" si="39"/>
        <v/>
      </c>
      <c r="F532" s="84" t="str" cm="1">
        <f t="array" ref="F532">_xlfn.LET(
_xlpm.InterestCalculation,$I531*($C532/12),
_xlpm.IsPrincipalRemainingZeroCondition,ROUND($I531,2)=0,
_xlpm.IsPrincipalRemainingBlankCondition,$I531="",
_xlpm.IsPeriodBlankCondition,ISBLANK($A532),
_xlpm.Calculation,IF(_xlpm.IsPeriodBlankCondition,"",IF(_xlpm.IsPrincipalRemainingBlankCondition,"",IF(_xlpm.IsPrincipalRemainingZeroCondition,"",_xlpm.InterestCalculation))),
_xlpm.Calculation
)</f>
        <v/>
      </c>
      <c r="G532" s="84" t="str">
        <f t="shared" si="40"/>
        <v/>
      </c>
      <c r="H532" s="84">
        <v>100</v>
      </c>
      <c r="I532" s="84" t="str">
        <f t="shared" si="36"/>
        <v/>
      </c>
      <c r="J532" s="84" t="str">
        <f>_xlfn.LET(
_xlpm.PrincpalRemainingCalculation,$B$11,
_xlpm.IsPrincipalZeroCondition,ROUND($I531,2) = 0,
_xlpm.IsPrincipalRemainingBlankCondition,$I531="",
_xlpm.IsPeriodBlankCondition,ISBLANK($A532),
_xlpm.Calculation,IF(_xlpm.IsPeriodBlankCondition,"",IF(_xlpm.IsPrincipalRemainingBlankCondition,"",IF(_xlpm.IsPrincipalZeroCondition,"",_xlpm.PrincpalRemainingCalculation))),
_xlpm.Calculation
)</f>
        <v/>
      </c>
      <c r="K532" s="84" t="str">
        <f>_xlfn.LET(
_xlpm.IsPrincipalRemainingLessThanOrEqualToPMICutoffAmtCondition,$I531&lt;=$B$2*(1-$B$13),
_xlpm.PMIMonthlyPayment,$B$17,
_xlpm.IsPrincipalZeroCondition,ROUND($I531,2) = 0,
_xlpm.IsPrincipalRemainingBlankCondition,$I531="",
_xlpm.IsPeriodBlankCondition,ISBLANK($A532),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32" s="84" t="str">
        <f t="shared" si="37"/>
        <v/>
      </c>
      <c r="O532" s="84"/>
    </row>
    <row r="533" spans="2:15" x14ac:dyDescent="0.3">
      <c r="B533" s="132" t="str">
        <f t="shared" si="38"/>
        <v/>
      </c>
      <c r="C533" s="130">
        <v>0.1</v>
      </c>
      <c r="D533" s="131" t="str">
        <f>_xlfn.LET(
_xlpm.Payment,IF(OR($C533&lt;&gt;$C532,$C532=""),-PMT($C533/12,COUNT($A533:$A$625),$I532),$D532),
_xlpm.IsPrincipalRemainingZeroCondition,ROUND($I532,2)=0,
_xlpm.IsPrincipalRemainingBlankCondition,$I532="",
_xlpm.IsPeriodBlankCondition,ISBLANK($A533),
_xlpm.Calculation,IF(_xlpm.IsPeriodBlankCondition,"",IF(_xlpm.IsPrincipalRemainingBlankCondition,"",IF(_xlpm.IsPrincipalRemainingZeroCondition,"",_xlpm.Payment))),
_xlpm.Calculation
)</f>
        <v/>
      </c>
      <c r="E533" s="84" t="str">
        <f t="shared" si="39"/>
        <v/>
      </c>
      <c r="F533" s="84" t="str" cm="1">
        <f t="array" ref="F533">_xlfn.LET(
_xlpm.InterestCalculation,$I532*($C533/12),
_xlpm.IsPrincipalRemainingZeroCondition,ROUND($I532,2)=0,
_xlpm.IsPrincipalRemainingBlankCondition,$I532="",
_xlpm.IsPeriodBlankCondition,ISBLANK($A533),
_xlpm.Calculation,IF(_xlpm.IsPeriodBlankCondition,"",IF(_xlpm.IsPrincipalRemainingBlankCondition,"",IF(_xlpm.IsPrincipalRemainingZeroCondition,"",_xlpm.InterestCalculation))),
_xlpm.Calculation
)</f>
        <v/>
      </c>
      <c r="G533" s="84" t="str">
        <f t="shared" si="40"/>
        <v/>
      </c>
      <c r="H533" s="84">
        <v>100</v>
      </c>
      <c r="I533" s="84" t="str">
        <f t="shared" si="36"/>
        <v/>
      </c>
      <c r="J533" s="84" t="str">
        <f>_xlfn.LET(
_xlpm.PrincpalRemainingCalculation,$B$11,
_xlpm.IsPrincipalZeroCondition,ROUND($I532,2) = 0,
_xlpm.IsPrincipalRemainingBlankCondition,$I532="",
_xlpm.IsPeriodBlankCondition,ISBLANK($A533),
_xlpm.Calculation,IF(_xlpm.IsPeriodBlankCondition,"",IF(_xlpm.IsPrincipalRemainingBlankCondition,"",IF(_xlpm.IsPrincipalZeroCondition,"",_xlpm.PrincpalRemainingCalculation))),
_xlpm.Calculation
)</f>
        <v/>
      </c>
      <c r="K533" s="84" t="str">
        <f>_xlfn.LET(
_xlpm.IsPrincipalRemainingLessThanOrEqualToPMICutoffAmtCondition,$I532&lt;=$B$2*(1-$B$13),
_xlpm.PMIMonthlyPayment,$B$17,
_xlpm.IsPrincipalZeroCondition,ROUND($I532,2) = 0,
_xlpm.IsPrincipalRemainingBlankCondition,$I532="",
_xlpm.IsPeriodBlankCondition,ISBLANK($A533),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33" s="84" t="str">
        <f t="shared" si="37"/>
        <v/>
      </c>
      <c r="O533" s="84"/>
    </row>
    <row r="534" spans="2:15" x14ac:dyDescent="0.3">
      <c r="B534" s="132" t="str">
        <f t="shared" si="38"/>
        <v/>
      </c>
      <c r="C534" s="130">
        <v>0.1</v>
      </c>
      <c r="D534" s="131" t="str">
        <f>_xlfn.LET(
_xlpm.Payment,IF(OR($C534&lt;&gt;$C533,$C533=""),-PMT($C534/12,COUNT($A534:$A$625),$I533),$D533),
_xlpm.IsPrincipalRemainingZeroCondition,ROUND($I533,2)=0,
_xlpm.IsPrincipalRemainingBlankCondition,$I533="",
_xlpm.IsPeriodBlankCondition,ISBLANK($A534),
_xlpm.Calculation,IF(_xlpm.IsPeriodBlankCondition,"",IF(_xlpm.IsPrincipalRemainingBlankCondition,"",IF(_xlpm.IsPrincipalRemainingZeroCondition,"",_xlpm.Payment))),
_xlpm.Calculation
)</f>
        <v/>
      </c>
      <c r="E534" s="84" t="str">
        <f t="shared" si="39"/>
        <v/>
      </c>
      <c r="F534" s="84" t="str" cm="1">
        <f t="array" ref="F534">_xlfn.LET(
_xlpm.InterestCalculation,$I533*($C534/12),
_xlpm.IsPrincipalRemainingZeroCondition,ROUND($I533,2)=0,
_xlpm.IsPrincipalRemainingBlankCondition,$I533="",
_xlpm.IsPeriodBlankCondition,ISBLANK($A534),
_xlpm.Calculation,IF(_xlpm.IsPeriodBlankCondition,"",IF(_xlpm.IsPrincipalRemainingBlankCondition,"",IF(_xlpm.IsPrincipalRemainingZeroCondition,"",_xlpm.InterestCalculation))),
_xlpm.Calculation
)</f>
        <v/>
      </c>
      <c r="G534" s="84" t="str">
        <f t="shared" si="40"/>
        <v/>
      </c>
      <c r="H534" s="84">
        <v>100</v>
      </c>
      <c r="I534" s="84" t="str">
        <f t="shared" si="36"/>
        <v/>
      </c>
      <c r="J534" s="84" t="str">
        <f>_xlfn.LET(
_xlpm.PrincpalRemainingCalculation,$B$11,
_xlpm.IsPrincipalZeroCondition,ROUND($I533,2) = 0,
_xlpm.IsPrincipalRemainingBlankCondition,$I533="",
_xlpm.IsPeriodBlankCondition,ISBLANK($A534),
_xlpm.Calculation,IF(_xlpm.IsPeriodBlankCondition,"",IF(_xlpm.IsPrincipalRemainingBlankCondition,"",IF(_xlpm.IsPrincipalZeroCondition,"",_xlpm.PrincpalRemainingCalculation))),
_xlpm.Calculation
)</f>
        <v/>
      </c>
      <c r="K534" s="84" t="str">
        <f>_xlfn.LET(
_xlpm.IsPrincipalRemainingLessThanOrEqualToPMICutoffAmtCondition,$I533&lt;=$B$2*(1-$B$13),
_xlpm.PMIMonthlyPayment,$B$17,
_xlpm.IsPrincipalZeroCondition,ROUND($I533,2) = 0,
_xlpm.IsPrincipalRemainingBlankCondition,$I533="",
_xlpm.IsPeriodBlankCondition,ISBLANK($A534),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34" s="84" t="str">
        <f t="shared" si="37"/>
        <v/>
      </c>
      <c r="O534" s="84"/>
    </row>
    <row r="535" spans="2:15" x14ac:dyDescent="0.3">
      <c r="B535" s="132" t="str">
        <f t="shared" si="38"/>
        <v/>
      </c>
      <c r="C535" s="130">
        <v>0.1</v>
      </c>
      <c r="D535" s="131" t="str">
        <f>_xlfn.LET(
_xlpm.Payment,IF(OR($C535&lt;&gt;$C534,$C534=""),-PMT($C535/12,COUNT($A535:$A$625),$I534),$D534),
_xlpm.IsPrincipalRemainingZeroCondition,ROUND($I534,2)=0,
_xlpm.IsPrincipalRemainingBlankCondition,$I534="",
_xlpm.IsPeriodBlankCondition,ISBLANK($A535),
_xlpm.Calculation,IF(_xlpm.IsPeriodBlankCondition,"",IF(_xlpm.IsPrincipalRemainingBlankCondition,"",IF(_xlpm.IsPrincipalRemainingZeroCondition,"",_xlpm.Payment))),
_xlpm.Calculation
)</f>
        <v/>
      </c>
      <c r="E535" s="84" t="str">
        <f t="shared" si="39"/>
        <v/>
      </c>
      <c r="F535" s="84" t="str" cm="1">
        <f t="array" ref="F535">_xlfn.LET(
_xlpm.InterestCalculation,$I534*($C535/12),
_xlpm.IsPrincipalRemainingZeroCondition,ROUND($I534,2)=0,
_xlpm.IsPrincipalRemainingBlankCondition,$I534="",
_xlpm.IsPeriodBlankCondition,ISBLANK($A535),
_xlpm.Calculation,IF(_xlpm.IsPeriodBlankCondition,"",IF(_xlpm.IsPrincipalRemainingBlankCondition,"",IF(_xlpm.IsPrincipalRemainingZeroCondition,"",_xlpm.InterestCalculation))),
_xlpm.Calculation
)</f>
        <v/>
      </c>
      <c r="G535" s="84" t="str">
        <f t="shared" si="40"/>
        <v/>
      </c>
      <c r="H535" s="84">
        <v>100</v>
      </c>
      <c r="I535" s="84" t="str">
        <f t="shared" si="36"/>
        <v/>
      </c>
      <c r="J535" s="84" t="str">
        <f>_xlfn.LET(
_xlpm.PrincpalRemainingCalculation,$B$11,
_xlpm.IsPrincipalZeroCondition,ROUND($I534,2) = 0,
_xlpm.IsPrincipalRemainingBlankCondition,$I534="",
_xlpm.IsPeriodBlankCondition,ISBLANK($A535),
_xlpm.Calculation,IF(_xlpm.IsPeriodBlankCondition,"",IF(_xlpm.IsPrincipalRemainingBlankCondition,"",IF(_xlpm.IsPrincipalZeroCondition,"",_xlpm.PrincpalRemainingCalculation))),
_xlpm.Calculation
)</f>
        <v/>
      </c>
      <c r="K535" s="84" t="str">
        <f>_xlfn.LET(
_xlpm.IsPrincipalRemainingLessThanOrEqualToPMICutoffAmtCondition,$I534&lt;=$B$2*(1-$B$13),
_xlpm.PMIMonthlyPayment,$B$17,
_xlpm.IsPrincipalZeroCondition,ROUND($I534,2) = 0,
_xlpm.IsPrincipalRemainingBlankCondition,$I534="",
_xlpm.IsPeriodBlankCondition,ISBLANK($A535),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35" s="84" t="str">
        <f t="shared" si="37"/>
        <v/>
      </c>
      <c r="O535" s="84"/>
    </row>
    <row r="536" spans="2:15" x14ac:dyDescent="0.3">
      <c r="B536" s="132" t="str">
        <f t="shared" si="38"/>
        <v/>
      </c>
      <c r="C536" s="130">
        <v>0.1</v>
      </c>
      <c r="D536" s="131" t="str">
        <f>_xlfn.LET(
_xlpm.Payment,IF(OR($C536&lt;&gt;$C535,$C535=""),-PMT($C536/12,COUNT($A536:$A$625),$I535),$D535),
_xlpm.IsPrincipalRemainingZeroCondition,ROUND($I535,2)=0,
_xlpm.IsPrincipalRemainingBlankCondition,$I535="",
_xlpm.IsPeriodBlankCondition,ISBLANK($A536),
_xlpm.Calculation,IF(_xlpm.IsPeriodBlankCondition,"",IF(_xlpm.IsPrincipalRemainingBlankCondition,"",IF(_xlpm.IsPrincipalRemainingZeroCondition,"",_xlpm.Payment))),
_xlpm.Calculation
)</f>
        <v/>
      </c>
      <c r="E536" s="84" t="str">
        <f t="shared" si="39"/>
        <v/>
      </c>
      <c r="F536" s="84" t="str" cm="1">
        <f t="array" ref="F536">_xlfn.LET(
_xlpm.InterestCalculation,$I535*($C536/12),
_xlpm.IsPrincipalRemainingZeroCondition,ROUND($I535,2)=0,
_xlpm.IsPrincipalRemainingBlankCondition,$I535="",
_xlpm.IsPeriodBlankCondition,ISBLANK($A536),
_xlpm.Calculation,IF(_xlpm.IsPeriodBlankCondition,"",IF(_xlpm.IsPrincipalRemainingBlankCondition,"",IF(_xlpm.IsPrincipalRemainingZeroCondition,"",_xlpm.InterestCalculation))),
_xlpm.Calculation
)</f>
        <v/>
      </c>
      <c r="G536" s="84" t="str">
        <f t="shared" si="40"/>
        <v/>
      </c>
      <c r="H536" s="84">
        <v>100</v>
      </c>
      <c r="I536" s="84" t="str">
        <f t="shared" si="36"/>
        <v/>
      </c>
      <c r="J536" s="84" t="str">
        <f>_xlfn.LET(
_xlpm.PrincpalRemainingCalculation,$B$11,
_xlpm.IsPrincipalZeroCondition,ROUND($I535,2) = 0,
_xlpm.IsPrincipalRemainingBlankCondition,$I535="",
_xlpm.IsPeriodBlankCondition,ISBLANK($A536),
_xlpm.Calculation,IF(_xlpm.IsPeriodBlankCondition,"",IF(_xlpm.IsPrincipalRemainingBlankCondition,"",IF(_xlpm.IsPrincipalZeroCondition,"",_xlpm.PrincpalRemainingCalculation))),
_xlpm.Calculation
)</f>
        <v/>
      </c>
      <c r="K536" s="84" t="str">
        <f>_xlfn.LET(
_xlpm.IsPrincipalRemainingLessThanOrEqualToPMICutoffAmtCondition,$I535&lt;=$B$2*(1-$B$13),
_xlpm.PMIMonthlyPayment,$B$17,
_xlpm.IsPrincipalZeroCondition,ROUND($I535,2) = 0,
_xlpm.IsPrincipalRemainingBlankCondition,$I535="",
_xlpm.IsPeriodBlankCondition,ISBLANK($A536),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36" s="84" t="str">
        <f t="shared" si="37"/>
        <v/>
      </c>
      <c r="O536" s="84"/>
    </row>
    <row r="537" spans="2:15" x14ac:dyDescent="0.3">
      <c r="B537" s="132" t="str">
        <f t="shared" si="38"/>
        <v/>
      </c>
      <c r="C537" s="130">
        <v>0.1</v>
      </c>
      <c r="D537" s="131" t="str">
        <f>_xlfn.LET(
_xlpm.Payment,IF(OR($C537&lt;&gt;$C536,$C536=""),-PMT($C537/12,COUNT($A537:$A$625),$I536),$D536),
_xlpm.IsPrincipalRemainingZeroCondition,ROUND($I536,2)=0,
_xlpm.IsPrincipalRemainingBlankCondition,$I536="",
_xlpm.IsPeriodBlankCondition,ISBLANK($A537),
_xlpm.Calculation,IF(_xlpm.IsPeriodBlankCondition,"",IF(_xlpm.IsPrincipalRemainingBlankCondition,"",IF(_xlpm.IsPrincipalRemainingZeroCondition,"",_xlpm.Payment))),
_xlpm.Calculation
)</f>
        <v/>
      </c>
      <c r="E537" s="84" t="str">
        <f t="shared" si="39"/>
        <v/>
      </c>
      <c r="F537" s="84" t="str" cm="1">
        <f t="array" ref="F537">_xlfn.LET(
_xlpm.InterestCalculation,$I536*($C537/12),
_xlpm.IsPrincipalRemainingZeroCondition,ROUND($I536,2)=0,
_xlpm.IsPrincipalRemainingBlankCondition,$I536="",
_xlpm.IsPeriodBlankCondition,ISBLANK($A537),
_xlpm.Calculation,IF(_xlpm.IsPeriodBlankCondition,"",IF(_xlpm.IsPrincipalRemainingBlankCondition,"",IF(_xlpm.IsPrincipalRemainingZeroCondition,"",_xlpm.InterestCalculation))),
_xlpm.Calculation
)</f>
        <v/>
      </c>
      <c r="G537" s="84" t="str">
        <f t="shared" si="40"/>
        <v/>
      </c>
      <c r="H537" s="84">
        <v>100</v>
      </c>
      <c r="I537" s="84" t="str">
        <f t="shared" si="36"/>
        <v/>
      </c>
      <c r="J537" s="84" t="str">
        <f>_xlfn.LET(
_xlpm.PrincpalRemainingCalculation,$B$11,
_xlpm.IsPrincipalZeroCondition,ROUND($I536,2) = 0,
_xlpm.IsPrincipalRemainingBlankCondition,$I536="",
_xlpm.IsPeriodBlankCondition,ISBLANK($A537),
_xlpm.Calculation,IF(_xlpm.IsPeriodBlankCondition,"",IF(_xlpm.IsPrincipalRemainingBlankCondition,"",IF(_xlpm.IsPrincipalZeroCondition,"",_xlpm.PrincpalRemainingCalculation))),
_xlpm.Calculation
)</f>
        <v/>
      </c>
      <c r="K537" s="84" t="str">
        <f>_xlfn.LET(
_xlpm.IsPrincipalRemainingLessThanOrEqualToPMICutoffAmtCondition,$I536&lt;=$B$2*(1-$B$13),
_xlpm.PMIMonthlyPayment,$B$17,
_xlpm.IsPrincipalZeroCondition,ROUND($I536,2) = 0,
_xlpm.IsPrincipalRemainingBlankCondition,$I536="",
_xlpm.IsPeriodBlankCondition,ISBLANK($A537),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37" s="84" t="str">
        <f t="shared" si="37"/>
        <v/>
      </c>
      <c r="O537" s="84"/>
    </row>
    <row r="538" spans="2:15" x14ac:dyDescent="0.3">
      <c r="B538" s="132" t="str">
        <f t="shared" si="38"/>
        <v/>
      </c>
      <c r="C538" s="130">
        <v>0.1</v>
      </c>
      <c r="D538" s="131" t="str">
        <f>_xlfn.LET(
_xlpm.Payment,IF(OR($C538&lt;&gt;$C537,$C537=""),-PMT($C538/12,COUNT($A538:$A$625),$I537),$D537),
_xlpm.IsPrincipalRemainingZeroCondition,ROUND($I537,2)=0,
_xlpm.IsPrincipalRemainingBlankCondition,$I537="",
_xlpm.IsPeriodBlankCondition,ISBLANK($A538),
_xlpm.Calculation,IF(_xlpm.IsPeriodBlankCondition,"",IF(_xlpm.IsPrincipalRemainingBlankCondition,"",IF(_xlpm.IsPrincipalRemainingZeroCondition,"",_xlpm.Payment))),
_xlpm.Calculation
)</f>
        <v/>
      </c>
      <c r="E538" s="84" t="str">
        <f t="shared" si="39"/>
        <v/>
      </c>
      <c r="F538" s="84" t="str" cm="1">
        <f t="array" ref="F538">_xlfn.LET(
_xlpm.InterestCalculation,$I537*($C538/12),
_xlpm.IsPrincipalRemainingZeroCondition,ROUND($I537,2)=0,
_xlpm.IsPrincipalRemainingBlankCondition,$I537="",
_xlpm.IsPeriodBlankCondition,ISBLANK($A538),
_xlpm.Calculation,IF(_xlpm.IsPeriodBlankCondition,"",IF(_xlpm.IsPrincipalRemainingBlankCondition,"",IF(_xlpm.IsPrincipalRemainingZeroCondition,"",_xlpm.InterestCalculation))),
_xlpm.Calculation
)</f>
        <v/>
      </c>
      <c r="G538" s="84" t="str">
        <f t="shared" si="40"/>
        <v/>
      </c>
      <c r="H538" s="84">
        <v>100</v>
      </c>
      <c r="I538" s="84" t="str">
        <f t="shared" ref="I538:I601" si="41">_xlfn.LET(
_xlpm.StartingBalanceGreaterThanPrincipalOwedPlusPrepaymentCondition,$E538&gt;=$G538+$H538,
_xlpm.IsPrincpalOwedPlusPrepaymentLessThanOrEqualToPrincipalRemainingCondition,ROUND($G538+$H538,2)&lt;=ROUND($I537,2),
_xlpm.IsCurrentPrincapalOwedAmtGreaterThanPrevPrincipalOwedCondition,$G537&gt;$I537,
_xlpm.IsPrincipalZeroCondition,ROUND($I537,2) = 0,
_xlpm.IsPrincipalRemainingBlankCondition,$I537="",
_xlpm.IsPeriodBlankCondition,ISBLANK($A538),
_xlpm.Calculation,IF(_xlpm.IsPeriodBlankCondition,"",IF(_xlpm.IsPrincipalRemainingBlankCondition,"",IF(_xlpm.IsPrincipalZeroCondition,"",IF(_xlpm.StartingBalanceGreaterThanPrincipalOwedPlusPrepaymentCondition,$E538-$G538-$H538,0)))),
_xlpm.Calculation
)</f>
        <v/>
      </c>
      <c r="J538" s="84" t="str">
        <f>_xlfn.LET(
_xlpm.PrincpalRemainingCalculation,$B$11,
_xlpm.IsPrincipalZeroCondition,ROUND($I537,2) = 0,
_xlpm.IsPrincipalRemainingBlankCondition,$I537="",
_xlpm.IsPeriodBlankCondition,ISBLANK($A538),
_xlpm.Calculation,IF(_xlpm.IsPeriodBlankCondition,"",IF(_xlpm.IsPrincipalRemainingBlankCondition,"",IF(_xlpm.IsPrincipalZeroCondition,"",_xlpm.PrincpalRemainingCalculation))),
_xlpm.Calculation
)</f>
        <v/>
      </c>
      <c r="K538" s="84" t="str">
        <f>_xlfn.LET(
_xlpm.IsPrincipalRemainingLessThanOrEqualToPMICutoffAmtCondition,$I537&lt;=$B$2*(1-$B$13),
_xlpm.PMIMonthlyPayment,$B$17,
_xlpm.IsPrincipalZeroCondition,ROUND($I537,2) = 0,
_xlpm.IsPrincipalRemainingBlankCondition,$I537="",
_xlpm.IsPeriodBlankCondition,ISBLANK($A538),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38" s="84" t="str">
        <f t="shared" ref="L538:L601" si="42">_xlfn.LET(
_xlpm.PrePaymentActuallyPaid,IF($E538&gt;=$G538+$H538,$H538,$E538-$G538),
_xlpm.IfPMIOwedIsBlank,IF($K538 = "",0,$K538),
_xlpm.TotalMonthlyPaymentCalculation,$F538+$G538+$J538+_xlpm.IfPMIOwedIsBlank+_xlpm.PrePaymentActuallyPaid,
_xlpm.IsPrincipalZeroCondition,ROUND($I537,2) = 0,
_xlpm.IsPrincipalRemainingBlankCondition,$I537="",
_xlpm.IsPeriodBlankCondition,ISBLANK($A538),
_xlpm.Calculation,IF(_xlpm.IsPeriodBlankCondition,"",IF(_xlpm.IsPrincipalRemainingBlankCondition,"",IF(_xlpm.IsPrincipalZeroCondition,"",_xlpm.TotalMonthlyPaymentCalculation))),
_xlpm.Calculation
)</f>
        <v/>
      </c>
      <c r="O538" s="84"/>
    </row>
    <row r="539" spans="2:15" x14ac:dyDescent="0.3">
      <c r="B539" s="132" t="str">
        <f t="shared" ref="B539:B602" si="43">IF(ISBLANK($A539),"",EDATE($B538,1))</f>
        <v/>
      </c>
      <c r="C539" s="130">
        <v>0.1</v>
      </c>
      <c r="D539" s="131" t="str">
        <f>_xlfn.LET(
_xlpm.Payment,IF(OR($C539&lt;&gt;$C538,$C538=""),-PMT($C539/12,COUNT($A539:$A$625),$I538),$D538),
_xlpm.IsPrincipalRemainingZeroCondition,ROUND($I538,2)=0,
_xlpm.IsPrincipalRemainingBlankCondition,$I538="",
_xlpm.IsPeriodBlankCondition,ISBLANK($A539),
_xlpm.Calculation,IF(_xlpm.IsPeriodBlankCondition,"",IF(_xlpm.IsPrincipalRemainingBlankCondition,"",IF(_xlpm.IsPrincipalRemainingZeroCondition,"",_xlpm.Payment))),
_xlpm.Calculation
)</f>
        <v/>
      </c>
      <c r="E539" s="84" t="str">
        <f t="shared" ref="E539:E602" si="44">_xlfn.LET(
_xlpm.StartingPrincipalBalance,$I538,
_xlpm.IsPrincipalRemainingZeroCondition,ROUND($I538,2)=0,
_xlpm.IsPrincipalRemainingBlankCondition,$I538="",
_xlpm.IsPeriodBlankCondition,ISBLANK($A539),
_xlpm.Calculation,IF(_xlpm.IsPeriodBlankCondition,"",IF(_xlpm.IsPrincipalRemainingBlankCondition,"",IF(_xlpm.IsPrincipalRemainingZeroCondition,"",_xlpm.StartingPrincipalBalance))),
_xlpm.Calculation
)</f>
        <v/>
      </c>
      <c r="F539" s="84" t="str" cm="1">
        <f t="array" ref="F539">_xlfn.LET(
_xlpm.InterestCalculation,$I538*($C539/12),
_xlpm.IsPrincipalRemainingZeroCondition,ROUND($I538,2)=0,
_xlpm.IsPrincipalRemainingBlankCondition,$I538="",
_xlpm.IsPeriodBlankCondition,ISBLANK($A539),
_xlpm.Calculation,IF(_xlpm.IsPeriodBlankCondition,"",IF(_xlpm.IsPrincipalRemainingBlankCondition,"",IF(_xlpm.IsPrincipalRemainingZeroCondition,"",_xlpm.InterestCalculation))),
_xlpm.Calculation
)</f>
        <v/>
      </c>
      <c r="G539" s="84" t="str">
        <f t="shared" si="40"/>
        <v/>
      </c>
      <c r="H539" s="84">
        <v>100</v>
      </c>
      <c r="I539" s="84" t="str">
        <f t="shared" si="41"/>
        <v/>
      </c>
      <c r="J539" s="84" t="str">
        <f>_xlfn.LET(
_xlpm.PrincpalRemainingCalculation,$B$11,
_xlpm.IsPrincipalZeroCondition,ROUND($I538,2) = 0,
_xlpm.IsPrincipalRemainingBlankCondition,$I538="",
_xlpm.IsPeriodBlankCondition,ISBLANK($A539),
_xlpm.Calculation,IF(_xlpm.IsPeriodBlankCondition,"",IF(_xlpm.IsPrincipalRemainingBlankCondition,"",IF(_xlpm.IsPrincipalZeroCondition,"",_xlpm.PrincpalRemainingCalculation))),
_xlpm.Calculation
)</f>
        <v/>
      </c>
      <c r="K539" s="84" t="str">
        <f>_xlfn.LET(
_xlpm.IsPrincipalRemainingLessThanOrEqualToPMICutoffAmtCondition,$I538&lt;=$B$2*(1-$B$13),
_xlpm.PMIMonthlyPayment,$B$17,
_xlpm.IsPrincipalZeroCondition,ROUND($I538,2) = 0,
_xlpm.IsPrincipalRemainingBlankCondition,$I538="",
_xlpm.IsPeriodBlankCondition,ISBLANK($A539),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39" s="84" t="str">
        <f t="shared" si="42"/>
        <v/>
      </c>
      <c r="O539" s="84"/>
    </row>
    <row r="540" spans="2:15" x14ac:dyDescent="0.3">
      <c r="B540" s="132" t="str">
        <f t="shared" si="43"/>
        <v/>
      </c>
      <c r="C540" s="130">
        <v>0.1</v>
      </c>
      <c r="D540" s="131" t="str">
        <f>_xlfn.LET(
_xlpm.Payment,IF(OR($C540&lt;&gt;$C539,$C539=""),-PMT($C540/12,COUNT($A540:$A$625),$I539),$D539),
_xlpm.IsPrincipalRemainingZeroCondition,ROUND($I539,2)=0,
_xlpm.IsPrincipalRemainingBlankCondition,$I539="",
_xlpm.IsPeriodBlankCondition,ISBLANK($A540),
_xlpm.Calculation,IF(_xlpm.IsPeriodBlankCondition,"",IF(_xlpm.IsPrincipalRemainingBlankCondition,"",IF(_xlpm.IsPrincipalRemainingZeroCondition,"",_xlpm.Payment))),
_xlpm.Calculation
)</f>
        <v/>
      </c>
      <c r="E540" s="84" t="str">
        <f t="shared" si="44"/>
        <v/>
      </c>
      <c r="F540" s="84" t="str" cm="1">
        <f t="array" ref="F540">_xlfn.LET(
_xlpm.InterestCalculation,$I539*($C540/12),
_xlpm.IsPrincipalRemainingZeroCondition,ROUND($I539,2)=0,
_xlpm.IsPrincipalRemainingBlankCondition,$I539="",
_xlpm.IsPeriodBlankCondition,ISBLANK($A540),
_xlpm.Calculation,IF(_xlpm.IsPeriodBlankCondition,"",IF(_xlpm.IsPrincipalRemainingBlankCondition,"",IF(_xlpm.IsPrincipalRemainingZeroCondition,"",_xlpm.InterestCalculation))),
_xlpm.Calculation
)</f>
        <v/>
      </c>
      <c r="G540" s="84" t="str">
        <f t="shared" si="40"/>
        <v/>
      </c>
      <c r="H540" s="84">
        <v>100</v>
      </c>
      <c r="I540" s="84" t="str">
        <f t="shared" si="41"/>
        <v/>
      </c>
      <c r="J540" s="84" t="str">
        <f>_xlfn.LET(
_xlpm.PrincpalRemainingCalculation,$B$11,
_xlpm.IsPrincipalZeroCondition,ROUND($I539,2) = 0,
_xlpm.IsPrincipalRemainingBlankCondition,$I539="",
_xlpm.IsPeriodBlankCondition,ISBLANK($A540),
_xlpm.Calculation,IF(_xlpm.IsPeriodBlankCondition,"",IF(_xlpm.IsPrincipalRemainingBlankCondition,"",IF(_xlpm.IsPrincipalZeroCondition,"",_xlpm.PrincpalRemainingCalculation))),
_xlpm.Calculation
)</f>
        <v/>
      </c>
      <c r="K540" s="84" t="str">
        <f>_xlfn.LET(
_xlpm.IsPrincipalRemainingLessThanOrEqualToPMICutoffAmtCondition,$I539&lt;=$B$2*(1-$B$13),
_xlpm.PMIMonthlyPayment,$B$17,
_xlpm.IsPrincipalZeroCondition,ROUND($I539,2) = 0,
_xlpm.IsPrincipalRemainingBlankCondition,$I539="",
_xlpm.IsPeriodBlankCondition,ISBLANK($A540),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40" s="84" t="str">
        <f t="shared" si="42"/>
        <v/>
      </c>
      <c r="O540" s="84"/>
    </row>
    <row r="541" spans="2:15" x14ac:dyDescent="0.3">
      <c r="B541" s="132" t="str">
        <f t="shared" si="43"/>
        <v/>
      </c>
      <c r="C541" s="130">
        <v>0.1</v>
      </c>
      <c r="D541" s="131" t="str">
        <f>_xlfn.LET(
_xlpm.Payment,IF(OR($C541&lt;&gt;$C540,$C540=""),-PMT($C541/12,COUNT($A541:$A$625),$I540),$D540),
_xlpm.IsPrincipalRemainingZeroCondition,ROUND($I540,2)=0,
_xlpm.IsPrincipalRemainingBlankCondition,$I540="",
_xlpm.IsPeriodBlankCondition,ISBLANK($A541),
_xlpm.Calculation,IF(_xlpm.IsPeriodBlankCondition,"",IF(_xlpm.IsPrincipalRemainingBlankCondition,"",IF(_xlpm.IsPrincipalRemainingZeroCondition,"",_xlpm.Payment))),
_xlpm.Calculation
)</f>
        <v/>
      </c>
      <c r="E541" s="84" t="str">
        <f t="shared" si="44"/>
        <v/>
      </c>
      <c r="F541" s="84" t="str" cm="1">
        <f t="array" ref="F541">_xlfn.LET(
_xlpm.InterestCalculation,$I540*($C541/12),
_xlpm.IsPrincipalRemainingZeroCondition,ROUND($I540,2)=0,
_xlpm.IsPrincipalRemainingBlankCondition,$I540="",
_xlpm.IsPeriodBlankCondition,ISBLANK($A541),
_xlpm.Calculation,IF(_xlpm.IsPeriodBlankCondition,"",IF(_xlpm.IsPrincipalRemainingBlankCondition,"",IF(_xlpm.IsPrincipalRemainingZeroCondition,"",_xlpm.InterestCalculation))),
_xlpm.Calculation
)</f>
        <v/>
      </c>
      <c r="G541" s="84" t="str">
        <f t="shared" si="40"/>
        <v/>
      </c>
      <c r="H541" s="84">
        <v>100</v>
      </c>
      <c r="I541" s="84" t="str">
        <f t="shared" si="41"/>
        <v/>
      </c>
      <c r="J541" s="84" t="str">
        <f>_xlfn.LET(
_xlpm.PrincpalRemainingCalculation,$B$11,
_xlpm.IsPrincipalZeroCondition,ROUND($I540,2) = 0,
_xlpm.IsPrincipalRemainingBlankCondition,$I540="",
_xlpm.IsPeriodBlankCondition,ISBLANK($A541),
_xlpm.Calculation,IF(_xlpm.IsPeriodBlankCondition,"",IF(_xlpm.IsPrincipalRemainingBlankCondition,"",IF(_xlpm.IsPrincipalZeroCondition,"",_xlpm.PrincpalRemainingCalculation))),
_xlpm.Calculation
)</f>
        <v/>
      </c>
      <c r="K541" s="84" t="str">
        <f>_xlfn.LET(
_xlpm.IsPrincipalRemainingLessThanOrEqualToPMICutoffAmtCondition,$I540&lt;=$B$2*(1-$B$13),
_xlpm.PMIMonthlyPayment,$B$17,
_xlpm.IsPrincipalZeroCondition,ROUND($I540,2) = 0,
_xlpm.IsPrincipalRemainingBlankCondition,$I540="",
_xlpm.IsPeriodBlankCondition,ISBLANK($A541),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41" s="84" t="str">
        <f t="shared" si="42"/>
        <v/>
      </c>
      <c r="O541" s="84"/>
    </row>
    <row r="542" spans="2:15" x14ac:dyDescent="0.3">
      <c r="B542" s="132" t="str">
        <f t="shared" si="43"/>
        <v/>
      </c>
      <c r="C542" s="130">
        <v>0.1</v>
      </c>
      <c r="D542" s="131" t="str">
        <f>_xlfn.LET(
_xlpm.Payment,IF(OR($C542&lt;&gt;$C541,$C541=""),-PMT($C542/12,COUNT($A542:$A$625),$I541),$D541),
_xlpm.IsPrincipalRemainingZeroCondition,ROUND($I541,2)=0,
_xlpm.IsPrincipalRemainingBlankCondition,$I541="",
_xlpm.IsPeriodBlankCondition,ISBLANK($A542),
_xlpm.Calculation,IF(_xlpm.IsPeriodBlankCondition,"",IF(_xlpm.IsPrincipalRemainingBlankCondition,"",IF(_xlpm.IsPrincipalRemainingZeroCondition,"",_xlpm.Payment))),
_xlpm.Calculation
)</f>
        <v/>
      </c>
      <c r="E542" s="84" t="str">
        <f t="shared" si="44"/>
        <v/>
      </c>
      <c r="F542" s="84" t="str" cm="1">
        <f t="array" ref="F542">_xlfn.LET(
_xlpm.InterestCalculation,$I541*($C542/12),
_xlpm.IsPrincipalRemainingZeroCondition,ROUND($I541,2)=0,
_xlpm.IsPrincipalRemainingBlankCondition,$I541="",
_xlpm.IsPeriodBlankCondition,ISBLANK($A542),
_xlpm.Calculation,IF(_xlpm.IsPeriodBlankCondition,"",IF(_xlpm.IsPrincipalRemainingBlankCondition,"",IF(_xlpm.IsPrincipalRemainingZeroCondition,"",_xlpm.InterestCalculation))),
_xlpm.Calculation
)</f>
        <v/>
      </c>
      <c r="G542" s="84" t="str">
        <f t="shared" si="40"/>
        <v/>
      </c>
      <c r="H542" s="84">
        <v>100</v>
      </c>
      <c r="I542" s="84" t="str">
        <f t="shared" si="41"/>
        <v/>
      </c>
      <c r="J542" s="84" t="str">
        <f>_xlfn.LET(
_xlpm.PrincpalRemainingCalculation,$B$11,
_xlpm.IsPrincipalZeroCondition,ROUND($I541,2) = 0,
_xlpm.IsPrincipalRemainingBlankCondition,$I541="",
_xlpm.IsPeriodBlankCondition,ISBLANK($A542),
_xlpm.Calculation,IF(_xlpm.IsPeriodBlankCondition,"",IF(_xlpm.IsPrincipalRemainingBlankCondition,"",IF(_xlpm.IsPrincipalZeroCondition,"",_xlpm.PrincpalRemainingCalculation))),
_xlpm.Calculation
)</f>
        <v/>
      </c>
      <c r="K542" s="84" t="str">
        <f>_xlfn.LET(
_xlpm.IsPrincipalRemainingLessThanOrEqualToPMICutoffAmtCondition,$I541&lt;=$B$2*(1-$B$13),
_xlpm.PMIMonthlyPayment,$B$17,
_xlpm.IsPrincipalZeroCondition,ROUND($I541,2) = 0,
_xlpm.IsPrincipalRemainingBlankCondition,$I541="",
_xlpm.IsPeriodBlankCondition,ISBLANK($A542),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42" s="84" t="str">
        <f t="shared" si="42"/>
        <v/>
      </c>
      <c r="O542" s="84"/>
    </row>
    <row r="543" spans="2:15" x14ac:dyDescent="0.3">
      <c r="B543" s="132" t="str">
        <f t="shared" si="43"/>
        <v/>
      </c>
      <c r="C543" s="130">
        <v>0.1</v>
      </c>
      <c r="D543" s="131" t="str">
        <f>_xlfn.LET(
_xlpm.Payment,IF(OR($C543&lt;&gt;$C542,$C542=""),-PMT($C543/12,COUNT($A543:$A$625),$I542),$D542),
_xlpm.IsPrincipalRemainingZeroCondition,ROUND($I542,2)=0,
_xlpm.IsPrincipalRemainingBlankCondition,$I542="",
_xlpm.IsPeriodBlankCondition,ISBLANK($A543),
_xlpm.Calculation,IF(_xlpm.IsPeriodBlankCondition,"",IF(_xlpm.IsPrincipalRemainingBlankCondition,"",IF(_xlpm.IsPrincipalRemainingZeroCondition,"",_xlpm.Payment))),
_xlpm.Calculation
)</f>
        <v/>
      </c>
      <c r="E543" s="84" t="str">
        <f t="shared" si="44"/>
        <v/>
      </c>
      <c r="F543" s="84" t="str" cm="1">
        <f t="array" ref="F543">_xlfn.LET(
_xlpm.InterestCalculation,$I542*($C543/12),
_xlpm.IsPrincipalRemainingZeroCondition,ROUND($I542,2)=0,
_xlpm.IsPrincipalRemainingBlankCondition,$I542="",
_xlpm.IsPeriodBlankCondition,ISBLANK($A543),
_xlpm.Calculation,IF(_xlpm.IsPeriodBlankCondition,"",IF(_xlpm.IsPrincipalRemainingBlankCondition,"",IF(_xlpm.IsPrincipalRemainingZeroCondition,"",_xlpm.InterestCalculation))),
_xlpm.Calculation
)</f>
        <v/>
      </c>
      <c r="G543" s="84" t="str">
        <f t="shared" si="40"/>
        <v/>
      </c>
      <c r="H543" s="84">
        <v>100</v>
      </c>
      <c r="I543" s="84" t="str">
        <f t="shared" si="41"/>
        <v/>
      </c>
      <c r="J543" s="84" t="str">
        <f>_xlfn.LET(
_xlpm.PrincpalRemainingCalculation,$B$11,
_xlpm.IsPrincipalZeroCondition,ROUND($I542,2) = 0,
_xlpm.IsPrincipalRemainingBlankCondition,$I542="",
_xlpm.IsPeriodBlankCondition,ISBLANK($A543),
_xlpm.Calculation,IF(_xlpm.IsPeriodBlankCondition,"",IF(_xlpm.IsPrincipalRemainingBlankCondition,"",IF(_xlpm.IsPrincipalZeroCondition,"",_xlpm.PrincpalRemainingCalculation))),
_xlpm.Calculation
)</f>
        <v/>
      </c>
      <c r="K543" s="84" t="str">
        <f>_xlfn.LET(
_xlpm.IsPrincipalRemainingLessThanOrEqualToPMICutoffAmtCondition,$I542&lt;=$B$2*(1-$B$13),
_xlpm.PMIMonthlyPayment,$B$17,
_xlpm.IsPrincipalZeroCondition,ROUND($I542,2) = 0,
_xlpm.IsPrincipalRemainingBlankCondition,$I542="",
_xlpm.IsPeriodBlankCondition,ISBLANK($A543),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43" s="84" t="str">
        <f t="shared" si="42"/>
        <v/>
      </c>
      <c r="O543" s="84"/>
    </row>
    <row r="544" spans="2:15" x14ac:dyDescent="0.3">
      <c r="B544" s="132" t="str">
        <f t="shared" si="43"/>
        <v/>
      </c>
      <c r="C544" s="130">
        <v>0.1</v>
      </c>
      <c r="D544" s="131" t="str">
        <f>_xlfn.LET(
_xlpm.Payment,IF(OR($C544&lt;&gt;$C543,$C543=""),-PMT($C544/12,COUNT($A544:$A$625),$I543),$D543),
_xlpm.IsPrincipalRemainingZeroCondition,ROUND($I543,2)=0,
_xlpm.IsPrincipalRemainingBlankCondition,$I543="",
_xlpm.IsPeriodBlankCondition,ISBLANK($A544),
_xlpm.Calculation,IF(_xlpm.IsPeriodBlankCondition,"",IF(_xlpm.IsPrincipalRemainingBlankCondition,"",IF(_xlpm.IsPrincipalRemainingZeroCondition,"",_xlpm.Payment))),
_xlpm.Calculation
)</f>
        <v/>
      </c>
      <c r="E544" s="84" t="str">
        <f t="shared" si="44"/>
        <v/>
      </c>
      <c r="F544" s="84" t="str" cm="1">
        <f t="array" ref="F544">_xlfn.LET(
_xlpm.InterestCalculation,$I543*($C544/12),
_xlpm.IsPrincipalRemainingZeroCondition,ROUND($I543,2)=0,
_xlpm.IsPrincipalRemainingBlankCondition,$I543="",
_xlpm.IsPeriodBlankCondition,ISBLANK($A544),
_xlpm.Calculation,IF(_xlpm.IsPeriodBlankCondition,"",IF(_xlpm.IsPrincipalRemainingBlankCondition,"",IF(_xlpm.IsPrincipalRemainingZeroCondition,"",_xlpm.InterestCalculation))),
_xlpm.Calculation
)</f>
        <v/>
      </c>
      <c r="G544" s="84" t="str">
        <f t="shared" si="40"/>
        <v/>
      </c>
      <c r="H544" s="84">
        <v>100</v>
      </c>
      <c r="I544" s="84" t="str">
        <f t="shared" si="41"/>
        <v/>
      </c>
      <c r="J544" s="84" t="str">
        <f>_xlfn.LET(
_xlpm.PrincpalRemainingCalculation,$B$11,
_xlpm.IsPrincipalZeroCondition,ROUND($I543,2) = 0,
_xlpm.IsPrincipalRemainingBlankCondition,$I543="",
_xlpm.IsPeriodBlankCondition,ISBLANK($A544),
_xlpm.Calculation,IF(_xlpm.IsPeriodBlankCondition,"",IF(_xlpm.IsPrincipalRemainingBlankCondition,"",IF(_xlpm.IsPrincipalZeroCondition,"",_xlpm.PrincpalRemainingCalculation))),
_xlpm.Calculation
)</f>
        <v/>
      </c>
      <c r="K544" s="84" t="str">
        <f>_xlfn.LET(
_xlpm.IsPrincipalRemainingLessThanOrEqualToPMICutoffAmtCondition,$I543&lt;=$B$2*(1-$B$13),
_xlpm.PMIMonthlyPayment,$B$17,
_xlpm.IsPrincipalZeroCondition,ROUND($I543,2) = 0,
_xlpm.IsPrincipalRemainingBlankCondition,$I543="",
_xlpm.IsPeriodBlankCondition,ISBLANK($A544),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44" s="84" t="str">
        <f t="shared" si="42"/>
        <v/>
      </c>
      <c r="O544" s="84"/>
    </row>
    <row r="545" spans="2:15" x14ac:dyDescent="0.3">
      <c r="B545" s="132" t="str">
        <f t="shared" si="43"/>
        <v/>
      </c>
      <c r="C545" s="130">
        <v>0.1</v>
      </c>
      <c r="D545" s="131" t="str">
        <f>_xlfn.LET(
_xlpm.Payment,IF(OR($C545&lt;&gt;$C544,$C544=""),-PMT($C545/12,COUNT($A545:$A$625),$I544),$D544),
_xlpm.IsPrincipalRemainingZeroCondition,ROUND($I544,2)=0,
_xlpm.IsPrincipalRemainingBlankCondition,$I544="",
_xlpm.IsPeriodBlankCondition,ISBLANK($A545),
_xlpm.Calculation,IF(_xlpm.IsPeriodBlankCondition,"",IF(_xlpm.IsPrincipalRemainingBlankCondition,"",IF(_xlpm.IsPrincipalRemainingZeroCondition,"",_xlpm.Payment))),
_xlpm.Calculation
)</f>
        <v/>
      </c>
      <c r="E545" s="84" t="str">
        <f t="shared" si="44"/>
        <v/>
      </c>
      <c r="F545" s="84" t="str" cm="1">
        <f t="array" ref="F545">_xlfn.LET(
_xlpm.InterestCalculation,$I544*($C545/12),
_xlpm.IsPrincipalRemainingZeroCondition,ROUND($I544,2)=0,
_xlpm.IsPrincipalRemainingBlankCondition,$I544="",
_xlpm.IsPeriodBlankCondition,ISBLANK($A545),
_xlpm.Calculation,IF(_xlpm.IsPeriodBlankCondition,"",IF(_xlpm.IsPrincipalRemainingBlankCondition,"",IF(_xlpm.IsPrincipalRemainingZeroCondition,"",_xlpm.InterestCalculation))),
_xlpm.Calculation
)</f>
        <v/>
      </c>
      <c r="G545" s="84" t="str">
        <f t="shared" si="40"/>
        <v/>
      </c>
      <c r="H545" s="84">
        <v>100</v>
      </c>
      <c r="I545" s="84" t="str">
        <f t="shared" si="41"/>
        <v/>
      </c>
      <c r="J545" s="84" t="str">
        <f>_xlfn.LET(
_xlpm.PrincpalRemainingCalculation,$B$11,
_xlpm.IsPrincipalZeroCondition,ROUND($I544,2) = 0,
_xlpm.IsPrincipalRemainingBlankCondition,$I544="",
_xlpm.IsPeriodBlankCondition,ISBLANK($A545),
_xlpm.Calculation,IF(_xlpm.IsPeriodBlankCondition,"",IF(_xlpm.IsPrincipalRemainingBlankCondition,"",IF(_xlpm.IsPrincipalZeroCondition,"",_xlpm.PrincpalRemainingCalculation))),
_xlpm.Calculation
)</f>
        <v/>
      </c>
      <c r="K545" s="84" t="str">
        <f>_xlfn.LET(
_xlpm.IsPrincipalRemainingLessThanOrEqualToPMICutoffAmtCondition,$I544&lt;=$B$2*(1-$B$13),
_xlpm.PMIMonthlyPayment,$B$17,
_xlpm.IsPrincipalZeroCondition,ROUND($I544,2) = 0,
_xlpm.IsPrincipalRemainingBlankCondition,$I544="",
_xlpm.IsPeriodBlankCondition,ISBLANK($A545),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45" s="84" t="str">
        <f t="shared" si="42"/>
        <v/>
      </c>
      <c r="O545" s="84"/>
    </row>
    <row r="546" spans="2:15" x14ac:dyDescent="0.3">
      <c r="B546" s="132" t="str">
        <f t="shared" si="43"/>
        <v/>
      </c>
      <c r="C546" s="130">
        <v>0.1</v>
      </c>
      <c r="D546" s="131" t="str">
        <f>_xlfn.LET(
_xlpm.Payment,IF(OR($C546&lt;&gt;$C545,$C545=""),-PMT($C546/12,COUNT($A546:$A$625),$I545),$D545),
_xlpm.IsPrincipalRemainingZeroCondition,ROUND($I545,2)=0,
_xlpm.IsPrincipalRemainingBlankCondition,$I545="",
_xlpm.IsPeriodBlankCondition,ISBLANK($A546),
_xlpm.Calculation,IF(_xlpm.IsPeriodBlankCondition,"",IF(_xlpm.IsPrincipalRemainingBlankCondition,"",IF(_xlpm.IsPrincipalRemainingZeroCondition,"",_xlpm.Payment))),
_xlpm.Calculation
)</f>
        <v/>
      </c>
      <c r="E546" s="84" t="str">
        <f t="shared" si="44"/>
        <v/>
      </c>
      <c r="F546" s="84" t="str" cm="1">
        <f t="array" ref="F546">_xlfn.LET(
_xlpm.InterestCalculation,$I545*($C546/12),
_xlpm.IsPrincipalRemainingZeroCondition,ROUND($I545,2)=0,
_xlpm.IsPrincipalRemainingBlankCondition,$I545="",
_xlpm.IsPeriodBlankCondition,ISBLANK($A546),
_xlpm.Calculation,IF(_xlpm.IsPeriodBlankCondition,"",IF(_xlpm.IsPrincipalRemainingBlankCondition,"",IF(_xlpm.IsPrincipalRemainingZeroCondition,"",_xlpm.InterestCalculation))),
_xlpm.Calculation
)</f>
        <v/>
      </c>
      <c r="G546" s="84" t="str">
        <f t="shared" si="40"/>
        <v/>
      </c>
      <c r="H546" s="84">
        <v>100</v>
      </c>
      <c r="I546" s="84" t="str">
        <f t="shared" si="41"/>
        <v/>
      </c>
      <c r="J546" s="84" t="str">
        <f>_xlfn.LET(
_xlpm.PrincpalRemainingCalculation,$B$11,
_xlpm.IsPrincipalZeroCondition,ROUND($I545,2) = 0,
_xlpm.IsPrincipalRemainingBlankCondition,$I545="",
_xlpm.IsPeriodBlankCondition,ISBLANK($A546),
_xlpm.Calculation,IF(_xlpm.IsPeriodBlankCondition,"",IF(_xlpm.IsPrincipalRemainingBlankCondition,"",IF(_xlpm.IsPrincipalZeroCondition,"",_xlpm.PrincpalRemainingCalculation))),
_xlpm.Calculation
)</f>
        <v/>
      </c>
      <c r="K546" s="84" t="str">
        <f>_xlfn.LET(
_xlpm.IsPrincipalRemainingLessThanOrEqualToPMICutoffAmtCondition,$I545&lt;=$B$2*(1-$B$13),
_xlpm.PMIMonthlyPayment,$B$17,
_xlpm.IsPrincipalZeroCondition,ROUND($I545,2) = 0,
_xlpm.IsPrincipalRemainingBlankCondition,$I545="",
_xlpm.IsPeriodBlankCondition,ISBLANK($A546),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46" s="84" t="str">
        <f t="shared" si="42"/>
        <v/>
      </c>
      <c r="O546" s="84"/>
    </row>
    <row r="547" spans="2:15" x14ac:dyDescent="0.3">
      <c r="B547" s="132" t="str">
        <f t="shared" si="43"/>
        <v/>
      </c>
      <c r="C547" s="130">
        <v>0.1</v>
      </c>
      <c r="D547" s="131" t="str">
        <f>_xlfn.LET(
_xlpm.Payment,IF(OR($C547&lt;&gt;$C546,$C546=""),-PMT($C547/12,COUNT($A547:$A$625),$I546),$D546),
_xlpm.IsPrincipalRemainingZeroCondition,ROUND($I546,2)=0,
_xlpm.IsPrincipalRemainingBlankCondition,$I546="",
_xlpm.IsPeriodBlankCondition,ISBLANK($A547),
_xlpm.Calculation,IF(_xlpm.IsPeriodBlankCondition,"",IF(_xlpm.IsPrincipalRemainingBlankCondition,"",IF(_xlpm.IsPrincipalRemainingZeroCondition,"",_xlpm.Payment))),
_xlpm.Calculation
)</f>
        <v/>
      </c>
      <c r="E547" s="84" t="str">
        <f t="shared" si="44"/>
        <v/>
      </c>
      <c r="F547" s="84" t="str" cm="1">
        <f t="array" ref="F547">_xlfn.LET(
_xlpm.InterestCalculation,$I546*($C547/12),
_xlpm.IsPrincipalRemainingZeroCondition,ROUND($I546,2)=0,
_xlpm.IsPrincipalRemainingBlankCondition,$I546="",
_xlpm.IsPeriodBlankCondition,ISBLANK($A547),
_xlpm.Calculation,IF(_xlpm.IsPeriodBlankCondition,"",IF(_xlpm.IsPrincipalRemainingBlankCondition,"",IF(_xlpm.IsPrincipalRemainingZeroCondition,"",_xlpm.InterestCalculation))),
_xlpm.Calculation
)</f>
        <v/>
      </c>
      <c r="G547" s="84" t="str">
        <f t="shared" si="40"/>
        <v/>
      </c>
      <c r="H547" s="84">
        <v>100</v>
      </c>
      <c r="I547" s="84" t="str">
        <f t="shared" si="41"/>
        <v/>
      </c>
      <c r="J547" s="84" t="str">
        <f>_xlfn.LET(
_xlpm.PrincpalRemainingCalculation,$B$11,
_xlpm.IsPrincipalZeroCondition,ROUND($I546,2) = 0,
_xlpm.IsPrincipalRemainingBlankCondition,$I546="",
_xlpm.IsPeriodBlankCondition,ISBLANK($A547),
_xlpm.Calculation,IF(_xlpm.IsPeriodBlankCondition,"",IF(_xlpm.IsPrincipalRemainingBlankCondition,"",IF(_xlpm.IsPrincipalZeroCondition,"",_xlpm.PrincpalRemainingCalculation))),
_xlpm.Calculation
)</f>
        <v/>
      </c>
      <c r="K547" s="84" t="str">
        <f>_xlfn.LET(
_xlpm.IsPrincipalRemainingLessThanOrEqualToPMICutoffAmtCondition,$I546&lt;=$B$2*(1-$B$13),
_xlpm.PMIMonthlyPayment,$B$17,
_xlpm.IsPrincipalZeroCondition,ROUND($I546,2) = 0,
_xlpm.IsPrincipalRemainingBlankCondition,$I546="",
_xlpm.IsPeriodBlankCondition,ISBLANK($A547),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47" s="84" t="str">
        <f t="shared" si="42"/>
        <v/>
      </c>
      <c r="O547" s="84"/>
    </row>
    <row r="548" spans="2:15" x14ac:dyDescent="0.3">
      <c r="B548" s="132" t="str">
        <f t="shared" si="43"/>
        <v/>
      </c>
      <c r="C548" s="130">
        <v>0.1</v>
      </c>
      <c r="D548" s="131" t="str">
        <f>_xlfn.LET(
_xlpm.Payment,IF(OR($C548&lt;&gt;$C547,$C547=""),-PMT($C548/12,COUNT($A548:$A$625),$I547),$D547),
_xlpm.IsPrincipalRemainingZeroCondition,ROUND($I547,2)=0,
_xlpm.IsPrincipalRemainingBlankCondition,$I547="",
_xlpm.IsPeriodBlankCondition,ISBLANK($A548),
_xlpm.Calculation,IF(_xlpm.IsPeriodBlankCondition,"",IF(_xlpm.IsPrincipalRemainingBlankCondition,"",IF(_xlpm.IsPrincipalRemainingZeroCondition,"",_xlpm.Payment))),
_xlpm.Calculation
)</f>
        <v/>
      </c>
      <c r="E548" s="84" t="str">
        <f t="shared" si="44"/>
        <v/>
      </c>
      <c r="F548" s="84" t="str" cm="1">
        <f t="array" ref="F548">_xlfn.LET(
_xlpm.InterestCalculation,$I547*($C548/12),
_xlpm.IsPrincipalRemainingZeroCondition,ROUND($I547,2)=0,
_xlpm.IsPrincipalRemainingBlankCondition,$I547="",
_xlpm.IsPeriodBlankCondition,ISBLANK($A548),
_xlpm.Calculation,IF(_xlpm.IsPeriodBlankCondition,"",IF(_xlpm.IsPrincipalRemainingBlankCondition,"",IF(_xlpm.IsPrincipalRemainingZeroCondition,"",_xlpm.InterestCalculation))),
_xlpm.Calculation
)</f>
        <v/>
      </c>
      <c r="G548" s="84" t="str">
        <f t="shared" si="40"/>
        <v/>
      </c>
      <c r="H548" s="84">
        <v>100</v>
      </c>
      <c r="I548" s="84" t="str">
        <f t="shared" si="41"/>
        <v/>
      </c>
      <c r="J548" s="84" t="str">
        <f>_xlfn.LET(
_xlpm.PrincpalRemainingCalculation,$B$11,
_xlpm.IsPrincipalZeroCondition,ROUND($I547,2) = 0,
_xlpm.IsPrincipalRemainingBlankCondition,$I547="",
_xlpm.IsPeriodBlankCondition,ISBLANK($A548),
_xlpm.Calculation,IF(_xlpm.IsPeriodBlankCondition,"",IF(_xlpm.IsPrincipalRemainingBlankCondition,"",IF(_xlpm.IsPrincipalZeroCondition,"",_xlpm.PrincpalRemainingCalculation))),
_xlpm.Calculation
)</f>
        <v/>
      </c>
      <c r="K548" s="84" t="str">
        <f>_xlfn.LET(
_xlpm.IsPrincipalRemainingLessThanOrEqualToPMICutoffAmtCondition,$I547&lt;=$B$2*(1-$B$13),
_xlpm.PMIMonthlyPayment,$B$17,
_xlpm.IsPrincipalZeroCondition,ROUND($I547,2) = 0,
_xlpm.IsPrincipalRemainingBlankCondition,$I547="",
_xlpm.IsPeriodBlankCondition,ISBLANK($A548),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48" s="84" t="str">
        <f t="shared" si="42"/>
        <v/>
      </c>
      <c r="O548" s="84"/>
    </row>
    <row r="549" spans="2:15" x14ac:dyDescent="0.3">
      <c r="B549" s="132" t="str">
        <f t="shared" si="43"/>
        <v/>
      </c>
      <c r="C549" s="130">
        <v>0.1</v>
      </c>
      <c r="D549" s="131" t="str">
        <f>_xlfn.LET(
_xlpm.Payment,IF(OR($C549&lt;&gt;$C548,$C548=""),-PMT($C549/12,COUNT($A549:$A$625),$I548),$D548),
_xlpm.IsPrincipalRemainingZeroCondition,ROUND($I548,2)=0,
_xlpm.IsPrincipalRemainingBlankCondition,$I548="",
_xlpm.IsPeriodBlankCondition,ISBLANK($A549),
_xlpm.Calculation,IF(_xlpm.IsPeriodBlankCondition,"",IF(_xlpm.IsPrincipalRemainingBlankCondition,"",IF(_xlpm.IsPrincipalRemainingZeroCondition,"",_xlpm.Payment))),
_xlpm.Calculation
)</f>
        <v/>
      </c>
      <c r="E549" s="84" t="str">
        <f t="shared" si="44"/>
        <v/>
      </c>
      <c r="F549" s="84" t="str" cm="1">
        <f t="array" ref="F549">_xlfn.LET(
_xlpm.InterestCalculation,$I548*($C549/12),
_xlpm.IsPrincipalRemainingZeroCondition,ROUND($I548,2)=0,
_xlpm.IsPrincipalRemainingBlankCondition,$I548="",
_xlpm.IsPeriodBlankCondition,ISBLANK($A549),
_xlpm.Calculation,IF(_xlpm.IsPeriodBlankCondition,"",IF(_xlpm.IsPrincipalRemainingBlankCondition,"",IF(_xlpm.IsPrincipalRemainingZeroCondition,"",_xlpm.InterestCalculation))),
_xlpm.Calculation
)</f>
        <v/>
      </c>
      <c r="G549" s="84" t="str">
        <f t="shared" si="40"/>
        <v/>
      </c>
      <c r="H549" s="84">
        <v>100</v>
      </c>
      <c r="I549" s="84" t="str">
        <f t="shared" si="41"/>
        <v/>
      </c>
      <c r="J549" s="84" t="str">
        <f>_xlfn.LET(
_xlpm.PrincpalRemainingCalculation,$B$11,
_xlpm.IsPrincipalZeroCondition,ROUND($I548,2) = 0,
_xlpm.IsPrincipalRemainingBlankCondition,$I548="",
_xlpm.IsPeriodBlankCondition,ISBLANK($A549),
_xlpm.Calculation,IF(_xlpm.IsPeriodBlankCondition,"",IF(_xlpm.IsPrincipalRemainingBlankCondition,"",IF(_xlpm.IsPrincipalZeroCondition,"",_xlpm.PrincpalRemainingCalculation))),
_xlpm.Calculation
)</f>
        <v/>
      </c>
      <c r="K549" s="84" t="str">
        <f>_xlfn.LET(
_xlpm.IsPrincipalRemainingLessThanOrEqualToPMICutoffAmtCondition,$I548&lt;=$B$2*(1-$B$13),
_xlpm.PMIMonthlyPayment,$B$17,
_xlpm.IsPrincipalZeroCondition,ROUND($I548,2) = 0,
_xlpm.IsPrincipalRemainingBlankCondition,$I548="",
_xlpm.IsPeriodBlankCondition,ISBLANK($A549),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49" s="84" t="str">
        <f t="shared" si="42"/>
        <v/>
      </c>
      <c r="O549" s="84"/>
    </row>
    <row r="550" spans="2:15" x14ac:dyDescent="0.3">
      <c r="B550" s="132" t="str">
        <f t="shared" si="43"/>
        <v/>
      </c>
      <c r="C550" s="130">
        <v>0.1</v>
      </c>
      <c r="D550" s="131" t="str">
        <f>_xlfn.LET(
_xlpm.Payment,IF(OR($C550&lt;&gt;$C549,$C549=""),-PMT($C550/12,COUNT($A550:$A$625),$I549),$D549),
_xlpm.IsPrincipalRemainingZeroCondition,ROUND($I549,2)=0,
_xlpm.IsPrincipalRemainingBlankCondition,$I549="",
_xlpm.IsPeriodBlankCondition,ISBLANK($A550),
_xlpm.Calculation,IF(_xlpm.IsPeriodBlankCondition,"",IF(_xlpm.IsPrincipalRemainingBlankCondition,"",IF(_xlpm.IsPrincipalRemainingZeroCondition,"",_xlpm.Payment))),
_xlpm.Calculation
)</f>
        <v/>
      </c>
      <c r="E550" s="84" t="str">
        <f t="shared" si="44"/>
        <v/>
      </c>
      <c r="F550" s="84" t="str" cm="1">
        <f t="array" ref="F550">_xlfn.LET(
_xlpm.InterestCalculation,$I549*($C550/12),
_xlpm.IsPrincipalRemainingZeroCondition,ROUND($I549,2)=0,
_xlpm.IsPrincipalRemainingBlankCondition,$I549="",
_xlpm.IsPeriodBlankCondition,ISBLANK($A550),
_xlpm.Calculation,IF(_xlpm.IsPeriodBlankCondition,"",IF(_xlpm.IsPrincipalRemainingBlankCondition,"",IF(_xlpm.IsPrincipalRemainingZeroCondition,"",_xlpm.InterestCalculation))),
_xlpm.Calculation
)</f>
        <v/>
      </c>
      <c r="G550" s="84" t="str">
        <f t="shared" si="40"/>
        <v/>
      </c>
      <c r="H550" s="84">
        <v>100</v>
      </c>
      <c r="I550" s="84" t="str">
        <f t="shared" si="41"/>
        <v/>
      </c>
      <c r="J550" s="84" t="str">
        <f>_xlfn.LET(
_xlpm.PrincpalRemainingCalculation,$B$11,
_xlpm.IsPrincipalZeroCondition,ROUND($I549,2) = 0,
_xlpm.IsPrincipalRemainingBlankCondition,$I549="",
_xlpm.IsPeriodBlankCondition,ISBLANK($A550),
_xlpm.Calculation,IF(_xlpm.IsPeriodBlankCondition,"",IF(_xlpm.IsPrincipalRemainingBlankCondition,"",IF(_xlpm.IsPrincipalZeroCondition,"",_xlpm.PrincpalRemainingCalculation))),
_xlpm.Calculation
)</f>
        <v/>
      </c>
      <c r="K550" s="84" t="str">
        <f>_xlfn.LET(
_xlpm.IsPrincipalRemainingLessThanOrEqualToPMICutoffAmtCondition,$I549&lt;=$B$2*(1-$B$13),
_xlpm.PMIMonthlyPayment,$B$17,
_xlpm.IsPrincipalZeroCondition,ROUND($I549,2) = 0,
_xlpm.IsPrincipalRemainingBlankCondition,$I549="",
_xlpm.IsPeriodBlankCondition,ISBLANK($A550),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50" s="84" t="str">
        <f t="shared" si="42"/>
        <v/>
      </c>
      <c r="O550" s="84"/>
    </row>
    <row r="551" spans="2:15" x14ac:dyDescent="0.3">
      <c r="B551" s="132" t="str">
        <f t="shared" si="43"/>
        <v/>
      </c>
      <c r="C551" s="130">
        <v>0.1</v>
      </c>
      <c r="D551" s="131" t="str">
        <f>_xlfn.LET(
_xlpm.Payment,IF(OR($C551&lt;&gt;$C550,$C550=""),-PMT($C551/12,COUNT($A551:$A$625),$I550),$D550),
_xlpm.IsPrincipalRemainingZeroCondition,ROUND($I550,2)=0,
_xlpm.IsPrincipalRemainingBlankCondition,$I550="",
_xlpm.IsPeriodBlankCondition,ISBLANK($A551),
_xlpm.Calculation,IF(_xlpm.IsPeriodBlankCondition,"",IF(_xlpm.IsPrincipalRemainingBlankCondition,"",IF(_xlpm.IsPrincipalRemainingZeroCondition,"",_xlpm.Payment))),
_xlpm.Calculation
)</f>
        <v/>
      </c>
      <c r="E551" s="84" t="str">
        <f t="shared" si="44"/>
        <v/>
      </c>
      <c r="F551" s="84" t="str" cm="1">
        <f t="array" ref="F551">_xlfn.LET(
_xlpm.InterestCalculation,$I550*($C551/12),
_xlpm.IsPrincipalRemainingZeroCondition,ROUND($I550,2)=0,
_xlpm.IsPrincipalRemainingBlankCondition,$I550="",
_xlpm.IsPeriodBlankCondition,ISBLANK($A551),
_xlpm.Calculation,IF(_xlpm.IsPeriodBlankCondition,"",IF(_xlpm.IsPrincipalRemainingBlankCondition,"",IF(_xlpm.IsPrincipalRemainingZeroCondition,"",_xlpm.InterestCalculation))),
_xlpm.Calculation
)</f>
        <v/>
      </c>
      <c r="G551" s="84" t="str">
        <f t="shared" si="40"/>
        <v/>
      </c>
      <c r="H551" s="84">
        <v>100</v>
      </c>
      <c r="I551" s="84" t="str">
        <f t="shared" si="41"/>
        <v/>
      </c>
      <c r="J551" s="84" t="str">
        <f>_xlfn.LET(
_xlpm.PrincpalRemainingCalculation,$B$11,
_xlpm.IsPrincipalZeroCondition,ROUND($I550,2) = 0,
_xlpm.IsPrincipalRemainingBlankCondition,$I550="",
_xlpm.IsPeriodBlankCondition,ISBLANK($A551),
_xlpm.Calculation,IF(_xlpm.IsPeriodBlankCondition,"",IF(_xlpm.IsPrincipalRemainingBlankCondition,"",IF(_xlpm.IsPrincipalZeroCondition,"",_xlpm.PrincpalRemainingCalculation))),
_xlpm.Calculation
)</f>
        <v/>
      </c>
      <c r="K551" s="84" t="str">
        <f>_xlfn.LET(
_xlpm.IsPrincipalRemainingLessThanOrEqualToPMICutoffAmtCondition,$I550&lt;=$B$2*(1-$B$13),
_xlpm.PMIMonthlyPayment,$B$17,
_xlpm.IsPrincipalZeroCondition,ROUND($I550,2) = 0,
_xlpm.IsPrincipalRemainingBlankCondition,$I550="",
_xlpm.IsPeriodBlankCondition,ISBLANK($A551),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51" s="84" t="str">
        <f t="shared" si="42"/>
        <v/>
      </c>
      <c r="O551" s="84"/>
    </row>
    <row r="552" spans="2:15" x14ac:dyDescent="0.3">
      <c r="B552" s="132" t="str">
        <f t="shared" si="43"/>
        <v/>
      </c>
      <c r="C552" s="130">
        <v>0.1</v>
      </c>
      <c r="D552" s="131" t="str">
        <f>_xlfn.LET(
_xlpm.Payment,IF(OR($C552&lt;&gt;$C551,$C551=""),-PMT($C552/12,COUNT($A552:$A$625),$I551),$D551),
_xlpm.IsPrincipalRemainingZeroCondition,ROUND($I551,2)=0,
_xlpm.IsPrincipalRemainingBlankCondition,$I551="",
_xlpm.IsPeriodBlankCondition,ISBLANK($A552),
_xlpm.Calculation,IF(_xlpm.IsPeriodBlankCondition,"",IF(_xlpm.IsPrincipalRemainingBlankCondition,"",IF(_xlpm.IsPrincipalRemainingZeroCondition,"",_xlpm.Payment))),
_xlpm.Calculation
)</f>
        <v/>
      </c>
      <c r="E552" s="84" t="str">
        <f t="shared" si="44"/>
        <v/>
      </c>
      <c r="F552" s="84" t="str" cm="1">
        <f t="array" ref="F552">_xlfn.LET(
_xlpm.InterestCalculation,$I551*($C552/12),
_xlpm.IsPrincipalRemainingZeroCondition,ROUND($I551,2)=0,
_xlpm.IsPrincipalRemainingBlankCondition,$I551="",
_xlpm.IsPeriodBlankCondition,ISBLANK($A552),
_xlpm.Calculation,IF(_xlpm.IsPeriodBlankCondition,"",IF(_xlpm.IsPrincipalRemainingBlankCondition,"",IF(_xlpm.IsPrincipalRemainingZeroCondition,"",_xlpm.InterestCalculation))),
_xlpm.Calculation
)</f>
        <v/>
      </c>
      <c r="G552" s="84" t="str">
        <f t="shared" si="40"/>
        <v/>
      </c>
      <c r="H552" s="84">
        <v>100</v>
      </c>
      <c r="I552" s="84" t="str">
        <f t="shared" si="41"/>
        <v/>
      </c>
      <c r="J552" s="84" t="str">
        <f>_xlfn.LET(
_xlpm.PrincpalRemainingCalculation,$B$11,
_xlpm.IsPrincipalZeroCondition,ROUND($I551,2) = 0,
_xlpm.IsPrincipalRemainingBlankCondition,$I551="",
_xlpm.IsPeriodBlankCondition,ISBLANK($A552),
_xlpm.Calculation,IF(_xlpm.IsPeriodBlankCondition,"",IF(_xlpm.IsPrincipalRemainingBlankCondition,"",IF(_xlpm.IsPrincipalZeroCondition,"",_xlpm.PrincpalRemainingCalculation))),
_xlpm.Calculation
)</f>
        <v/>
      </c>
      <c r="K552" s="84" t="str">
        <f>_xlfn.LET(
_xlpm.IsPrincipalRemainingLessThanOrEqualToPMICutoffAmtCondition,$I551&lt;=$B$2*(1-$B$13),
_xlpm.PMIMonthlyPayment,$B$17,
_xlpm.IsPrincipalZeroCondition,ROUND($I551,2) = 0,
_xlpm.IsPrincipalRemainingBlankCondition,$I551="",
_xlpm.IsPeriodBlankCondition,ISBLANK($A552),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52" s="84" t="str">
        <f t="shared" si="42"/>
        <v/>
      </c>
      <c r="O552" s="84"/>
    </row>
    <row r="553" spans="2:15" x14ac:dyDescent="0.3">
      <c r="B553" s="132" t="str">
        <f t="shared" si="43"/>
        <v/>
      </c>
      <c r="C553" s="130">
        <v>0.1</v>
      </c>
      <c r="D553" s="131" t="str">
        <f>_xlfn.LET(
_xlpm.Payment,IF(OR($C553&lt;&gt;$C552,$C552=""),-PMT($C553/12,COUNT($A553:$A$625),$I552),$D552),
_xlpm.IsPrincipalRemainingZeroCondition,ROUND($I552,2)=0,
_xlpm.IsPrincipalRemainingBlankCondition,$I552="",
_xlpm.IsPeriodBlankCondition,ISBLANK($A553),
_xlpm.Calculation,IF(_xlpm.IsPeriodBlankCondition,"",IF(_xlpm.IsPrincipalRemainingBlankCondition,"",IF(_xlpm.IsPrincipalRemainingZeroCondition,"",_xlpm.Payment))),
_xlpm.Calculation
)</f>
        <v/>
      </c>
      <c r="E553" s="84" t="str">
        <f t="shared" si="44"/>
        <v/>
      </c>
      <c r="F553" s="84" t="str" cm="1">
        <f t="array" ref="F553">_xlfn.LET(
_xlpm.InterestCalculation,$I552*($C553/12),
_xlpm.IsPrincipalRemainingZeroCondition,ROUND($I552,2)=0,
_xlpm.IsPrincipalRemainingBlankCondition,$I552="",
_xlpm.IsPeriodBlankCondition,ISBLANK($A553),
_xlpm.Calculation,IF(_xlpm.IsPeriodBlankCondition,"",IF(_xlpm.IsPrincipalRemainingBlankCondition,"",IF(_xlpm.IsPrincipalRemainingZeroCondition,"",_xlpm.InterestCalculation))),
_xlpm.Calculation
)</f>
        <v/>
      </c>
      <c r="G553" s="84" t="str">
        <f t="shared" si="40"/>
        <v/>
      </c>
      <c r="H553" s="84">
        <v>100</v>
      </c>
      <c r="I553" s="84" t="str">
        <f t="shared" si="41"/>
        <v/>
      </c>
      <c r="J553" s="84" t="str">
        <f>_xlfn.LET(
_xlpm.PrincpalRemainingCalculation,$B$11,
_xlpm.IsPrincipalZeroCondition,ROUND($I552,2) = 0,
_xlpm.IsPrincipalRemainingBlankCondition,$I552="",
_xlpm.IsPeriodBlankCondition,ISBLANK($A553),
_xlpm.Calculation,IF(_xlpm.IsPeriodBlankCondition,"",IF(_xlpm.IsPrincipalRemainingBlankCondition,"",IF(_xlpm.IsPrincipalZeroCondition,"",_xlpm.PrincpalRemainingCalculation))),
_xlpm.Calculation
)</f>
        <v/>
      </c>
      <c r="K553" s="84" t="str">
        <f>_xlfn.LET(
_xlpm.IsPrincipalRemainingLessThanOrEqualToPMICutoffAmtCondition,$I552&lt;=$B$2*(1-$B$13),
_xlpm.PMIMonthlyPayment,$B$17,
_xlpm.IsPrincipalZeroCondition,ROUND($I552,2) = 0,
_xlpm.IsPrincipalRemainingBlankCondition,$I552="",
_xlpm.IsPeriodBlankCondition,ISBLANK($A553),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53" s="84" t="str">
        <f t="shared" si="42"/>
        <v/>
      </c>
      <c r="O553" s="84"/>
    </row>
    <row r="554" spans="2:15" x14ac:dyDescent="0.3">
      <c r="B554" s="132" t="str">
        <f t="shared" si="43"/>
        <v/>
      </c>
      <c r="C554" s="130">
        <v>0.1</v>
      </c>
      <c r="D554" s="131" t="str">
        <f>_xlfn.LET(
_xlpm.Payment,IF(OR($C554&lt;&gt;$C553,$C553=""),-PMT($C554/12,COUNT($A554:$A$625),$I553),$D553),
_xlpm.IsPrincipalRemainingZeroCondition,ROUND($I553,2)=0,
_xlpm.IsPrincipalRemainingBlankCondition,$I553="",
_xlpm.IsPeriodBlankCondition,ISBLANK($A554),
_xlpm.Calculation,IF(_xlpm.IsPeriodBlankCondition,"",IF(_xlpm.IsPrincipalRemainingBlankCondition,"",IF(_xlpm.IsPrincipalRemainingZeroCondition,"",_xlpm.Payment))),
_xlpm.Calculation
)</f>
        <v/>
      </c>
      <c r="E554" s="84" t="str">
        <f t="shared" si="44"/>
        <v/>
      </c>
      <c r="F554" s="84" t="str" cm="1">
        <f t="array" ref="F554">_xlfn.LET(
_xlpm.InterestCalculation,$I553*($C554/12),
_xlpm.IsPrincipalRemainingZeroCondition,ROUND($I553,2)=0,
_xlpm.IsPrincipalRemainingBlankCondition,$I553="",
_xlpm.IsPeriodBlankCondition,ISBLANK($A554),
_xlpm.Calculation,IF(_xlpm.IsPeriodBlankCondition,"",IF(_xlpm.IsPrincipalRemainingBlankCondition,"",IF(_xlpm.IsPrincipalRemainingZeroCondition,"",_xlpm.InterestCalculation))),
_xlpm.Calculation
)</f>
        <v/>
      </c>
      <c r="G554" s="84" t="str">
        <f t="shared" si="40"/>
        <v/>
      </c>
      <c r="H554" s="84">
        <v>100</v>
      </c>
      <c r="I554" s="84" t="str">
        <f t="shared" si="41"/>
        <v/>
      </c>
      <c r="J554" s="84" t="str">
        <f>_xlfn.LET(
_xlpm.PrincpalRemainingCalculation,$B$11,
_xlpm.IsPrincipalZeroCondition,ROUND($I553,2) = 0,
_xlpm.IsPrincipalRemainingBlankCondition,$I553="",
_xlpm.IsPeriodBlankCondition,ISBLANK($A554),
_xlpm.Calculation,IF(_xlpm.IsPeriodBlankCondition,"",IF(_xlpm.IsPrincipalRemainingBlankCondition,"",IF(_xlpm.IsPrincipalZeroCondition,"",_xlpm.PrincpalRemainingCalculation))),
_xlpm.Calculation
)</f>
        <v/>
      </c>
      <c r="K554" s="84" t="str">
        <f>_xlfn.LET(
_xlpm.IsPrincipalRemainingLessThanOrEqualToPMICutoffAmtCondition,$I553&lt;=$B$2*(1-$B$13),
_xlpm.PMIMonthlyPayment,$B$17,
_xlpm.IsPrincipalZeroCondition,ROUND($I553,2) = 0,
_xlpm.IsPrincipalRemainingBlankCondition,$I553="",
_xlpm.IsPeriodBlankCondition,ISBLANK($A554),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54" s="84" t="str">
        <f t="shared" si="42"/>
        <v/>
      </c>
      <c r="O554" s="84"/>
    </row>
    <row r="555" spans="2:15" x14ac:dyDescent="0.3">
      <c r="B555" s="132" t="str">
        <f t="shared" si="43"/>
        <v/>
      </c>
      <c r="C555" s="130">
        <v>0.1</v>
      </c>
      <c r="D555" s="131" t="str">
        <f>_xlfn.LET(
_xlpm.Payment,IF(OR($C555&lt;&gt;$C554,$C554=""),-PMT($C555/12,COUNT($A555:$A$625),$I554),$D554),
_xlpm.IsPrincipalRemainingZeroCondition,ROUND($I554,2)=0,
_xlpm.IsPrincipalRemainingBlankCondition,$I554="",
_xlpm.IsPeriodBlankCondition,ISBLANK($A555),
_xlpm.Calculation,IF(_xlpm.IsPeriodBlankCondition,"",IF(_xlpm.IsPrincipalRemainingBlankCondition,"",IF(_xlpm.IsPrincipalRemainingZeroCondition,"",_xlpm.Payment))),
_xlpm.Calculation
)</f>
        <v/>
      </c>
      <c r="E555" s="84" t="str">
        <f t="shared" si="44"/>
        <v/>
      </c>
      <c r="F555" s="84" t="str" cm="1">
        <f t="array" ref="F555">_xlfn.LET(
_xlpm.InterestCalculation,$I554*($C555/12),
_xlpm.IsPrincipalRemainingZeroCondition,ROUND($I554,2)=0,
_xlpm.IsPrincipalRemainingBlankCondition,$I554="",
_xlpm.IsPeriodBlankCondition,ISBLANK($A555),
_xlpm.Calculation,IF(_xlpm.IsPeriodBlankCondition,"",IF(_xlpm.IsPrincipalRemainingBlankCondition,"",IF(_xlpm.IsPrincipalRemainingZeroCondition,"",_xlpm.InterestCalculation))),
_xlpm.Calculation
)</f>
        <v/>
      </c>
      <c r="G555" s="84" t="str">
        <f t="shared" ref="G555:G618" si="45">_xlfn.LET(
_xlpm.PrincipalOwedCalculation,$D555-$F555,
_xlpm.IsPrincipalLessThenOrEqualToMonthlyPaymentCondition,$I554&lt;=$D555,
_xlpm.IsPrincipalZeroCondition,ROUND($I554,2) = 0,
_xlpm.IsPrincipalRemainingBlankCondition,$I554="",
_xlpm.IsPeriodBlankCondition,ISBLANK($A555),
_xlpm.Calculation,IF(_xlpm.IsPeriodBlankCondition,"",IF(_xlpm.IsPrincipalRemainingBlankCondition,"",IF(_xlpm.IsPrincipalZeroCondition,"",IF(_xlpm.IsPrincipalLessThenOrEqualToMonthlyPaymentCondition,$I554,_xlpm.PrincipalOwedCalculation)))),
_xlpm.Calculation
)</f>
        <v/>
      </c>
      <c r="H555" s="84">
        <v>100</v>
      </c>
      <c r="I555" s="84" t="str">
        <f t="shared" si="41"/>
        <v/>
      </c>
      <c r="J555" s="84" t="str">
        <f>_xlfn.LET(
_xlpm.PrincpalRemainingCalculation,$B$11,
_xlpm.IsPrincipalZeroCondition,ROUND($I554,2) = 0,
_xlpm.IsPrincipalRemainingBlankCondition,$I554="",
_xlpm.IsPeriodBlankCondition,ISBLANK($A555),
_xlpm.Calculation,IF(_xlpm.IsPeriodBlankCondition,"",IF(_xlpm.IsPrincipalRemainingBlankCondition,"",IF(_xlpm.IsPrincipalZeroCondition,"",_xlpm.PrincpalRemainingCalculation))),
_xlpm.Calculation
)</f>
        <v/>
      </c>
      <c r="K555" s="84" t="str">
        <f>_xlfn.LET(
_xlpm.IsPrincipalRemainingLessThanOrEqualToPMICutoffAmtCondition,$I554&lt;=$B$2*(1-$B$13),
_xlpm.PMIMonthlyPayment,$B$17,
_xlpm.IsPrincipalZeroCondition,ROUND($I554,2) = 0,
_xlpm.IsPrincipalRemainingBlankCondition,$I554="",
_xlpm.IsPeriodBlankCondition,ISBLANK($A555),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55" s="84" t="str">
        <f t="shared" si="42"/>
        <v/>
      </c>
      <c r="O555" s="84"/>
    </row>
    <row r="556" spans="2:15" x14ac:dyDescent="0.3">
      <c r="B556" s="132" t="str">
        <f t="shared" si="43"/>
        <v/>
      </c>
      <c r="C556" s="130">
        <v>0.1</v>
      </c>
      <c r="D556" s="131" t="str">
        <f>_xlfn.LET(
_xlpm.Payment,IF(OR($C556&lt;&gt;$C555,$C555=""),-PMT($C556/12,COUNT($A556:$A$625),$I555),$D555),
_xlpm.IsPrincipalRemainingZeroCondition,ROUND($I555,2)=0,
_xlpm.IsPrincipalRemainingBlankCondition,$I555="",
_xlpm.IsPeriodBlankCondition,ISBLANK($A556),
_xlpm.Calculation,IF(_xlpm.IsPeriodBlankCondition,"",IF(_xlpm.IsPrincipalRemainingBlankCondition,"",IF(_xlpm.IsPrincipalRemainingZeroCondition,"",_xlpm.Payment))),
_xlpm.Calculation
)</f>
        <v/>
      </c>
      <c r="E556" s="84" t="str">
        <f t="shared" si="44"/>
        <v/>
      </c>
      <c r="F556" s="84" t="str" cm="1">
        <f t="array" ref="F556">_xlfn.LET(
_xlpm.InterestCalculation,$I555*($C556/12),
_xlpm.IsPrincipalRemainingZeroCondition,ROUND($I555,2)=0,
_xlpm.IsPrincipalRemainingBlankCondition,$I555="",
_xlpm.IsPeriodBlankCondition,ISBLANK($A556),
_xlpm.Calculation,IF(_xlpm.IsPeriodBlankCondition,"",IF(_xlpm.IsPrincipalRemainingBlankCondition,"",IF(_xlpm.IsPrincipalRemainingZeroCondition,"",_xlpm.InterestCalculation))),
_xlpm.Calculation
)</f>
        <v/>
      </c>
      <c r="G556" s="84" t="str">
        <f t="shared" si="45"/>
        <v/>
      </c>
      <c r="H556" s="84">
        <v>100</v>
      </c>
      <c r="I556" s="84" t="str">
        <f t="shared" si="41"/>
        <v/>
      </c>
      <c r="J556" s="84" t="str">
        <f>_xlfn.LET(
_xlpm.PrincpalRemainingCalculation,$B$11,
_xlpm.IsPrincipalZeroCondition,ROUND($I555,2) = 0,
_xlpm.IsPrincipalRemainingBlankCondition,$I555="",
_xlpm.IsPeriodBlankCondition,ISBLANK($A556),
_xlpm.Calculation,IF(_xlpm.IsPeriodBlankCondition,"",IF(_xlpm.IsPrincipalRemainingBlankCondition,"",IF(_xlpm.IsPrincipalZeroCondition,"",_xlpm.PrincpalRemainingCalculation))),
_xlpm.Calculation
)</f>
        <v/>
      </c>
      <c r="K556" s="84" t="str">
        <f>_xlfn.LET(
_xlpm.IsPrincipalRemainingLessThanOrEqualToPMICutoffAmtCondition,$I555&lt;=$B$2*(1-$B$13),
_xlpm.PMIMonthlyPayment,$B$17,
_xlpm.IsPrincipalZeroCondition,ROUND($I555,2) = 0,
_xlpm.IsPrincipalRemainingBlankCondition,$I555="",
_xlpm.IsPeriodBlankCondition,ISBLANK($A556),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56" s="84" t="str">
        <f t="shared" si="42"/>
        <v/>
      </c>
      <c r="O556" s="84"/>
    </row>
    <row r="557" spans="2:15" x14ac:dyDescent="0.3">
      <c r="B557" s="132" t="str">
        <f t="shared" si="43"/>
        <v/>
      </c>
      <c r="C557" s="130">
        <v>0.1</v>
      </c>
      <c r="D557" s="131" t="str">
        <f>_xlfn.LET(
_xlpm.Payment,IF(OR($C557&lt;&gt;$C556,$C556=""),-PMT($C557/12,COUNT($A557:$A$625),$I556),$D556),
_xlpm.IsPrincipalRemainingZeroCondition,ROUND($I556,2)=0,
_xlpm.IsPrincipalRemainingBlankCondition,$I556="",
_xlpm.IsPeriodBlankCondition,ISBLANK($A557),
_xlpm.Calculation,IF(_xlpm.IsPeriodBlankCondition,"",IF(_xlpm.IsPrincipalRemainingBlankCondition,"",IF(_xlpm.IsPrincipalRemainingZeroCondition,"",_xlpm.Payment))),
_xlpm.Calculation
)</f>
        <v/>
      </c>
      <c r="E557" s="84" t="str">
        <f t="shared" si="44"/>
        <v/>
      </c>
      <c r="F557" s="84" t="str" cm="1">
        <f t="array" ref="F557">_xlfn.LET(
_xlpm.InterestCalculation,$I556*($C557/12),
_xlpm.IsPrincipalRemainingZeroCondition,ROUND($I556,2)=0,
_xlpm.IsPrincipalRemainingBlankCondition,$I556="",
_xlpm.IsPeriodBlankCondition,ISBLANK($A557),
_xlpm.Calculation,IF(_xlpm.IsPeriodBlankCondition,"",IF(_xlpm.IsPrincipalRemainingBlankCondition,"",IF(_xlpm.IsPrincipalRemainingZeroCondition,"",_xlpm.InterestCalculation))),
_xlpm.Calculation
)</f>
        <v/>
      </c>
      <c r="G557" s="84" t="str">
        <f t="shared" si="45"/>
        <v/>
      </c>
      <c r="H557" s="84">
        <v>100</v>
      </c>
      <c r="I557" s="84" t="str">
        <f t="shared" si="41"/>
        <v/>
      </c>
      <c r="J557" s="84" t="str">
        <f>_xlfn.LET(
_xlpm.PrincpalRemainingCalculation,$B$11,
_xlpm.IsPrincipalZeroCondition,ROUND($I556,2) = 0,
_xlpm.IsPrincipalRemainingBlankCondition,$I556="",
_xlpm.IsPeriodBlankCondition,ISBLANK($A557),
_xlpm.Calculation,IF(_xlpm.IsPeriodBlankCondition,"",IF(_xlpm.IsPrincipalRemainingBlankCondition,"",IF(_xlpm.IsPrincipalZeroCondition,"",_xlpm.PrincpalRemainingCalculation))),
_xlpm.Calculation
)</f>
        <v/>
      </c>
      <c r="K557" s="84" t="str">
        <f>_xlfn.LET(
_xlpm.IsPrincipalRemainingLessThanOrEqualToPMICutoffAmtCondition,$I556&lt;=$B$2*(1-$B$13),
_xlpm.PMIMonthlyPayment,$B$17,
_xlpm.IsPrincipalZeroCondition,ROUND($I556,2) = 0,
_xlpm.IsPrincipalRemainingBlankCondition,$I556="",
_xlpm.IsPeriodBlankCondition,ISBLANK($A557),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57" s="84" t="str">
        <f t="shared" si="42"/>
        <v/>
      </c>
      <c r="O557" s="84"/>
    </row>
    <row r="558" spans="2:15" x14ac:dyDescent="0.3">
      <c r="B558" s="132" t="str">
        <f t="shared" si="43"/>
        <v/>
      </c>
      <c r="C558" s="130">
        <v>0.1</v>
      </c>
      <c r="D558" s="131" t="str">
        <f>_xlfn.LET(
_xlpm.Payment,IF(OR($C558&lt;&gt;$C557,$C557=""),-PMT($C558/12,COUNT($A558:$A$625),$I557),$D557),
_xlpm.IsPrincipalRemainingZeroCondition,ROUND($I557,2)=0,
_xlpm.IsPrincipalRemainingBlankCondition,$I557="",
_xlpm.IsPeriodBlankCondition,ISBLANK($A558),
_xlpm.Calculation,IF(_xlpm.IsPeriodBlankCondition,"",IF(_xlpm.IsPrincipalRemainingBlankCondition,"",IF(_xlpm.IsPrincipalRemainingZeroCondition,"",_xlpm.Payment))),
_xlpm.Calculation
)</f>
        <v/>
      </c>
      <c r="E558" s="84" t="str">
        <f t="shared" si="44"/>
        <v/>
      </c>
      <c r="F558" s="84" t="str" cm="1">
        <f t="array" ref="F558">_xlfn.LET(
_xlpm.InterestCalculation,$I557*($C558/12),
_xlpm.IsPrincipalRemainingZeroCondition,ROUND($I557,2)=0,
_xlpm.IsPrincipalRemainingBlankCondition,$I557="",
_xlpm.IsPeriodBlankCondition,ISBLANK($A558),
_xlpm.Calculation,IF(_xlpm.IsPeriodBlankCondition,"",IF(_xlpm.IsPrincipalRemainingBlankCondition,"",IF(_xlpm.IsPrincipalRemainingZeroCondition,"",_xlpm.InterestCalculation))),
_xlpm.Calculation
)</f>
        <v/>
      </c>
      <c r="G558" s="84" t="str">
        <f t="shared" si="45"/>
        <v/>
      </c>
      <c r="H558" s="84">
        <v>100</v>
      </c>
      <c r="I558" s="84" t="str">
        <f t="shared" si="41"/>
        <v/>
      </c>
      <c r="J558" s="84" t="str">
        <f>_xlfn.LET(
_xlpm.PrincpalRemainingCalculation,$B$11,
_xlpm.IsPrincipalZeroCondition,ROUND($I557,2) = 0,
_xlpm.IsPrincipalRemainingBlankCondition,$I557="",
_xlpm.IsPeriodBlankCondition,ISBLANK($A558),
_xlpm.Calculation,IF(_xlpm.IsPeriodBlankCondition,"",IF(_xlpm.IsPrincipalRemainingBlankCondition,"",IF(_xlpm.IsPrincipalZeroCondition,"",_xlpm.PrincpalRemainingCalculation))),
_xlpm.Calculation
)</f>
        <v/>
      </c>
      <c r="K558" s="84" t="str">
        <f>_xlfn.LET(
_xlpm.IsPrincipalRemainingLessThanOrEqualToPMICutoffAmtCondition,$I557&lt;=$B$2*(1-$B$13),
_xlpm.PMIMonthlyPayment,$B$17,
_xlpm.IsPrincipalZeroCondition,ROUND($I557,2) = 0,
_xlpm.IsPrincipalRemainingBlankCondition,$I557="",
_xlpm.IsPeriodBlankCondition,ISBLANK($A558),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58" s="84" t="str">
        <f t="shared" si="42"/>
        <v/>
      </c>
      <c r="O558" s="84"/>
    </row>
    <row r="559" spans="2:15" x14ac:dyDescent="0.3">
      <c r="B559" s="132" t="str">
        <f t="shared" si="43"/>
        <v/>
      </c>
      <c r="C559" s="130">
        <v>0.1</v>
      </c>
      <c r="D559" s="131" t="str">
        <f>_xlfn.LET(
_xlpm.Payment,IF(OR($C559&lt;&gt;$C558,$C558=""),-PMT($C559/12,COUNT($A559:$A$625),$I558),$D558),
_xlpm.IsPrincipalRemainingZeroCondition,ROUND($I558,2)=0,
_xlpm.IsPrincipalRemainingBlankCondition,$I558="",
_xlpm.IsPeriodBlankCondition,ISBLANK($A559),
_xlpm.Calculation,IF(_xlpm.IsPeriodBlankCondition,"",IF(_xlpm.IsPrincipalRemainingBlankCondition,"",IF(_xlpm.IsPrincipalRemainingZeroCondition,"",_xlpm.Payment))),
_xlpm.Calculation
)</f>
        <v/>
      </c>
      <c r="E559" s="84" t="str">
        <f t="shared" si="44"/>
        <v/>
      </c>
      <c r="F559" s="84" t="str" cm="1">
        <f t="array" ref="F559">_xlfn.LET(
_xlpm.InterestCalculation,$I558*($C559/12),
_xlpm.IsPrincipalRemainingZeroCondition,ROUND($I558,2)=0,
_xlpm.IsPrincipalRemainingBlankCondition,$I558="",
_xlpm.IsPeriodBlankCondition,ISBLANK($A559),
_xlpm.Calculation,IF(_xlpm.IsPeriodBlankCondition,"",IF(_xlpm.IsPrincipalRemainingBlankCondition,"",IF(_xlpm.IsPrincipalRemainingZeroCondition,"",_xlpm.InterestCalculation))),
_xlpm.Calculation
)</f>
        <v/>
      </c>
      <c r="G559" s="84" t="str">
        <f t="shared" si="45"/>
        <v/>
      </c>
      <c r="H559" s="84">
        <v>100</v>
      </c>
      <c r="I559" s="84" t="str">
        <f t="shared" si="41"/>
        <v/>
      </c>
      <c r="J559" s="84" t="str">
        <f>_xlfn.LET(
_xlpm.PrincpalRemainingCalculation,$B$11,
_xlpm.IsPrincipalZeroCondition,ROUND($I558,2) = 0,
_xlpm.IsPrincipalRemainingBlankCondition,$I558="",
_xlpm.IsPeriodBlankCondition,ISBLANK($A559),
_xlpm.Calculation,IF(_xlpm.IsPeriodBlankCondition,"",IF(_xlpm.IsPrincipalRemainingBlankCondition,"",IF(_xlpm.IsPrincipalZeroCondition,"",_xlpm.PrincpalRemainingCalculation))),
_xlpm.Calculation
)</f>
        <v/>
      </c>
      <c r="K559" s="84" t="str">
        <f>_xlfn.LET(
_xlpm.IsPrincipalRemainingLessThanOrEqualToPMICutoffAmtCondition,$I558&lt;=$B$2*(1-$B$13),
_xlpm.PMIMonthlyPayment,$B$17,
_xlpm.IsPrincipalZeroCondition,ROUND($I558,2) = 0,
_xlpm.IsPrincipalRemainingBlankCondition,$I558="",
_xlpm.IsPeriodBlankCondition,ISBLANK($A559),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59" s="84" t="str">
        <f t="shared" si="42"/>
        <v/>
      </c>
      <c r="O559" s="84"/>
    </row>
    <row r="560" spans="2:15" x14ac:dyDescent="0.3">
      <c r="B560" s="132" t="str">
        <f t="shared" si="43"/>
        <v/>
      </c>
      <c r="C560" s="130">
        <v>0.1</v>
      </c>
      <c r="D560" s="131" t="str">
        <f>_xlfn.LET(
_xlpm.Payment,IF(OR($C560&lt;&gt;$C559,$C559=""),-PMT($C560/12,COUNT($A560:$A$625),$I559),$D559),
_xlpm.IsPrincipalRemainingZeroCondition,ROUND($I559,2)=0,
_xlpm.IsPrincipalRemainingBlankCondition,$I559="",
_xlpm.IsPeriodBlankCondition,ISBLANK($A560),
_xlpm.Calculation,IF(_xlpm.IsPeriodBlankCondition,"",IF(_xlpm.IsPrincipalRemainingBlankCondition,"",IF(_xlpm.IsPrincipalRemainingZeroCondition,"",_xlpm.Payment))),
_xlpm.Calculation
)</f>
        <v/>
      </c>
      <c r="E560" s="84" t="str">
        <f t="shared" si="44"/>
        <v/>
      </c>
      <c r="F560" s="84" t="str" cm="1">
        <f t="array" ref="F560">_xlfn.LET(
_xlpm.InterestCalculation,$I559*($C560/12),
_xlpm.IsPrincipalRemainingZeroCondition,ROUND($I559,2)=0,
_xlpm.IsPrincipalRemainingBlankCondition,$I559="",
_xlpm.IsPeriodBlankCondition,ISBLANK($A560),
_xlpm.Calculation,IF(_xlpm.IsPeriodBlankCondition,"",IF(_xlpm.IsPrincipalRemainingBlankCondition,"",IF(_xlpm.IsPrincipalRemainingZeroCondition,"",_xlpm.InterestCalculation))),
_xlpm.Calculation
)</f>
        <v/>
      </c>
      <c r="G560" s="84" t="str">
        <f t="shared" si="45"/>
        <v/>
      </c>
      <c r="H560" s="84">
        <v>100</v>
      </c>
      <c r="I560" s="84" t="str">
        <f t="shared" si="41"/>
        <v/>
      </c>
      <c r="J560" s="84" t="str">
        <f>_xlfn.LET(
_xlpm.PrincpalRemainingCalculation,$B$11,
_xlpm.IsPrincipalZeroCondition,ROUND($I559,2) = 0,
_xlpm.IsPrincipalRemainingBlankCondition,$I559="",
_xlpm.IsPeriodBlankCondition,ISBLANK($A560),
_xlpm.Calculation,IF(_xlpm.IsPeriodBlankCondition,"",IF(_xlpm.IsPrincipalRemainingBlankCondition,"",IF(_xlpm.IsPrincipalZeroCondition,"",_xlpm.PrincpalRemainingCalculation))),
_xlpm.Calculation
)</f>
        <v/>
      </c>
      <c r="K560" s="84" t="str">
        <f>_xlfn.LET(
_xlpm.IsPrincipalRemainingLessThanOrEqualToPMICutoffAmtCondition,$I559&lt;=$B$2*(1-$B$13),
_xlpm.PMIMonthlyPayment,$B$17,
_xlpm.IsPrincipalZeroCondition,ROUND($I559,2) = 0,
_xlpm.IsPrincipalRemainingBlankCondition,$I559="",
_xlpm.IsPeriodBlankCondition,ISBLANK($A560),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60" s="84" t="str">
        <f t="shared" si="42"/>
        <v/>
      </c>
      <c r="O560" s="84"/>
    </row>
    <row r="561" spans="2:15" x14ac:dyDescent="0.3">
      <c r="B561" s="132" t="str">
        <f t="shared" si="43"/>
        <v/>
      </c>
      <c r="C561" s="130">
        <v>0.1</v>
      </c>
      <c r="D561" s="131" t="str">
        <f>_xlfn.LET(
_xlpm.Payment,IF(OR($C561&lt;&gt;$C560,$C560=""),-PMT($C561/12,COUNT($A561:$A$625),$I560),$D560),
_xlpm.IsPrincipalRemainingZeroCondition,ROUND($I560,2)=0,
_xlpm.IsPrincipalRemainingBlankCondition,$I560="",
_xlpm.IsPeriodBlankCondition,ISBLANK($A561),
_xlpm.Calculation,IF(_xlpm.IsPeriodBlankCondition,"",IF(_xlpm.IsPrincipalRemainingBlankCondition,"",IF(_xlpm.IsPrincipalRemainingZeroCondition,"",_xlpm.Payment))),
_xlpm.Calculation
)</f>
        <v/>
      </c>
      <c r="E561" s="84" t="str">
        <f t="shared" si="44"/>
        <v/>
      </c>
      <c r="F561" s="84" t="str" cm="1">
        <f t="array" ref="F561">_xlfn.LET(
_xlpm.InterestCalculation,$I560*($C561/12),
_xlpm.IsPrincipalRemainingZeroCondition,ROUND($I560,2)=0,
_xlpm.IsPrincipalRemainingBlankCondition,$I560="",
_xlpm.IsPeriodBlankCondition,ISBLANK($A561),
_xlpm.Calculation,IF(_xlpm.IsPeriodBlankCondition,"",IF(_xlpm.IsPrincipalRemainingBlankCondition,"",IF(_xlpm.IsPrincipalRemainingZeroCondition,"",_xlpm.InterestCalculation))),
_xlpm.Calculation
)</f>
        <v/>
      </c>
      <c r="G561" s="84" t="str">
        <f t="shared" si="45"/>
        <v/>
      </c>
      <c r="H561" s="84">
        <v>100</v>
      </c>
      <c r="I561" s="84" t="str">
        <f t="shared" si="41"/>
        <v/>
      </c>
      <c r="J561" s="84" t="str">
        <f>_xlfn.LET(
_xlpm.PrincpalRemainingCalculation,$B$11,
_xlpm.IsPrincipalZeroCondition,ROUND($I560,2) = 0,
_xlpm.IsPrincipalRemainingBlankCondition,$I560="",
_xlpm.IsPeriodBlankCondition,ISBLANK($A561),
_xlpm.Calculation,IF(_xlpm.IsPeriodBlankCondition,"",IF(_xlpm.IsPrincipalRemainingBlankCondition,"",IF(_xlpm.IsPrincipalZeroCondition,"",_xlpm.PrincpalRemainingCalculation))),
_xlpm.Calculation
)</f>
        <v/>
      </c>
      <c r="K561" s="84" t="str">
        <f>_xlfn.LET(
_xlpm.IsPrincipalRemainingLessThanOrEqualToPMICutoffAmtCondition,$I560&lt;=$B$2*(1-$B$13),
_xlpm.PMIMonthlyPayment,$B$17,
_xlpm.IsPrincipalZeroCondition,ROUND($I560,2) = 0,
_xlpm.IsPrincipalRemainingBlankCondition,$I560="",
_xlpm.IsPeriodBlankCondition,ISBLANK($A561),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61" s="84" t="str">
        <f t="shared" si="42"/>
        <v/>
      </c>
      <c r="O561" s="84"/>
    </row>
    <row r="562" spans="2:15" x14ac:dyDescent="0.3">
      <c r="B562" s="132" t="str">
        <f t="shared" si="43"/>
        <v/>
      </c>
      <c r="C562" s="130">
        <v>0.1</v>
      </c>
      <c r="D562" s="131" t="str">
        <f>_xlfn.LET(
_xlpm.Payment,IF(OR($C562&lt;&gt;$C561,$C561=""),-PMT($C562/12,COUNT($A562:$A$625),$I561),$D561),
_xlpm.IsPrincipalRemainingZeroCondition,ROUND($I561,2)=0,
_xlpm.IsPrincipalRemainingBlankCondition,$I561="",
_xlpm.IsPeriodBlankCondition,ISBLANK($A562),
_xlpm.Calculation,IF(_xlpm.IsPeriodBlankCondition,"",IF(_xlpm.IsPrincipalRemainingBlankCondition,"",IF(_xlpm.IsPrincipalRemainingZeroCondition,"",_xlpm.Payment))),
_xlpm.Calculation
)</f>
        <v/>
      </c>
      <c r="E562" s="84" t="str">
        <f t="shared" si="44"/>
        <v/>
      </c>
      <c r="F562" s="84" t="str" cm="1">
        <f t="array" ref="F562">_xlfn.LET(
_xlpm.InterestCalculation,$I561*($C562/12),
_xlpm.IsPrincipalRemainingZeroCondition,ROUND($I561,2)=0,
_xlpm.IsPrincipalRemainingBlankCondition,$I561="",
_xlpm.IsPeriodBlankCondition,ISBLANK($A562),
_xlpm.Calculation,IF(_xlpm.IsPeriodBlankCondition,"",IF(_xlpm.IsPrincipalRemainingBlankCondition,"",IF(_xlpm.IsPrincipalRemainingZeroCondition,"",_xlpm.InterestCalculation))),
_xlpm.Calculation
)</f>
        <v/>
      </c>
      <c r="G562" s="84" t="str">
        <f t="shared" si="45"/>
        <v/>
      </c>
      <c r="H562" s="84">
        <v>100</v>
      </c>
      <c r="I562" s="84" t="str">
        <f t="shared" si="41"/>
        <v/>
      </c>
      <c r="J562" s="84" t="str">
        <f>_xlfn.LET(
_xlpm.PrincpalRemainingCalculation,$B$11,
_xlpm.IsPrincipalZeroCondition,ROUND($I561,2) = 0,
_xlpm.IsPrincipalRemainingBlankCondition,$I561="",
_xlpm.IsPeriodBlankCondition,ISBLANK($A562),
_xlpm.Calculation,IF(_xlpm.IsPeriodBlankCondition,"",IF(_xlpm.IsPrincipalRemainingBlankCondition,"",IF(_xlpm.IsPrincipalZeroCondition,"",_xlpm.PrincpalRemainingCalculation))),
_xlpm.Calculation
)</f>
        <v/>
      </c>
      <c r="K562" s="84" t="str">
        <f>_xlfn.LET(
_xlpm.IsPrincipalRemainingLessThanOrEqualToPMICutoffAmtCondition,$I561&lt;=$B$2*(1-$B$13),
_xlpm.PMIMonthlyPayment,$B$17,
_xlpm.IsPrincipalZeroCondition,ROUND($I561,2) = 0,
_xlpm.IsPrincipalRemainingBlankCondition,$I561="",
_xlpm.IsPeriodBlankCondition,ISBLANK($A562),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62" s="84" t="str">
        <f t="shared" si="42"/>
        <v/>
      </c>
      <c r="O562" s="84"/>
    </row>
    <row r="563" spans="2:15" x14ac:dyDescent="0.3">
      <c r="B563" s="132" t="str">
        <f t="shared" si="43"/>
        <v/>
      </c>
      <c r="C563" s="130">
        <v>0.1</v>
      </c>
      <c r="D563" s="131" t="str">
        <f>_xlfn.LET(
_xlpm.Payment,IF(OR($C563&lt;&gt;$C562,$C562=""),-PMT($C563/12,COUNT($A563:$A$625),$I562),$D562),
_xlpm.IsPrincipalRemainingZeroCondition,ROUND($I562,2)=0,
_xlpm.IsPrincipalRemainingBlankCondition,$I562="",
_xlpm.IsPeriodBlankCondition,ISBLANK($A563),
_xlpm.Calculation,IF(_xlpm.IsPeriodBlankCondition,"",IF(_xlpm.IsPrincipalRemainingBlankCondition,"",IF(_xlpm.IsPrincipalRemainingZeroCondition,"",_xlpm.Payment))),
_xlpm.Calculation
)</f>
        <v/>
      </c>
      <c r="E563" s="84" t="str">
        <f t="shared" si="44"/>
        <v/>
      </c>
      <c r="F563" s="84" t="str" cm="1">
        <f t="array" ref="F563">_xlfn.LET(
_xlpm.InterestCalculation,$I562*($C563/12),
_xlpm.IsPrincipalRemainingZeroCondition,ROUND($I562,2)=0,
_xlpm.IsPrincipalRemainingBlankCondition,$I562="",
_xlpm.IsPeriodBlankCondition,ISBLANK($A563),
_xlpm.Calculation,IF(_xlpm.IsPeriodBlankCondition,"",IF(_xlpm.IsPrincipalRemainingBlankCondition,"",IF(_xlpm.IsPrincipalRemainingZeroCondition,"",_xlpm.InterestCalculation))),
_xlpm.Calculation
)</f>
        <v/>
      </c>
      <c r="G563" s="84" t="str">
        <f t="shared" si="45"/>
        <v/>
      </c>
      <c r="H563" s="84">
        <v>100</v>
      </c>
      <c r="I563" s="84" t="str">
        <f t="shared" si="41"/>
        <v/>
      </c>
      <c r="J563" s="84" t="str">
        <f>_xlfn.LET(
_xlpm.PrincpalRemainingCalculation,$B$11,
_xlpm.IsPrincipalZeroCondition,ROUND($I562,2) = 0,
_xlpm.IsPrincipalRemainingBlankCondition,$I562="",
_xlpm.IsPeriodBlankCondition,ISBLANK($A563),
_xlpm.Calculation,IF(_xlpm.IsPeriodBlankCondition,"",IF(_xlpm.IsPrincipalRemainingBlankCondition,"",IF(_xlpm.IsPrincipalZeroCondition,"",_xlpm.PrincpalRemainingCalculation))),
_xlpm.Calculation
)</f>
        <v/>
      </c>
      <c r="K563" s="84" t="str">
        <f>_xlfn.LET(
_xlpm.IsPrincipalRemainingLessThanOrEqualToPMICutoffAmtCondition,$I562&lt;=$B$2*(1-$B$13),
_xlpm.PMIMonthlyPayment,$B$17,
_xlpm.IsPrincipalZeroCondition,ROUND($I562,2) = 0,
_xlpm.IsPrincipalRemainingBlankCondition,$I562="",
_xlpm.IsPeriodBlankCondition,ISBLANK($A563),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63" s="84" t="str">
        <f t="shared" si="42"/>
        <v/>
      </c>
      <c r="O563" s="84"/>
    </row>
    <row r="564" spans="2:15" x14ac:dyDescent="0.3">
      <c r="B564" s="132" t="str">
        <f t="shared" si="43"/>
        <v/>
      </c>
      <c r="C564" s="130">
        <v>0.1</v>
      </c>
      <c r="D564" s="131" t="str">
        <f>_xlfn.LET(
_xlpm.Payment,IF(OR($C564&lt;&gt;$C563,$C563=""),-PMT($C564/12,COUNT($A564:$A$625),$I563),$D563),
_xlpm.IsPrincipalRemainingZeroCondition,ROUND($I563,2)=0,
_xlpm.IsPrincipalRemainingBlankCondition,$I563="",
_xlpm.IsPeriodBlankCondition,ISBLANK($A564),
_xlpm.Calculation,IF(_xlpm.IsPeriodBlankCondition,"",IF(_xlpm.IsPrincipalRemainingBlankCondition,"",IF(_xlpm.IsPrincipalRemainingZeroCondition,"",_xlpm.Payment))),
_xlpm.Calculation
)</f>
        <v/>
      </c>
      <c r="E564" s="84" t="str">
        <f t="shared" si="44"/>
        <v/>
      </c>
      <c r="F564" s="84" t="str" cm="1">
        <f t="array" ref="F564">_xlfn.LET(
_xlpm.InterestCalculation,$I563*($C564/12),
_xlpm.IsPrincipalRemainingZeroCondition,ROUND($I563,2)=0,
_xlpm.IsPrincipalRemainingBlankCondition,$I563="",
_xlpm.IsPeriodBlankCondition,ISBLANK($A564),
_xlpm.Calculation,IF(_xlpm.IsPeriodBlankCondition,"",IF(_xlpm.IsPrincipalRemainingBlankCondition,"",IF(_xlpm.IsPrincipalRemainingZeroCondition,"",_xlpm.InterestCalculation))),
_xlpm.Calculation
)</f>
        <v/>
      </c>
      <c r="G564" s="84" t="str">
        <f t="shared" si="45"/>
        <v/>
      </c>
      <c r="H564" s="84">
        <v>100</v>
      </c>
      <c r="I564" s="84" t="str">
        <f t="shared" si="41"/>
        <v/>
      </c>
      <c r="J564" s="84" t="str">
        <f>_xlfn.LET(
_xlpm.PrincpalRemainingCalculation,$B$11,
_xlpm.IsPrincipalZeroCondition,ROUND($I563,2) = 0,
_xlpm.IsPrincipalRemainingBlankCondition,$I563="",
_xlpm.IsPeriodBlankCondition,ISBLANK($A564),
_xlpm.Calculation,IF(_xlpm.IsPeriodBlankCondition,"",IF(_xlpm.IsPrincipalRemainingBlankCondition,"",IF(_xlpm.IsPrincipalZeroCondition,"",_xlpm.PrincpalRemainingCalculation))),
_xlpm.Calculation
)</f>
        <v/>
      </c>
      <c r="K564" s="84" t="str">
        <f>_xlfn.LET(
_xlpm.IsPrincipalRemainingLessThanOrEqualToPMICutoffAmtCondition,$I563&lt;=$B$2*(1-$B$13),
_xlpm.PMIMonthlyPayment,$B$17,
_xlpm.IsPrincipalZeroCondition,ROUND($I563,2) = 0,
_xlpm.IsPrincipalRemainingBlankCondition,$I563="",
_xlpm.IsPeriodBlankCondition,ISBLANK($A564),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64" s="84" t="str">
        <f t="shared" si="42"/>
        <v/>
      </c>
      <c r="O564" s="84"/>
    </row>
    <row r="565" spans="2:15" x14ac:dyDescent="0.3">
      <c r="B565" s="132" t="str">
        <f t="shared" si="43"/>
        <v/>
      </c>
      <c r="C565" s="130">
        <v>0.1</v>
      </c>
      <c r="D565" s="131" t="str">
        <f>_xlfn.LET(
_xlpm.Payment,IF(OR($C565&lt;&gt;$C564,$C564=""),-PMT($C565/12,COUNT($A565:$A$625),$I564),$D564),
_xlpm.IsPrincipalRemainingZeroCondition,ROUND($I564,2)=0,
_xlpm.IsPrincipalRemainingBlankCondition,$I564="",
_xlpm.IsPeriodBlankCondition,ISBLANK($A565),
_xlpm.Calculation,IF(_xlpm.IsPeriodBlankCondition,"",IF(_xlpm.IsPrincipalRemainingBlankCondition,"",IF(_xlpm.IsPrincipalRemainingZeroCondition,"",_xlpm.Payment))),
_xlpm.Calculation
)</f>
        <v/>
      </c>
      <c r="E565" s="84" t="str">
        <f t="shared" si="44"/>
        <v/>
      </c>
      <c r="F565" s="84" t="str" cm="1">
        <f t="array" ref="F565">_xlfn.LET(
_xlpm.InterestCalculation,$I564*($C565/12),
_xlpm.IsPrincipalRemainingZeroCondition,ROUND($I564,2)=0,
_xlpm.IsPrincipalRemainingBlankCondition,$I564="",
_xlpm.IsPeriodBlankCondition,ISBLANK($A565),
_xlpm.Calculation,IF(_xlpm.IsPeriodBlankCondition,"",IF(_xlpm.IsPrincipalRemainingBlankCondition,"",IF(_xlpm.IsPrincipalRemainingZeroCondition,"",_xlpm.InterestCalculation))),
_xlpm.Calculation
)</f>
        <v/>
      </c>
      <c r="G565" s="84" t="str">
        <f t="shared" si="45"/>
        <v/>
      </c>
      <c r="H565" s="84">
        <v>100</v>
      </c>
      <c r="I565" s="84" t="str">
        <f t="shared" si="41"/>
        <v/>
      </c>
      <c r="J565" s="84" t="str">
        <f>_xlfn.LET(
_xlpm.PrincpalRemainingCalculation,$B$11,
_xlpm.IsPrincipalZeroCondition,ROUND($I564,2) = 0,
_xlpm.IsPrincipalRemainingBlankCondition,$I564="",
_xlpm.IsPeriodBlankCondition,ISBLANK($A565),
_xlpm.Calculation,IF(_xlpm.IsPeriodBlankCondition,"",IF(_xlpm.IsPrincipalRemainingBlankCondition,"",IF(_xlpm.IsPrincipalZeroCondition,"",_xlpm.PrincpalRemainingCalculation))),
_xlpm.Calculation
)</f>
        <v/>
      </c>
      <c r="K565" s="84" t="str">
        <f>_xlfn.LET(
_xlpm.IsPrincipalRemainingLessThanOrEqualToPMICutoffAmtCondition,$I564&lt;=$B$2*(1-$B$13),
_xlpm.PMIMonthlyPayment,$B$17,
_xlpm.IsPrincipalZeroCondition,ROUND($I564,2) = 0,
_xlpm.IsPrincipalRemainingBlankCondition,$I564="",
_xlpm.IsPeriodBlankCondition,ISBLANK($A565),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65" s="84" t="str">
        <f t="shared" si="42"/>
        <v/>
      </c>
      <c r="O565" s="84"/>
    </row>
    <row r="566" spans="2:15" x14ac:dyDescent="0.3">
      <c r="B566" s="132" t="str">
        <f t="shared" si="43"/>
        <v/>
      </c>
      <c r="C566" s="130">
        <v>0.1</v>
      </c>
      <c r="D566" s="131" t="str">
        <f>_xlfn.LET(
_xlpm.Payment,IF(OR($C566&lt;&gt;$C565,$C565=""),-PMT($C566/12,COUNT($A566:$A$625),$I565),$D565),
_xlpm.IsPrincipalRemainingZeroCondition,ROUND($I565,2)=0,
_xlpm.IsPrincipalRemainingBlankCondition,$I565="",
_xlpm.IsPeriodBlankCondition,ISBLANK($A566),
_xlpm.Calculation,IF(_xlpm.IsPeriodBlankCondition,"",IF(_xlpm.IsPrincipalRemainingBlankCondition,"",IF(_xlpm.IsPrincipalRemainingZeroCondition,"",_xlpm.Payment))),
_xlpm.Calculation
)</f>
        <v/>
      </c>
      <c r="E566" s="84" t="str">
        <f t="shared" si="44"/>
        <v/>
      </c>
      <c r="F566" s="84" t="str" cm="1">
        <f t="array" ref="F566">_xlfn.LET(
_xlpm.InterestCalculation,$I565*($C566/12),
_xlpm.IsPrincipalRemainingZeroCondition,ROUND($I565,2)=0,
_xlpm.IsPrincipalRemainingBlankCondition,$I565="",
_xlpm.IsPeriodBlankCondition,ISBLANK($A566),
_xlpm.Calculation,IF(_xlpm.IsPeriodBlankCondition,"",IF(_xlpm.IsPrincipalRemainingBlankCondition,"",IF(_xlpm.IsPrincipalRemainingZeroCondition,"",_xlpm.InterestCalculation))),
_xlpm.Calculation
)</f>
        <v/>
      </c>
      <c r="G566" s="84" t="str">
        <f t="shared" si="45"/>
        <v/>
      </c>
      <c r="H566" s="84">
        <v>100</v>
      </c>
      <c r="I566" s="84" t="str">
        <f t="shared" si="41"/>
        <v/>
      </c>
      <c r="J566" s="84" t="str">
        <f>_xlfn.LET(
_xlpm.PrincpalRemainingCalculation,$B$11,
_xlpm.IsPrincipalZeroCondition,ROUND($I565,2) = 0,
_xlpm.IsPrincipalRemainingBlankCondition,$I565="",
_xlpm.IsPeriodBlankCondition,ISBLANK($A566),
_xlpm.Calculation,IF(_xlpm.IsPeriodBlankCondition,"",IF(_xlpm.IsPrincipalRemainingBlankCondition,"",IF(_xlpm.IsPrincipalZeroCondition,"",_xlpm.PrincpalRemainingCalculation))),
_xlpm.Calculation
)</f>
        <v/>
      </c>
      <c r="K566" s="84" t="str">
        <f>_xlfn.LET(
_xlpm.IsPrincipalRemainingLessThanOrEqualToPMICutoffAmtCondition,$I565&lt;=$B$2*(1-$B$13),
_xlpm.PMIMonthlyPayment,$B$17,
_xlpm.IsPrincipalZeroCondition,ROUND($I565,2) = 0,
_xlpm.IsPrincipalRemainingBlankCondition,$I565="",
_xlpm.IsPeriodBlankCondition,ISBLANK($A566),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66" s="84" t="str">
        <f t="shared" si="42"/>
        <v/>
      </c>
      <c r="O566" s="84"/>
    </row>
    <row r="567" spans="2:15" x14ac:dyDescent="0.3">
      <c r="B567" s="132" t="str">
        <f t="shared" si="43"/>
        <v/>
      </c>
      <c r="C567" s="130">
        <v>0.1</v>
      </c>
      <c r="D567" s="131" t="str">
        <f>_xlfn.LET(
_xlpm.Payment,IF(OR($C567&lt;&gt;$C566,$C566=""),-PMT($C567/12,COUNT($A567:$A$625),$I566),$D566),
_xlpm.IsPrincipalRemainingZeroCondition,ROUND($I566,2)=0,
_xlpm.IsPrincipalRemainingBlankCondition,$I566="",
_xlpm.IsPeriodBlankCondition,ISBLANK($A567),
_xlpm.Calculation,IF(_xlpm.IsPeriodBlankCondition,"",IF(_xlpm.IsPrincipalRemainingBlankCondition,"",IF(_xlpm.IsPrincipalRemainingZeroCondition,"",_xlpm.Payment))),
_xlpm.Calculation
)</f>
        <v/>
      </c>
      <c r="E567" s="84" t="str">
        <f t="shared" si="44"/>
        <v/>
      </c>
      <c r="F567" s="84" t="str" cm="1">
        <f t="array" ref="F567">_xlfn.LET(
_xlpm.InterestCalculation,$I566*($C567/12),
_xlpm.IsPrincipalRemainingZeroCondition,ROUND($I566,2)=0,
_xlpm.IsPrincipalRemainingBlankCondition,$I566="",
_xlpm.IsPeriodBlankCondition,ISBLANK($A567),
_xlpm.Calculation,IF(_xlpm.IsPeriodBlankCondition,"",IF(_xlpm.IsPrincipalRemainingBlankCondition,"",IF(_xlpm.IsPrincipalRemainingZeroCondition,"",_xlpm.InterestCalculation))),
_xlpm.Calculation
)</f>
        <v/>
      </c>
      <c r="G567" s="84" t="str">
        <f t="shared" si="45"/>
        <v/>
      </c>
      <c r="H567" s="84">
        <v>100</v>
      </c>
      <c r="I567" s="84" t="str">
        <f t="shared" si="41"/>
        <v/>
      </c>
      <c r="J567" s="84" t="str">
        <f>_xlfn.LET(
_xlpm.PrincpalRemainingCalculation,$B$11,
_xlpm.IsPrincipalZeroCondition,ROUND($I566,2) = 0,
_xlpm.IsPrincipalRemainingBlankCondition,$I566="",
_xlpm.IsPeriodBlankCondition,ISBLANK($A567),
_xlpm.Calculation,IF(_xlpm.IsPeriodBlankCondition,"",IF(_xlpm.IsPrincipalRemainingBlankCondition,"",IF(_xlpm.IsPrincipalZeroCondition,"",_xlpm.PrincpalRemainingCalculation))),
_xlpm.Calculation
)</f>
        <v/>
      </c>
      <c r="K567" s="84" t="str">
        <f>_xlfn.LET(
_xlpm.IsPrincipalRemainingLessThanOrEqualToPMICutoffAmtCondition,$I566&lt;=$B$2*(1-$B$13),
_xlpm.PMIMonthlyPayment,$B$17,
_xlpm.IsPrincipalZeroCondition,ROUND($I566,2) = 0,
_xlpm.IsPrincipalRemainingBlankCondition,$I566="",
_xlpm.IsPeriodBlankCondition,ISBLANK($A567),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67" s="84" t="str">
        <f t="shared" si="42"/>
        <v/>
      </c>
      <c r="O567" s="84"/>
    </row>
    <row r="568" spans="2:15" x14ac:dyDescent="0.3">
      <c r="B568" s="132" t="str">
        <f t="shared" si="43"/>
        <v/>
      </c>
      <c r="C568" s="130">
        <v>0.1</v>
      </c>
      <c r="D568" s="131" t="str">
        <f>_xlfn.LET(
_xlpm.Payment,IF(OR($C568&lt;&gt;$C567,$C567=""),-PMT($C568/12,COUNT($A568:$A$625),$I567),$D567),
_xlpm.IsPrincipalRemainingZeroCondition,ROUND($I567,2)=0,
_xlpm.IsPrincipalRemainingBlankCondition,$I567="",
_xlpm.IsPeriodBlankCondition,ISBLANK($A568),
_xlpm.Calculation,IF(_xlpm.IsPeriodBlankCondition,"",IF(_xlpm.IsPrincipalRemainingBlankCondition,"",IF(_xlpm.IsPrincipalRemainingZeroCondition,"",_xlpm.Payment))),
_xlpm.Calculation
)</f>
        <v/>
      </c>
      <c r="E568" s="84" t="str">
        <f t="shared" si="44"/>
        <v/>
      </c>
      <c r="F568" s="84" t="str" cm="1">
        <f t="array" ref="F568">_xlfn.LET(
_xlpm.InterestCalculation,$I567*($C568/12),
_xlpm.IsPrincipalRemainingZeroCondition,ROUND($I567,2)=0,
_xlpm.IsPrincipalRemainingBlankCondition,$I567="",
_xlpm.IsPeriodBlankCondition,ISBLANK($A568),
_xlpm.Calculation,IF(_xlpm.IsPeriodBlankCondition,"",IF(_xlpm.IsPrincipalRemainingBlankCondition,"",IF(_xlpm.IsPrincipalRemainingZeroCondition,"",_xlpm.InterestCalculation))),
_xlpm.Calculation
)</f>
        <v/>
      </c>
      <c r="G568" s="84" t="str">
        <f t="shared" si="45"/>
        <v/>
      </c>
      <c r="H568" s="84">
        <v>100</v>
      </c>
      <c r="I568" s="84" t="str">
        <f t="shared" si="41"/>
        <v/>
      </c>
      <c r="J568" s="84" t="str">
        <f>_xlfn.LET(
_xlpm.PrincpalRemainingCalculation,$B$11,
_xlpm.IsPrincipalZeroCondition,ROUND($I567,2) = 0,
_xlpm.IsPrincipalRemainingBlankCondition,$I567="",
_xlpm.IsPeriodBlankCondition,ISBLANK($A568),
_xlpm.Calculation,IF(_xlpm.IsPeriodBlankCondition,"",IF(_xlpm.IsPrincipalRemainingBlankCondition,"",IF(_xlpm.IsPrincipalZeroCondition,"",_xlpm.PrincpalRemainingCalculation))),
_xlpm.Calculation
)</f>
        <v/>
      </c>
      <c r="K568" s="84" t="str">
        <f>_xlfn.LET(
_xlpm.IsPrincipalRemainingLessThanOrEqualToPMICutoffAmtCondition,$I567&lt;=$B$2*(1-$B$13),
_xlpm.PMIMonthlyPayment,$B$17,
_xlpm.IsPrincipalZeroCondition,ROUND($I567,2) = 0,
_xlpm.IsPrincipalRemainingBlankCondition,$I567="",
_xlpm.IsPeriodBlankCondition,ISBLANK($A568),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68" s="84" t="str">
        <f t="shared" si="42"/>
        <v/>
      </c>
      <c r="O568" s="84"/>
    </row>
    <row r="569" spans="2:15" x14ac:dyDescent="0.3">
      <c r="B569" s="132" t="str">
        <f t="shared" si="43"/>
        <v/>
      </c>
      <c r="C569" s="130">
        <v>0.1</v>
      </c>
      <c r="D569" s="131" t="str">
        <f>_xlfn.LET(
_xlpm.Payment,IF(OR($C569&lt;&gt;$C568,$C568=""),-PMT($C569/12,COUNT($A569:$A$625),$I568),$D568),
_xlpm.IsPrincipalRemainingZeroCondition,ROUND($I568,2)=0,
_xlpm.IsPrincipalRemainingBlankCondition,$I568="",
_xlpm.IsPeriodBlankCondition,ISBLANK($A569),
_xlpm.Calculation,IF(_xlpm.IsPeriodBlankCondition,"",IF(_xlpm.IsPrincipalRemainingBlankCondition,"",IF(_xlpm.IsPrincipalRemainingZeroCondition,"",_xlpm.Payment))),
_xlpm.Calculation
)</f>
        <v/>
      </c>
      <c r="E569" s="84" t="str">
        <f t="shared" si="44"/>
        <v/>
      </c>
      <c r="F569" s="84" t="str" cm="1">
        <f t="array" ref="F569">_xlfn.LET(
_xlpm.InterestCalculation,$I568*($C569/12),
_xlpm.IsPrincipalRemainingZeroCondition,ROUND($I568,2)=0,
_xlpm.IsPrincipalRemainingBlankCondition,$I568="",
_xlpm.IsPeriodBlankCondition,ISBLANK($A569),
_xlpm.Calculation,IF(_xlpm.IsPeriodBlankCondition,"",IF(_xlpm.IsPrincipalRemainingBlankCondition,"",IF(_xlpm.IsPrincipalRemainingZeroCondition,"",_xlpm.InterestCalculation))),
_xlpm.Calculation
)</f>
        <v/>
      </c>
      <c r="G569" s="84" t="str">
        <f t="shared" si="45"/>
        <v/>
      </c>
      <c r="H569" s="84">
        <v>100</v>
      </c>
      <c r="I569" s="84" t="str">
        <f t="shared" si="41"/>
        <v/>
      </c>
      <c r="J569" s="84" t="str">
        <f>_xlfn.LET(
_xlpm.PrincpalRemainingCalculation,$B$11,
_xlpm.IsPrincipalZeroCondition,ROUND($I568,2) = 0,
_xlpm.IsPrincipalRemainingBlankCondition,$I568="",
_xlpm.IsPeriodBlankCondition,ISBLANK($A569),
_xlpm.Calculation,IF(_xlpm.IsPeriodBlankCondition,"",IF(_xlpm.IsPrincipalRemainingBlankCondition,"",IF(_xlpm.IsPrincipalZeroCondition,"",_xlpm.PrincpalRemainingCalculation))),
_xlpm.Calculation
)</f>
        <v/>
      </c>
      <c r="K569" s="84" t="str">
        <f>_xlfn.LET(
_xlpm.IsPrincipalRemainingLessThanOrEqualToPMICutoffAmtCondition,$I568&lt;=$B$2*(1-$B$13),
_xlpm.PMIMonthlyPayment,$B$17,
_xlpm.IsPrincipalZeroCondition,ROUND($I568,2) = 0,
_xlpm.IsPrincipalRemainingBlankCondition,$I568="",
_xlpm.IsPeriodBlankCondition,ISBLANK($A569),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69" s="84" t="str">
        <f t="shared" si="42"/>
        <v/>
      </c>
      <c r="O569" s="84"/>
    </row>
    <row r="570" spans="2:15" x14ac:dyDescent="0.3">
      <c r="B570" s="132" t="str">
        <f t="shared" si="43"/>
        <v/>
      </c>
      <c r="C570" s="130">
        <v>0.1</v>
      </c>
      <c r="D570" s="131" t="str">
        <f>_xlfn.LET(
_xlpm.Payment,IF(OR($C570&lt;&gt;$C569,$C569=""),-PMT($C570/12,COUNT($A570:$A$625),$I569),$D569),
_xlpm.IsPrincipalRemainingZeroCondition,ROUND($I569,2)=0,
_xlpm.IsPrincipalRemainingBlankCondition,$I569="",
_xlpm.IsPeriodBlankCondition,ISBLANK($A570),
_xlpm.Calculation,IF(_xlpm.IsPeriodBlankCondition,"",IF(_xlpm.IsPrincipalRemainingBlankCondition,"",IF(_xlpm.IsPrincipalRemainingZeroCondition,"",_xlpm.Payment))),
_xlpm.Calculation
)</f>
        <v/>
      </c>
      <c r="E570" s="84" t="str">
        <f t="shared" si="44"/>
        <v/>
      </c>
      <c r="F570" s="84" t="str" cm="1">
        <f t="array" ref="F570">_xlfn.LET(
_xlpm.InterestCalculation,$I569*($C570/12),
_xlpm.IsPrincipalRemainingZeroCondition,ROUND($I569,2)=0,
_xlpm.IsPrincipalRemainingBlankCondition,$I569="",
_xlpm.IsPeriodBlankCondition,ISBLANK($A570),
_xlpm.Calculation,IF(_xlpm.IsPeriodBlankCondition,"",IF(_xlpm.IsPrincipalRemainingBlankCondition,"",IF(_xlpm.IsPrincipalRemainingZeroCondition,"",_xlpm.InterestCalculation))),
_xlpm.Calculation
)</f>
        <v/>
      </c>
      <c r="G570" s="84" t="str">
        <f t="shared" si="45"/>
        <v/>
      </c>
      <c r="H570" s="84">
        <v>100</v>
      </c>
      <c r="I570" s="84" t="str">
        <f t="shared" si="41"/>
        <v/>
      </c>
      <c r="J570" s="84" t="str">
        <f>_xlfn.LET(
_xlpm.PrincpalRemainingCalculation,$B$11,
_xlpm.IsPrincipalZeroCondition,ROUND($I569,2) = 0,
_xlpm.IsPrincipalRemainingBlankCondition,$I569="",
_xlpm.IsPeriodBlankCondition,ISBLANK($A570),
_xlpm.Calculation,IF(_xlpm.IsPeriodBlankCondition,"",IF(_xlpm.IsPrincipalRemainingBlankCondition,"",IF(_xlpm.IsPrincipalZeroCondition,"",_xlpm.PrincpalRemainingCalculation))),
_xlpm.Calculation
)</f>
        <v/>
      </c>
      <c r="K570" s="84" t="str">
        <f>_xlfn.LET(
_xlpm.IsPrincipalRemainingLessThanOrEqualToPMICutoffAmtCondition,$I569&lt;=$B$2*(1-$B$13),
_xlpm.PMIMonthlyPayment,$B$17,
_xlpm.IsPrincipalZeroCondition,ROUND($I569,2) = 0,
_xlpm.IsPrincipalRemainingBlankCondition,$I569="",
_xlpm.IsPeriodBlankCondition,ISBLANK($A570),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70" s="84" t="str">
        <f t="shared" si="42"/>
        <v/>
      </c>
      <c r="O570" s="84"/>
    </row>
    <row r="571" spans="2:15" x14ac:dyDescent="0.3">
      <c r="B571" s="132" t="str">
        <f t="shared" si="43"/>
        <v/>
      </c>
      <c r="C571" s="130">
        <v>0.1</v>
      </c>
      <c r="D571" s="131" t="str">
        <f>_xlfn.LET(
_xlpm.Payment,IF(OR($C571&lt;&gt;$C570,$C570=""),-PMT($C571/12,COUNT($A571:$A$625),$I570),$D570),
_xlpm.IsPrincipalRemainingZeroCondition,ROUND($I570,2)=0,
_xlpm.IsPrincipalRemainingBlankCondition,$I570="",
_xlpm.IsPeriodBlankCondition,ISBLANK($A571),
_xlpm.Calculation,IF(_xlpm.IsPeriodBlankCondition,"",IF(_xlpm.IsPrincipalRemainingBlankCondition,"",IF(_xlpm.IsPrincipalRemainingZeroCondition,"",_xlpm.Payment))),
_xlpm.Calculation
)</f>
        <v/>
      </c>
      <c r="E571" s="84" t="str">
        <f t="shared" si="44"/>
        <v/>
      </c>
      <c r="F571" s="84" t="str" cm="1">
        <f t="array" ref="F571">_xlfn.LET(
_xlpm.InterestCalculation,$I570*($C571/12),
_xlpm.IsPrincipalRemainingZeroCondition,ROUND($I570,2)=0,
_xlpm.IsPrincipalRemainingBlankCondition,$I570="",
_xlpm.IsPeriodBlankCondition,ISBLANK($A571),
_xlpm.Calculation,IF(_xlpm.IsPeriodBlankCondition,"",IF(_xlpm.IsPrincipalRemainingBlankCondition,"",IF(_xlpm.IsPrincipalRemainingZeroCondition,"",_xlpm.InterestCalculation))),
_xlpm.Calculation
)</f>
        <v/>
      </c>
      <c r="G571" s="84" t="str">
        <f t="shared" si="45"/>
        <v/>
      </c>
      <c r="H571" s="84">
        <v>100</v>
      </c>
      <c r="I571" s="84" t="str">
        <f t="shared" si="41"/>
        <v/>
      </c>
      <c r="J571" s="84" t="str">
        <f>_xlfn.LET(
_xlpm.PrincpalRemainingCalculation,$B$11,
_xlpm.IsPrincipalZeroCondition,ROUND($I570,2) = 0,
_xlpm.IsPrincipalRemainingBlankCondition,$I570="",
_xlpm.IsPeriodBlankCondition,ISBLANK($A571),
_xlpm.Calculation,IF(_xlpm.IsPeriodBlankCondition,"",IF(_xlpm.IsPrincipalRemainingBlankCondition,"",IF(_xlpm.IsPrincipalZeroCondition,"",_xlpm.PrincpalRemainingCalculation))),
_xlpm.Calculation
)</f>
        <v/>
      </c>
      <c r="K571" s="84" t="str">
        <f>_xlfn.LET(
_xlpm.IsPrincipalRemainingLessThanOrEqualToPMICutoffAmtCondition,$I570&lt;=$B$2*(1-$B$13),
_xlpm.PMIMonthlyPayment,$B$17,
_xlpm.IsPrincipalZeroCondition,ROUND($I570,2) = 0,
_xlpm.IsPrincipalRemainingBlankCondition,$I570="",
_xlpm.IsPeriodBlankCondition,ISBLANK($A571),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71" s="84" t="str">
        <f t="shared" si="42"/>
        <v/>
      </c>
      <c r="O571" s="84"/>
    </row>
    <row r="572" spans="2:15" x14ac:dyDescent="0.3">
      <c r="B572" s="132" t="str">
        <f t="shared" si="43"/>
        <v/>
      </c>
      <c r="C572" s="130">
        <v>0.1</v>
      </c>
      <c r="D572" s="131" t="str">
        <f>_xlfn.LET(
_xlpm.Payment,IF(OR($C572&lt;&gt;$C571,$C571=""),-PMT($C572/12,COUNT($A572:$A$625),$I571),$D571),
_xlpm.IsPrincipalRemainingZeroCondition,ROUND($I571,2)=0,
_xlpm.IsPrincipalRemainingBlankCondition,$I571="",
_xlpm.IsPeriodBlankCondition,ISBLANK($A572),
_xlpm.Calculation,IF(_xlpm.IsPeriodBlankCondition,"",IF(_xlpm.IsPrincipalRemainingBlankCondition,"",IF(_xlpm.IsPrincipalRemainingZeroCondition,"",_xlpm.Payment))),
_xlpm.Calculation
)</f>
        <v/>
      </c>
      <c r="E572" s="84" t="str">
        <f t="shared" si="44"/>
        <v/>
      </c>
      <c r="F572" s="84" t="str" cm="1">
        <f t="array" ref="F572">_xlfn.LET(
_xlpm.InterestCalculation,$I571*($C572/12),
_xlpm.IsPrincipalRemainingZeroCondition,ROUND($I571,2)=0,
_xlpm.IsPrincipalRemainingBlankCondition,$I571="",
_xlpm.IsPeriodBlankCondition,ISBLANK($A572),
_xlpm.Calculation,IF(_xlpm.IsPeriodBlankCondition,"",IF(_xlpm.IsPrincipalRemainingBlankCondition,"",IF(_xlpm.IsPrincipalRemainingZeroCondition,"",_xlpm.InterestCalculation))),
_xlpm.Calculation
)</f>
        <v/>
      </c>
      <c r="G572" s="84" t="str">
        <f t="shared" si="45"/>
        <v/>
      </c>
      <c r="H572" s="84">
        <v>100</v>
      </c>
      <c r="I572" s="84" t="str">
        <f t="shared" si="41"/>
        <v/>
      </c>
      <c r="J572" s="84" t="str">
        <f>_xlfn.LET(
_xlpm.PrincpalRemainingCalculation,$B$11,
_xlpm.IsPrincipalZeroCondition,ROUND($I571,2) = 0,
_xlpm.IsPrincipalRemainingBlankCondition,$I571="",
_xlpm.IsPeriodBlankCondition,ISBLANK($A572),
_xlpm.Calculation,IF(_xlpm.IsPeriodBlankCondition,"",IF(_xlpm.IsPrincipalRemainingBlankCondition,"",IF(_xlpm.IsPrincipalZeroCondition,"",_xlpm.PrincpalRemainingCalculation))),
_xlpm.Calculation
)</f>
        <v/>
      </c>
      <c r="K572" s="84" t="str">
        <f>_xlfn.LET(
_xlpm.IsPrincipalRemainingLessThanOrEqualToPMICutoffAmtCondition,$I571&lt;=$B$2*(1-$B$13),
_xlpm.PMIMonthlyPayment,$B$17,
_xlpm.IsPrincipalZeroCondition,ROUND($I571,2) = 0,
_xlpm.IsPrincipalRemainingBlankCondition,$I571="",
_xlpm.IsPeriodBlankCondition,ISBLANK($A572),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72" s="84" t="str">
        <f t="shared" si="42"/>
        <v/>
      </c>
      <c r="O572" s="84"/>
    </row>
    <row r="573" spans="2:15" x14ac:dyDescent="0.3">
      <c r="B573" s="132" t="str">
        <f t="shared" si="43"/>
        <v/>
      </c>
      <c r="C573" s="130">
        <v>0.1</v>
      </c>
      <c r="D573" s="131" t="str">
        <f>_xlfn.LET(
_xlpm.Payment,IF(OR($C573&lt;&gt;$C572,$C572=""),-PMT($C573/12,COUNT($A573:$A$625),$I572),$D572),
_xlpm.IsPrincipalRemainingZeroCondition,ROUND($I572,2)=0,
_xlpm.IsPrincipalRemainingBlankCondition,$I572="",
_xlpm.IsPeriodBlankCondition,ISBLANK($A573),
_xlpm.Calculation,IF(_xlpm.IsPeriodBlankCondition,"",IF(_xlpm.IsPrincipalRemainingBlankCondition,"",IF(_xlpm.IsPrincipalRemainingZeroCondition,"",_xlpm.Payment))),
_xlpm.Calculation
)</f>
        <v/>
      </c>
      <c r="E573" s="84" t="str">
        <f t="shared" si="44"/>
        <v/>
      </c>
      <c r="F573" s="84" t="str" cm="1">
        <f t="array" ref="F573">_xlfn.LET(
_xlpm.InterestCalculation,$I572*($C573/12),
_xlpm.IsPrincipalRemainingZeroCondition,ROUND($I572,2)=0,
_xlpm.IsPrincipalRemainingBlankCondition,$I572="",
_xlpm.IsPeriodBlankCondition,ISBLANK($A573),
_xlpm.Calculation,IF(_xlpm.IsPeriodBlankCondition,"",IF(_xlpm.IsPrincipalRemainingBlankCondition,"",IF(_xlpm.IsPrincipalRemainingZeroCondition,"",_xlpm.InterestCalculation))),
_xlpm.Calculation
)</f>
        <v/>
      </c>
      <c r="G573" s="84" t="str">
        <f t="shared" si="45"/>
        <v/>
      </c>
      <c r="H573" s="84">
        <v>100</v>
      </c>
      <c r="I573" s="84" t="str">
        <f t="shared" si="41"/>
        <v/>
      </c>
      <c r="J573" s="84" t="str">
        <f>_xlfn.LET(
_xlpm.PrincpalRemainingCalculation,$B$11,
_xlpm.IsPrincipalZeroCondition,ROUND($I572,2) = 0,
_xlpm.IsPrincipalRemainingBlankCondition,$I572="",
_xlpm.IsPeriodBlankCondition,ISBLANK($A573),
_xlpm.Calculation,IF(_xlpm.IsPeriodBlankCondition,"",IF(_xlpm.IsPrincipalRemainingBlankCondition,"",IF(_xlpm.IsPrincipalZeroCondition,"",_xlpm.PrincpalRemainingCalculation))),
_xlpm.Calculation
)</f>
        <v/>
      </c>
      <c r="K573" s="84" t="str">
        <f>_xlfn.LET(
_xlpm.IsPrincipalRemainingLessThanOrEqualToPMICutoffAmtCondition,$I572&lt;=$B$2*(1-$B$13),
_xlpm.PMIMonthlyPayment,$B$17,
_xlpm.IsPrincipalZeroCondition,ROUND($I572,2) = 0,
_xlpm.IsPrincipalRemainingBlankCondition,$I572="",
_xlpm.IsPeriodBlankCondition,ISBLANK($A573),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73" s="84" t="str">
        <f t="shared" si="42"/>
        <v/>
      </c>
      <c r="O573" s="84"/>
    </row>
    <row r="574" spans="2:15" x14ac:dyDescent="0.3">
      <c r="B574" s="132" t="str">
        <f t="shared" si="43"/>
        <v/>
      </c>
      <c r="C574" s="130">
        <v>0.1</v>
      </c>
      <c r="D574" s="131" t="str">
        <f>_xlfn.LET(
_xlpm.Payment,IF(OR($C574&lt;&gt;$C573,$C573=""),-PMT($C574/12,COUNT($A574:$A$625),$I573),$D573),
_xlpm.IsPrincipalRemainingZeroCondition,ROUND($I573,2)=0,
_xlpm.IsPrincipalRemainingBlankCondition,$I573="",
_xlpm.IsPeriodBlankCondition,ISBLANK($A574),
_xlpm.Calculation,IF(_xlpm.IsPeriodBlankCondition,"",IF(_xlpm.IsPrincipalRemainingBlankCondition,"",IF(_xlpm.IsPrincipalRemainingZeroCondition,"",_xlpm.Payment))),
_xlpm.Calculation
)</f>
        <v/>
      </c>
      <c r="E574" s="84" t="str">
        <f t="shared" si="44"/>
        <v/>
      </c>
      <c r="F574" s="84" t="str" cm="1">
        <f t="array" ref="F574">_xlfn.LET(
_xlpm.InterestCalculation,$I573*($C574/12),
_xlpm.IsPrincipalRemainingZeroCondition,ROUND($I573,2)=0,
_xlpm.IsPrincipalRemainingBlankCondition,$I573="",
_xlpm.IsPeriodBlankCondition,ISBLANK($A574),
_xlpm.Calculation,IF(_xlpm.IsPeriodBlankCondition,"",IF(_xlpm.IsPrincipalRemainingBlankCondition,"",IF(_xlpm.IsPrincipalRemainingZeroCondition,"",_xlpm.InterestCalculation))),
_xlpm.Calculation
)</f>
        <v/>
      </c>
      <c r="G574" s="84" t="str">
        <f t="shared" si="45"/>
        <v/>
      </c>
      <c r="H574" s="84">
        <v>100</v>
      </c>
      <c r="I574" s="84" t="str">
        <f t="shared" si="41"/>
        <v/>
      </c>
      <c r="J574" s="84" t="str">
        <f>_xlfn.LET(
_xlpm.PrincpalRemainingCalculation,$B$11,
_xlpm.IsPrincipalZeroCondition,ROUND($I573,2) = 0,
_xlpm.IsPrincipalRemainingBlankCondition,$I573="",
_xlpm.IsPeriodBlankCondition,ISBLANK($A574),
_xlpm.Calculation,IF(_xlpm.IsPeriodBlankCondition,"",IF(_xlpm.IsPrincipalRemainingBlankCondition,"",IF(_xlpm.IsPrincipalZeroCondition,"",_xlpm.PrincpalRemainingCalculation))),
_xlpm.Calculation
)</f>
        <v/>
      </c>
      <c r="K574" s="84" t="str">
        <f>_xlfn.LET(
_xlpm.IsPrincipalRemainingLessThanOrEqualToPMICutoffAmtCondition,$I573&lt;=$B$2*(1-$B$13),
_xlpm.PMIMonthlyPayment,$B$17,
_xlpm.IsPrincipalZeroCondition,ROUND($I573,2) = 0,
_xlpm.IsPrincipalRemainingBlankCondition,$I573="",
_xlpm.IsPeriodBlankCondition,ISBLANK($A574),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74" s="84" t="str">
        <f t="shared" si="42"/>
        <v/>
      </c>
      <c r="O574" s="84"/>
    </row>
    <row r="575" spans="2:15" x14ac:dyDescent="0.3">
      <c r="B575" s="132" t="str">
        <f t="shared" si="43"/>
        <v/>
      </c>
      <c r="C575" s="130">
        <v>0.1</v>
      </c>
      <c r="D575" s="131" t="str">
        <f>_xlfn.LET(
_xlpm.Payment,IF(OR($C575&lt;&gt;$C574,$C574=""),-PMT($C575/12,COUNT($A575:$A$625),$I574),$D574),
_xlpm.IsPrincipalRemainingZeroCondition,ROUND($I574,2)=0,
_xlpm.IsPrincipalRemainingBlankCondition,$I574="",
_xlpm.IsPeriodBlankCondition,ISBLANK($A575),
_xlpm.Calculation,IF(_xlpm.IsPeriodBlankCondition,"",IF(_xlpm.IsPrincipalRemainingBlankCondition,"",IF(_xlpm.IsPrincipalRemainingZeroCondition,"",_xlpm.Payment))),
_xlpm.Calculation
)</f>
        <v/>
      </c>
      <c r="E575" s="84" t="str">
        <f t="shared" si="44"/>
        <v/>
      </c>
      <c r="F575" s="84" t="str" cm="1">
        <f t="array" ref="F575">_xlfn.LET(
_xlpm.InterestCalculation,$I574*($C575/12),
_xlpm.IsPrincipalRemainingZeroCondition,ROUND($I574,2)=0,
_xlpm.IsPrincipalRemainingBlankCondition,$I574="",
_xlpm.IsPeriodBlankCondition,ISBLANK($A575),
_xlpm.Calculation,IF(_xlpm.IsPeriodBlankCondition,"",IF(_xlpm.IsPrincipalRemainingBlankCondition,"",IF(_xlpm.IsPrincipalRemainingZeroCondition,"",_xlpm.InterestCalculation))),
_xlpm.Calculation
)</f>
        <v/>
      </c>
      <c r="G575" s="84" t="str">
        <f t="shared" si="45"/>
        <v/>
      </c>
      <c r="H575" s="84">
        <v>100</v>
      </c>
      <c r="I575" s="84" t="str">
        <f t="shared" si="41"/>
        <v/>
      </c>
      <c r="J575" s="84" t="str">
        <f>_xlfn.LET(
_xlpm.PrincpalRemainingCalculation,$B$11,
_xlpm.IsPrincipalZeroCondition,ROUND($I574,2) = 0,
_xlpm.IsPrincipalRemainingBlankCondition,$I574="",
_xlpm.IsPeriodBlankCondition,ISBLANK($A575),
_xlpm.Calculation,IF(_xlpm.IsPeriodBlankCondition,"",IF(_xlpm.IsPrincipalRemainingBlankCondition,"",IF(_xlpm.IsPrincipalZeroCondition,"",_xlpm.PrincpalRemainingCalculation))),
_xlpm.Calculation
)</f>
        <v/>
      </c>
      <c r="K575" s="84" t="str">
        <f>_xlfn.LET(
_xlpm.IsPrincipalRemainingLessThanOrEqualToPMICutoffAmtCondition,$I574&lt;=$B$2*(1-$B$13),
_xlpm.PMIMonthlyPayment,$B$17,
_xlpm.IsPrincipalZeroCondition,ROUND($I574,2) = 0,
_xlpm.IsPrincipalRemainingBlankCondition,$I574="",
_xlpm.IsPeriodBlankCondition,ISBLANK($A575),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75" s="84" t="str">
        <f t="shared" si="42"/>
        <v/>
      </c>
      <c r="O575" s="84"/>
    </row>
    <row r="576" spans="2:15" x14ac:dyDescent="0.3">
      <c r="B576" s="132" t="str">
        <f t="shared" si="43"/>
        <v/>
      </c>
      <c r="C576" s="130">
        <v>0.1</v>
      </c>
      <c r="D576" s="131" t="str">
        <f>_xlfn.LET(
_xlpm.Payment,IF(OR($C576&lt;&gt;$C575,$C575=""),-PMT($C576/12,COUNT($A576:$A$625),$I575),$D575),
_xlpm.IsPrincipalRemainingZeroCondition,ROUND($I575,2)=0,
_xlpm.IsPrincipalRemainingBlankCondition,$I575="",
_xlpm.IsPeriodBlankCondition,ISBLANK($A576),
_xlpm.Calculation,IF(_xlpm.IsPeriodBlankCondition,"",IF(_xlpm.IsPrincipalRemainingBlankCondition,"",IF(_xlpm.IsPrincipalRemainingZeroCondition,"",_xlpm.Payment))),
_xlpm.Calculation
)</f>
        <v/>
      </c>
      <c r="E576" s="84" t="str">
        <f t="shared" si="44"/>
        <v/>
      </c>
      <c r="F576" s="84" t="str" cm="1">
        <f t="array" ref="F576">_xlfn.LET(
_xlpm.InterestCalculation,$I575*($C576/12),
_xlpm.IsPrincipalRemainingZeroCondition,ROUND($I575,2)=0,
_xlpm.IsPrincipalRemainingBlankCondition,$I575="",
_xlpm.IsPeriodBlankCondition,ISBLANK($A576),
_xlpm.Calculation,IF(_xlpm.IsPeriodBlankCondition,"",IF(_xlpm.IsPrincipalRemainingBlankCondition,"",IF(_xlpm.IsPrincipalRemainingZeroCondition,"",_xlpm.InterestCalculation))),
_xlpm.Calculation
)</f>
        <v/>
      </c>
      <c r="G576" s="84" t="str">
        <f t="shared" si="45"/>
        <v/>
      </c>
      <c r="H576" s="84">
        <v>100</v>
      </c>
      <c r="I576" s="84" t="str">
        <f t="shared" si="41"/>
        <v/>
      </c>
      <c r="J576" s="84" t="str">
        <f>_xlfn.LET(
_xlpm.PrincpalRemainingCalculation,$B$11,
_xlpm.IsPrincipalZeroCondition,ROUND($I575,2) = 0,
_xlpm.IsPrincipalRemainingBlankCondition,$I575="",
_xlpm.IsPeriodBlankCondition,ISBLANK($A576),
_xlpm.Calculation,IF(_xlpm.IsPeriodBlankCondition,"",IF(_xlpm.IsPrincipalRemainingBlankCondition,"",IF(_xlpm.IsPrincipalZeroCondition,"",_xlpm.PrincpalRemainingCalculation))),
_xlpm.Calculation
)</f>
        <v/>
      </c>
      <c r="K576" s="84" t="str">
        <f>_xlfn.LET(
_xlpm.IsPrincipalRemainingLessThanOrEqualToPMICutoffAmtCondition,$I575&lt;=$B$2*(1-$B$13),
_xlpm.PMIMonthlyPayment,$B$17,
_xlpm.IsPrincipalZeroCondition,ROUND($I575,2) = 0,
_xlpm.IsPrincipalRemainingBlankCondition,$I575="",
_xlpm.IsPeriodBlankCondition,ISBLANK($A576),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76" s="84" t="str">
        <f t="shared" si="42"/>
        <v/>
      </c>
      <c r="O576" s="84"/>
    </row>
    <row r="577" spans="2:15" x14ac:dyDescent="0.3">
      <c r="B577" s="132" t="str">
        <f t="shared" si="43"/>
        <v/>
      </c>
      <c r="C577" s="130">
        <v>0.1</v>
      </c>
      <c r="D577" s="131" t="str">
        <f>_xlfn.LET(
_xlpm.Payment,IF(OR($C577&lt;&gt;$C576,$C576=""),-PMT($C577/12,COUNT($A577:$A$625),$I576),$D576),
_xlpm.IsPrincipalRemainingZeroCondition,ROUND($I576,2)=0,
_xlpm.IsPrincipalRemainingBlankCondition,$I576="",
_xlpm.IsPeriodBlankCondition,ISBLANK($A577),
_xlpm.Calculation,IF(_xlpm.IsPeriodBlankCondition,"",IF(_xlpm.IsPrincipalRemainingBlankCondition,"",IF(_xlpm.IsPrincipalRemainingZeroCondition,"",_xlpm.Payment))),
_xlpm.Calculation
)</f>
        <v/>
      </c>
      <c r="E577" s="84" t="str">
        <f t="shared" si="44"/>
        <v/>
      </c>
      <c r="F577" s="84" t="str" cm="1">
        <f t="array" ref="F577">_xlfn.LET(
_xlpm.InterestCalculation,$I576*($C577/12),
_xlpm.IsPrincipalRemainingZeroCondition,ROUND($I576,2)=0,
_xlpm.IsPrincipalRemainingBlankCondition,$I576="",
_xlpm.IsPeriodBlankCondition,ISBLANK($A577),
_xlpm.Calculation,IF(_xlpm.IsPeriodBlankCondition,"",IF(_xlpm.IsPrincipalRemainingBlankCondition,"",IF(_xlpm.IsPrincipalRemainingZeroCondition,"",_xlpm.InterestCalculation))),
_xlpm.Calculation
)</f>
        <v/>
      </c>
      <c r="G577" s="84" t="str">
        <f t="shared" si="45"/>
        <v/>
      </c>
      <c r="H577" s="84">
        <v>100</v>
      </c>
      <c r="I577" s="84" t="str">
        <f t="shared" si="41"/>
        <v/>
      </c>
      <c r="J577" s="84" t="str">
        <f>_xlfn.LET(
_xlpm.PrincpalRemainingCalculation,$B$11,
_xlpm.IsPrincipalZeroCondition,ROUND($I576,2) = 0,
_xlpm.IsPrincipalRemainingBlankCondition,$I576="",
_xlpm.IsPeriodBlankCondition,ISBLANK($A577),
_xlpm.Calculation,IF(_xlpm.IsPeriodBlankCondition,"",IF(_xlpm.IsPrincipalRemainingBlankCondition,"",IF(_xlpm.IsPrincipalZeroCondition,"",_xlpm.PrincpalRemainingCalculation))),
_xlpm.Calculation
)</f>
        <v/>
      </c>
      <c r="K577" s="84" t="str">
        <f>_xlfn.LET(
_xlpm.IsPrincipalRemainingLessThanOrEqualToPMICutoffAmtCondition,$I576&lt;=$B$2*(1-$B$13),
_xlpm.PMIMonthlyPayment,$B$17,
_xlpm.IsPrincipalZeroCondition,ROUND($I576,2) = 0,
_xlpm.IsPrincipalRemainingBlankCondition,$I576="",
_xlpm.IsPeriodBlankCondition,ISBLANK($A577),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77" s="84" t="str">
        <f t="shared" si="42"/>
        <v/>
      </c>
      <c r="O577" s="84"/>
    </row>
    <row r="578" spans="2:15" x14ac:dyDescent="0.3">
      <c r="B578" s="132" t="str">
        <f t="shared" si="43"/>
        <v/>
      </c>
      <c r="C578" s="130">
        <v>0.1</v>
      </c>
      <c r="D578" s="131" t="str">
        <f>_xlfn.LET(
_xlpm.Payment,IF(OR($C578&lt;&gt;$C577,$C577=""),-PMT($C578/12,COUNT($A578:$A$625),$I577),$D577),
_xlpm.IsPrincipalRemainingZeroCondition,ROUND($I577,2)=0,
_xlpm.IsPrincipalRemainingBlankCondition,$I577="",
_xlpm.IsPeriodBlankCondition,ISBLANK($A578),
_xlpm.Calculation,IF(_xlpm.IsPeriodBlankCondition,"",IF(_xlpm.IsPrincipalRemainingBlankCondition,"",IF(_xlpm.IsPrincipalRemainingZeroCondition,"",_xlpm.Payment))),
_xlpm.Calculation
)</f>
        <v/>
      </c>
      <c r="E578" s="84" t="str">
        <f t="shared" si="44"/>
        <v/>
      </c>
      <c r="F578" s="84" t="str" cm="1">
        <f t="array" ref="F578">_xlfn.LET(
_xlpm.InterestCalculation,$I577*($C578/12),
_xlpm.IsPrincipalRemainingZeroCondition,ROUND($I577,2)=0,
_xlpm.IsPrincipalRemainingBlankCondition,$I577="",
_xlpm.IsPeriodBlankCondition,ISBLANK($A578),
_xlpm.Calculation,IF(_xlpm.IsPeriodBlankCondition,"",IF(_xlpm.IsPrincipalRemainingBlankCondition,"",IF(_xlpm.IsPrincipalRemainingZeroCondition,"",_xlpm.InterestCalculation))),
_xlpm.Calculation
)</f>
        <v/>
      </c>
      <c r="G578" s="84" t="str">
        <f t="shared" si="45"/>
        <v/>
      </c>
      <c r="H578" s="84">
        <v>100</v>
      </c>
      <c r="I578" s="84" t="str">
        <f t="shared" si="41"/>
        <v/>
      </c>
      <c r="J578" s="84" t="str">
        <f>_xlfn.LET(
_xlpm.PrincpalRemainingCalculation,$B$11,
_xlpm.IsPrincipalZeroCondition,ROUND($I577,2) = 0,
_xlpm.IsPrincipalRemainingBlankCondition,$I577="",
_xlpm.IsPeriodBlankCondition,ISBLANK($A578),
_xlpm.Calculation,IF(_xlpm.IsPeriodBlankCondition,"",IF(_xlpm.IsPrincipalRemainingBlankCondition,"",IF(_xlpm.IsPrincipalZeroCondition,"",_xlpm.PrincpalRemainingCalculation))),
_xlpm.Calculation
)</f>
        <v/>
      </c>
      <c r="K578" s="84" t="str">
        <f>_xlfn.LET(
_xlpm.IsPrincipalRemainingLessThanOrEqualToPMICutoffAmtCondition,$I577&lt;=$B$2*(1-$B$13),
_xlpm.PMIMonthlyPayment,$B$17,
_xlpm.IsPrincipalZeroCondition,ROUND($I577,2) = 0,
_xlpm.IsPrincipalRemainingBlankCondition,$I577="",
_xlpm.IsPeriodBlankCondition,ISBLANK($A578),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78" s="84" t="str">
        <f t="shared" si="42"/>
        <v/>
      </c>
      <c r="O578" s="84"/>
    </row>
    <row r="579" spans="2:15" x14ac:dyDescent="0.3">
      <c r="B579" s="132" t="str">
        <f t="shared" si="43"/>
        <v/>
      </c>
      <c r="C579" s="130">
        <v>0.1</v>
      </c>
      <c r="D579" s="131" t="str">
        <f>_xlfn.LET(
_xlpm.Payment,IF(OR($C579&lt;&gt;$C578,$C578=""),-PMT($C579/12,COUNT($A579:$A$625),$I578),$D578),
_xlpm.IsPrincipalRemainingZeroCondition,ROUND($I578,2)=0,
_xlpm.IsPrincipalRemainingBlankCondition,$I578="",
_xlpm.IsPeriodBlankCondition,ISBLANK($A579),
_xlpm.Calculation,IF(_xlpm.IsPeriodBlankCondition,"",IF(_xlpm.IsPrincipalRemainingBlankCondition,"",IF(_xlpm.IsPrincipalRemainingZeroCondition,"",_xlpm.Payment))),
_xlpm.Calculation
)</f>
        <v/>
      </c>
      <c r="E579" s="84" t="str">
        <f t="shared" si="44"/>
        <v/>
      </c>
      <c r="F579" s="84" t="str" cm="1">
        <f t="array" ref="F579">_xlfn.LET(
_xlpm.InterestCalculation,$I578*($C579/12),
_xlpm.IsPrincipalRemainingZeroCondition,ROUND($I578,2)=0,
_xlpm.IsPrincipalRemainingBlankCondition,$I578="",
_xlpm.IsPeriodBlankCondition,ISBLANK($A579),
_xlpm.Calculation,IF(_xlpm.IsPeriodBlankCondition,"",IF(_xlpm.IsPrincipalRemainingBlankCondition,"",IF(_xlpm.IsPrincipalRemainingZeroCondition,"",_xlpm.InterestCalculation))),
_xlpm.Calculation
)</f>
        <v/>
      </c>
      <c r="G579" s="84" t="str">
        <f t="shared" si="45"/>
        <v/>
      </c>
      <c r="H579" s="84">
        <v>100</v>
      </c>
      <c r="I579" s="84" t="str">
        <f t="shared" si="41"/>
        <v/>
      </c>
      <c r="J579" s="84" t="str">
        <f>_xlfn.LET(
_xlpm.PrincpalRemainingCalculation,$B$11,
_xlpm.IsPrincipalZeroCondition,ROUND($I578,2) = 0,
_xlpm.IsPrincipalRemainingBlankCondition,$I578="",
_xlpm.IsPeriodBlankCondition,ISBLANK($A579),
_xlpm.Calculation,IF(_xlpm.IsPeriodBlankCondition,"",IF(_xlpm.IsPrincipalRemainingBlankCondition,"",IF(_xlpm.IsPrincipalZeroCondition,"",_xlpm.PrincpalRemainingCalculation))),
_xlpm.Calculation
)</f>
        <v/>
      </c>
      <c r="K579" s="84" t="str">
        <f>_xlfn.LET(
_xlpm.IsPrincipalRemainingLessThanOrEqualToPMICutoffAmtCondition,$I578&lt;=$B$2*(1-$B$13),
_xlpm.PMIMonthlyPayment,$B$17,
_xlpm.IsPrincipalZeroCondition,ROUND($I578,2) = 0,
_xlpm.IsPrincipalRemainingBlankCondition,$I578="",
_xlpm.IsPeriodBlankCondition,ISBLANK($A579),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79" s="84" t="str">
        <f t="shared" si="42"/>
        <v/>
      </c>
      <c r="O579" s="84"/>
    </row>
    <row r="580" spans="2:15" x14ac:dyDescent="0.3">
      <c r="B580" s="132" t="str">
        <f t="shared" si="43"/>
        <v/>
      </c>
      <c r="C580" s="130">
        <v>0.1</v>
      </c>
      <c r="D580" s="131" t="str">
        <f>_xlfn.LET(
_xlpm.Payment,IF(OR($C580&lt;&gt;$C579,$C579=""),-PMT($C580/12,COUNT($A580:$A$625),$I579),$D579),
_xlpm.IsPrincipalRemainingZeroCondition,ROUND($I579,2)=0,
_xlpm.IsPrincipalRemainingBlankCondition,$I579="",
_xlpm.IsPeriodBlankCondition,ISBLANK($A580),
_xlpm.Calculation,IF(_xlpm.IsPeriodBlankCondition,"",IF(_xlpm.IsPrincipalRemainingBlankCondition,"",IF(_xlpm.IsPrincipalRemainingZeroCondition,"",_xlpm.Payment))),
_xlpm.Calculation
)</f>
        <v/>
      </c>
      <c r="E580" s="84" t="str">
        <f t="shared" si="44"/>
        <v/>
      </c>
      <c r="F580" s="84" t="str" cm="1">
        <f t="array" ref="F580">_xlfn.LET(
_xlpm.InterestCalculation,$I579*($C580/12),
_xlpm.IsPrincipalRemainingZeroCondition,ROUND($I579,2)=0,
_xlpm.IsPrincipalRemainingBlankCondition,$I579="",
_xlpm.IsPeriodBlankCondition,ISBLANK($A580),
_xlpm.Calculation,IF(_xlpm.IsPeriodBlankCondition,"",IF(_xlpm.IsPrincipalRemainingBlankCondition,"",IF(_xlpm.IsPrincipalRemainingZeroCondition,"",_xlpm.InterestCalculation))),
_xlpm.Calculation
)</f>
        <v/>
      </c>
      <c r="G580" s="84" t="str">
        <f t="shared" si="45"/>
        <v/>
      </c>
      <c r="H580" s="84">
        <v>100</v>
      </c>
      <c r="I580" s="84" t="str">
        <f t="shared" si="41"/>
        <v/>
      </c>
      <c r="J580" s="84" t="str">
        <f>_xlfn.LET(
_xlpm.PrincpalRemainingCalculation,$B$11,
_xlpm.IsPrincipalZeroCondition,ROUND($I579,2) = 0,
_xlpm.IsPrincipalRemainingBlankCondition,$I579="",
_xlpm.IsPeriodBlankCondition,ISBLANK($A580),
_xlpm.Calculation,IF(_xlpm.IsPeriodBlankCondition,"",IF(_xlpm.IsPrincipalRemainingBlankCondition,"",IF(_xlpm.IsPrincipalZeroCondition,"",_xlpm.PrincpalRemainingCalculation))),
_xlpm.Calculation
)</f>
        <v/>
      </c>
      <c r="K580" s="84" t="str">
        <f>_xlfn.LET(
_xlpm.IsPrincipalRemainingLessThanOrEqualToPMICutoffAmtCondition,$I579&lt;=$B$2*(1-$B$13),
_xlpm.PMIMonthlyPayment,$B$17,
_xlpm.IsPrincipalZeroCondition,ROUND($I579,2) = 0,
_xlpm.IsPrincipalRemainingBlankCondition,$I579="",
_xlpm.IsPeriodBlankCondition,ISBLANK($A580),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80" s="84" t="str">
        <f t="shared" si="42"/>
        <v/>
      </c>
      <c r="O580" s="84"/>
    </row>
    <row r="581" spans="2:15" x14ac:dyDescent="0.3">
      <c r="B581" s="132" t="str">
        <f t="shared" si="43"/>
        <v/>
      </c>
      <c r="C581" s="130">
        <v>0.1</v>
      </c>
      <c r="D581" s="131" t="str">
        <f>_xlfn.LET(
_xlpm.Payment,IF(OR($C581&lt;&gt;$C580,$C580=""),-PMT($C581/12,COUNT($A581:$A$625),$I580),$D580),
_xlpm.IsPrincipalRemainingZeroCondition,ROUND($I580,2)=0,
_xlpm.IsPrincipalRemainingBlankCondition,$I580="",
_xlpm.IsPeriodBlankCondition,ISBLANK($A581),
_xlpm.Calculation,IF(_xlpm.IsPeriodBlankCondition,"",IF(_xlpm.IsPrincipalRemainingBlankCondition,"",IF(_xlpm.IsPrincipalRemainingZeroCondition,"",_xlpm.Payment))),
_xlpm.Calculation
)</f>
        <v/>
      </c>
      <c r="E581" s="84" t="str">
        <f t="shared" si="44"/>
        <v/>
      </c>
      <c r="F581" s="84" t="str" cm="1">
        <f t="array" ref="F581">_xlfn.LET(
_xlpm.InterestCalculation,$I580*($C581/12),
_xlpm.IsPrincipalRemainingZeroCondition,ROUND($I580,2)=0,
_xlpm.IsPrincipalRemainingBlankCondition,$I580="",
_xlpm.IsPeriodBlankCondition,ISBLANK($A581),
_xlpm.Calculation,IF(_xlpm.IsPeriodBlankCondition,"",IF(_xlpm.IsPrincipalRemainingBlankCondition,"",IF(_xlpm.IsPrincipalRemainingZeroCondition,"",_xlpm.InterestCalculation))),
_xlpm.Calculation
)</f>
        <v/>
      </c>
      <c r="G581" s="84" t="str">
        <f t="shared" si="45"/>
        <v/>
      </c>
      <c r="H581" s="84">
        <v>100</v>
      </c>
      <c r="I581" s="84" t="str">
        <f t="shared" si="41"/>
        <v/>
      </c>
      <c r="J581" s="84" t="str">
        <f>_xlfn.LET(
_xlpm.PrincpalRemainingCalculation,$B$11,
_xlpm.IsPrincipalZeroCondition,ROUND($I580,2) = 0,
_xlpm.IsPrincipalRemainingBlankCondition,$I580="",
_xlpm.IsPeriodBlankCondition,ISBLANK($A581),
_xlpm.Calculation,IF(_xlpm.IsPeriodBlankCondition,"",IF(_xlpm.IsPrincipalRemainingBlankCondition,"",IF(_xlpm.IsPrincipalZeroCondition,"",_xlpm.PrincpalRemainingCalculation))),
_xlpm.Calculation
)</f>
        <v/>
      </c>
      <c r="K581" s="84" t="str">
        <f>_xlfn.LET(
_xlpm.IsPrincipalRemainingLessThanOrEqualToPMICutoffAmtCondition,$I580&lt;=$B$2*(1-$B$13),
_xlpm.PMIMonthlyPayment,$B$17,
_xlpm.IsPrincipalZeroCondition,ROUND($I580,2) = 0,
_xlpm.IsPrincipalRemainingBlankCondition,$I580="",
_xlpm.IsPeriodBlankCondition,ISBLANK($A581),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81" s="84" t="str">
        <f t="shared" si="42"/>
        <v/>
      </c>
      <c r="O581" s="84"/>
    </row>
    <row r="582" spans="2:15" x14ac:dyDescent="0.3">
      <c r="B582" s="132" t="str">
        <f t="shared" si="43"/>
        <v/>
      </c>
      <c r="C582" s="130">
        <v>0.1</v>
      </c>
      <c r="D582" s="131" t="str">
        <f>_xlfn.LET(
_xlpm.Payment,IF(OR($C582&lt;&gt;$C581,$C581=""),-PMT($C582/12,COUNT($A582:$A$625),$I581),$D581),
_xlpm.IsPrincipalRemainingZeroCondition,ROUND($I581,2)=0,
_xlpm.IsPrincipalRemainingBlankCondition,$I581="",
_xlpm.IsPeriodBlankCondition,ISBLANK($A582),
_xlpm.Calculation,IF(_xlpm.IsPeriodBlankCondition,"",IF(_xlpm.IsPrincipalRemainingBlankCondition,"",IF(_xlpm.IsPrincipalRemainingZeroCondition,"",_xlpm.Payment))),
_xlpm.Calculation
)</f>
        <v/>
      </c>
      <c r="E582" s="84" t="str">
        <f t="shared" si="44"/>
        <v/>
      </c>
      <c r="F582" s="84" t="str" cm="1">
        <f t="array" ref="F582">_xlfn.LET(
_xlpm.InterestCalculation,$I581*($C582/12),
_xlpm.IsPrincipalRemainingZeroCondition,ROUND($I581,2)=0,
_xlpm.IsPrincipalRemainingBlankCondition,$I581="",
_xlpm.IsPeriodBlankCondition,ISBLANK($A582),
_xlpm.Calculation,IF(_xlpm.IsPeriodBlankCondition,"",IF(_xlpm.IsPrincipalRemainingBlankCondition,"",IF(_xlpm.IsPrincipalRemainingZeroCondition,"",_xlpm.InterestCalculation))),
_xlpm.Calculation
)</f>
        <v/>
      </c>
      <c r="G582" s="84" t="str">
        <f t="shared" si="45"/>
        <v/>
      </c>
      <c r="H582" s="84">
        <v>100</v>
      </c>
      <c r="I582" s="84" t="str">
        <f t="shared" si="41"/>
        <v/>
      </c>
      <c r="J582" s="84" t="str">
        <f>_xlfn.LET(
_xlpm.PrincpalRemainingCalculation,$B$11,
_xlpm.IsPrincipalZeroCondition,ROUND($I581,2) = 0,
_xlpm.IsPrincipalRemainingBlankCondition,$I581="",
_xlpm.IsPeriodBlankCondition,ISBLANK($A582),
_xlpm.Calculation,IF(_xlpm.IsPeriodBlankCondition,"",IF(_xlpm.IsPrincipalRemainingBlankCondition,"",IF(_xlpm.IsPrincipalZeroCondition,"",_xlpm.PrincpalRemainingCalculation))),
_xlpm.Calculation
)</f>
        <v/>
      </c>
      <c r="K582" s="84" t="str">
        <f>_xlfn.LET(
_xlpm.IsPrincipalRemainingLessThanOrEqualToPMICutoffAmtCondition,$I581&lt;=$B$2*(1-$B$13),
_xlpm.PMIMonthlyPayment,$B$17,
_xlpm.IsPrincipalZeroCondition,ROUND($I581,2) = 0,
_xlpm.IsPrincipalRemainingBlankCondition,$I581="",
_xlpm.IsPeriodBlankCondition,ISBLANK($A582),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82" s="84" t="str">
        <f t="shared" si="42"/>
        <v/>
      </c>
      <c r="O582" s="84"/>
    </row>
    <row r="583" spans="2:15" x14ac:dyDescent="0.3">
      <c r="B583" s="132" t="str">
        <f t="shared" si="43"/>
        <v/>
      </c>
      <c r="C583" s="130">
        <v>0.1</v>
      </c>
      <c r="D583" s="131" t="str">
        <f>_xlfn.LET(
_xlpm.Payment,IF(OR($C583&lt;&gt;$C582,$C582=""),-PMT($C583/12,COUNT($A583:$A$625),$I582),$D582),
_xlpm.IsPrincipalRemainingZeroCondition,ROUND($I582,2)=0,
_xlpm.IsPrincipalRemainingBlankCondition,$I582="",
_xlpm.IsPeriodBlankCondition,ISBLANK($A583),
_xlpm.Calculation,IF(_xlpm.IsPeriodBlankCondition,"",IF(_xlpm.IsPrincipalRemainingBlankCondition,"",IF(_xlpm.IsPrincipalRemainingZeroCondition,"",_xlpm.Payment))),
_xlpm.Calculation
)</f>
        <v/>
      </c>
      <c r="E583" s="84" t="str">
        <f t="shared" si="44"/>
        <v/>
      </c>
      <c r="F583" s="84" t="str" cm="1">
        <f t="array" ref="F583">_xlfn.LET(
_xlpm.InterestCalculation,$I582*($C583/12),
_xlpm.IsPrincipalRemainingZeroCondition,ROUND($I582,2)=0,
_xlpm.IsPrincipalRemainingBlankCondition,$I582="",
_xlpm.IsPeriodBlankCondition,ISBLANK($A583),
_xlpm.Calculation,IF(_xlpm.IsPeriodBlankCondition,"",IF(_xlpm.IsPrincipalRemainingBlankCondition,"",IF(_xlpm.IsPrincipalRemainingZeroCondition,"",_xlpm.InterestCalculation))),
_xlpm.Calculation
)</f>
        <v/>
      </c>
      <c r="G583" s="84" t="str">
        <f t="shared" si="45"/>
        <v/>
      </c>
      <c r="H583" s="84">
        <v>100</v>
      </c>
      <c r="I583" s="84" t="str">
        <f t="shared" si="41"/>
        <v/>
      </c>
      <c r="J583" s="84" t="str">
        <f>_xlfn.LET(
_xlpm.PrincpalRemainingCalculation,$B$11,
_xlpm.IsPrincipalZeroCondition,ROUND($I582,2) = 0,
_xlpm.IsPrincipalRemainingBlankCondition,$I582="",
_xlpm.IsPeriodBlankCondition,ISBLANK($A583),
_xlpm.Calculation,IF(_xlpm.IsPeriodBlankCondition,"",IF(_xlpm.IsPrincipalRemainingBlankCondition,"",IF(_xlpm.IsPrincipalZeroCondition,"",_xlpm.PrincpalRemainingCalculation))),
_xlpm.Calculation
)</f>
        <v/>
      </c>
      <c r="K583" s="84" t="str">
        <f>_xlfn.LET(
_xlpm.IsPrincipalRemainingLessThanOrEqualToPMICutoffAmtCondition,$I582&lt;=$B$2*(1-$B$13),
_xlpm.PMIMonthlyPayment,$B$17,
_xlpm.IsPrincipalZeroCondition,ROUND($I582,2) = 0,
_xlpm.IsPrincipalRemainingBlankCondition,$I582="",
_xlpm.IsPeriodBlankCondition,ISBLANK($A583),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83" s="84" t="str">
        <f t="shared" si="42"/>
        <v/>
      </c>
      <c r="O583" s="84"/>
    </row>
    <row r="584" spans="2:15" x14ac:dyDescent="0.3">
      <c r="B584" s="132" t="str">
        <f t="shared" si="43"/>
        <v/>
      </c>
      <c r="C584" s="130">
        <v>0.1</v>
      </c>
      <c r="D584" s="131" t="str">
        <f>_xlfn.LET(
_xlpm.Payment,IF(OR($C584&lt;&gt;$C583,$C583=""),-PMT($C584/12,COUNT($A584:$A$625),$I583),$D583),
_xlpm.IsPrincipalRemainingZeroCondition,ROUND($I583,2)=0,
_xlpm.IsPrincipalRemainingBlankCondition,$I583="",
_xlpm.IsPeriodBlankCondition,ISBLANK($A584),
_xlpm.Calculation,IF(_xlpm.IsPeriodBlankCondition,"",IF(_xlpm.IsPrincipalRemainingBlankCondition,"",IF(_xlpm.IsPrincipalRemainingZeroCondition,"",_xlpm.Payment))),
_xlpm.Calculation
)</f>
        <v/>
      </c>
      <c r="E584" s="84" t="str">
        <f t="shared" si="44"/>
        <v/>
      </c>
      <c r="F584" s="84" t="str" cm="1">
        <f t="array" ref="F584">_xlfn.LET(
_xlpm.InterestCalculation,$I583*($C584/12),
_xlpm.IsPrincipalRemainingZeroCondition,ROUND($I583,2)=0,
_xlpm.IsPrincipalRemainingBlankCondition,$I583="",
_xlpm.IsPeriodBlankCondition,ISBLANK($A584),
_xlpm.Calculation,IF(_xlpm.IsPeriodBlankCondition,"",IF(_xlpm.IsPrincipalRemainingBlankCondition,"",IF(_xlpm.IsPrincipalRemainingZeroCondition,"",_xlpm.InterestCalculation))),
_xlpm.Calculation
)</f>
        <v/>
      </c>
      <c r="G584" s="84" t="str">
        <f t="shared" si="45"/>
        <v/>
      </c>
      <c r="H584" s="84">
        <v>100</v>
      </c>
      <c r="I584" s="84" t="str">
        <f t="shared" si="41"/>
        <v/>
      </c>
      <c r="J584" s="84" t="str">
        <f>_xlfn.LET(
_xlpm.PrincpalRemainingCalculation,$B$11,
_xlpm.IsPrincipalZeroCondition,ROUND($I583,2) = 0,
_xlpm.IsPrincipalRemainingBlankCondition,$I583="",
_xlpm.IsPeriodBlankCondition,ISBLANK($A584),
_xlpm.Calculation,IF(_xlpm.IsPeriodBlankCondition,"",IF(_xlpm.IsPrincipalRemainingBlankCondition,"",IF(_xlpm.IsPrincipalZeroCondition,"",_xlpm.PrincpalRemainingCalculation))),
_xlpm.Calculation
)</f>
        <v/>
      </c>
      <c r="K584" s="84" t="str">
        <f>_xlfn.LET(
_xlpm.IsPrincipalRemainingLessThanOrEqualToPMICutoffAmtCondition,$I583&lt;=$B$2*(1-$B$13),
_xlpm.PMIMonthlyPayment,$B$17,
_xlpm.IsPrincipalZeroCondition,ROUND($I583,2) = 0,
_xlpm.IsPrincipalRemainingBlankCondition,$I583="",
_xlpm.IsPeriodBlankCondition,ISBLANK($A584),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84" s="84" t="str">
        <f t="shared" si="42"/>
        <v/>
      </c>
      <c r="O584" s="84"/>
    </row>
    <row r="585" spans="2:15" x14ac:dyDescent="0.3">
      <c r="B585" s="132" t="str">
        <f t="shared" si="43"/>
        <v/>
      </c>
      <c r="C585" s="130">
        <v>0.1</v>
      </c>
      <c r="D585" s="131" t="str">
        <f>_xlfn.LET(
_xlpm.Payment,IF(OR($C585&lt;&gt;$C584,$C584=""),-PMT($C585/12,COUNT($A585:$A$625),$I584),$D584),
_xlpm.IsPrincipalRemainingZeroCondition,ROUND($I584,2)=0,
_xlpm.IsPrincipalRemainingBlankCondition,$I584="",
_xlpm.IsPeriodBlankCondition,ISBLANK($A585),
_xlpm.Calculation,IF(_xlpm.IsPeriodBlankCondition,"",IF(_xlpm.IsPrincipalRemainingBlankCondition,"",IF(_xlpm.IsPrincipalRemainingZeroCondition,"",_xlpm.Payment))),
_xlpm.Calculation
)</f>
        <v/>
      </c>
      <c r="E585" s="84" t="str">
        <f t="shared" si="44"/>
        <v/>
      </c>
      <c r="F585" s="84" t="str" cm="1">
        <f t="array" ref="F585">_xlfn.LET(
_xlpm.InterestCalculation,$I584*($C585/12),
_xlpm.IsPrincipalRemainingZeroCondition,ROUND($I584,2)=0,
_xlpm.IsPrincipalRemainingBlankCondition,$I584="",
_xlpm.IsPeriodBlankCondition,ISBLANK($A585),
_xlpm.Calculation,IF(_xlpm.IsPeriodBlankCondition,"",IF(_xlpm.IsPrincipalRemainingBlankCondition,"",IF(_xlpm.IsPrincipalRemainingZeroCondition,"",_xlpm.InterestCalculation))),
_xlpm.Calculation
)</f>
        <v/>
      </c>
      <c r="G585" s="84" t="str">
        <f t="shared" si="45"/>
        <v/>
      </c>
      <c r="H585" s="84">
        <v>100</v>
      </c>
      <c r="I585" s="84" t="str">
        <f t="shared" si="41"/>
        <v/>
      </c>
      <c r="J585" s="84" t="str">
        <f>_xlfn.LET(
_xlpm.PrincpalRemainingCalculation,$B$11,
_xlpm.IsPrincipalZeroCondition,ROUND($I584,2) = 0,
_xlpm.IsPrincipalRemainingBlankCondition,$I584="",
_xlpm.IsPeriodBlankCondition,ISBLANK($A585),
_xlpm.Calculation,IF(_xlpm.IsPeriodBlankCondition,"",IF(_xlpm.IsPrincipalRemainingBlankCondition,"",IF(_xlpm.IsPrincipalZeroCondition,"",_xlpm.PrincpalRemainingCalculation))),
_xlpm.Calculation
)</f>
        <v/>
      </c>
      <c r="K585" s="84" t="str">
        <f>_xlfn.LET(
_xlpm.IsPrincipalRemainingLessThanOrEqualToPMICutoffAmtCondition,$I584&lt;=$B$2*(1-$B$13),
_xlpm.PMIMonthlyPayment,$B$17,
_xlpm.IsPrincipalZeroCondition,ROUND($I584,2) = 0,
_xlpm.IsPrincipalRemainingBlankCondition,$I584="",
_xlpm.IsPeriodBlankCondition,ISBLANK($A585),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85" s="84" t="str">
        <f t="shared" si="42"/>
        <v/>
      </c>
      <c r="O585" s="84"/>
    </row>
    <row r="586" spans="2:15" x14ac:dyDescent="0.3">
      <c r="B586" s="132" t="str">
        <f t="shared" si="43"/>
        <v/>
      </c>
      <c r="C586" s="130">
        <v>0.1</v>
      </c>
      <c r="D586" s="131" t="str">
        <f>_xlfn.LET(
_xlpm.Payment,IF(OR($C586&lt;&gt;$C585,$C585=""),-PMT($C586/12,COUNT($A586:$A$625),$I585),$D585),
_xlpm.IsPrincipalRemainingZeroCondition,ROUND($I585,2)=0,
_xlpm.IsPrincipalRemainingBlankCondition,$I585="",
_xlpm.IsPeriodBlankCondition,ISBLANK($A586),
_xlpm.Calculation,IF(_xlpm.IsPeriodBlankCondition,"",IF(_xlpm.IsPrincipalRemainingBlankCondition,"",IF(_xlpm.IsPrincipalRemainingZeroCondition,"",_xlpm.Payment))),
_xlpm.Calculation
)</f>
        <v/>
      </c>
      <c r="E586" s="84" t="str">
        <f t="shared" si="44"/>
        <v/>
      </c>
      <c r="F586" s="84" t="str" cm="1">
        <f t="array" ref="F586">_xlfn.LET(
_xlpm.InterestCalculation,$I585*($C586/12),
_xlpm.IsPrincipalRemainingZeroCondition,ROUND($I585,2)=0,
_xlpm.IsPrincipalRemainingBlankCondition,$I585="",
_xlpm.IsPeriodBlankCondition,ISBLANK($A586),
_xlpm.Calculation,IF(_xlpm.IsPeriodBlankCondition,"",IF(_xlpm.IsPrincipalRemainingBlankCondition,"",IF(_xlpm.IsPrincipalRemainingZeroCondition,"",_xlpm.InterestCalculation))),
_xlpm.Calculation
)</f>
        <v/>
      </c>
      <c r="G586" s="84" t="str">
        <f t="shared" si="45"/>
        <v/>
      </c>
      <c r="H586" s="84">
        <v>100</v>
      </c>
      <c r="I586" s="84" t="str">
        <f t="shared" si="41"/>
        <v/>
      </c>
      <c r="J586" s="84" t="str">
        <f>_xlfn.LET(
_xlpm.PrincpalRemainingCalculation,$B$11,
_xlpm.IsPrincipalZeroCondition,ROUND($I585,2) = 0,
_xlpm.IsPrincipalRemainingBlankCondition,$I585="",
_xlpm.IsPeriodBlankCondition,ISBLANK($A586),
_xlpm.Calculation,IF(_xlpm.IsPeriodBlankCondition,"",IF(_xlpm.IsPrincipalRemainingBlankCondition,"",IF(_xlpm.IsPrincipalZeroCondition,"",_xlpm.PrincpalRemainingCalculation))),
_xlpm.Calculation
)</f>
        <v/>
      </c>
      <c r="K586" s="84" t="str">
        <f>_xlfn.LET(
_xlpm.IsPrincipalRemainingLessThanOrEqualToPMICutoffAmtCondition,$I585&lt;=$B$2*(1-$B$13),
_xlpm.PMIMonthlyPayment,$B$17,
_xlpm.IsPrincipalZeroCondition,ROUND($I585,2) = 0,
_xlpm.IsPrincipalRemainingBlankCondition,$I585="",
_xlpm.IsPeriodBlankCondition,ISBLANK($A586),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86" s="84" t="str">
        <f t="shared" si="42"/>
        <v/>
      </c>
      <c r="O586" s="84"/>
    </row>
    <row r="587" spans="2:15" x14ac:dyDescent="0.3">
      <c r="B587" s="132" t="str">
        <f t="shared" si="43"/>
        <v/>
      </c>
      <c r="C587" s="130">
        <v>0.1</v>
      </c>
      <c r="D587" s="131" t="str">
        <f>_xlfn.LET(
_xlpm.Payment,IF(OR($C587&lt;&gt;$C586,$C586=""),-PMT($C587/12,COUNT($A587:$A$625),$I586),$D586),
_xlpm.IsPrincipalRemainingZeroCondition,ROUND($I586,2)=0,
_xlpm.IsPrincipalRemainingBlankCondition,$I586="",
_xlpm.IsPeriodBlankCondition,ISBLANK($A587),
_xlpm.Calculation,IF(_xlpm.IsPeriodBlankCondition,"",IF(_xlpm.IsPrincipalRemainingBlankCondition,"",IF(_xlpm.IsPrincipalRemainingZeroCondition,"",_xlpm.Payment))),
_xlpm.Calculation
)</f>
        <v/>
      </c>
      <c r="E587" s="84" t="str">
        <f t="shared" si="44"/>
        <v/>
      </c>
      <c r="F587" s="84" t="str" cm="1">
        <f t="array" ref="F587">_xlfn.LET(
_xlpm.InterestCalculation,$I586*($C587/12),
_xlpm.IsPrincipalRemainingZeroCondition,ROUND($I586,2)=0,
_xlpm.IsPrincipalRemainingBlankCondition,$I586="",
_xlpm.IsPeriodBlankCondition,ISBLANK($A587),
_xlpm.Calculation,IF(_xlpm.IsPeriodBlankCondition,"",IF(_xlpm.IsPrincipalRemainingBlankCondition,"",IF(_xlpm.IsPrincipalRemainingZeroCondition,"",_xlpm.InterestCalculation))),
_xlpm.Calculation
)</f>
        <v/>
      </c>
      <c r="G587" s="84" t="str">
        <f t="shared" si="45"/>
        <v/>
      </c>
      <c r="H587" s="84">
        <v>100</v>
      </c>
      <c r="I587" s="84" t="str">
        <f t="shared" si="41"/>
        <v/>
      </c>
      <c r="J587" s="84" t="str">
        <f>_xlfn.LET(
_xlpm.PrincpalRemainingCalculation,$B$11,
_xlpm.IsPrincipalZeroCondition,ROUND($I586,2) = 0,
_xlpm.IsPrincipalRemainingBlankCondition,$I586="",
_xlpm.IsPeriodBlankCondition,ISBLANK($A587),
_xlpm.Calculation,IF(_xlpm.IsPeriodBlankCondition,"",IF(_xlpm.IsPrincipalRemainingBlankCondition,"",IF(_xlpm.IsPrincipalZeroCondition,"",_xlpm.PrincpalRemainingCalculation))),
_xlpm.Calculation
)</f>
        <v/>
      </c>
      <c r="K587" s="84" t="str">
        <f>_xlfn.LET(
_xlpm.IsPrincipalRemainingLessThanOrEqualToPMICutoffAmtCondition,$I586&lt;=$B$2*(1-$B$13),
_xlpm.PMIMonthlyPayment,$B$17,
_xlpm.IsPrincipalZeroCondition,ROUND($I586,2) = 0,
_xlpm.IsPrincipalRemainingBlankCondition,$I586="",
_xlpm.IsPeriodBlankCondition,ISBLANK($A587),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87" s="84" t="str">
        <f t="shared" si="42"/>
        <v/>
      </c>
      <c r="O587" s="84"/>
    </row>
    <row r="588" spans="2:15" x14ac:dyDescent="0.3">
      <c r="B588" s="132" t="str">
        <f t="shared" si="43"/>
        <v/>
      </c>
      <c r="C588" s="130">
        <v>0.1</v>
      </c>
      <c r="D588" s="131" t="str">
        <f>_xlfn.LET(
_xlpm.Payment,IF(OR($C588&lt;&gt;$C587,$C587=""),-PMT($C588/12,COUNT($A588:$A$625),$I587),$D587),
_xlpm.IsPrincipalRemainingZeroCondition,ROUND($I587,2)=0,
_xlpm.IsPrincipalRemainingBlankCondition,$I587="",
_xlpm.IsPeriodBlankCondition,ISBLANK($A588),
_xlpm.Calculation,IF(_xlpm.IsPeriodBlankCondition,"",IF(_xlpm.IsPrincipalRemainingBlankCondition,"",IF(_xlpm.IsPrincipalRemainingZeroCondition,"",_xlpm.Payment))),
_xlpm.Calculation
)</f>
        <v/>
      </c>
      <c r="E588" s="84" t="str">
        <f t="shared" si="44"/>
        <v/>
      </c>
      <c r="F588" s="84" t="str" cm="1">
        <f t="array" ref="F588">_xlfn.LET(
_xlpm.InterestCalculation,$I587*($C588/12),
_xlpm.IsPrincipalRemainingZeroCondition,ROUND($I587,2)=0,
_xlpm.IsPrincipalRemainingBlankCondition,$I587="",
_xlpm.IsPeriodBlankCondition,ISBLANK($A588),
_xlpm.Calculation,IF(_xlpm.IsPeriodBlankCondition,"",IF(_xlpm.IsPrincipalRemainingBlankCondition,"",IF(_xlpm.IsPrincipalRemainingZeroCondition,"",_xlpm.InterestCalculation))),
_xlpm.Calculation
)</f>
        <v/>
      </c>
      <c r="G588" s="84" t="str">
        <f t="shared" si="45"/>
        <v/>
      </c>
      <c r="H588" s="84">
        <v>100</v>
      </c>
      <c r="I588" s="84" t="str">
        <f t="shared" si="41"/>
        <v/>
      </c>
      <c r="J588" s="84" t="str">
        <f>_xlfn.LET(
_xlpm.PrincpalRemainingCalculation,$B$11,
_xlpm.IsPrincipalZeroCondition,ROUND($I587,2) = 0,
_xlpm.IsPrincipalRemainingBlankCondition,$I587="",
_xlpm.IsPeriodBlankCondition,ISBLANK($A588),
_xlpm.Calculation,IF(_xlpm.IsPeriodBlankCondition,"",IF(_xlpm.IsPrincipalRemainingBlankCondition,"",IF(_xlpm.IsPrincipalZeroCondition,"",_xlpm.PrincpalRemainingCalculation))),
_xlpm.Calculation
)</f>
        <v/>
      </c>
      <c r="K588" s="84" t="str">
        <f>_xlfn.LET(
_xlpm.IsPrincipalRemainingLessThanOrEqualToPMICutoffAmtCondition,$I587&lt;=$B$2*(1-$B$13),
_xlpm.PMIMonthlyPayment,$B$17,
_xlpm.IsPrincipalZeroCondition,ROUND($I587,2) = 0,
_xlpm.IsPrincipalRemainingBlankCondition,$I587="",
_xlpm.IsPeriodBlankCondition,ISBLANK($A588),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88" s="84" t="str">
        <f t="shared" si="42"/>
        <v/>
      </c>
      <c r="O588" s="84"/>
    </row>
    <row r="589" spans="2:15" x14ac:dyDescent="0.3">
      <c r="B589" s="132" t="str">
        <f t="shared" si="43"/>
        <v/>
      </c>
      <c r="C589" s="130">
        <v>0.1</v>
      </c>
      <c r="D589" s="131" t="str">
        <f>_xlfn.LET(
_xlpm.Payment,IF(OR($C589&lt;&gt;$C588,$C588=""),-PMT($C589/12,COUNT($A589:$A$625),$I588),$D588),
_xlpm.IsPrincipalRemainingZeroCondition,ROUND($I588,2)=0,
_xlpm.IsPrincipalRemainingBlankCondition,$I588="",
_xlpm.IsPeriodBlankCondition,ISBLANK($A589),
_xlpm.Calculation,IF(_xlpm.IsPeriodBlankCondition,"",IF(_xlpm.IsPrincipalRemainingBlankCondition,"",IF(_xlpm.IsPrincipalRemainingZeroCondition,"",_xlpm.Payment))),
_xlpm.Calculation
)</f>
        <v/>
      </c>
      <c r="E589" s="84" t="str">
        <f t="shared" si="44"/>
        <v/>
      </c>
      <c r="F589" s="84" t="str" cm="1">
        <f t="array" ref="F589">_xlfn.LET(
_xlpm.InterestCalculation,$I588*($C589/12),
_xlpm.IsPrincipalRemainingZeroCondition,ROUND($I588,2)=0,
_xlpm.IsPrincipalRemainingBlankCondition,$I588="",
_xlpm.IsPeriodBlankCondition,ISBLANK($A589),
_xlpm.Calculation,IF(_xlpm.IsPeriodBlankCondition,"",IF(_xlpm.IsPrincipalRemainingBlankCondition,"",IF(_xlpm.IsPrincipalRemainingZeroCondition,"",_xlpm.InterestCalculation))),
_xlpm.Calculation
)</f>
        <v/>
      </c>
      <c r="G589" s="84" t="str">
        <f t="shared" si="45"/>
        <v/>
      </c>
      <c r="H589" s="84">
        <v>100</v>
      </c>
      <c r="I589" s="84" t="str">
        <f t="shared" si="41"/>
        <v/>
      </c>
      <c r="J589" s="84" t="str">
        <f>_xlfn.LET(
_xlpm.PrincpalRemainingCalculation,$B$11,
_xlpm.IsPrincipalZeroCondition,ROUND($I588,2) = 0,
_xlpm.IsPrincipalRemainingBlankCondition,$I588="",
_xlpm.IsPeriodBlankCondition,ISBLANK($A589),
_xlpm.Calculation,IF(_xlpm.IsPeriodBlankCondition,"",IF(_xlpm.IsPrincipalRemainingBlankCondition,"",IF(_xlpm.IsPrincipalZeroCondition,"",_xlpm.PrincpalRemainingCalculation))),
_xlpm.Calculation
)</f>
        <v/>
      </c>
      <c r="K589" s="84" t="str">
        <f>_xlfn.LET(
_xlpm.IsPrincipalRemainingLessThanOrEqualToPMICutoffAmtCondition,$I588&lt;=$B$2*(1-$B$13),
_xlpm.PMIMonthlyPayment,$B$17,
_xlpm.IsPrincipalZeroCondition,ROUND($I588,2) = 0,
_xlpm.IsPrincipalRemainingBlankCondition,$I588="",
_xlpm.IsPeriodBlankCondition,ISBLANK($A589),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89" s="84" t="str">
        <f t="shared" si="42"/>
        <v/>
      </c>
      <c r="O589" s="84"/>
    </row>
    <row r="590" spans="2:15" x14ac:dyDescent="0.3">
      <c r="B590" s="132" t="str">
        <f t="shared" si="43"/>
        <v/>
      </c>
      <c r="C590" s="130">
        <v>0.1</v>
      </c>
      <c r="D590" s="131" t="str">
        <f>_xlfn.LET(
_xlpm.Payment,IF(OR($C590&lt;&gt;$C589,$C589=""),-PMT($C590/12,COUNT($A590:$A$625),$I589),$D589),
_xlpm.IsPrincipalRemainingZeroCondition,ROUND($I589,2)=0,
_xlpm.IsPrincipalRemainingBlankCondition,$I589="",
_xlpm.IsPeriodBlankCondition,ISBLANK($A590),
_xlpm.Calculation,IF(_xlpm.IsPeriodBlankCondition,"",IF(_xlpm.IsPrincipalRemainingBlankCondition,"",IF(_xlpm.IsPrincipalRemainingZeroCondition,"",_xlpm.Payment))),
_xlpm.Calculation
)</f>
        <v/>
      </c>
      <c r="E590" s="84" t="str">
        <f t="shared" si="44"/>
        <v/>
      </c>
      <c r="F590" s="84" t="str" cm="1">
        <f t="array" ref="F590">_xlfn.LET(
_xlpm.InterestCalculation,$I589*($C590/12),
_xlpm.IsPrincipalRemainingZeroCondition,ROUND($I589,2)=0,
_xlpm.IsPrincipalRemainingBlankCondition,$I589="",
_xlpm.IsPeriodBlankCondition,ISBLANK($A590),
_xlpm.Calculation,IF(_xlpm.IsPeriodBlankCondition,"",IF(_xlpm.IsPrincipalRemainingBlankCondition,"",IF(_xlpm.IsPrincipalRemainingZeroCondition,"",_xlpm.InterestCalculation))),
_xlpm.Calculation
)</f>
        <v/>
      </c>
      <c r="G590" s="84" t="str">
        <f t="shared" si="45"/>
        <v/>
      </c>
      <c r="H590" s="84">
        <v>100</v>
      </c>
      <c r="I590" s="84" t="str">
        <f t="shared" si="41"/>
        <v/>
      </c>
      <c r="J590" s="84" t="str">
        <f>_xlfn.LET(
_xlpm.PrincpalRemainingCalculation,$B$11,
_xlpm.IsPrincipalZeroCondition,ROUND($I589,2) = 0,
_xlpm.IsPrincipalRemainingBlankCondition,$I589="",
_xlpm.IsPeriodBlankCondition,ISBLANK($A590),
_xlpm.Calculation,IF(_xlpm.IsPeriodBlankCondition,"",IF(_xlpm.IsPrincipalRemainingBlankCondition,"",IF(_xlpm.IsPrincipalZeroCondition,"",_xlpm.PrincpalRemainingCalculation))),
_xlpm.Calculation
)</f>
        <v/>
      </c>
      <c r="K590" s="84" t="str">
        <f>_xlfn.LET(
_xlpm.IsPrincipalRemainingLessThanOrEqualToPMICutoffAmtCondition,$I589&lt;=$B$2*(1-$B$13),
_xlpm.PMIMonthlyPayment,$B$17,
_xlpm.IsPrincipalZeroCondition,ROUND($I589,2) = 0,
_xlpm.IsPrincipalRemainingBlankCondition,$I589="",
_xlpm.IsPeriodBlankCondition,ISBLANK($A590),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90" s="84" t="str">
        <f t="shared" si="42"/>
        <v/>
      </c>
      <c r="O590" s="84"/>
    </row>
    <row r="591" spans="2:15" x14ac:dyDescent="0.3">
      <c r="B591" s="132" t="str">
        <f t="shared" si="43"/>
        <v/>
      </c>
      <c r="C591" s="130">
        <v>0.1</v>
      </c>
      <c r="D591" s="131" t="str">
        <f>_xlfn.LET(
_xlpm.Payment,IF(OR($C591&lt;&gt;$C590,$C590=""),-PMT($C591/12,COUNT($A591:$A$625),$I590),$D590),
_xlpm.IsPrincipalRemainingZeroCondition,ROUND($I590,2)=0,
_xlpm.IsPrincipalRemainingBlankCondition,$I590="",
_xlpm.IsPeriodBlankCondition,ISBLANK($A591),
_xlpm.Calculation,IF(_xlpm.IsPeriodBlankCondition,"",IF(_xlpm.IsPrincipalRemainingBlankCondition,"",IF(_xlpm.IsPrincipalRemainingZeroCondition,"",_xlpm.Payment))),
_xlpm.Calculation
)</f>
        <v/>
      </c>
      <c r="E591" s="84" t="str">
        <f t="shared" si="44"/>
        <v/>
      </c>
      <c r="F591" s="84" t="str" cm="1">
        <f t="array" ref="F591">_xlfn.LET(
_xlpm.InterestCalculation,$I590*($C591/12),
_xlpm.IsPrincipalRemainingZeroCondition,ROUND($I590,2)=0,
_xlpm.IsPrincipalRemainingBlankCondition,$I590="",
_xlpm.IsPeriodBlankCondition,ISBLANK($A591),
_xlpm.Calculation,IF(_xlpm.IsPeriodBlankCondition,"",IF(_xlpm.IsPrincipalRemainingBlankCondition,"",IF(_xlpm.IsPrincipalRemainingZeroCondition,"",_xlpm.InterestCalculation))),
_xlpm.Calculation
)</f>
        <v/>
      </c>
      <c r="G591" s="84" t="str">
        <f t="shared" si="45"/>
        <v/>
      </c>
      <c r="H591" s="84">
        <v>100</v>
      </c>
      <c r="I591" s="84" t="str">
        <f t="shared" si="41"/>
        <v/>
      </c>
      <c r="J591" s="84" t="str">
        <f>_xlfn.LET(
_xlpm.PrincpalRemainingCalculation,$B$11,
_xlpm.IsPrincipalZeroCondition,ROUND($I590,2) = 0,
_xlpm.IsPrincipalRemainingBlankCondition,$I590="",
_xlpm.IsPeriodBlankCondition,ISBLANK($A591),
_xlpm.Calculation,IF(_xlpm.IsPeriodBlankCondition,"",IF(_xlpm.IsPrincipalRemainingBlankCondition,"",IF(_xlpm.IsPrincipalZeroCondition,"",_xlpm.PrincpalRemainingCalculation))),
_xlpm.Calculation
)</f>
        <v/>
      </c>
      <c r="K591" s="84" t="str">
        <f>_xlfn.LET(
_xlpm.IsPrincipalRemainingLessThanOrEqualToPMICutoffAmtCondition,$I590&lt;=$B$2*(1-$B$13),
_xlpm.PMIMonthlyPayment,$B$17,
_xlpm.IsPrincipalZeroCondition,ROUND($I590,2) = 0,
_xlpm.IsPrincipalRemainingBlankCondition,$I590="",
_xlpm.IsPeriodBlankCondition,ISBLANK($A591),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91" s="84" t="str">
        <f t="shared" si="42"/>
        <v/>
      </c>
      <c r="O591" s="84"/>
    </row>
    <row r="592" spans="2:15" x14ac:dyDescent="0.3">
      <c r="B592" s="132" t="str">
        <f t="shared" si="43"/>
        <v/>
      </c>
      <c r="C592" s="130">
        <v>0.1</v>
      </c>
      <c r="D592" s="131" t="str">
        <f>_xlfn.LET(
_xlpm.Payment,IF(OR($C592&lt;&gt;$C591,$C591=""),-PMT($C592/12,COUNT($A592:$A$625),$I591),$D591),
_xlpm.IsPrincipalRemainingZeroCondition,ROUND($I591,2)=0,
_xlpm.IsPrincipalRemainingBlankCondition,$I591="",
_xlpm.IsPeriodBlankCondition,ISBLANK($A592),
_xlpm.Calculation,IF(_xlpm.IsPeriodBlankCondition,"",IF(_xlpm.IsPrincipalRemainingBlankCondition,"",IF(_xlpm.IsPrincipalRemainingZeroCondition,"",_xlpm.Payment))),
_xlpm.Calculation
)</f>
        <v/>
      </c>
      <c r="E592" s="84" t="str">
        <f t="shared" si="44"/>
        <v/>
      </c>
      <c r="F592" s="84" t="str" cm="1">
        <f t="array" ref="F592">_xlfn.LET(
_xlpm.InterestCalculation,$I591*($C592/12),
_xlpm.IsPrincipalRemainingZeroCondition,ROUND($I591,2)=0,
_xlpm.IsPrincipalRemainingBlankCondition,$I591="",
_xlpm.IsPeriodBlankCondition,ISBLANK($A592),
_xlpm.Calculation,IF(_xlpm.IsPeriodBlankCondition,"",IF(_xlpm.IsPrincipalRemainingBlankCondition,"",IF(_xlpm.IsPrincipalRemainingZeroCondition,"",_xlpm.InterestCalculation))),
_xlpm.Calculation
)</f>
        <v/>
      </c>
      <c r="G592" s="84" t="str">
        <f t="shared" si="45"/>
        <v/>
      </c>
      <c r="H592" s="84">
        <v>100</v>
      </c>
      <c r="I592" s="84" t="str">
        <f t="shared" si="41"/>
        <v/>
      </c>
      <c r="J592" s="84" t="str">
        <f>_xlfn.LET(
_xlpm.PrincpalRemainingCalculation,$B$11,
_xlpm.IsPrincipalZeroCondition,ROUND($I591,2) = 0,
_xlpm.IsPrincipalRemainingBlankCondition,$I591="",
_xlpm.IsPeriodBlankCondition,ISBLANK($A592),
_xlpm.Calculation,IF(_xlpm.IsPeriodBlankCondition,"",IF(_xlpm.IsPrincipalRemainingBlankCondition,"",IF(_xlpm.IsPrincipalZeroCondition,"",_xlpm.PrincpalRemainingCalculation))),
_xlpm.Calculation
)</f>
        <v/>
      </c>
      <c r="K592" s="84" t="str">
        <f>_xlfn.LET(
_xlpm.IsPrincipalRemainingLessThanOrEqualToPMICutoffAmtCondition,$I591&lt;=$B$2*(1-$B$13),
_xlpm.PMIMonthlyPayment,$B$17,
_xlpm.IsPrincipalZeroCondition,ROUND($I591,2) = 0,
_xlpm.IsPrincipalRemainingBlankCondition,$I591="",
_xlpm.IsPeriodBlankCondition,ISBLANK($A592),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92" s="84" t="str">
        <f t="shared" si="42"/>
        <v/>
      </c>
      <c r="O592" s="84"/>
    </row>
    <row r="593" spans="2:15" x14ac:dyDescent="0.3">
      <c r="B593" s="132" t="str">
        <f t="shared" si="43"/>
        <v/>
      </c>
      <c r="C593" s="130">
        <v>0.1</v>
      </c>
      <c r="D593" s="131" t="str">
        <f>_xlfn.LET(
_xlpm.Payment,IF(OR($C593&lt;&gt;$C592,$C592=""),-PMT($C593/12,COUNT($A593:$A$625),$I592),$D592),
_xlpm.IsPrincipalRemainingZeroCondition,ROUND($I592,2)=0,
_xlpm.IsPrincipalRemainingBlankCondition,$I592="",
_xlpm.IsPeriodBlankCondition,ISBLANK($A593),
_xlpm.Calculation,IF(_xlpm.IsPeriodBlankCondition,"",IF(_xlpm.IsPrincipalRemainingBlankCondition,"",IF(_xlpm.IsPrincipalRemainingZeroCondition,"",_xlpm.Payment))),
_xlpm.Calculation
)</f>
        <v/>
      </c>
      <c r="E593" s="84" t="str">
        <f t="shared" si="44"/>
        <v/>
      </c>
      <c r="F593" s="84" t="str" cm="1">
        <f t="array" ref="F593">_xlfn.LET(
_xlpm.InterestCalculation,$I592*($C593/12),
_xlpm.IsPrincipalRemainingZeroCondition,ROUND($I592,2)=0,
_xlpm.IsPrincipalRemainingBlankCondition,$I592="",
_xlpm.IsPeriodBlankCondition,ISBLANK($A593),
_xlpm.Calculation,IF(_xlpm.IsPeriodBlankCondition,"",IF(_xlpm.IsPrincipalRemainingBlankCondition,"",IF(_xlpm.IsPrincipalRemainingZeroCondition,"",_xlpm.InterestCalculation))),
_xlpm.Calculation
)</f>
        <v/>
      </c>
      <c r="G593" s="84" t="str">
        <f t="shared" si="45"/>
        <v/>
      </c>
      <c r="H593" s="84">
        <v>100</v>
      </c>
      <c r="I593" s="84" t="str">
        <f t="shared" si="41"/>
        <v/>
      </c>
      <c r="J593" s="84" t="str">
        <f>_xlfn.LET(
_xlpm.PrincpalRemainingCalculation,$B$11,
_xlpm.IsPrincipalZeroCondition,ROUND($I592,2) = 0,
_xlpm.IsPrincipalRemainingBlankCondition,$I592="",
_xlpm.IsPeriodBlankCondition,ISBLANK($A593),
_xlpm.Calculation,IF(_xlpm.IsPeriodBlankCondition,"",IF(_xlpm.IsPrincipalRemainingBlankCondition,"",IF(_xlpm.IsPrincipalZeroCondition,"",_xlpm.PrincpalRemainingCalculation))),
_xlpm.Calculation
)</f>
        <v/>
      </c>
      <c r="K593" s="84" t="str">
        <f>_xlfn.LET(
_xlpm.IsPrincipalRemainingLessThanOrEqualToPMICutoffAmtCondition,$I592&lt;=$B$2*(1-$B$13),
_xlpm.PMIMonthlyPayment,$B$17,
_xlpm.IsPrincipalZeroCondition,ROUND($I592,2) = 0,
_xlpm.IsPrincipalRemainingBlankCondition,$I592="",
_xlpm.IsPeriodBlankCondition,ISBLANK($A593),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93" s="84" t="str">
        <f t="shared" si="42"/>
        <v/>
      </c>
      <c r="O593" s="84"/>
    </row>
    <row r="594" spans="2:15" x14ac:dyDescent="0.3">
      <c r="B594" s="132" t="str">
        <f t="shared" si="43"/>
        <v/>
      </c>
      <c r="C594" s="130">
        <v>0.1</v>
      </c>
      <c r="D594" s="131" t="str">
        <f>_xlfn.LET(
_xlpm.Payment,IF(OR($C594&lt;&gt;$C593,$C593=""),-PMT($C594/12,COUNT($A594:$A$625),$I593),$D593),
_xlpm.IsPrincipalRemainingZeroCondition,ROUND($I593,2)=0,
_xlpm.IsPrincipalRemainingBlankCondition,$I593="",
_xlpm.IsPeriodBlankCondition,ISBLANK($A594),
_xlpm.Calculation,IF(_xlpm.IsPeriodBlankCondition,"",IF(_xlpm.IsPrincipalRemainingBlankCondition,"",IF(_xlpm.IsPrincipalRemainingZeroCondition,"",_xlpm.Payment))),
_xlpm.Calculation
)</f>
        <v/>
      </c>
      <c r="E594" s="84" t="str">
        <f t="shared" si="44"/>
        <v/>
      </c>
      <c r="F594" s="84" t="str" cm="1">
        <f t="array" ref="F594">_xlfn.LET(
_xlpm.InterestCalculation,$I593*($C594/12),
_xlpm.IsPrincipalRemainingZeroCondition,ROUND($I593,2)=0,
_xlpm.IsPrincipalRemainingBlankCondition,$I593="",
_xlpm.IsPeriodBlankCondition,ISBLANK($A594),
_xlpm.Calculation,IF(_xlpm.IsPeriodBlankCondition,"",IF(_xlpm.IsPrincipalRemainingBlankCondition,"",IF(_xlpm.IsPrincipalRemainingZeroCondition,"",_xlpm.InterestCalculation))),
_xlpm.Calculation
)</f>
        <v/>
      </c>
      <c r="G594" s="84" t="str">
        <f t="shared" si="45"/>
        <v/>
      </c>
      <c r="H594" s="84">
        <v>100</v>
      </c>
      <c r="I594" s="84" t="str">
        <f t="shared" si="41"/>
        <v/>
      </c>
      <c r="J594" s="84" t="str">
        <f>_xlfn.LET(
_xlpm.PrincpalRemainingCalculation,$B$11,
_xlpm.IsPrincipalZeroCondition,ROUND($I593,2) = 0,
_xlpm.IsPrincipalRemainingBlankCondition,$I593="",
_xlpm.IsPeriodBlankCondition,ISBLANK($A594),
_xlpm.Calculation,IF(_xlpm.IsPeriodBlankCondition,"",IF(_xlpm.IsPrincipalRemainingBlankCondition,"",IF(_xlpm.IsPrincipalZeroCondition,"",_xlpm.PrincpalRemainingCalculation))),
_xlpm.Calculation
)</f>
        <v/>
      </c>
      <c r="K594" s="84" t="str">
        <f>_xlfn.LET(
_xlpm.IsPrincipalRemainingLessThanOrEqualToPMICutoffAmtCondition,$I593&lt;=$B$2*(1-$B$13),
_xlpm.PMIMonthlyPayment,$B$17,
_xlpm.IsPrincipalZeroCondition,ROUND($I593,2) = 0,
_xlpm.IsPrincipalRemainingBlankCondition,$I593="",
_xlpm.IsPeriodBlankCondition,ISBLANK($A594),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94" s="84" t="str">
        <f t="shared" si="42"/>
        <v/>
      </c>
      <c r="O594" s="84"/>
    </row>
    <row r="595" spans="2:15" x14ac:dyDescent="0.3">
      <c r="B595" s="132" t="str">
        <f t="shared" si="43"/>
        <v/>
      </c>
      <c r="C595" s="130">
        <v>0.1</v>
      </c>
      <c r="D595" s="131" t="str">
        <f>_xlfn.LET(
_xlpm.Payment,IF(OR($C595&lt;&gt;$C594,$C594=""),-PMT($C595/12,COUNT($A595:$A$625),$I594),$D594),
_xlpm.IsPrincipalRemainingZeroCondition,ROUND($I594,2)=0,
_xlpm.IsPrincipalRemainingBlankCondition,$I594="",
_xlpm.IsPeriodBlankCondition,ISBLANK($A595),
_xlpm.Calculation,IF(_xlpm.IsPeriodBlankCondition,"",IF(_xlpm.IsPrincipalRemainingBlankCondition,"",IF(_xlpm.IsPrincipalRemainingZeroCondition,"",_xlpm.Payment))),
_xlpm.Calculation
)</f>
        <v/>
      </c>
      <c r="E595" s="84" t="str">
        <f t="shared" si="44"/>
        <v/>
      </c>
      <c r="F595" s="84" t="str" cm="1">
        <f t="array" ref="F595">_xlfn.LET(
_xlpm.InterestCalculation,$I594*($C595/12),
_xlpm.IsPrincipalRemainingZeroCondition,ROUND($I594,2)=0,
_xlpm.IsPrincipalRemainingBlankCondition,$I594="",
_xlpm.IsPeriodBlankCondition,ISBLANK($A595),
_xlpm.Calculation,IF(_xlpm.IsPeriodBlankCondition,"",IF(_xlpm.IsPrincipalRemainingBlankCondition,"",IF(_xlpm.IsPrincipalRemainingZeroCondition,"",_xlpm.InterestCalculation))),
_xlpm.Calculation
)</f>
        <v/>
      </c>
      <c r="G595" s="84" t="str">
        <f t="shared" si="45"/>
        <v/>
      </c>
      <c r="H595" s="84">
        <v>100</v>
      </c>
      <c r="I595" s="84" t="str">
        <f t="shared" si="41"/>
        <v/>
      </c>
      <c r="J595" s="84" t="str">
        <f>_xlfn.LET(
_xlpm.PrincpalRemainingCalculation,$B$11,
_xlpm.IsPrincipalZeroCondition,ROUND($I594,2) = 0,
_xlpm.IsPrincipalRemainingBlankCondition,$I594="",
_xlpm.IsPeriodBlankCondition,ISBLANK($A595),
_xlpm.Calculation,IF(_xlpm.IsPeriodBlankCondition,"",IF(_xlpm.IsPrincipalRemainingBlankCondition,"",IF(_xlpm.IsPrincipalZeroCondition,"",_xlpm.PrincpalRemainingCalculation))),
_xlpm.Calculation
)</f>
        <v/>
      </c>
      <c r="K595" s="84" t="str">
        <f>_xlfn.LET(
_xlpm.IsPrincipalRemainingLessThanOrEqualToPMICutoffAmtCondition,$I594&lt;=$B$2*(1-$B$13),
_xlpm.PMIMonthlyPayment,$B$17,
_xlpm.IsPrincipalZeroCondition,ROUND($I594,2) = 0,
_xlpm.IsPrincipalRemainingBlankCondition,$I594="",
_xlpm.IsPeriodBlankCondition,ISBLANK($A595),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95" s="84" t="str">
        <f t="shared" si="42"/>
        <v/>
      </c>
      <c r="O595" s="84"/>
    </row>
    <row r="596" spans="2:15" x14ac:dyDescent="0.3">
      <c r="B596" s="132" t="str">
        <f t="shared" si="43"/>
        <v/>
      </c>
      <c r="C596" s="130">
        <v>0.1</v>
      </c>
      <c r="D596" s="131" t="str">
        <f>_xlfn.LET(
_xlpm.Payment,IF(OR($C596&lt;&gt;$C595,$C595=""),-PMT($C596/12,COUNT($A596:$A$625),$I595),$D595),
_xlpm.IsPrincipalRemainingZeroCondition,ROUND($I595,2)=0,
_xlpm.IsPrincipalRemainingBlankCondition,$I595="",
_xlpm.IsPeriodBlankCondition,ISBLANK($A596),
_xlpm.Calculation,IF(_xlpm.IsPeriodBlankCondition,"",IF(_xlpm.IsPrincipalRemainingBlankCondition,"",IF(_xlpm.IsPrincipalRemainingZeroCondition,"",_xlpm.Payment))),
_xlpm.Calculation
)</f>
        <v/>
      </c>
      <c r="E596" s="84" t="str">
        <f t="shared" si="44"/>
        <v/>
      </c>
      <c r="F596" s="84" t="str" cm="1">
        <f t="array" ref="F596">_xlfn.LET(
_xlpm.InterestCalculation,$I595*($C596/12),
_xlpm.IsPrincipalRemainingZeroCondition,ROUND($I595,2)=0,
_xlpm.IsPrincipalRemainingBlankCondition,$I595="",
_xlpm.IsPeriodBlankCondition,ISBLANK($A596),
_xlpm.Calculation,IF(_xlpm.IsPeriodBlankCondition,"",IF(_xlpm.IsPrincipalRemainingBlankCondition,"",IF(_xlpm.IsPrincipalRemainingZeroCondition,"",_xlpm.InterestCalculation))),
_xlpm.Calculation
)</f>
        <v/>
      </c>
      <c r="G596" s="84" t="str">
        <f t="shared" si="45"/>
        <v/>
      </c>
      <c r="H596" s="84">
        <v>100</v>
      </c>
      <c r="I596" s="84" t="str">
        <f t="shared" si="41"/>
        <v/>
      </c>
      <c r="J596" s="84" t="str">
        <f>_xlfn.LET(
_xlpm.PrincpalRemainingCalculation,$B$11,
_xlpm.IsPrincipalZeroCondition,ROUND($I595,2) = 0,
_xlpm.IsPrincipalRemainingBlankCondition,$I595="",
_xlpm.IsPeriodBlankCondition,ISBLANK($A596),
_xlpm.Calculation,IF(_xlpm.IsPeriodBlankCondition,"",IF(_xlpm.IsPrincipalRemainingBlankCondition,"",IF(_xlpm.IsPrincipalZeroCondition,"",_xlpm.PrincpalRemainingCalculation))),
_xlpm.Calculation
)</f>
        <v/>
      </c>
      <c r="K596" s="84" t="str">
        <f>_xlfn.LET(
_xlpm.IsPrincipalRemainingLessThanOrEqualToPMICutoffAmtCondition,$I595&lt;=$B$2*(1-$B$13),
_xlpm.PMIMonthlyPayment,$B$17,
_xlpm.IsPrincipalZeroCondition,ROUND($I595,2) = 0,
_xlpm.IsPrincipalRemainingBlankCondition,$I595="",
_xlpm.IsPeriodBlankCondition,ISBLANK($A596),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96" s="84" t="str">
        <f t="shared" si="42"/>
        <v/>
      </c>
      <c r="O596" s="84"/>
    </row>
    <row r="597" spans="2:15" x14ac:dyDescent="0.3">
      <c r="B597" s="132" t="str">
        <f t="shared" si="43"/>
        <v/>
      </c>
      <c r="C597" s="130">
        <v>0.1</v>
      </c>
      <c r="D597" s="131" t="str">
        <f>_xlfn.LET(
_xlpm.Payment,IF(OR($C597&lt;&gt;$C596,$C596=""),-PMT($C597/12,COUNT($A597:$A$625),$I596),$D596),
_xlpm.IsPrincipalRemainingZeroCondition,ROUND($I596,2)=0,
_xlpm.IsPrincipalRemainingBlankCondition,$I596="",
_xlpm.IsPeriodBlankCondition,ISBLANK($A597),
_xlpm.Calculation,IF(_xlpm.IsPeriodBlankCondition,"",IF(_xlpm.IsPrincipalRemainingBlankCondition,"",IF(_xlpm.IsPrincipalRemainingZeroCondition,"",_xlpm.Payment))),
_xlpm.Calculation
)</f>
        <v/>
      </c>
      <c r="E597" s="84" t="str">
        <f t="shared" si="44"/>
        <v/>
      </c>
      <c r="F597" s="84" t="str" cm="1">
        <f t="array" ref="F597">_xlfn.LET(
_xlpm.InterestCalculation,$I596*($C597/12),
_xlpm.IsPrincipalRemainingZeroCondition,ROUND($I596,2)=0,
_xlpm.IsPrincipalRemainingBlankCondition,$I596="",
_xlpm.IsPeriodBlankCondition,ISBLANK($A597),
_xlpm.Calculation,IF(_xlpm.IsPeriodBlankCondition,"",IF(_xlpm.IsPrincipalRemainingBlankCondition,"",IF(_xlpm.IsPrincipalRemainingZeroCondition,"",_xlpm.InterestCalculation))),
_xlpm.Calculation
)</f>
        <v/>
      </c>
      <c r="G597" s="84" t="str">
        <f t="shared" si="45"/>
        <v/>
      </c>
      <c r="H597" s="84">
        <v>100</v>
      </c>
      <c r="I597" s="84" t="str">
        <f t="shared" si="41"/>
        <v/>
      </c>
      <c r="J597" s="84" t="str">
        <f>_xlfn.LET(
_xlpm.PrincpalRemainingCalculation,$B$11,
_xlpm.IsPrincipalZeroCondition,ROUND($I596,2) = 0,
_xlpm.IsPrincipalRemainingBlankCondition,$I596="",
_xlpm.IsPeriodBlankCondition,ISBLANK($A597),
_xlpm.Calculation,IF(_xlpm.IsPeriodBlankCondition,"",IF(_xlpm.IsPrincipalRemainingBlankCondition,"",IF(_xlpm.IsPrincipalZeroCondition,"",_xlpm.PrincpalRemainingCalculation))),
_xlpm.Calculation
)</f>
        <v/>
      </c>
      <c r="K597" s="84" t="str">
        <f>_xlfn.LET(
_xlpm.IsPrincipalRemainingLessThanOrEqualToPMICutoffAmtCondition,$I596&lt;=$B$2*(1-$B$13),
_xlpm.PMIMonthlyPayment,$B$17,
_xlpm.IsPrincipalZeroCondition,ROUND($I596,2) = 0,
_xlpm.IsPrincipalRemainingBlankCondition,$I596="",
_xlpm.IsPeriodBlankCondition,ISBLANK($A597),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97" s="84" t="str">
        <f t="shared" si="42"/>
        <v/>
      </c>
      <c r="O597" s="84"/>
    </row>
    <row r="598" spans="2:15" x14ac:dyDescent="0.3">
      <c r="B598" s="132" t="str">
        <f t="shared" si="43"/>
        <v/>
      </c>
      <c r="C598" s="130">
        <v>0.1</v>
      </c>
      <c r="D598" s="131" t="str">
        <f>_xlfn.LET(
_xlpm.Payment,IF(OR($C598&lt;&gt;$C597,$C597=""),-PMT($C598/12,COUNT($A598:$A$625),$I597),$D597),
_xlpm.IsPrincipalRemainingZeroCondition,ROUND($I597,2)=0,
_xlpm.IsPrincipalRemainingBlankCondition,$I597="",
_xlpm.IsPeriodBlankCondition,ISBLANK($A598),
_xlpm.Calculation,IF(_xlpm.IsPeriodBlankCondition,"",IF(_xlpm.IsPrincipalRemainingBlankCondition,"",IF(_xlpm.IsPrincipalRemainingZeroCondition,"",_xlpm.Payment))),
_xlpm.Calculation
)</f>
        <v/>
      </c>
      <c r="E598" s="84" t="str">
        <f t="shared" si="44"/>
        <v/>
      </c>
      <c r="F598" s="84" t="str" cm="1">
        <f t="array" ref="F598">_xlfn.LET(
_xlpm.InterestCalculation,$I597*($C598/12),
_xlpm.IsPrincipalRemainingZeroCondition,ROUND($I597,2)=0,
_xlpm.IsPrincipalRemainingBlankCondition,$I597="",
_xlpm.IsPeriodBlankCondition,ISBLANK($A598),
_xlpm.Calculation,IF(_xlpm.IsPeriodBlankCondition,"",IF(_xlpm.IsPrincipalRemainingBlankCondition,"",IF(_xlpm.IsPrincipalRemainingZeroCondition,"",_xlpm.InterestCalculation))),
_xlpm.Calculation
)</f>
        <v/>
      </c>
      <c r="G598" s="84" t="str">
        <f t="shared" si="45"/>
        <v/>
      </c>
      <c r="H598" s="84">
        <v>100</v>
      </c>
      <c r="I598" s="84" t="str">
        <f t="shared" si="41"/>
        <v/>
      </c>
      <c r="J598" s="84" t="str">
        <f>_xlfn.LET(
_xlpm.PrincpalRemainingCalculation,$B$11,
_xlpm.IsPrincipalZeroCondition,ROUND($I597,2) = 0,
_xlpm.IsPrincipalRemainingBlankCondition,$I597="",
_xlpm.IsPeriodBlankCondition,ISBLANK($A598),
_xlpm.Calculation,IF(_xlpm.IsPeriodBlankCondition,"",IF(_xlpm.IsPrincipalRemainingBlankCondition,"",IF(_xlpm.IsPrincipalZeroCondition,"",_xlpm.PrincpalRemainingCalculation))),
_xlpm.Calculation
)</f>
        <v/>
      </c>
      <c r="K598" s="84" t="str">
        <f>_xlfn.LET(
_xlpm.IsPrincipalRemainingLessThanOrEqualToPMICutoffAmtCondition,$I597&lt;=$B$2*(1-$B$13),
_xlpm.PMIMonthlyPayment,$B$17,
_xlpm.IsPrincipalZeroCondition,ROUND($I597,2) = 0,
_xlpm.IsPrincipalRemainingBlankCondition,$I597="",
_xlpm.IsPeriodBlankCondition,ISBLANK($A598),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98" s="84" t="str">
        <f t="shared" si="42"/>
        <v/>
      </c>
      <c r="O598" s="84"/>
    </row>
    <row r="599" spans="2:15" x14ac:dyDescent="0.3">
      <c r="B599" s="132" t="str">
        <f t="shared" si="43"/>
        <v/>
      </c>
      <c r="C599" s="130">
        <v>0.1</v>
      </c>
      <c r="D599" s="131" t="str">
        <f>_xlfn.LET(
_xlpm.Payment,IF(OR($C599&lt;&gt;$C598,$C598=""),-PMT($C599/12,COUNT($A599:$A$625),$I598),$D598),
_xlpm.IsPrincipalRemainingZeroCondition,ROUND($I598,2)=0,
_xlpm.IsPrincipalRemainingBlankCondition,$I598="",
_xlpm.IsPeriodBlankCondition,ISBLANK($A599),
_xlpm.Calculation,IF(_xlpm.IsPeriodBlankCondition,"",IF(_xlpm.IsPrincipalRemainingBlankCondition,"",IF(_xlpm.IsPrincipalRemainingZeroCondition,"",_xlpm.Payment))),
_xlpm.Calculation
)</f>
        <v/>
      </c>
      <c r="E599" s="84" t="str">
        <f t="shared" si="44"/>
        <v/>
      </c>
      <c r="F599" s="84" t="str" cm="1">
        <f t="array" ref="F599">_xlfn.LET(
_xlpm.InterestCalculation,$I598*($C599/12),
_xlpm.IsPrincipalRemainingZeroCondition,ROUND($I598,2)=0,
_xlpm.IsPrincipalRemainingBlankCondition,$I598="",
_xlpm.IsPeriodBlankCondition,ISBLANK($A599),
_xlpm.Calculation,IF(_xlpm.IsPeriodBlankCondition,"",IF(_xlpm.IsPrincipalRemainingBlankCondition,"",IF(_xlpm.IsPrincipalRemainingZeroCondition,"",_xlpm.InterestCalculation))),
_xlpm.Calculation
)</f>
        <v/>
      </c>
      <c r="G599" s="84" t="str">
        <f t="shared" si="45"/>
        <v/>
      </c>
      <c r="H599" s="84">
        <v>100</v>
      </c>
      <c r="I599" s="84" t="str">
        <f t="shared" si="41"/>
        <v/>
      </c>
      <c r="J599" s="84" t="str">
        <f>_xlfn.LET(
_xlpm.PrincpalRemainingCalculation,$B$11,
_xlpm.IsPrincipalZeroCondition,ROUND($I598,2) = 0,
_xlpm.IsPrincipalRemainingBlankCondition,$I598="",
_xlpm.IsPeriodBlankCondition,ISBLANK($A599),
_xlpm.Calculation,IF(_xlpm.IsPeriodBlankCondition,"",IF(_xlpm.IsPrincipalRemainingBlankCondition,"",IF(_xlpm.IsPrincipalZeroCondition,"",_xlpm.PrincpalRemainingCalculation))),
_xlpm.Calculation
)</f>
        <v/>
      </c>
      <c r="K599" s="84" t="str">
        <f>_xlfn.LET(
_xlpm.IsPrincipalRemainingLessThanOrEqualToPMICutoffAmtCondition,$I598&lt;=$B$2*(1-$B$13),
_xlpm.PMIMonthlyPayment,$B$17,
_xlpm.IsPrincipalZeroCondition,ROUND($I598,2) = 0,
_xlpm.IsPrincipalRemainingBlankCondition,$I598="",
_xlpm.IsPeriodBlankCondition,ISBLANK($A599),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99" s="84" t="str">
        <f t="shared" si="42"/>
        <v/>
      </c>
      <c r="O599" s="84"/>
    </row>
    <row r="600" spans="2:15" x14ac:dyDescent="0.3">
      <c r="B600" s="132" t="str">
        <f t="shared" si="43"/>
        <v/>
      </c>
      <c r="C600" s="130">
        <v>0.1</v>
      </c>
      <c r="D600" s="131" t="str">
        <f>_xlfn.LET(
_xlpm.Payment,IF(OR($C600&lt;&gt;$C599,$C599=""),-PMT($C600/12,COUNT($A600:$A$625),$I599),$D599),
_xlpm.IsPrincipalRemainingZeroCondition,ROUND($I599,2)=0,
_xlpm.IsPrincipalRemainingBlankCondition,$I599="",
_xlpm.IsPeriodBlankCondition,ISBLANK($A600),
_xlpm.Calculation,IF(_xlpm.IsPeriodBlankCondition,"",IF(_xlpm.IsPrincipalRemainingBlankCondition,"",IF(_xlpm.IsPrincipalRemainingZeroCondition,"",_xlpm.Payment))),
_xlpm.Calculation
)</f>
        <v/>
      </c>
      <c r="E600" s="84" t="str">
        <f t="shared" si="44"/>
        <v/>
      </c>
      <c r="F600" s="84" t="str" cm="1">
        <f t="array" ref="F600">_xlfn.LET(
_xlpm.InterestCalculation,$I599*($C600/12),
_xlpm.IsPrincipalRemainingZeroCondition,ROUND($I599,2)=0,
_xlpm.IsPrincipalRemainingBlankCondition,$I599="",
_xlpm.IsPeriodBlankCondition,ISBLANK($A600),
_xlpm.Calculation,IF(_xlpm.IsPeriodBlankCondition,"",IF(_xlpm.IsPrincipalRemainingBlankCondition,"",IF(_xlpm.IsPrincipalRemainingZeroCondition,"",_xlpm.InterestCalculation))),
_xlpm.Calculation
)</f>
        <v/>
      </c>
      <c r="G600" s="84" t="str">
        <f t="shared" si="45"/>
        <v/>
      </c>
      <c r="H600" s="84">
        <v>100</v>
      </c>
      <c r="I600" s="84" t="str">
        <f t="shared" si="41"/>
        <v/>
      </c>
      <c r="J600" s="84" t="str">
        <f>_xlfn.LET(
_xlpm.PrincpalRemainingCalculation,$B$11,
_xlpm.IsPrincipalZeroCondition,ROUND($I599,2) = 0,
_xlpm.IsPrincipalRemainingBlankCondition,$I599="",
_xlpm.IsPeriodBlankCondition,ISBLANK($A600),
_xlpm.Calculation,IF(_xlpm.IsPeriodBlankCondition,"",IF(_xlpm.IsPrincipalRemainingBlankCondition,"",IF(_xlpm.IsPrincipalZeroCondition,"",_xlpm.PrincpalRemainingCalculation))),
_xlpm.Calculation
)</f>
        <v/>
      </c>
      <c r="K600" s="84" t="str">
        <f>_xlfn.LET(
_xlpm.IsPrincipalRemainingLessThanOrEqualToPMICutoffAmtCondition,$I599&lt;=$B$2*(1-$B$13),
_xlpm.PMIMonthlyPayment,$B$17,
_xlpm.IsPrincipalZeroCondition,ROUND($I599,2) = 0,
_xlpm.IsPrincipalRemainingBlankCondition,$I599="",
_xlpm.IsPeriodBlankCondition,ISBLANK($A600),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00" s="84" t="str">
        <f t="shared" si="42"/>
        <v/>
      </c>
      <c r="O600" s="84"/>
    </row>
    <row r="601" spans="2:15" x14ac:dyDescent="0.3">
      <c r="B601" s="132" t="str">
        <f t="shared" si="43"/>
        <v/>
      </c>
      <c r="C601" s="130">
        <v>0.1</v>
      </c>
      <c r="D601" s="131" t="str">
        <f>_xlfn.LET(
_xlpm.Payment,IF(OR($C601&lt;&gt;$C600,$C600=""),-PMT($C601/12,COUNT($A601:$A$625),$I600),$D600),
_xlpm.IsPrincipalRemainingZeroCondition,ROUND($I600,2)=0,
_xlpm.IsPrincipalRemainingBlankCondition,$I600="",
_xlpm.IsPeriodBlankCondition,ISBLANK($A601),
_xlpm.Calculation,IF(_xlpm.IsPeriodBlankCondition,"",IF(_xlpm.IsPrincipalRemainingBlankCondition,"",IF(_xlpm.IsPrincipalRemainingZeroCondition,"",_xlpm.Payment))),
_xlpm.Calculation
)</f>
        <v/>
      </c>
      <c r="E601" s="84" t="str">
        <f t="shared" si="44"/>
        <v/>
      </c>
      <c r="F601" s="84" t="str" cm="1">
        <f t="array" ref="F601">_xlfn.LET(
_xlpm.InterestCalculation,$I600*($C601/12),
_xlpm.IsPrincipalRemainingZeroCondition,ROUND($I600,2)=0,
_xlpm.IsPrincipalRemainingBlankCondition,$I600="",
_xlpm.IsPeriodBlankCondition,ISBLANK($A601),
_xlpm.Calculation,IF(_xlpm.IsPeriodBlankCondition,"",IF(_xlpm.IsPrincipalRemainingBlankCondition,"",IF(_xlpm.IsPrincipalRemainingZeroCondition,"",_xlpm.InterestCalculation))),
_xlpm.Calculation
)</f>
        <v/>
      </c>
      <c r="G601" s="84" t="str">
        <f t="shared" si="45"/>
        <v/>
      </c>
      <c r="H601" s="84">
        <v>100</v>
      </c>
      <c r="I601" s="84" t="str">
        <f t="shared" si="41"/>
        <v/>
      </c>
      <c r="J601" s="84" t="str">
        <f>_xlfn.LET(
_xlpm.PrincpalRemainingCalculation,$B$11,
_xlpm.IsPrincipalZeroCondition,ROUND($I600,2) = 0,
_xlpm.IsPrincipalRemainingBlankCondition,$I600="",
_xlpm.IsPeriodBlankCondition,ISBLANK($A601),
_xlpm.Calculation,IF(_xlpm.IsPeriodBlankCondition,"",IF(_xlpm.IsPrincipalRemainingBlankCondition,"",IF(_xlpm.IsPrincipalZeroCondition,"",_xlpm.PrincpalRemainingCalculation))),
_xlpm.Calculation
)</f>
        <v/>
      </c>
      <c r="K601" s="84" t="str">
        <f>_xlfn.LET(
_xlpm.IsPrincipalRemainingLessThanOrEqualToPMICutoffAmtCondition,$I600&lt;=$B$2*(1-$B$13),
_xlpm.PMIMonthlyPayment,$B$17,
_xlpm.IsPrincipalZeroCondition,ROUND($I600,2) = 0,
_xlpm.IsPrincipalRemainingBlankCondition,$I600="",
_xlpm.IsPeriodBlankCondition,ISBLANK($A601),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01" s="84" t="str">
        <f t="shared" si="42"/>
        <v/>
      </c>
      <c r="O601" s="84"/>
    </row>
    <row r="602" spans="2:15" x14ac:dyDescent="0.3">
      <c r="B602" s="132" t="str">
        <f t="shared" si="43"/>
        <v/>
      </c>
      <c r="C602" s="130">
        <v>0.1</v>
      </c>
      <c r="D602" s="131" t="str">
        <f>_xlfn.LET(
_xlpm.Payment,IF(OR($C602&lt;&gt;$C601,$C601=""),-PMT($C602/12,COUNT($A602:$A$625),$I601),$D601),
_xlpm.IsPrincipalRemainingZeroCondition,ROUND($I601,2)=0,
_xlpm.IsPrincipalRemainingBlankCondition,$I601="",
_xlpm.IsPeriodBlankCondition,ISBLANK($A602),
_xlpm.Calculation,IF(_xlpm.IsPeriodBlankCondition,"",IF(_xlpm.IsPrincipalRemainingBlankCondition,"",IF(_xlpm.IsPrincipalRemainingZeroCondition,"",_xlpm.Payment))),
_xlpm.Calculation
)</f>
        <v/>
      </c>
      <c r="E602" s="84" t="str">
        <f t="shared" si="44"/>
        <v/>
      </c>
      <c r="F602" s="84" t="str" cm="1">
        <f t="array" ref="F602">_xlfn.LET(
_xlpm.InterestCalculation,$I601*($C602/12),
_xlpm.IsPrincipalRemainingZeroCondition,ROUND($I601,2)=0,
_xlpm.IsPrincipalRemainingBlankCondition,$I601="",
_xlpm.IsPeriodBlankCondition,ISBLANK($A602),
_xlpm.Calculation,IF(_xlpm.IsPeriodBlankCondition,"",IF(_xlpm.IsPrincipalRemainingBlankCondition,"",IF(_xlpm.IsPrincipalRemainingZeroCondition,"",_xlpm.InterestCalculation))),
_xlpm.Calculation
)</f>
        <v/>
      </c>
      <c r="G602" s="84" t="str">
        <f t="shared" si="45"/>
        <v/>
      </c>
      <c r="H602" s="84">
        <v>100</v>
      </c>
      <c r="I602" s="84" t="str">
        <f t="shared" ref="I602:I625" si="46">_xlfn.LET(
_xlpm.StartingBalanceGreaterThanPrincipalOwedPlusPrepaymentCondition,$E602&gt;=$G602+$H602,
_xlpm.IsPrincpalOwedPlusPrepaymentLessThanOrEqualToPrincipalRemainingCondition,ROUND($G602+$H602,2)&lt;=ROUND($I601,2),
_xlpm.IsCurrentPrincapalOwedAmtGreaterThanPrevPrincipalOwedCondition,$G601&gt;$I601,
_xlpm.IsPrincipalZeroCondition,ROUND($I601,2) = 0,
_xlpm.IsPrincipalRemainingBlankCondition,$I601="",
_xlpm.IsPeriodBlankCondition,ISBLANK($A602),
_xlpm.Calculation,IF(_xlpm.IsPeriodBlankCondition,"",IF(_xlpm.IsPrincipalRemainingBlankCondition,"",IF(_xlpm.IsPrincipalZeroCondition,"",IF(_xlpm.StartingBalanceGreaterThanPrincipalOwedPlusPrepaymentCondition,$E602-$G602-$H602,0)))),
_xlpm.Calculation
)</f>
        <v/>
      </c>
      <c r="J602" s="84" t="str">
        <f>_xlfn.LET(
_xlpm.PrincpalRemainingCalculation,$B$11,
_xlpm.IsPrincipalZeroCondition,ROUND($I601,2) = 0,
_xlpm.IsPrincipalRemainingBlankCondition,$I601="",
_xlpm.IsPeriodBlankCondition,ISBLANK($A602),
_xlpm.Calculation,IF(_xlpm.IsPeriodBlankCondition,"",IF(_xlpm.IsPrincipalRemainingBlankCondition,"",IF(_xlpm.IsPrincipalZeroCondition,"",_xlpm.PrincpalRemainingCalculation))),
_xlpm.Calculation
)</f>
        <v/>
      </c>
      <c r="K602" s="84" t="str">
        <f>_xlfn.LET(
_xlpm.IsPrincipalRemainingLessThanOrEqualToPMICutoffAmtCondition,$I601&lt;=$B$2*(1-$B$13),
_xlpm.PMIMonthlyPayment,$B$17,
_xlpm.IsPrincipalZeroCondition,ROUND($I601,2) = 0,
_xlpm.IsPrincipalRemainingBlankCondition,$I601="",
_xlpm.IsPeriodBlankCondition,ISBLANK($A602),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02" s="84" t="str">
        <f t="shared" ref="L602:L625" si="47">_xlfn.LET(
_xlpm.PrePaymentActuallyPaid,IF($E602&gt;=$G602+$H602,$H602,$E602-$G602),
_xlpm.IfPMIOwedIsBlank,IF($K602 = "",0,$K602),
_xlpm.TotalMonthlyPaymentCalculation,$F602+$G602+$J602+_xlpm.IfPMIOwedIsBlank+_xlpm.PrePaymentActuallyPaid,
_xlpm.IsPrincipalZeroCondition,ROUND($I601,2) = 0,
_xlpm.IsPrincipalRemainingBlankCondition,$I601="",
_xlpm.IsPeriodBlankCondition,ISBLANK($A602),
_xlpm.Calculation,IF(_xlpm.IsPeriodBlankCondition,"",IF(_xlpm.IsPrincipalRemainingBlankCondition,"",IF(_xlpm.IsPrincipalZeroCondition,"",_xlpm.TotalMonthlyPaymentCalculation))),
_xlpm.Calculation
)</f>
        <v/>
      </c>
      <c r="O602" s="84"/>
    </row>
    <row r="603" spans="2:15" x14ac:dyDescent="0.3">
      <c r="B603" s="132" t="str">
        <f t="shared" ref="B603:B625" si="48">IF(ISBLANK($A603),"",EDATE($B602,1))</f>
        <v/>
      </c>
      <c r="C603" s="130">
        <v>0.1</v>
      </c>
      <c r="D603" s="131" t="str">
        <f>_xlfn.LET(
_xlpm.Payment,IF(OR($C603&lt;&gt;$C602,$C602=""),-PMT($C603/12,COUNT($A603:$A$625),$I602),$D602),
_xlpm.IsPrincipalRemainingZeroCondition,ROUND($I602,2)=0,
_xlpm.IsPrincipalRemainingBlankCondition,$I602="",
_xlpm.IsPeriodBlankCondition,ISBLANK($A603),
_xlpm.Calculation,IF(_xlpm.IsPeriodBlankCondition,"",IF(_xlpm.IsPrincipalRemainingBlankCondition,"",IF(_xlpm.IsPrincipalRemainingZeroCondition,"",_xlpm.Payment))),
_xlpm.Calculation
)</f>
        <v/>
      </c>
      <c r="E603" s="84" t="str">
        <f t="shared" ref="E603:E625" si="49">_xlfn.LET(
_xlpm.StartingPrincipalBalance,$I602,
_xlpm.IsPrincipalRemainingZeroCondition,ROUND($I602,2)=0,
_xlpm.IsPrincipalRemainingBlankCondition,$I602="",
_xlpm.IsPeriodBlankCondition,ISBLANK($A603),
_xlpm.Calculation,IF(_xlpm.IsPeriodBlankCondition,"",IF(_xlpm.IsPrincipalRemainingBlankCondition,"",IF(_xlpm.IsPrincipalRemainingZeroCondition,"",_xlpm.StartingPrincipalBalance))),
_xlpm.Calculation
)</f>
        <v/>
      </c>
      <c r="F603" s="84" t="str" cm="1">
        <f t="array" ref="F603">_xlfn.LET(
_xlpm.InterestCalculation,$I602*($C603/12),
_xlpm.IsPrincipalRemainingZeroCondition,ROUND($I602,2)=0,
_xlpm.IsPrincipalRemainingBlankCondition,$I602="",
_xlpm.IsPeriodBlankCondition,ISBLANK($A603),
_xlpm.Calculation,IF(_xlpm.IsPeriodBlankCondition,"",IF(_xlpm.IsPrincipalRemainingBlankCondition,"",IF(_xlpm.IsPrincipalRemainingZeroCondition,"",_xlpm.InterestCalculation))),
_xlpm.Calculation
)</f>
        <v/>
      </c>
      <c r="G603" s="84" t="str">
        <f t="shared" si="45"/>
        <v/>
      </c>
      <c r="H603" s="84">
        <v>100</v>
      </c>
      <c r="I603" s="84" t="str">
        <f t="shared" si="46"/>
        <v/>
      </c>
      <c r="J603" s="84" t="str">
        <f>_xlfn.LET(
_xlpm.PrincpalRemainingCalculation,$B$11,
_xlpm.IsPrincipalZeroCondition,ROUND($I602,2) = 0,
_xlpm.IsPrincipalRemainingBlankCondition,$I602="",
_xlpm.IsPeriodBlankCondition,ISBLANK($A603),
_xlpm.Calculation,IF(_xlpm.IsPeriodBlankCondition,"",IF(_xlpm.IsPrincipalRemainingBlankCondition,"",IF(_xlpm.IsPrincipalZeroCondition,"",_xlpm.PrincpalRemainingCalculation))),
_xlpm.Calculation
)</f>
        <v/>
      </c>
      <c r="K603" s="84" t="str">
        <f>_xlfn.LET(
_xlpm.IsPrincipalRemainingLessThanOrEqualToPMICutoffAmtCondition,$I602&lt;=$B$2*(1-$B$13),
_xlpm.PMIMonthlyPayment,$B$17,
_xlpm.IsPrincipalZeroCondition,ROUND($I602,2) = 0,
_xlpm.IsPrincipalRemainingBlankCondition,$I602="",
_xlpm.IsPeriodBlankCondition,ISBLANK($A603),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03" s="84" t="str">
        <f t="shared" si="47"/>
        <v/>
      </c>
      <c r="O603" s="84"/>
    </row>
    <row r="604" spans="2:15" x14ac:dyDescent="0.3">
      <c r="B604" s="132" t="str">
        <f t="shared" si="48"/>
        <v/>
      </c>
      <c r="C604" s="130">
        <v>0.1</v>
      </c>
      <c r="D604" s="131" t="str">
        <f>_xlfn.LET(
_xlpm.Payment,IF(OR($C604&lt;&gt;$C603,$C603=""),-PMT($C604/12,COUNT($A604:$A$625),$I603),$D603),
_xlpm.IsPrincipalRemainingZeroCondition,ROUND($I603,2)=0,
_xlpm.IsPrincipalRemainingBlankCondition,$I603="",
_xlpm.IsPeriodBlankCondition,ISBLANK($A604),
_xlpm.Calculation,IF(_xlpm.IsPeriodBlankCondition,"",IF(_xlpm.IsPrincipalRemainingBlankCondition,"",IF(_xlpm.IsPrincipalRemainingZeroCondition,"",_xlpm.Payment))),
_xlpm.Calculation
)</f>
        <v/>
      </c>
      <c r="E604" s="84" t="str">
        <f t="shared" si="49"/>
        <v/>
      </c>
      <c r="F604" s="84" t="str" cm="1">
        <f t="array" ref="F604">_xlfn.LET(
_xlpm.InterestCalculation,$I603*($C604/12),
_xlpm.IsPrincipalRemainingZeroCondition,ROUND($I603,2)=0,
_xlpm.IsPrincipalRemainingBlankCondition,$I603="",
_xlpm.IsPeriodBlankCondition,ISBLANK($A604),
_xlpm.Calculation,IF(_xlpm.IsPeriodBlankCondition,"",IF(_xlpm.IsPrincipalRemainingBlankCondition,"",IF(_xlpm.IsPrincipalRemainingZeroCondition,"",_xlpm.InterestCalculation))),
_xlpm.Calculation
)</f>
        <v/>
      </c>
      <c r="G604" s="84" t="str">
        <f t="shared" si="45"/>
        <v/>
      </c>
      <c r="H604" s="84">
        <v>100</v>
      </c>
      <c r="I604" s="84" t="str">
        <f t="shared" si="46"/>
        <v/>
      </c>
      <c r="J604" s="84" t="str">
        <f>_xlfn.LET(
_xlpm.PrincpalRemainingCalculation,$B$11,
_xlpm.IsPrincipalZeroCondition,ROUND($I603,2) = 0,
_xlpm.IsPrincipalRemainingBlankCondition,$I603="",
_xlpm.IsPeriodBlankCondition,ISBLANK($A604),
_xlpm.Calculation,IF(_xlpm.IsPeriodBlankCondition,"",IF(_xlpm.IsPrincipalRemainingBlankCondition,"",IF(_xlpm.IsPrincipalZeroCondition,"",_xlpm.PrincpalRemainingCalculation))),
_xlpm.Calculation
)</f>
        <v/>
      </c>
      <c r="K604" s="84" t="str">
        <f>_xlfn.LET(
_xlpm.IsPrincipalRemainingLessThanOrEqualToPMICutoffAmtCondition,$I603&lt;=$B$2*(1-$B$13),
_xlpm.PMIMonthlyPayment,$B$17,
_xlpm.IsPrincipalZeroCondition,ROUND($I603,2) = 0,
_xlpm.IsPrincipalRemainingBlankCondition,$I603="",
_xlpm.IsPeriodBlankCondition,ISBLANK($A604),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04" s="84" t="str">
        <f t="shared" si="47"/>
        <v/>
      </c>
      <c r="O604" s="84"/>
    </row>
    <row r="605" spans="2:15" x14ac:dyDescent="0.3">
      <c r="B605" s="132" t="str">
        <f t="shared" si="48"/>
        <v/>
      </c>
      <c r="C605" s="130">
        <v>0.1</v>
      </c>
      <c r="D605" s="131" t="str">
        <f>_xlfn.LET(
_xlpm.Payment,IF(OR($C605&lt;&gt;$C604,$C604=""),-PMT($C605/12,COUNT($A605:$A$625),$I604),$D604),
_xlpm.IsPrincipalRemainingZeroCondition,ROUND($I604,2)=0,
_xlpm.IsPrincipalRemainingBlankCondition,$I604="",
_xlpm.IsPeriodBlankCondition,ISBLANK($A605),
_xlpm.Calculation,IF(_xlpm.IsPeriodBlankCondition,"",IF(_xlpm.IsPrincipalRemainingBlankCondition,"",IF(_xlpm.IsPrincipalRemainingZeroCondition,"",_xlpm.Payment))),
_xlpm.Calculation
)</f>
        <v/>
      </c>
      <c r="E605" s="84" t="str">
        <f t="shared" si="49"/>
        <v/>
      </c>
      <c r="F605" s="84" t="str" cm="1">
        <f t="array" ref="F605">_xlfn.LET(
_xlpm.InterestCalculation,$I604*($C605/12),
_xlpm.IsPrincipalRemainingZeroCondition,ROUND($I604,2)=0,
_xlpm.IsPrincipalRemainingBlankCondition,$I604="",
_xlpm.IsPeriodBlankCondition,ISBLANK($A605),
_xlpm.Calculation,IF(_xlpm.IsPeriodBlankCondition,"",IF(_xlpm.IsPrincipalRemainingBlankCondition,"",IF(_xlpm.IsPrincipalRemainingZeroCondition,"",_xlpm.InterestCalculation))),
_xlpm.Calculation
)</f>
        <v/>
      </c>
      <c r="G605" s="84" t="str">
        <f t="shared" si="45"/>
        <v/>
      </c>
      <c r="H605" s="84">
        <v>100</v>
      </c>
      <c r="I605" s="84" t="str">
        <f t="shared" si="46"/>
        <v/>
      </c>
      <c r="J605" s="84" t="str">
        <f>_xlfn.LET(
_xlpm.PrincpalRemainingCalculation,$B$11,
_xlpm.IsPrincipalZeroCondition,ROUND($I604,2) = 0,
_xlpm.IsPrincipalRemainingBlankCondition,$I604="",
_xlpm.IsPeriodBlankCondition,ISBLANK($A605),
_xlpm.Calculation,IF(_xlpm.IsPeriodBlankCondition,"",IF(_xlpm.IsPrincipalRemainingBlankCondition,"",IF(_xlpm.IsPrincipalZeroCondition,"",_xlpm.PrincpalRemainingCalculation))),
_xlpm.Calculation
)</f>
        <v/>
      </c>
      <c r="K605" s="84" t="str">
        <f>_xlfn.LET(
_xlpm.IsPrincipalRemainingLessThanOrEqualToPMICutoffAmtCondition,$I604&lt;=$B$2*(1-$B$13),
_xlpm.PMIMonthlyPayment,$B$17,
_xlpm.IsPrincipalZeroCondition,ROUND($I604,2) = 0,
_xlpm.IsPrincipalRemainingBlankCondition,$I604="",
_xlpm.IsPeriodBlankCondition,ISBLANK($A605),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05" s="84" t="str">
        <f t="shared" si="47"/>
        <v/>
      </c>
      <c r="O605" s="84"/>
    </row>
    <row r="606" spans="2:15" x14ac:dyDescent="0.3">
      <c r="B606" s="132" t="str">
        <f t="shared" si="48"/>
        <v/>
      </c>
      <c r="C606" s="130">
        <v>0.1</v>
      </c>
      <c r="D606" s="131" t="str">
        <f>_xlfn.LET(
_xlpm.Payment,IF(OR($C606&lt;&gt;$C605,$C605=""),-PMT($C606/12,COUNT($A606:$A$625),$I605),$D605),
_xlpm.IsPrincipalRemainingZeroCondition,ROUND($I605,2)=0,
_xlpm.IsPrincipalRemainingBlankCondition,$I605="",
_xlpm.IsPeriodBlankCondition,ISBLANK($A606),
_xlpm.Calculation,IF(_xlpm.IsPeriodBlankCondition,"",IF(_xlpm.IsPrincipalRemainingBlankCondition,"",IF(_xlpm.IsPrincipalRemainingZeroCondition,"",_xlpm.Payment))),
_xlpm.Calculation
)</f>
        <v/>
      </c>
      <c r="E606" s="84" t="str">
        <f t="shared" si="49"/>
        <v/>
      </c>
      <c r="F606" s="84" t="str" cm="1">
        <f t="array" ref="F606">_xlfn.LET(
_xlpm.InterestCalculation,$I605*($C606/12),
_xlpm.IsPrincipalRemainingZeroCondition,ROUND($I605,2)=0,
_xlpm.IsPrincipalRemainingBlankCondition,$I605="",
_xlpm.IsPeriodBlankCondition,ISBLANK($A606),
_xlpm.Calculation,IF(_xlpm.IsPeriodBlankCondition,"",IF(_xlpm.IsPrincipalRemainingBlankCondition,"",IF(_xlpm.IsPrincipalRemainingZeroCondition,"",_xlpm.InterestCalculation))),
_xlpm.Calculation
)</f>
        <v/>
      </c>
      <c r="G606" s="84" t="str">
        <f t="shared" si="45"/>
        <v/>
      </c>
      <c r="H606" s="84">
        <v>100</v>
      </c>
      <c r="I606" s="84" t="str">
        <f t="shared" si="46"/>
        <v/>
      </c>
      <c r="J606" s="84" t="str">
        <f>_xlfn.LET(
_xlpm.PrincpalRemainingCalculation,$B$11,
_xlpm.IsPrincipalZeroCondition,ROUND($I605,2) = 0,
_xlpm.IsPrincipalRemainingBlankCondition,$I605="",
_xlpm.IsPeriodBlankCondition,ISBLANK($A606),
_xlpm.Calculation,IF(_xlpm.IsPeriodBlankCondition,"",IF(_xlpm.IsPrincipalRemainingBlankCondition,"",IF(_xlpm.IsPrincipalZeroCondition,"",_xlpm.PrincpalRemainingCalculation))),
_xlpm.Calculation
)</f>
        <v/>
      </c>
      <c r="K606" s="84" t="str">
        <f>_xlfn.LET(
_xlpm.IsPrincipalRemainingLessThanOrEqualToPMICutoffAmtCondition,$I605&lt;=$B$2*(1-$B$13),
_xlpm.PMIMonthlyPayment,$B$17,
_xlpm.IsPrincipalZeroCondition,ROUND($I605,2) = 0,
_xlpm.IsPrincipalRemainingBlankCondition,$I605="",
_xlpm.IsPeriodBlankCondition,ISBLANK($A606),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06" s="84" t="str">
        <f t="shared" si="47"/>
        <v/>
      </c>
      <c r="O606" s="84"/>
    </row>
    <row r="607" spans="2:15" x14ac:dyDescent="0.3">
      <c r="B607" s="132" t="str">
        <f t="shared" si="48"/>
        <v/>
      </c>
      <c r="C607" s="130">
        <v>0.1</v>
      </c>
      <c r="D607" s="131" t="str">
        <f>_xlfn.LET(
_xlpm.Payment,IF(OR($C607&lt;&gt;$C606,$C606=""),-PMT($C607/12,COUNT($A607:$A$625),$I606),$D606),
_xlpm.IsPrincipalRemainingZeroCondition,ROUND($I606,2)=0,
_xlpm.IsPrincipalRemainingBlankCondition,$I606="",
_xlpm.IsPeriodBlankCondition,ISBLANK($A607),
_xlpm.Calculation,IF(_xlpm.IsPeriodBlankCondition,"",IF(_xlpm.IsPrincipalRemainingBlankCondition,"",IF(_xlpm.IsPrincipalRemainingZeroCondition,"",_xlpm.Payment))),
_xlpm.Calculation
)</f>
        <v/>
      </c>
      <c r="E607" s="84" t="str">
        <f t="shared" si="49"/>
        <v/>
      </c>
      <c r="F607" s="84" t="str" cm="1">
        <f t="array" ref="F607">_xlfn.LET(
_xlpm.InterestCalculation,$I606*($C607/12),
_xlpm.IsPrincipalRemainingZeroCondition,ROUND($I606,2)=0,
_xlpm.IsPrincipalRemainingBlankCondition,$I606="",
_xlpm.IsPeriodBlankCondition,ISBLANK($A607),
_xlpm.Calculation,IF(_xlpm.IsPeriodBlankCondition,"",IF(_xlpm.IsPrincipalRemainingBlankCondition,"",IF(_xlpm.IsPrincipalRemainingZeroCondition,"",_xlpm.InterestCalculation))),
_xlpm.Calculation
)</f>
        <v/>
      </c>
      <c r="G607" s="84" t="str">
        <f t="shared" si="45"/>
        <v/>
      </c>
      <c r="H607" s="84">
        <v>100</v>
      </c>
      <c r="I607" s="84" t="str">
        <f t="shared" si="46"/>
        <v/>
      </c>
      <c r="J607" s="84" t="str">
        <f>_xlfn.LET(
_xlpm.PrincpalRemainingCalculation,$B$11,
_xlpm.IsPrincipalZeroCondition,ROUND($I606,2) = 0,
_xlpm.IsPrincipalRemainingBlankCondition,$I606="",
_xlpm.IsPeriodBlankCondition,ISBLANK($A607),
_xlpm.Calculation,IF(_xlpm.IsPeriodBlankCondition,"",IF(_xlpm.IsPrincipalRemainingBlankCondition,"",IF(_xlpm.IsPrincipalZeroCondition,"",_xlpm.PrincpalRemainingCalculation))),
_xlpm.Calculation
)</f>
        <v/>
      </c>
      <c r="K607" s="84" t="str">
        <f>_xlfn.LET(
_xlpm.IsPrincipalRemainingLessThanOrEqualToPMICutoffAmtCondition,$I606&lt;=$B$2*(1-$B$13),
_xlpm.PMIMonthlyPayment,$B$17,
_xlpm.IsPrincipalZeroCondition,ROUND($I606,2) = 0,
_xlpm.IsPrincipalRemainingBlankCondition,$I606="",
_xlpm.IsPeriodBlankCondition,ISBLANK($A607),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07" s="84" t="str">
        <f t="shared" si="47"/>
        <v/>
      </c>
      <c r="O607" s="84"/>
    </row>
    <row r="608" spans="2:15" x14ac:dyDescent="0.3">
      <c r="B608" s="132" t="str">
        <f t="shared" si="48"/>
        <v/>
      </c>
      <c r="C608" s="130">
        <v>0.1</v>
      </c>
      <c r="D608" s="131" t="str">
        <f>_xlfn.LET(
_xlpm.Payment,IF(OR($C608&lt;&gt;$C607,$C607=""),-PMT($C608/12,COUNT($A608:$A$625),$I607),$D607),
_xlpm.IsPrincipalRemainingZeroCondition,ROUND($I607,2)=0,
_xlpm.IsPrincipalRemainingBlankCondition,$I607="",
_xlpm.IsPeriodBlankCondition,ISBLANK($A608),
_xlpm.Calculation,IF(_xlpm.IsPeriodBlankCondition,"",IF(_xlpm.IsPrincipalRemainingBlankCondition,"",IF(_xlpm.IsPrincipalRemainingZeroCondition,"",_xlpm.Payment))),
_xlpm.Calculation
)</f>
        <v/>
      </c>
      <c r="E608" s="84" t="str">
        <f t="shared" si="49"/>
        <v/>
      </c>
      <c r="F608" s="84" t="str" cm="1">
        <f t="array" ref="F608">_xlfn.LET(
_xlpm.InterestCalculation,$I607*($C608/12),
_xlpm.IsPrincipalRemainingZeroCondition,ROUND($I607,2)=0,
_xlpm.IsPrincipalRemainingBlankCondition,$I607="",
_xlpm.IsPeriodBlankCondition,ISBLANK($A608),
_xlpm.Calculation,IF(_xlpm.IsPeriodBlankCondition,"",IF(_xlpm.IsPrincipalRemainingBlankCondition,"",IF(_xlpm.IsPrincipalRemainingZeroCondition,"",_xlpm.InterestCalculation))),
_xlpm.Calculation
)</f>
        <v/>
      </c>
      <c r="G608" s="84" t="str">
        <f t="shared" si="45"/>
        <v/>
      </c>
      <c r="H608" s="84">
        <v>100</v>
      </c>
      <c r="I608" s="84" t="str">
        <f t="shared" si="46"/>
        <v/>
      </c>
      <c r="J608" s="84" t="str">
        <f>_xlfn.LET(
_xlpm.PrincpalRemainingCalculation,$B$11,
_xlpm.IsPrincipalZeroCondition,ROUND($I607,2) = 0,
_xlpm.IsPrincipalRemainingBlankCondition,$I607="",
_xlpm.IsPeriodBlankCondition,ISBLANK($A608),
_xlpm.Calculation,IF(_xlpm.IsPeriodBlankCondition,"",IF(_xlpm.IsPrincipalRemainingBlankCondition,"",IF(_xlpm.IsPrincipalZeroCondition,"",_xlpm.PrincpalRemainingCalculation))),
_xlpm.Calculation
)</f>
        <v/>
      </c>
      <c r="K608" s="84" t="str">
        <f>_xlfn.LET(
_xlpm.IsPrincipalRemainingLessThanOrEqualToPMICutoffAmtCondition,$I607&lt;=$B$2*(1-$B$13),
_xlpm.PMIMonthlyPayment,$B$17,
_xlpm.IsPrincipalZeroCondition,ROUND($I607,2) = 0,
_xlpm.IsPrincipalRemainingBlankCondition,$I607="",
_xlpm.IsPeriodBlankCondition,ISBLANK($A608),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08" s="84" t="str">
        <f t="shared" si="47"/>
        <v/>
      </c>
      <c r="O608" s="84"/>
    </row>
    <row r="609" spans="2:15" x14ac:dyDescent="0.3">
      <c r="B609" s="132" t="str">
        <f t="shared" si="48"/>
        <v/>
      </c>
      <c r="C609" s="130">
        <v>0.1</v>
      </c>
      <c r="D609" s="131" t="str">
        <f>_xlfn.LET(
_xlpm.Payment,IF(OR($C609&lt;&gt;$C608,$C608=""),-PMT($C609/12,COUNT($A609:$A$625),$I608),$D608),
_xlpm.IsPrincipalRemainingZeroCondition,ROUND($I608,2)=0,
_xlpm.IsPrincipalRemainingBlankCondition,$I608="",
_xlpm.IsPeriodBlankCondition,ISBLANK($A609),
_xlpm.Calculation,IF(_xlpm.IsPeriodBlankCondition,"",IF(_xlpm.IsPrincipalRemainingBlankCondition,"",IF(_xlpm.IsPrincipalRemainingZeroCondition,"",_xlpm.Payment))),
_xlpm.Calculation
)</f>
        <v/>
      </c>
      <c r="E609" s="84" t="str">
        <f t="shared" si="49"/>
        <v/>
      </c>
      <c r="F609" s="84" t="str" cm="1">
        <f t="array" ref="F609">_xlfn.LET(
_xlpm.InterestCalculation,$I608*($C609/12),
_xlpm.IsPrincipalRemainingZeroCondition,ROUND($I608,2)=0,
_xlpm.IsPrincipalRemainingBlankCondition,$I608="",
_xlpm.IsPeriodBlankCondition,ISBLANK($A609),
_xlpm.Calculation,IF(_xlpm.IsPeriodBlankCondition,"",IF(_xlpm.IsPrincipalRemainingBlankCondition,"",IF(_xlpm.IsPrincipalRemainingZeroCondition,"",_xlpm.InterestCalculation))),
_xlpm.Calculation
)</f>
        <v/>
      </c>
      <c r="G609" s="84" t="str">
        <f t="shared" si="45"/>
        <v/>
      </c>
      <c r="H609" s="84">
        <v>100</v>
      </c>
      <c r="I609" s="84" t="str">
        <f t="shared" si="46"/>
        <v/>
      </c>
      <c r="J609" s="84" t="str">
        <f>_xlfn.LET(
_xlpm.PrincpalRemainingCalculation,$B$11,
_xlpm.IsPrincipalZeroCondition,ROUND($I608,2) = 0,
_xlpm.IsPrincipalRemainingBlankCondition,$I608="",
_xlpm.IsPeriodBlankCondition,ISBLANK($A609),
_xlpm.Calculation,IF(_xlpm.IsPeriodBlankCondition,"",IF(_xlpm.IsPrincipalRemainingBlankCondition,"",IF(_xlpm.IsPrincipalZeroCondition,"",_xlpm.PrincpalRemainingCalculation))),
_xlpm.Calculation
)</f>
        <v/>
      </c>
      <c r="K609" s="84" t="str">
        <f>_xlfn.LET(
_xlpm.IsPrincipalRemainingLessThanOrEqualToPMICutoffAmtCondition,$I608&lt;=$B$2*(1-$B$13),
_xlpm.PMIMonthlyPayment,$B$17,
_xlpm.IsPrincipalZeroCondition,ROUND($I608,2) = 0,
_xlpm.IsPrincipalRemainingBlankCondition,$I608="",
_xlpm.IsPeriodBlankCondition,ISBLANK($A609),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09" s="84" t="str">
        <f t="shared" si="47"/>
        <v/>
      </c>
      <c r="O609" s="84"/>
    </row>
    <row r="610" spans="2:15" x14ac:dyDescent="0.3">
      <c r="B610" s="132" t="str">
        <f t="shared" si="48"/>
        <v/>
      </c>
      <c r="C610" s="130">
        <v>0.1</v>
      </c>
      <c r="D610" s="131" t="str">
        <f>_xlfn.LET(
_xlpm.Payment,IF(OR($C610&lt;&gt;$C609,$C609=""),-PMT($C610/12,COUNT($A610:$A$625),$I609),$D609),
_xlpm.IsPrincipalRemainingZeroCondition,ROUND($I609,2)=0,
_xlpm.IsPrincipalRemainingBlankCondition,$I609="",
_xlpm.IsPeriodBlankCondition,ISBLANK($A610),
_xlpm.Calculation,IF(_xlpm.IsPeriodBlankCondition,"",IF(_xlpm.IsPrincipalRemainingBlankCondition,"",IF(_xlpm.IsPrincipalRemainingZeroCondition,"",_xlpm.Payment))),
_xlpm.Calculation
)</f>
        <v/>
      </c>
      <c r="E610" s="84" t="str">
        <f t="shared" si="49"/>
        <v/>
      </c>
      <c r="F610" s="84" t="str" cm="1">
        <f t="array" ref="F610">_xlfn.LET(
_xlpm.InterestCalculation,$I609*($C610/12),
_xlpm.IsPrincipalRemainingZeroCondition,ROUND($I609,2)=0,
_xlpm.IsPrincipalRemainingBlankCondition,$I609="",
_xlpm.IsPeriodBlankCondition,ISBLANK($A610),
_xlpm.Calculation,IF(_xlpm.IsPeriodBlankCondition,"",IF(_xlpm.IsPrincipalRemainingBlankCondition,"",IF(_xlpm.IsPrincipalRemainingZeroCondition,"",_xlpm.InterestCalculation))),
_xlpm.Calculation
)</f>
        <v/>
      </c>
      <c r="G610" s="84" t="str">
        <f t="shared" si="45"/>
        <v/>
      </c>
      <c r="H610" s="84">
        <v>100</v>
      </c>
      <c r="I610" s="84" t="str">
        <f t="shared" si="46"/>
        <v/>
      </c>
      <c r="J610" s="84" t="str">
        <f>_xlfn.LET(
_xlpm.PrincpalRemainingCalculation,$B$11,
_xlpm.IsPrincipalZeroCondition,ROUND($I609,2) = 0,
_xlpm.IsPrincipalRemainingBlankCondition,$I609="",
_xlpm.IsPeriodBlankCondition,ISBLANK($A610),
_xlpm.Calculation,IF(_xlpm.IsPeriodBlankCondition,"",IF(_xlpm.IsPrincipalRemainingBlankCondition,"",IF(_xlpm.IsPrincipalZeroCondition,"",_xlpm.PrincpalRemainingCalculation))),
_xlpm.Calculation
)</f>
        <v/>
      </c>
      <c r="K610" s="84" t="str">
        <f>_xlfn.LET(
_xlpm.IsPrincipalRemainingLessThanOrEqualToPMICutoffAmtCondition,$I609&lt;=$B$2*(1-$B$13),
_xlpm.PMIMonthlyPayment,$B$17,
_xlpm.IsPrincipalZeroCondition,ROUND($I609,2) = 0,
_xlpm.IsPrincipalRemainingBlankCondition,$I609="",
_xlpm.IsPeriodBlankCondition,ISBLANK($A610),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10" s="84" t="str">
        <f t="shared" si="47"/>
        <v/>
      </c>
      <c r="O610" s="84"/>
    </row>
    <row r="611" spans="2:15" x14ac:dyDescent="0.3">
      <c r="B611" s="132" t="str">
        <f t="shared" si="48"/>
        <v/>
      </c>
      <c r="C611" s="130">
        <v>0.1</v>
      </c>
      <c r="D611" s="131" t="str">
        <f>_xlfn.LET(
_xlpm.Payment,IF(OR($C611&lt;&gt;$C610,$C610=""),-PMT($C611/12,COUNT($A611:$A$625),$I610),$D610),
_xlpm.IsPrincipalRemainingZeroCondition,ROUND($I610,2)=0,
_xlpm.IsPrincipalRemainingBlankCondition,$I610="",
_xlpm.IsPeriodBlankCondition,ISBLANK($A611),
_xlpm.Calculation,IF(_xlpm.IsPeriodBlankCondition,"",IF(_xlpm.IsPrincipalRemainingBlankCondition,"",IF(_xlpm.IsPrincipalRemainingZeroCondition,"",_xlpm.Payment))),
_xlpm.Calculation
)</f>
        <v/>
      </c>
      <c r="E611" s="84" t="str">
        <f t="shared" si="49"/>
        <v/>
      </c>
      <c r="F611" s="84" t="str" cm="1">
        <f t="array" ref="F611">_xlfn.LET(
_xlpm.InterestCalculation,$I610*($C611/12),
_xlpm.IsPrincipalRemainingZeroCondition,ROUND($I610,2)=0,
_xlpm.IsPrincipalRemainingBlankCondition,$I610="",
_xlpm.IsPeriodBlankCondition,ISBLANK($A611),
_xlpm.Calculation,IF(_xlpm.IsPeriodBlankCondition,"",IF(_xlpm.IsPrincipalRemainingBlankCondition,"",IF(_xlpm.IsPrincipalRemainingZeroCondition,"",_xlpm.InterestCalculation))),
_xlpm.Calculation
)</f>
        <v/>
      </c>
      <c r="G611" s="84" t="str">
        <f t="shared" si="45"/>
        <v/>
      </c>
      <c r="H611" s="84">
        <v>100</v>
      </c>
      <c r="I611" s="84" t="str">
        <f t="shared" si="46"/>
        <v/>
      </c>
      <c r="J611" s="84" t="str">
        <f>_xlfn.LET(
_xlpm.PrincpalRemainingCalculation,$B$11,
_xlpm.IsPrincipalZeroCondition,ROUND($I610,2) = 0,
_xlpm.IsPrincipalRemainingBlankCondition,$I610="",
_xlpm.IsPeriodBlankCondition,ISBLANK($A611),
_xlpm.Calculation,IF(_xlpm.IsPeriodBlankCondition,"",IF(_xlpm.IsPrincipalRemainingBlankCondition,"",IF(_xlpm.IsPrincipalZeroCondition,"",_xlpm.PrincpalRemainingCalculation))),
_xlpm.Calculation
)</f>
        <v/>
      </c>
      <c r="K611" s="84" t="str">
        <f>_xlfn.LET(
_xlpm.IsPrincipalRemainingLessThanOrEqualToPMICutoffAmtCondition,$I610&lt;=$B$2*(1-$B$13),
_xlpm.PMIMonthlyPayment,$B$17,
_xlpm.IsPrincipalZeroCondition,ROUND($I610,2) = 0,
_xlpm.IsPrincipalRemainingBlankCondition,$I610="",
_xlpm.IsPeriodBlankCondition,ISBLANK($A611),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11" s="84" t="str">
        <f t="shared" si="47"/>
        <v/>
      </c>
      <c r="O611" s="84"/>
    </row>
    <row r="612" spans="2:15" x14ac:dyDescent="0.3">
      <c r="B612" s="132" t="str">
        <f t="shared" si="48"/>
        <v/>
      </c>
      <c r="C612" s="130">
        <v>0.1</v>
      </c>
      <c r="D612" s="131" t="str">
        <f>_xlfn.LET(
_xlpm.Payment,IF(OR($C612&lt;&gt;$C611,$C611=""),-PMT($C612/12,COUNT($A612:$A$625),$I611),$D611),
_xlpm.IsPrincipalRemainingZeroCondition,ROUND($I611,2)=0,
_xlpm.IsPrincipalRemainingBlankCondition,$I611="",
_xlpm.IsPeriodBlankCondition,ISBLANK($A612),
_xlpm.Calculation,IF(_xlpm.IsPeriodBlankCondition,"",IF(_xlpm.IsPrincipalRemainingBlankCondition,"",IF(_xlpm.IsPrincipalRemainingZeroCondition,"",_xlpm.Payment))),
_xlpm.Calculation
)</f>
        <v/>
      </c>
      <c r="E612" s="84" t="str">
        <f t="shared" si="49"/>
        <v/>
      </c>
      <c r="F612" s="84" t="str" cm="1">
        <f t="array" ref="F612">_xlfn.LET(
_xlpm.InterestCalculation,$I611*($C612/12),
_xlpm.IsPrincipalRemainingZeroCondition,ROUND($I611,2)=0,
_xlpm.IsPrincipalRemainingBlankCondition,$I611="",
_xlpm.IsPeriodBlankCondition,ISBLANK($A612),
_xlpm.Calculation,IF(_xlpm.IsPeriodBlankCondition,"",IF(_xlpm.IsPrincipalRemainingBlankCondition,"",IF(_xlpm.IsPrincipalRemainingZeroCondition,"",_xlpm.InterestCalculation))),
_xlpm.Calculation
)</f>
        <v/>
      </c>
      <c r="G612" s="84" t="str">
        <f t="shared" si="45"/>
        <v/>
      </c>
      <c r="H612" s="84">
        <v>100</v>
      </c>
      <c r="I612" s="84" t="str">
        <f t="shared" si="46"/>
        <v/>
      </c>
      <c r="J612" s="84" t="str">
        <f>_xlfn.LET(
_xlpm.PrincpalRemainingCalculation,$B$11,
_xlpm.IsPrincipalZeroCondition,ROUND($I611,2) = 0,
_xlpm.IsPrincipalRemainingBlankCondition,$I611="",
_xlpm.IsPeriodBlankCondition,ISBLANK($A612),
_xlpm.Calculation,IF(_xlpm.IsPeriodBlankCondition,"",IF(_xlpm.IsPrincipalRemainingBlankCondition,"",IF(_xlpm.IsPrincipalZeroCondition,"",_xlpm.PrincpalRemainingCalculation))),
_xlpm.Calculation
)</f>
        <v/>
      </c>
      <c r="K612" s="84" t="str">
        <f>_xlfn.LET(
_xlpm.IsPrincipalRemainingLessThanOrEqualToPMICutoffAmtCondition,$I611&lt;=$B$2*(1-$B$13),
_xlpm.PMIMonthlyPayment,$B$17,
_xlpm.IsPrincipalZeroCondition,ROUND($I611,2) = 0,
_xlpm.IsPrincipalRemainingBlankCondition,$I611="",
_xlpm.IsPeriodBlankCondition,ISBLANK($A612),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12" s="84" t="str">
        <f t="shared" si="47"/>
        <v/>
      </c>
      <c r="O612" s="84"/>
    </row>
    <row r="613" spans="2:15" x14ac:dyDescent="0.3">
      <c r="B613" s="132" t="str">
        <f t="shared" si="48"/>
        <v/>
      </c>
      <c r="C613" s="130">
        <v>0.1</v>
      </c>
      <c r="D613" s="131" t="str">
        <f>_xlfn.LET(
_xlpm.Payment,IF(OR($C613&lt;&gt;$C612,$C612=""),-PMT($C613/12,COUNT($A613:$A$625),$I612),$D612),
_xlpm.IsPrincipalRemainingZeroCondition,ROUND($I612,2)=0,
_xlpm.IsPrincipalRemainingBlankCondition,$I612="",
_xlpm.IsPeriodBlankCondition,ISBLANK($A613),
_xlpm.Calculation,IF(_xlpm.IsPeriodBlankCondition,"",IF(_xlpm.IsPrincipalRemainingBlankCondition,"",IF(_xlpm.IsPrincipalRemainingZeroCondition,"",_xlpm.Payment))),
_xlpm.Calculation
)</f>
        <v/>
      </c>
      <c r="E613" s="84" t="str">
        <f t="shared" si="49"/>
        <v/>
      </c>
      <c r="F613" s="84" t="str" cm="1">
        <f t="array" ref="F613">_xlfn.LET(
_xlpm.InterestCalculation,$I612*($C613/12),
_xlpm.IsPrincipalRemainingZeroCondition,ROUND($I612,2)=0,
_xlpm.IsPrincipalRemainingBlankCondition,$I612="",
_xlpm.IsPeriodBlankCondition,ISBLANK($A613),
_xlpm.Calculation,IF(_xlpm.IsPeriodBlankCondition,"",IF(_xlpm.IsPrincipalRemainingBlankCondition,"",IF(_xlpm.IsPrincipalRemainingZeroCondition,"",_xlpm.InterestCalculation))),
_xlpm.Calculation
)</f>
        <v/>
      </c>
      <c r="G613" s="84" t="str">
        <f t="shared" si="45"/>
        <v/>
      </c>
      <c r="H613" s="84">
        <v>100</v>
      </c>
      <c r="I613" s="84" t="str">
        <f t="shared" si="46"/>
        <v/>
      </c>
      <c r="J613" s="84" t="str">
        <f>_xlfn.LET(
_xlpm.PrincpalRemainingCalculation,$B$11,
_xlpm.IsPrincipalZeroCondition,ROUND($I612,2) = 0,
_xlpm.IsPrincipalRemainingBlankCondition,$I612="",
_xlpm.IsPeriodBlankCondition,ISBLANK($A613),
_xlpm.Calculation,IF(_xlpm.IsPeriodBlankCondition,"",IF(_xlpm.IsPrincipalRemainingBlankCondition,"",IF(_xlpm.IsPrincipalZeroCondition,"",_xlpm.PrincpalRemainingCalculation))),
_xlpm.Calculation
)</f>
        <v/>
      </c>
      <c r="K613" s="84" t="str">
        <f>_xlfn.LET(
_xlpm.IsPrincipalRemainingLessThanOrEqualToPMICutoffAmtCondition,$I612&lt;=$B$2*(1-$B$13),
_xlpm.PMIMonthlyPayment,$B$17,
_xlpm.IsPrincipalZeroCondition,ROUND($I612,2) = 0,
_xlpm.IsPrincipalRemainingBlankCondition,$I612="",
_xlpm.IsPeriodBlankCondition,ISBLANK($A613),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13" s="84" t="str">
        <f t="shared" si="47"/>
        <v/>
      </c>
      <c r="O613" s="84"/>
    </row>
    <row r="614" spans="2:15" x14ac:dyDescent="0.3">
      <c r="B614" s="132" t="str">
        <f t="shared" si="48"/>
        <v/>
      </c>
      <c r="C614" s="130">
        <v>0.1</v>
      </c>
      <c r="D614" s="131" t="str">
        <f>_xlfn.LET(
_xlpm.Payment,IF(OR($C614&lt;&gt;$C613,$C613=""),-PMT($C614/12,COUNT($A614:$A$625),$I613),$D613),
_xlpm.IsPrincipalRemainingZeroCondition,ROUND($I613,2)=0,
_xlpm.IsPrincipalRemainingBlankCondition,$I613="",
_xlpm.IsPeriodBlankCondition,ISBLANK($A614),
_xlpm.Calculation,IF(_xlpm.IsPeriodBlankCondition,"",IF(_xlpm.IsPrincipalRemainingBlankCondition,"",IF(_xlpm.IsPrincipalRemainingZeroCondition,"",_xlpm.Payment))),
_xlpm.Calculation
)</f>
        <v/>
      </c>
      <c r="E614" s="84" t="str">
        <f t="shared" si="49"/>
        <v/>
      </c>
      <c r="F614" s="84" t="str" cm="1">
        <f t="array" ref="F614">_xlfn.LET(
_xlpm.InterestCalculation,$I613*($C614/12),
_xlpm.IsPrincipalRemainingZeroCondition,ROUND($I613,2)=0,
_xlpm.IsPrincipalRemainingBlankCondition,$I613="",
_xlpm.IsPeriodBlankCondition,ISBLANK($A614),
_xlpm.Calculation,IF(_xlpm.IsPeriodBlankCondition,"",IF(_xlpm.IsPrincipalRemainingBlankCondition,"",IF(_xlpm.IsPrincipalRemainingZeroCondition,"",_xlpm.InterestCalculation))),
_xlpm.Calculation
)</f>
        <v/>
      </c>
      <c r="G614" s="84" t="str">
        <f t="shared" si="45"/>
        <v/>
      </c>
      <c r="H614" s="84">
        <v>100</v>
      </c>
      <c r="I614" s="84" t="str">
        <f t="shared" si="46"/>
        <v/>
      </c>
      <c r="J614" s="84" t="str">
        <f>_xlfn.LET(
_xlpm.PrincpalRemainingCalculation,$B$11,
_xlpm.IsPrincipalZeroCondition,ROUND($I613,2) = 0,
_xlpm.IsPrincipalRemainingBlankCondition,$I613="",
_xlpm.IsPeriodBlankCondition,ISBLANK($A614),
_xlpm.Calculation,IF(_xlpm.IsPeriodBlankCondition,"",IF(_xlpm.IsPrincipalRemainingBlankCondition,"",IF(_xlpm.IsPrincipalZeroCondition,"",_xlpm.PrincpalRemainingCalculation))),
_xlpm.Calculation
)</f>
        <v/>
      </c>
      <c r="K614" s="84" t="str">
        <f>_xlfn.LET(
_xlpm.IsPrincipalRemainingLessThanOrEqualToPMICutoffAmtCondition,$I613&lt;=$B$2*(1-$B$13),
_xlpm.PMIMonthlyPayment,$B$17,
_xlpm.IsPrincipalZeroCondition,ROUND($I613,2) = 0,
_xlpm.IsPrincipalRemainingBlankCondition,$I613="",
_xlpm.IsPeriodBlankCondition,ISBLANK($A614),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14" s="84" t="str">
        <f t="shared" si="47"/>
        <v/>
      </c>
      <c r="O614" s="84"/>
    </row>
    <row r="615" spans="2:15" x14ac:dyDescent="0.3">
      <c r="B615" s="132" t="str">
        <f t="shared" si="48"/>
        <v/>
      </c>
      <c r="C615" s="130">
        <v>0.1</v>
      </c>
      <c r="D615" s="131" t="str">
        <f>_xlfn.LET(
_xlpm.Payment,IF(OR($C615&lt;&gt;$C614,$C614=""),-PMT($C615/12,COUNT($A615:$A$625),$I614),$D614),
_xlpm.IsPrincipalRemainingZeroCondition,ROUND($I614,2)=0,
_xlpm.IsPrincipalRemainingBlankCondition,$I614="",
_xlpm.IsPeriodBlankCondition,ISBLANK($A615),
_xlpm.Calculation,IF(_xlpm.IsPeriodBlankCondition,"",IF(_xlpm.IsPrincipalRemainingBlankCondition,"",IF(_xlpm.IsPrincipalRemainingZeroCondition,"",_xlpm.Payment))),
_xlpm.Calculation
)</f>
        <v/>
      </c>
      <c r="E615" s="84" t="str">
        <f t="shared" si="49"/>
        <v/>
      </c>
      <c r="F615" s="84" t="str" cm="1">
        <f t="array" ref="F615">_xlfn.LET(
_xlpm.InterestCalculation,$I614*($C615/12),
_xlpm.IsPrincipalRemainingZeroCondition,ROUND($I614,2)=0,
_xlpm.IsPrincipalRemainingBlankCondition,$I614="",
_xlpm.IsPeriodBlankCondition,ISBLANK($A615),
_xlpm.Calculation,IF(_xlpm.IsPeriodBlankCondition,"",IF(_xlpm.IsPrincipalRemainingBlankCondition,"",IF(_xlpm.IsPrincipalRemainingZeroCondition,"",_xlpm.InterestCalculation))),
_xlpm.Calculation
)</f>
        <v/>
      </c>
      <c r="G615" s="84" t="str">
        <f t="shared" si="45"/>
        <v/>
      </c>
      <c r="H615" s="84">
        <v>100</v>
      </c>
      <c r="I615" s="84" t="str">
        <f t="shared" si="46"/>
        <v/>
      </c>
      <c r="J615" s="84" t="str">
        <f>_xlfn.LET(
_xlpm.PrincpalRemainingCalculation,$B$11,
_xlpm.IsPrincipalZeroCondition,ROUND($I614,2) = 0,
_xlpm.IsPrincipalRemainingBlankCondition,$I614="",
_xlpm.IsPeriodBlankCondition,ISBLANK($A615),
_xlpm.Calculation,IF(_xlpm.IsPeriodBlankCondition,"",IF(_xlpm.IsPrincipalRemainingBlankCondition,"",IF(_xlpm.IsPrincipalZeroCondition,"",_xlpm.PrincpalRemainingCalculation))),
_xlpm.Calculation
)</f>
        <v/>
      </c>
      <c r="K615" s="84" t="str">
        <f>_xlfn.LET(
_xlpm.IsPrincipalRemainingLessThanOrEqualToPMICutoffAmtCondition,$I614&lt;=$B$2*(1-$B$13),
_xlpm.PMIMonthlyPayment,$B$17,
_xlpm.IsPrincipalZeroCondition,ROUND($I614,2) = 0,
_xlpm.IsPrincipalRemainingBlankCondition,$I614="",
_xlpm.IsPeriodBlankCondition,ISBLANK($A615),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15" s="84" t="str">
        <f t="shared" si="47"/>
        <v/>
      </c>
      <c r="O615" s="84"/>
    </row>
    <row r="616" spans="2:15" x14ac:dyDescent="0.3">
      <c r="B616" s="132" t="str">
        <f t="shared" si="48"/>
        <v/>
      </c>
      <c r="C616" s="130">
        <v>0.1</v>
      </c>
      <c r="D616" s="131" t="str">
        <f>_xlfn.LET(
_xlpm.Payment,IF(OR($C616&lt;&gt;$C615,$C615=""),-PMT($C616/12,COUNT($A616:$A$625),$I615),$D615),
_xlpm.IsPrincipalRemainingZeroCondition,ROUND($I615,2)=0,
_xlpm.IsPrincipalRemainingBlankCondition,$I615="",
_xlpm.IsPeriodBlankCondition,ISBLANK($A616),
_xlpm.Calculation,IF(_xlpm.IsPeriodBlankCondition,"",IF(_xlpm.IsPrincipalRemainingBlankCondition,"",IF(_xlpm.IsPrincipalRemainingZeroCondition,"",_xlpm.Payment))),
_xlpm.Calculation
)</f>
        <v/>
      </c>
      <c r="E616" s="84" t="str">
        <f t="shared" si="49"/>
        <v/>
      </c>
      <c r="F616" s="84" t="str" cm="1">
        <f t="array" ref="F616">_xlfn.LET(
_xlpm.InterestCalculation,$I615*($C616/12),
_xlpm.IsPrincipalRemainingZeroCondition,ROUND($I615,2)=0,
_xlpm.IsPrincipalRemainingBlankCondition,$I615="",
_xlpm.IsPeriodBlankCondition,ISBLANK($A616),
_xlpm.Calculation,IF(_xlpm.IsPeriodBlankCondition,"",IF(_xlpm.IsPrincipalRemainingBlankCondition,"",IF(_xlpm.IsPrincipalRemainingZeroCondition,"",_xlpm.InterestCalculation))),
_xlpm.Calculation
)</f>
        <v/>
      </c>
      <c r="G616" s="84" t="str">
        <f t="shared" si="45"/>
        <v/>
      </c>
      <c r="H616" s="84">
        <v>100</v>
      </c>
      <c r="I616" s="84" t="str">
        <f t="shared" si="46"/>
        <v/>
      </c>
      <c r="J616" s="84" t="str">
        <f>_xlfn.LET(
_xlpm.PrincpalRemainingCalculation,$B$11,
_xlpm.IsPrincipalZeroCondition,ROUND($I615,2) = 0,
_xlpm.IsPrincipalRemainingBlankCondition,$I615="",
_xlpm.IsPeriodBlankCondition,ISBLANK($A616),
_xlpm.Calculation,IF(_xlpm.IsPeriodBlankCondition,"",IF(_xlpm.IsPrincipalRemainingBlankCondition,"",IF(_xlpm.IsPrincipalZeroCondition,"",_xlpm.PrincpalRemainingCalculation))),
_xlpm.Calculation
)</f>
        <v/>
      </c>
      <c r="K616" s="84" t="str">
        <f>_xlfn.LET(
_xlpm.IsPrincipalRemainingLessThanOrEqualToPMICutoffAmtCondition,$I615&lt;=$B$2*(1-$B$13),
_xlpm.PMIMonthlyPayment,$B$17,
_xlpm.IsPrincipalZeroCondition,ROUND($I615,2) = 0,
_xlpm.IsPrincipalRemainingBlankCondition,$I615="",
_xlpm.IsPeriodBlankCondition,ISBLANK($A616),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16" s="84" t="str">
        <f t="shared" si="47"/>
        <v/>
      </c>
      <c r="O616" s="84"/>
    </row>
    <row r="617" spans="2:15" x14ac:dyDescent="0.3">
      <c r="B617" s="132" t="str">
        <f t="shared" si="48"/>
        <v/>
      </c>
      <c r="C617" s="130">
        <v>0.1</v>
      </c>
      <c r="D617" s="131" t="str">
        <f>_xlfn.LET(
_xlpm.Payment,IF(OR($C617&lt;&gt;$C616,$C616=""),-PMT($C617/12,COUNT($A617:$A$625),$I616),$D616),
_xlpm.IsPrincipalRemainingZeroCondition,ROUND($I616,2)=0,
_xlpm.IsPrincipalRemainingBlankCondition,$I616="",
_xlpm.IsPeriodBlankCondition,ISBLANK($A617),
_xlpm.Calculation,IF(_xlpm.IsPeriodBlankCondition,"",IF(_xlpm.IsPrincipalRemainingBlankCondition,"",IF(_xlpm.IsPrincipalRemainingZeroCondition,"",_xlpm.Payment))),
_xlpm.Calculation
)</f>
        <v/>
      </c>
      <c r="E617" s="84" t="str">
        <f t="shared" si="49"/>
        <v/>
      </c>
      <c r="F617" s="84" t="str" cm="1">
        <f t="array" ref="F617">_xlfn.LET(
_xlpm.InterestCalculation,$I616*($C617/12),
_xlpm.IsPrincipalRemainingZeroCondition,ROUND($I616,2)=0,
_xlpm.IsPrincipalRemainingBlankCondition,$I616="",
_xlpm.IsPeriodBlankCondition,ISBLANK($A617),
_xlpm.Calculation,IF(_xlpm.IsPeriodBlankCondition,"",IF(_xlpm.IsPrincipalRemainingBlankCondition,"",IF(_xlpm.IsPrincipalRemainingZeroCondition,"",_xlpm.InterestCalculation))),
_xlpm.Calculation
)</f>
        <v/>
      </c>
      <c r="G617" s="84" t="str">
        <f t="shared" si="45"/>
        <v/>
      </c>
      <c r="H617" s="84">
        <v>100</v>
      </c>
      <c r="I617" s="84" t="str">
        <f t="shared" si="46"/>
        <v/>
      </c>
      <c r="J617" s="84" t="str">
        <f>_xlfn.LET(
_xlpm.PrincpalRemainingCalculation,$B$11,
_xlpm.IsPrincipalZeroCondition,ROUND($I616,2) = 0,
_xlpm.IsPrincipalRemainingBlankCondition,$I616="",
_xlpm.IsPeriodBlankCondition,ISBLANK($A617),
_xlpm.Calculation,IF(_xlpm.IsPeriodBlankCondition,"",IF(_xlpm.IsPrincipalRemainingBlankCondition,"",IF(_xlpm.IsPrincipalZeroCondition,"",_xlpm.PrincpalRemainingCalculation))),
_xlpm.Calculation
)</f>
        <v/>
      </c>
      <c r="K617" s="84" t="str">
        <f>_xlfn.LET(
_xlpm.IsPrincipalRemainingLessThanOrEqualToPMICutoffAmtCondition,$I616&lt;=$B$2*(1-$B$13),
_xlpm.PMIMonthlyPayment,$B$17,
_xlpm.IsPrincipalZeroCondition,ROUND($I616,2) = 0,
_xlpm.IsPrincipalRemainingBlankCondition,$I616="",
_xlpm.IsPeriodBlankCondition,ISBLANK($A617),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17" s="84" t="str">
        <f t="shared" si="47"/>
        <v/>
      </c>
      <c r="O617" s="84"/>
    </row>
    <row r="618" spans="2:15" x14ac:dyDescent="0.3">
      <c r="B618" s="132" t="str">
        <f t="shared" si="48"/>
        <v/>
      </c>
      <c r="C618" s="130">
        <v>0.1</v>
      </c>
      <c r="D618" s="131" t="str">
        <f>_xlfn.LET(
_xlpm.Payment,IF(OR($C618&lt;&gt;$C617,$C617=""),-PMT($C618/12,COUNT($A618:$A$625),$I617),$D617),
_xlpm.IsPrincipalRemainingZeroCondition,ROUND($I617,2)=0,
_xlpm.IsPrincipalRemainingBlankCondition,$I617="",
_xlpm.IsPeriodBlankCondition,ISBLANK($A618),
_xlpm.Calculation,IF(_xlpm.IsPeriodBlankCondition,"",IF(_xlpm.IsPrincipalRemainingBlankCondition,"",IF(_xlpm.IsPrincipalRemainingZeroCondition,"",_xlpm.Payment))),
_xlpm.Calculation
)</f>
        <v/>
      </c>
      <c r="E618" s="84" t="str">
        <f t="shared" si="49"/>
        <v/>
      </c>
      <c r="F618" s="84" t="str" cm="1">
        <f t="array" ref="F618">_xlfn.LET(
_xlpm.InterestCalculation,$I617*($C618/12),
_xlpm.IsPrincipalRemainingZeroCondition,ROUND($I617,2)=0,
_xlpm.IsPrincipalRemainingBlankCondition,$I617="",
_xlpm.IsPeriodBlankCondition,ISBLANK($A618),
_xlpm.Calculation,IF(_xlpm.IsPeriodBlankCondition,"",IF(_xlpm.IsPrincipalRemainingBlankCondition,"",IF(_xlpm.IsPrincipalRemainingZeroCondition,"",_xlpm.InterestCalculation))),
_xlpm.Calculation
)</f>
        <v/>
      </c>
      <c r="G618" s="84" t="str">
        <f t="shared" si="45"/>
        <v/>
      </c>
      <c r="H618" s="84">
        <v>100</v>
      </c>
      <c r="I618" s="84" t="str">
        <f t="shared" si="46"/>
        <v/>
      </c>
      <c r="J618" s="84" t="str">
        <f>_xlfn.LET(
_xlpm.PrincpalRemainingCalculation,$B$11,
_xlpm.IsPrincipalZeroCondition,ROUND($I617,2) = 0,
_xlpm.IsPrincipalRemainingBlankCondition,$I617="",
_xlpm.IsPeriodBlankCondition,ISBLANK($A618),
_xlpm.Calculation,IF(_xlpm.IsPeriodBlankCondition,"",IF(_xlpm.IsPrincipalRemainingBlankCondition,"",IF(_xlpm.IsPrincipalZeroCondition,"",_xlpm.PrincpalRemainingCalculation))),
_xlpm.Calculation
)</f>
        <v/>
      </c>
      <c r="K618" s="84" t="str">
        <f>_xlfn.LET(
_xlpm.IsPrincipalRemainingLessThanOrEqualToPMICutoffAmtCondition,$I617&lt;=$B$2*(1-$B$13),
_xlpm.PMIMonthlyPayment,$B$17,
_xlpm.IsPrincipalZeroCondition,ROUND($I617,2) = 0,
_xlpm.IsPrincipalRemainingBlankCondition,$I617="",
_xlpm.IsPeriodBlankCondition,ISBLANK($A618),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18" s="84" t="str">
        <f t="shared" si="47"/>
        <v/>
      </c>
      <c r="O618" s="84"/>
    </row>
    <row r="619" spans="2:15" x14ac:dyDescent="0.3">
      <c r="B619" s="132" t="str">
        <f t="shared" si="48"/>
        <v/>
      </c>
      <c r="C619" s="130">
        <v>0.1</v>
      </c>
      <c r="D619" s="131" t="str">
        <f>_xlfn.LET(
_xlpm.Payment,IF(OR($C619&lt;&gt;$C618,$C618=""),-PMT($C619/12,COUNT($A619:$A$625),$I618),$D618),
_xlpm.IsPrincipalRemainingZeroCondition,ROUND($I618,2)=0,
_xlpm.IsPrincipalRemainingBlankCondition,$I618="",
_xlpm.IsPeriodBlankCondition,ISBLANK($A619),
_xlpm.Calculation,IF(_xlpm.IsPeriodBlankCondition,"",IF(_xlpm.IsPrincipalRemainingBlankCondition,"",IF(_xlpm.IsPrincipalRemainingZeroCondition,"",_xlpm.Payment))),
_xlpm.Calculation
)</f>
        <v/>
      </c>
      <c r="E619" s="84" t="str">
        <f t="shared" si="49"/>
        <v/>
      </c>
      <c r="F619" s="84" t="str" cm="1">
        <f t="array" ref="F619">_xlfn.LET(
_xlpm.InterestCalculation,$I618*($C619/12),
_xlpm.IsPrincipalRemainingZeroCondition,ROUND($I618,2)=0,
_xlpm.IsPrincipalRemainingBlankCondition,$I618="",
_xlpm.IsPeriodBlankCondition,ISBLANK($A619),
_xlpm.Calculation,IF(_xlpm.IsPeriodBlankCondition,"",IF(_xlpm.IsPrincipalRemainingBlankCondition,"",IF(_xlpm.IsPrincipalRemainingZeroCondition,"",_xlpm.InterestCalculation))),
_xlpm.Calculation
)</f>
        <v/>
      </c>
      <c r="G619" s="84" t="str">
        <f t="shared" ref="G619:G626" si="50">_xlfn.LET(
_xlpm.PrincipalOwedCalculation,$D619-$F619,
_xlpm.IsPrincipalLessThenOrEqualToMonthlyPaymentCondition,$I618&lt;=$D619,
_xlpm.IsPrincipalZeroCondition,ROUND($I618,2) = 0,
_xlpm.IsPrincipalRemainingBlankCondition,$I618="",
_xlpm.IsPeriodBlankCondition,ISBLANK($A619),
_xlpm.Calculation,IF(_xlpm.IsPeriodBlankCondition,"",IF(_xlpm.IsPrincipalRemainingBlankCondition,"",IF(_xlpm.IsPrincipalZeroCondition,"",IF(_xlpm.IsPrincipalLessThenOrEqualToMonthlyPaymentCondition,$I618,_xlpm.PrincipalOwedCalculation)))),
_xlpm.Calculation
)</f>
        <v/>
      </c>
      <c r="H619" s="84">
        <v>100</v>
      </c>
      <c r="I619" s="84" t="str">
        <f t="shared" si="46"/>
        <v/>
      </c>
      <c r="J619" s="84" t="str">
        <f>_xlfn.LET(
_xlpm.PrincpalRemainingCalculation,$B$11,
_xlpm.IsPrincipalZeroCondition,ROUND($I618,2) = 0,
_xlpm.IsPrincipalRemainingBlankCondition,$I618="",
_xlpm.IsPeriodBlankCondition,ISBLANK($A619),
_xlpm.Calculation,IF(_xlpm.IsPeriodBlankCondition,"",IF(_xlpm.IsPrincipalRemainingBlankCondition,"",IF(_xlpm.IsPrincipalZeroCondition,"",_xlpm.PrincpalRemainingCalculation))),
_xlpm.Calculation
)</f>
        <v/>
      </c>
      <c r="K619" s="84" t="str">
        <f>_xlfn.LET(
_xlpm.IsPrincipalRemainingLessThanOrEqualToPMICutoffAmtCondition,$I618&lt;=$B$2*(1-$B$13),
_xlpm.PMIMonthlyPayment,$B$17,
_xlpm.IsPrincipalZeroCondition,ROUND($I618,2) = 0,
_xlpm.IsPrincipalRemainingBlankCondition,$I618="",
_xlpm.IsPeriodBlankCondition,ISBLANK($A619),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19" s="84" t="str">
        <f t="shared" si="47"/>
        <v/>
      </c>
      <c r="O619" s="84"/>
    </row>
    <row r="620" spans="2:15" x14ac:dyDescent="0.3">
      <c r="B620" s="132" t="str">
        <f t="shared" si="48"/>
        <v/>
      </c>
      <c r="C620" s="130">
        <v>0.1</v>
      </c>
      <c r="D620" s="131" t="str">
        <f>_xlfn.LET(
_xlpm.Payment,IF(OR($C620&lt;&gt;$C619,$C619=""),-PMT($C620/12,COUNT($A620:$A$625),$I619),$D619),
_xlpm.IsPrincipalRemainingZeroCondition,ROUND($I619,2)=0,
_xlpm.IsPrincipalRemainingBlankCondition,$I619="",
_xlpm.IsPeriodBlankCondition,ISBLANK($A620),
_xlpm.Calculation,IF(_xlpm.IsPeriodBlankCondition,"",IF(_xlpm.IsPrincipalRemainingBlankCondition,"",IF(_xlpm.IsPrincipalRemainingZeroCondition,"",_xlpm.Payment))),
_xlpm.Calculation
)</f>
        <v/>
      </c>
      <c r="E620" s="84" t="str">
        <f t="shared" si="49"/>
        <v/>
      </c>
      <c r="F620" s="84" t="str" cm="1">
        <f t="array" ref="F620">_xlfn.LET(
_xlpm.InterestCalculation,$I619*($C620/12),
_xlpm.IsPrincipalRemainingZeroCondition,ROUND($I619,2)=0,
_xlpm.IsPrincipalRemainingBlankCondition,$I619="",
_xlpm.IsPeriodBlankCondition,ISBLANK($A620),
_xlpm.Calculation,IF(_xlpm.IsPeriodBlankCondition,"",IF(_xlpm.IsPrincipalRemainingBlankCondition,"",IF(_xlpm.IsPrincipalRemainingZeroCondition,"",_xlpm.InterestCalculation))),
_xlpm.Calculation
)</f>
        <v/>
      </c>
      <c r="G620" s="84" t="str">
        <f t="shared" si="50"/>
        <v/>
      </c>
      <c r="H620" s="84">
        <v>100</v>
      </c>
      <c r="I620" s="84" t="str">
        <f t="shared" si="46"/>
        <v/>
      </c>
      <c r="J620" s="84" t="str">
        <f>_xlfn.LET(
_xlpm.PrincpalRemainingCalculation,$B$11,
_xlpm.IsPrincipalZeroCondition,ROUND($I619,2) = 0,
_xlpm.IsPrincipalRemainingBlankCondition,$I619="",
_xlpm.IsPeriodBlankCondition,ISBLANK($A620),
_xlpm.Calculation,IF(_xlpm.IsPeriodBlankCondition,"",IF(_xlpm.IsPrincipalRemainingBlankCondition,"",IF(_xlpm.IsPrincipalZeroCondition,"",_xlpm.PrincpalRemainingCalculation))),
_xlpm.Calculation
)</f>
        <v/>
      </c>
      <c r="K620" s="84" t="str">
        <f>_xlfn.LET(
_xlpm.IsPrincipalRemainingLessThanOrEqualToPMICutoffAmtCondition,$I619&lt;=$B$2*(1-$B$13),
_xlpm.PMIMonthlyPayment,$B$17,
_xlpm.IsPrincipalZeroCondition,ROUND($I619,2) = 0,
_xlpm.IsPrincipalRemainingBlankCondition,$I619="",
_xlpm.IsPeriodBlankCondition,ISBLANK($A620),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20" s="84" t="str">
        <f t="shared" si="47"/>
        <v/>
      </c>
      <c r="O620" s="84"/>
    </row>
    <row r="621" spans="2:15" x14ac:dyDescent="0.3">
      <c r="B621" s="132" t="str">
        <f t="shared" si="48"/>
        <v/>
      </c>
      <c r="C621" s="130">
        <v>0.1</v>
      </c>
      <c r="D621" s="131" t="str">
        <f>_xlfn.LET(
_xlpm.Payment,IF(OR($C621&lt;&gt;$C620,$C620=""),-PMT($C621/12,COUNT($A621:$A$625),$I620),$D620),
_xlpm.IsPrincipalRemainingZeroCondition,ROUND($I620,2)=0,
_xlpm.IsPrincipalRemainingBlankCondition,$I620="",
_xlpm.IsPeriodBlankCondition,ISBLANK($A621),
_xlpm.Calculation,IF(_xlpm.IsPeriodBlankCondition,"",IF(_xlpm.IsPrincipalRemainingBlankCondition,"",IF(_xlpm.IsPrincipalRemainingZeroCondition,"",_xlpm.Payment))),
_xlpm.Calculation
)</f>
        <v/>
      </c>
      <c r="E621" s="84" t="str">
        <f t="shared" si="49"/>
        <v/>
      </c>
      <c r="F621" s="84" t="str" cm="1">
        <f t="array" ref="F621">_xlfn.LET(
_xlpm.InterestCalculation,$I620*($C621/12),
_xlpm.IsPrincipalRemainingZeroCondition,ROUND($I620,2)=0,
_xlpm.IsPrincipalRemainingBlankCondition,$I620="",
_xlpm.IsPeriodBlankCondition,ISBLANK($A621),
_xlpm.Calculation,IF(_xlpm.IsPeriodBlankCondition,"",IF(_xlpm.IsPrincipalRemainingBlankCondition,"",IF(_xlpm.IsPrincipalRemainingZeroCondition,"",_xlpm.InterestCalculation))),
_xlpm.Calculation
)</f>
        <v/>
      </c>
      <c r="G621" s="84" t="str">
        <f t="shared" si="50"/>
        <v/>
      </c>
      <c r="H621" s="84">
        <v>100</v>
      </c>
      <c r="I621" s="84" t="str">
        <f t="shared" si="46"/>
        <v/>
      </c>
      <c r="J621" s="84" t="str">
        <f>_xlfn.LET(
_xlpm.PrincpalRemainingCalculation,$B$11,
_xlpm.IsPrincipalZeroCondition,ROUND($I620,2) = 0,
_xlpm.IsPrincipalRemainingBlankCondition,$I620="",
_xlpm.IsPeriodBlankCondition,ISBLANK($A621),
_xlpm.Calculation,IF(_xlpm.IsPeriodBlankCondition,"",IF(_xlpm.IsPrincipalRemainingBlankCondition,"",IF(_xlpm.IsPrincipalZeroCondition,"",_xlpm.PrincpalRemainingCalculation))),
_xlpm.Calculation
)</f>
        <v/>
      </c>
      <c r="K621" s="84" t="str">
        <f>_xlfn.LET(
_xlpm.IsPrincipalRemainingLessThanOrEqualToPMICutoffAmtCondition,$I620&lt;=$B$2*(1-$B$13),
_xlpm.PMIMonthlyPayment,$B$17,
_xlpm.IsPrincipalZeroCondition,ROUND($I620,2) = 0,
_xlpm.IsPrincipalRemainingBlankCondition,$I620="",
_xlpm.IsPeriodBlankCondition,ISBLANK($A621),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21" s="84" t="str">
        <f t="shared" si="47"/>
        <v/>
      </c>
      <c r="O621" s="84"/>
    </row>
    <row r="622" spans="2:15" x14ac:dyDescent="0.3">
      <c r="B622" s="132" t="str">
        <f t="shared" si="48"/>
        <v/>
      </c>
      <c r="C622" s="130">
        <v>0.1</v>
      </c>
      <c r="D622" s="131" t="str">
        <f>_xlfn.LET(
_xlpm.Payment,IF(OR($C622&lt;&gt;$C621,$C621=""),-PMT($C622/12,COUNT($A622:$A$625),$I621),$D621),
_xlpm.IsPrincipalRemainingZeroCondition,ROUND($I621,2)=0,
_xlpm.IsPrincipalRemainingBlankCondition,$I621="",
_xlpm.IsPeriodBlankCondition,ISBLANK($A622),
_xlpm.Calculation,IF(_xlpm.IsPeriodBlankCondition,"",IF(_xlpm.IsPrincipalRemainingBlankCondition,"",IF(_xlpm.IsPrincipalRemainingZeroCondition,"",_xlpm.Payment))),
_xlpm.Calculation
)</f>
        <v/>
      </c>
      <c r="E622" s="84" t="str">
        <f t="shared" si="49"/>
        <v/>
      </c>
      <c r="F622" s="84" t="str" cm="1">
        <f t="array" ref="F622">_xlfn.LET(
_xlpm.InterestCalculation,$I621*($C622/12),
_xlpm.IsPrincipalRemainingZeroCondition,ROUND($I621,2)=0,
_xlpm.IsPrincipalRemainingBlankCondition,$I621="",
_xlpm.IsPeriodBlankCondition,ISBLANK($A622),
_xlpm.Calculation,IF(_xlpm.IsPeriodBlankCondition,"",IF(_xlpm.IsPrincipalRemainingBlankCondition,"",IF(_xlpm.IsPrincipalRemainingZeroCondition,"",_xlpm.InterestCalculation))),
_xlpm.Calculation
)</f>
        <v/>
      </c>
      <c r="G622" s="84" t="str">
        <f t="shared" si="50"/>
        <v/>
      </c>
      <c r="H622" s="84">
        <v>100</v>
      </c>
      <c r="I622" s="84" t="str">
        <f t="shared" si="46"/>
        <v/>
      </c>
      <c r="J622" s="84" t="str">
        <f>_xlfn.LET(
_xlpm.PrincpalRemainingCalculation,$B$11,
_xlpm.IsPrincipalZeroCondition,ROUND($I621,2) = 0,
_xlpm.IsPrincipalRemainingBlankCondition,$I621="",
_xlpm.IsPeriodBlankCondition,ISBLANK($A622),
_xlpm.Calculation,IF(_xlpm.IsPeriodBlankCondition,"",IF(_xlpm.IsPrincipalRemainingBlankCondition,"",IF(_xlpm.IsPrincipalZeroCondition,"",_xlpm.PrincpalRemainingCalculation))),
_xlpm.Calculation
)</f>
        <v/>
      </c>
      <c r="K622" s="84" t="str">
        <f>_xlfn.LET(
_xlpm.IsPrincipalRemainingLessThanOrEqualToPMICutoffAmtCondition,$I621&lt;=$B$2*(1-$B$13),
_xlpm.PMIMonthlyPayment,$B$17,
_xlpm.IsPrincipalZeroCondition,ROUND($I621,2) = 0,
_xlpm.IsPrincipalRemainingBlankCondition,$I621="",
_xlpm.IsPeriodBlankCondition,ISBLANK($A622),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22" s="84" t="str">
        <f t="shared" si="47"/>
        <v/>
      </c>
      <c r="O622" s="84"/>
    </row>
    <row r="623" spans="2:15" x14ac:dyDescent="0.3">
      <c r="B623" s="132" t="str">
        <f t="shared" si="48"/>
        <v/>
      </c>
      <c r="C623" s="130">
        <v>0.1</v>
      </c>
      <c r="D623" s="131" t="str">
        <f>_xlfn.LET(
_xlpm.Payment,IF(OR($C623&lt;&gt;$C622,$C622=""),-PMT($C623/12,COUNT($A623:$A$625),$I622),$D622),
_xlpm.IsPrincipalRemainingZeroCondition,ROUND($I622,2)=0,
_xlpm.IsPrincipalRemainingBlankCondition,$I622="",
_xlpm.IsPeriodBlankCondition,ISBLANK($A623),
_xlpm.Calculation,IF(_xlpm.IsPeriodBlankCondition,"",IF(_xlpm.IsPrincipalRemainingBlankCondition,"",IF(_xlpm.IsPrincipalRemainingZeroCondition,"",_xlpm.Payment))),
_xlpm.Calculation
)</f>
        <v/>
      </c>
      <c r="E623" s="84" t="str">
        <f t="shared" si="49"/>
        <v/>
      </c>
      <c r="F623" s="84" t="str" cm="1">
        <f t="array" ref="F623">_xlfn.LET(
_xlpm.InterestCalculation,$I622*($C623/12),
_xlpm.IsPrincipalRemainingZeroCondition,ROUND($I622,2)=0,
_xlpm.IsPrincipalRemainingBlankCondition,$I622="",
_xlpm.IsPeriodBlankCondition,ISBLANK($A623),
_xlpm.Calculation,IF(_xlpm.IsPeriodBlankCondition,"",IF(_xlpm.IsPrincipalRemainingBlankCondition,"",IF(_xlpm.IsPrincipalRemainingZeroCondition,"",_xlpm.InterestCalculation))),
_xlpm.Calculation
)</f>
        <v/>
      </c>
      <c r="G623" s="84" t="str">
        <f t="shared" si="50"/>
        <v/>
      </c>
      <c r="H623" s="84">
        <v>100</v>
      </c>
      <c r="I623" s="84" t="str">
        <f t="shared" si="46"/>
        <v/>
      </c>
      <c r="J623" s="84" t="str">
        <f>_xlfn.LET(
_xlpm.PrincpalRemainingCalculation,$B$11,
_xlpm.IsPrincipalZeroCondition,ROUND($I622,2) = 0,
_xlpm.IsPrincipalRemainingBlankCondition,$I622="",
_xlpm.IsPeriodBlankCondition,ISBLANK($A623),
_xlpm.Calculation,IF(_xlpm.IsPeriodBlankCondition,"",IF(_xlpm.IsPrincipalRemainingBlankCondition,"",IF(_xlpm.IsPrincipalZeroCondition,"",_xlpm.PrincpalRemainingCalculation))),
_xlpm.Calculation
)</f>
        <v/>
      </c>
      <c r="K623" s="84" t="str">
        <f>_xlfn.LET(
_xlpm.IsPrincipalRemainingLessThanOrEqualToPMICutoffAmtCondition,$I622&lt;=$B$2*(1-$B$13),
_xlpm.PMIMonthlyPayment,$B$17,
_xlpm.IsPrincipalZeroCondition,ROUND($I622,2) = 0,
_xlpm.IsPrincipalRemainingBlankCondition,$I622="",
_xlpm.IsPeriodBlankCondition,ISBLANK($A623),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23" s="84" t="str">
        <f t="shared" si="47"/>
        <v/>
      </c>
      <c r="O623" s="84"/>
    </row>
    <row r="624" spans="2:15" x14ac:dyDescent="0.3">
      <c r="B624" s="132" t="str">
        <f t="shared" si="48"/>
        <v/>
      </c>
      <c r="C624" s="130">
        <v>0.1</v>
      </c>
      <c r="D624" s="131" t="str">
        <f>_xlfn.LET(
_xlpm.Payment,IF(OR($C624&lt;&gt;$C623,$C623=""),-PMT($C624/12,COUNT($A624:$A$625),$I623),$D623),
_xlpm.IsPrincipalRemainingZeroCondition,ROUND($I623,2)=0,
_xlpm.IsPrincipalRemainingBlankCondition,$I623="",
_xlpm.IsPeriodBlankCondition,ISBLANK($A624),
_xlpm.Calculation,IF(_xlpm.IsPeriodBlankCondition,"",IF(_xlpm.IsPrincipalRemainingBlankCondition,"",IF(_xlpm.IsPrincipalRemainingZeroCondition,"",_xlpm.Payment))),
_xlpm.Calculation
)</f>
        <v/>
      </c>
      <c r="E624" s="84" t="str">
        <f t="shared" si="49"/>
        <v/>
      </c>
      <c r="F624" s="84" t="str" cm="1">
        <f t="array" ref="F624">_xlfn.LET(
_xlpm.InterestCalculation,$I623*($C624/12),
_xlpm.IsPrincipalRemainingZeroCondition,ROUND($I623,2)=0,
_xlpm.IsPrincipalRemainingBlankCondition,$I623="",
_xlpm.IsPeriodBlankCondition,ISBLANK($A624),
_xlpm.Calculation,IF(_xlpm.IsPeriodBlankCondition,"",IF(_xlpm.IsPrincipalRemainingBlankCondition,"",IF(_xlpm.IsPrincipalRemainingZeroCondition,"",_xlpm.InterestCalculation))),
_xlpm.Calculation
)</f>
        <v/>
      </c>
      <c r="G624" s="84" t="str">
        <f t="shared" si="50"/>
        <v/>
      </c>
      <c r="H624" s="84">
        <v>100</v>
      </c>
      <c r="I624" s="84" t="str">
        <f t="shared" si="46"/>
        <v/>
      </c>
      <c r="J624" s="84" t="str">
        <f>_xlfn.LET(
_xlpm.PrincpalRemainingCalculation,$B$11,
_xlpm.IsPrincipalZeroCondition,ROUND($I623,2) = 0,
_xlpm.IsPrincipalRemainingBlankCondition,$I623="",
_xlpm.IsPeriodBlankCondition,ISBLANK($A624),
_xlpm.Calculation,IF(_xlpm.IsPeriodBlankCondition,"",IF(_xlpm.IsPrincipalRemainingBlankCondition,"",IF(_xlpm.IsPrincipalZeroCondition,"",_xlpm.PrincpalRemainingCalculation))),
_xlpm.Calculation
)</f>
        <v/>
      </c>
      <c r="K624" s="84" t="str">
        <f>_xlfn.LET(
_xlpm.IsPrincipalRemainingLessThanOrEqualToPMICutoffAmtCondition,$I623&lt;=$B$2*(1-$B$13),
_xlpm.PMIMonthlyPayment,$B$17,
_xlpm.IsPrincipalZeroCondition,ROUND($I623,2) = 0,
_xlpm.IsPrincipalRemainingBlankCondition,$I623="",
_xlpm.IsPeriodBlankCondition,ISBLANK($A624),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24" s="84" t="str">
        <f t="shared" si="47"/>
        <v/>
      </c>
      <c r="O624" s="84"/>
    </row>
    <row r="625" spans="1:15" ht="15" thickBot="1" x14ac:dyDescent="0.35">
      <c r="B625" s="132" t="str">
        <f t="shared" si="48"/>
        <v/>
      </c>
      <c r="C625" s="130">
        <v>0.1</v>
      </c>
      <c r="D625" s="131" t="str">
        <f>_xlfn.LET(
_xlpm.Payment,IF(OR($C625&lt;&gt;$C624,$C624=""),-PMT($C625/12,COUNT($A625:$A$625),$I624),$D624),
_xlpm.IsPrincipalRemainingZeroCondition,ROUND($I624,2)=0,
_xlpm.IsPrincipalRemainingBlankCondition,$I624="",
_xlpm.IsPeriodBlankCondition,ISBLANK($A625),
_xlpm.Calculation,IF(_xlpm.IsPeriodBlankCondition,"",IF(_xlpm.IsPrincipalRemainingBlankCondition,"",IF(_xlpm.IsPrincipalRemainingZeroCondition,"",_xlpm.Payment))),
_xlpm.Calculation
)</f>
        <v/>
      </c>
      <c r="E625" s="84" t="str">
        <f t="shared" si="49"/>
        <v/>
      </c>
      <c r="F625" s="84" t="str" cm="1">
        <f t="array" ref="F625">_xlfn.LET(
_xlpm.InterestCalculation,$I624*($C625/12),
_xlpm.IsPrincipalRemainingZeroCondition,ROUND($I624,2)=0,
_xlpm.IsPrincipalRemainingBlankCondition,$I624="",
_xlpm.IsPeriodBlankCondition,ISBLANK($A625),
_xlpm.Calculation,IF(_xlpm.IsPeriodBlankCondition,"",IF(_xlpm.IsPrincipalRemainingBlankCondition,"",IF(_xlpm.IsPrincipalRemainingZeroCondition,"",_xlpm.InterestCalculation))),
_xlpm.Calculation
)</f>
        <v/>
      </c>
      <c r="G625" s="84" t="str">
        <f t="shared" si="50"/>
        <v/>
      </c>
      <c r="H625" s="84">
        <v>100</v>
      </c>
      <c r="I625" s="84" t="str">
        <f t="shared" si="46"/>
        <v/>
      </c>
      <c r="J625" s="84" t="str">
        <f>_xlfn.LET(
_xlpm.PrincpalRemainingCalculation,$B$11,
_xlpm.IsPrincipalZeroCondition,ROUND($I624,2) = 0,
_xlpm.IsPrincipalRemainingBlankCondition,$I624="",
_xlpm.IsPeriodBlankCondition,ISBLANK($A625),
_xlpm.Calculation,IF(_xlpm.IsPeriodBlankCondition,"",IF(_xlpm.IsPrincipalRemainingBlankCondition,"",IF(_xlpm.IsPrincipalZeroCondition,"",_xlpm.PrincpalRemainingCalculation))),
_xlpm.Calculation
)</f>
        <v/>
      </c>
      <c r="K625" s="84" t="str">
        <f>_xlfn.LET(
_xlpm.IsPrincipalRemainingLessThanOrEqualToPMICutoffAmtCondition,$I624&lt;=$B$2*(1-$B$13),
_xlpm.PMIMonthlyPayment,$B$17,
_xlpm.IsPrincipalZeroCondition,ROUND($I624,2) = 0,
_xlpm.IsPrincipalRemainingBlankCondition,$I624="",
_xlpm.IsPeriodBlankCondition,ISBLANK($A625),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25" s="84" t="str">
        <f t="shared" si="47"/>
        <v/>
      </c>
      <c r="O625" s="84"/>
    </row>
    <row r="626" spans="1:15" ht="15" thickBot="1" x14ac:dyDescent="0.35">
      <c r="A626" s="134" t="s">
        <v>20</v>
      </c>
      <c r="B626" s="135" t="s">
        <v>21</v>
      </c>
      <c r="C626" s="135" t="s">
        <v>21</v>
      </c>
      <c r="D626" s="135" t="s">
        <v>21</v>
      </c>
      <c r="E626" s="135" t="s">
        <v>21</v>
      </c>
      <c r="F626" s="135" t="s">
        <v>21</v>
      </c>
      <c r="G626" s="135" t="s">
        <v>21</v>
      </c>
      <c r="H626" s="135" t="s">
        <v>21</v>
      </c>
      <c r="I626" s="134" t="s">
        <v>20</v>
      </c>
      <c r="J626" s="135" t="s">
        <v>21</v>
      </c>
      <c r="K626" s="134" t="s">
        <v>20</v>
      </c>
      <c r="L626" s="135" t="s">
        <v>21</v>
      </c>
    </row>
  </sheetData>
  <sheetProtection sheet="1"/>
  <protectedRanges>
    <protectedRange sqref="B2:B3 B6 B11 B13 B15 H2 H6 C26:C625" name="Required_Arguements"/>
    <protectedRange sqref="H26:H625" name="Optional_Arguements"/>
  </protectedRanges>
  <mergeCells count="3">
    <mergeCell ref="A1:B1"/>
    <mergeCell ref="D1:E1"/>
    <mergeCell ref="G1:H1"/>
  </mergeCells>
  <conditionalFormatting sqref="A26:B625 D26:E625">
    <cfRule type="expression" dxfId="5" priority="7">
      <formula>NOT(ISBLANK($A26))</formula>
    </cfRule>
  </conditionalFormatting>
  <conditionalFormatting sqref="C26:C625">
    <cfRule type="expression" dxfId="4" priority="1">
      <formula>COUNTIF($D$26:$D26,"")=0</formula>
    </cfRule>
    <cfRule type="expression" dxfId="3" priority="2">
      <formula>NOT(ISBLANK($A26))</formula>
    </cfRule>
  </conditionalFormatting>
  <conditionalFormatting sqref="E26:E6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6:G625">
    <cfRule type="expression" dxfId="2" priority="3">
      <formula>NOT(ISBLANK($A26))</formula>
    </cfRule>
  </conditionalFormatting>
  <conditionalFormatting sqref="H26:H625">
    <cfRule type="expression" dxfId="1" priority="5">
      <formula>NOT(ISBLANK($A26))</formula>
    </cfRule>
  </conditionalFormatting>
  <conditionalFormatting sqref="I26:L625">
    <cfRule type="expression" dxfId="0" priority="4">
      <formula>NOT(ISBLANK($A26))</formula>
    </cfRule>
  </conditionalFormatting>
  <dataValidations xWindow="703" yWindow="950" count="7">
    <dataValidation type="decimal" allowBlank="1" showInputMessage="1" showErrorMessage="1" error="You didn't Input a percentage between 0.5% and 3%. (.005 - .3)" prompt="Input any percentage between 0.5% and 3%. (.005 - .3)" sqref="B15" xr:uid="{D797B7BB-1D0A-4B96-A4E9-4D581340BFE8}">
      <formula1>0.005</formula1>
      <formula2>0.3</formula2>
    </dataValidation>
    <dataValidation type="decimal" allowBlank="1" showInputMessage="1" showErrorMessage="1" error="You didn't Input a percentage between 1% and 22%. (.01 - .22)" prompt="Input any percentage between 1% and 22%. (.01 - .22)" sqref="B13" xr:uid="{58CCF858-B3E2-493A-9565-9CE57230BA13}">
      <formula1>0.01</formula1>
      <formula2>0.22</formula2>
    </dataValidation>
    <dataValidation type="decimal" allowBlank="1" showInputMessage="1" showErrorMessage="1" error="You didn't Input a percentage between 1% and 100%. (.01 - 1)" prompt="Input any percentage between 1% and 100%. (.01 - 1)" sqref="B3" xr:uid="{9C9650A7-5F0C-4100-805F-310825B7333A}">
      <formula1>0.01</formula1>
      <formula2>1</formula2>
    </dataValidation>
    <dataValidation type="decimal" operator="greaterThan" allowBlank="1" showInputMessage="1" showErrorMessage="1" error="You didn't Input a positive number." prompt="Input any positive number." sqref="B11 H6 H2 B2" xr:uid="{ADEA1DA2-2FF1-4CCC-A178-23D3CA2D5C1F}">
      <formula1>0</formula1>
    </dataValidation>
    <dataValidation type="date" operator="greaterThanOrEqual" allowBlank="1" showInputMessage="1" showErrorMessage="1" errorTitle="Invalid Entry" error="You did not enter a date that is equal to or after 1/1/1900." promptTitle="Date of First Monthly Payment" prompt="Enter a date that is equal to or after 1/1/1900." sqref="B26" xr:uid="{A44EF618-0113-490E-9024-5FFE5C2E6417}">
      <formula1>1</formula1>
    </dataValidation>
    <dataValidation type="list" allowBlank="1" showInputMessage="1" showErrorMessage="1" errorTitle="Invalid Entry" error="You must choose a whole number between 1 and 50." prompt="Enter a whole number between 1 and 50." sqref="B6" xr:uid="{5E455D43-7278-4AA9-9FD3-EEE7A67B7045}">
      <formula1>"1,2,3,4,5,6,7,8,9,10,11,12,13,14,15,16,17,18,19,20,21,22,23,24,25,26,27,28,29,30,31,32,33,34,35,36,37,38,39,40,41,42,43,44,45,46,47,48,49,50"</formula1>
    </dataValidation>
    <dataValidation type="decimal" operator="greaterThanOrEqual" showInputMessage="1" showErrorMessage="1" error="You didn't Input a percentage &gt;= .01%" prompt="If the cell is yellow, you must Input a percentage &gt;= .01%. The cell value may be initally blank but you can't enter a blank value if the cell is yellow. If the cell is white, then the cell can be blank because it won't be used in a calculation." sqref="C627:D1048576 C26:C625" xr:uid="{62D00E7B-AAE5-494A-86A3-FF2511F5F712}">
      <formula1>IF(COUNTIF($D$26:$D26,"")=0,0.0001,"")</formula1>
    </dataValidation>
  </dataValidation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1D68-172F-4223-B842-FB4AEFFBA459}">
  <dimension ref="A1:O626"/>
  <sheetViews>
    <sheetView topLeftCell="A3" zoomScale="90" zoomScaleNormal="90" workbookViewId="0">
      <selection activeCell="F26" sqref="F26:F625"/>
    </sheetView>
  </sheetViews>
  <sheetFormatPr defaultRowHeight="14.4" x14ac:dyDescent="0.3"/>
  <cols>
    <col min="1" max="1" width="43" bestFit="1" customWidth="1"/>
    <col min="2" max="2" width="12" bestFit="1" customWidth="1"/>
    <col min="3" max="3" width="25.6640625" style="5" bestFit="1" customWidth="1"/>
    <col min="4" max="4" width="13.33203125" customWidth="1"/>
    <col min="5" max="5" width="22.5546875" bestFit="1" customWidth="1"/>
    <col min="6" max="6" width="13.88671875" bestFit="1" customWidth="1"/>
    <col min="7" max="7" width="61.6640625" bestFit="1" customWidth="1"/>
    <col min="8" max="8" width="60.109375" bestFit="1" customWidth="1"/>
    <col min="9" max="9" width="60.77734375" bestFit="1" customWidth="1"/>
    <col min="10" max="10" width="11" bestFit="1" customWidth="1"/>
    <col min="11" max="11" width="21.109375" bestFit="1" customWidth="1"/>
    <col min="12" max="12" width="20.33203125" bestFit="1" customWidth="1"/>
    <col min="13" max="13" width="27.88671875" bestFit="1" customWidth="1"/>
    <col min="14" max="14" width="13.109375" bestFit="1" customWidth="1"/>
    <col min="15" max="15" width="16.44140625" bestFit="1" customWidth="1"/>
  </cols>
  <sheetData>
    <row r="1" spans="1:3" ht="16.2" thickBot="1" x14ac:dyDescent="0.35">
      <c r="A1" s="64" t="s">
        <v>0</v>
      </c>
      <c r="B1" s="65"/>
      <c r="C1"/>
    </row>
    <row r="2" spans="1:3" x14ac:dyDescent="0.3">
      <c r="A2" s="1" t="s">
        <v>2</v>
      </c>
      <c r="B2" s="2">
        <f>'Variable Mortgage Schedule'!B2</f>
        <v>200000</v>
      </c>
      <c r="C2"/>
    </row>
    <row r="3" spans="1:3" x14ac:dyDescent="0.3">
      <c r="A3" s="6" t="s">
        <v>4</v>
      </c>
      <c r="B3" s="28">
        <f>'Variable Mortgage Schedule'!B3</f>
        <v>0.1</v>
      </c>
      <c r="C3"/>
    </row>
    <row r="4" spans="1:3" x14ac:dyDescent="0.3">
      <c r="A4" s="6" t="s">
        <v>5</v>
      </c>
      <c r="B4" s="8">
        <f>'Variable Mortgage Schedule'!B4</f>
        <v>20000</v>
      </c>
      <c r="C4"/>
    </row>
    <row r="5" spans="1:3" ht="15" thickBot="1" x14ac:dyDescent="0.35">
      <c r="A5" s="11" t="s">
        <v>6</v>
      </c>
      <c r="B5" s="12">
        <f>'Variable Mortgage Schedule'!B5</f>
        <v>180000</v>
      </c>
      <c r="C5"/>
    </row>
    <row r="6" spans="1:3" x14ac:dyDescent="0.3">
      <c r="A6" s="1" t="s">
        <v>43</v>
      </c>
      <c r="B6" s="14">
        <f>'Variable Mortgage Schedule'!B6</f>
        <v>30</v>
      </c>
      <c r="C6"/>
    </row>
    <row r="7" spans="1:3" x14ac:dyDescent="0.3">
      <c r="A7" s="6" t="s">
        <v>8</v>
      </c>
      <c r="B7" s="15">
        <f>'Variable Mortgage Schedule'!B7</f>
        <v>360</v>
      </c>
      <c r="C7"/>
    </row>
    <row r="8" spans="1:3" x14ac:dyDescent="0.3">
      <c r="A8" s="6" t="s">
        <v>44</v>
      </c>
      <c r="B8" s="16">
        <f>'Variable Mortgage Schedule'!B8</f>
        <v>0.10166666666666736</v>
      </c>
      <c r="C8"/>
    </row>
    <row r="9" spans="1:3" ht="15" thickBot="1" x14ac:dyDescent="0.35">
      <c r="A9" s="17" t="s">
        <v>9</v>
      </c>
      <c r="B9" s="18">
        <f>'Variable Mortgage Schedule'!B9</f>
        <v>8.4722222222222802E-3</v>
      </c>
      <c r="C9"/>
    </row>
    <row r="10" spans="1:3" ht="15" thickBot="1" x14ac:dyDescent="0.35">
      <c r="A10" s="19" t="s">
        <v>10</v>
      </c>
      <c r="B10" s="20">
        <f>'Variable Mortgage Schedule'!B10</f>
        <v>1593.4299309271823</v>
      </c>
      <c r="C10"/>
    </row>
    <row r="11" spans="1:3" x14ac:dyDescent="0.3">
      <c r="A11" s="22" t="s">
        <v>12</v>
      </c>
      <c r="B11" s="23">
        <f>'Variable Mortgage Schedule'!B11</f>
        <v>500</v>
      </c>
      <c r="C11"/>
    </row>
    <row r="12" spans="1:3" ht="15" thickBot="1" x14ac:dyDescent="0.35">
      <c r="A12" s="17" t="s">
        <v>13</v>
      </c>
      <c r="B12" s="24">
        <f>'Variable Mortgage Schedule'!B12</f>
        <v>2093.4299309271823</v>
      </c>
      <c r="C12" s="62"/>
    </row>
    <row r="13" spans="1:3" x14ac:dyDescent="0.3">
      <c r="A13" s="1" t="s">
        <v>45</v>
      </c>
      <c r="B13" s="25">
        <f>'Variable Mortgage Schedule'!B13</f>
        <v>0.2</v>
      </c>
      <c r="C13"/>
    </row>
    <row r="14" spans="1:3" x14ac:dyDescent="0.3">
      <c r="A14" s="6" t="s">
        <v>14</v>
      </c>
      <c r="B14" s="27">
        <f>'Variable Mortgage Schedule'!B14</f>
        <v>40000</v>
      </c>
      <c r="C14"/>
    </row>
    <row r="15" spans="1:3" x14ac:dyDescent="0.3">
      <c r="A15" s="6" t="s">
        <v>46</v>
      </c>
      <c r="B15" s="28">
        <f>'Variable Mortgage Schedule'!B15</f>
        <v>0.02</v>
      </c>
      <c r="C15"/>
    </row>
    <row r="16" spans="1:3" x14ac:dyDescent="0.3">
      <c r="A16" s="6" t="s">
        <v>16</v>
      </c>
      <c r="B16" s="29">
        <f>'Variable Mortgage Schedule'!B16</f>
        <v>1.6666666666666668E-3</v>
      </c>
      <c r="C16"/>
    </row>
    <row r="17" spans="1:15" x14ac:dyDescent="0.3">
      <c r="A17" s="6" t="s">
        <v>17</v>
      </c>
      <c r="B17" s="27">
        <f>'Variable Mortgage Schedule'!B17</f>
        <v>300</v>
      </c>
      <c r="C17"/>
    </row>
    <row r="18" spans="1:15" ht="15" thickBot="1" x14ac:dyDescent="0.35">
      <c r="A18" s="17" t="s">
        <v>18</v>
      </c>
      <c r="B18" s="24">
        <f>'Variable Mortgage Schedule'!B18</f>
        <v>2393.4299309271823</v>
      </c>
      <c r="C18"/>
    </row>
    <row r="19" spans="1:15" x14ac:dyDescent="0.3">
      <c r="C19"/>
    </row>
    <row r="20" spans="1:15" x14ac:dyDescent="0.3">
      <c r="C20"/>
    </row>
    <row r="21" spans="1:15" x14ac:dyDescent="0.3">
      <c r="B21" s="30"/>
      <c r="C21" s="30"/>
      <c r="D21" s="30"/>
    </row>
    <row r="22" spans="1:15" ht="15" thickBot="1" x14ac:dyDescent="0.35">
      <c r="C22"/>
      <c r="G22" s="5"/>
    </row>
    <row r="23" spans="1:15" ht="16.2" thickBot="1" x14ac:dyDescent="0.35">
      <c r="A23" s="31" t="s">
        <v>19</v>
      </c>
      <c r="B23" s="32"/>
      <c r="C23" s="32"/>
      <c r="D23" s="32"/>
      <c r="E23" s="32"/>
      <c r="F23" s="32"/>
      <c r="G23" s="32"/>
      <c r="H23" s="32"/>
      <c r="I23" s="32"/>
      <c r="J23" s="32"/>
      <c r="K23" s="33"/>
    </row>
    <row r="24" spans="1:15" x14ac:dyDescent="0.3">
      <c r="A24" s="34" t="s">
        <v>20</v>
      </c>
      <c r="B24" s="35" t="s">
        <v>21</v>
      </c>
      <c r="C24" s="35" t="s">
        <v>67</v>
      </c>
      <c r="D24" s="36" t="s">
        <v>66</v>
      </c>
      <c r="E24" s="34" t="s">
        <v>22</v>
      </c>
      <c r="F24" s="34" t="s">
        <v>23</v>
      </c>
      <c r="G24" s="34" t="s">
        <v>24</v>
      </c>
      <c r="H24" s="34" t="s">
        <v>25</v>
      </c>
      <c r="I24" s="34" t="s">
        <v>26</v>
      </c>
      <c r="J24" s="34" t="s">
        <v>27</v>
      </c>
      <c r="K24" s="34" t="s">
        <v>28</v>
      </c>
      <c r="L24" s="5"/>
    </row>
    <row r="25" spans="1:15" x14ac:dyDescent="0.3">
      <c r="A25" s="50">
        <v>0</v>
      </c>
      <c r="B25" s="51"/>
      <c r="C25" s="61"/>
      <c r="D25" s="48"/>
      <c r="E25" s="48"/>
      <c r="F25" s="48"/>
      <c r="G25" s="48"/>
      <c r="H25" s="48">
        <f>$B$5</f>
        <v>180000</v>
      </c>
      <c r="I25" s="48"/>
      <c r="J25" s="48"/>
      <c r="K25" s="48"/>
      <c r="O25" s="5"/>
    </row>
    <row r="26" spans="1:15" x14ac:dyDescent="0.3">
      <c r="A26" cm="1">
        <f t="array" ref="A26:A385">_xlfn.SEQUENCE($B$7)</f>
        <v>1</v>
      </c>
      <c r="B26" s="52">
        <v>43831</v>
      </c>
      <c r="C26" s="70">
        <f>IF(ISBLANK($A26),"",'Variable Mortgage Schedule'!$C26)</f>
        <v>0.1</v>
      </c>
      <c r="D26" s="63">
        <f>_xlfn.LET(
_xlpm.Payment,IF(OR($C26&lt;&gt;$C25,$C25=""),-PMT($C26/12,COUNT($A26:$A$625),$H25),$D25),
_xlpm.IsPrincipalRemainingZeroCondition,ROUND($H25,2)=0,
_xlpm.IsPrincipalRemainingBlankCondition,$H25="",
_xlpm.IsPeriodBlankCondition,ISBLANK($A26),
_xlpm.Calculation,IF(_xlpm.IsPeriodBlankCondition,"",IF(_xlpm.IsPrincipalRemainingBlankCondition,"",IF(_xlpm.IsPrincipalRemainingZeroCondition,"",_xlpm.Payment))),
_xlpm.Calculation
)</f>
        <v>1579.6288261598379</v>
      </c>
      <c r="E26" s="5" cm="1">
        <f t="array" ref="E26">_xlfn.LET(
_xlpm.StartingPrincipalBalance,$H25,
_xlpm.IsPrincipalRemainingZeroCondition,ROUND($H25,2)=0,
_xlpm.IsPrincipalRemainingBlankCondition,$H25="",
_xlpm.IsPeriodBlankCondition,ISBLANK($A26),
_xlpm.Calculation,IF(_xlpm.IsPeriodBlankCondition,"",IF(_xlpm.IsPrincipalRemainingBlankCondition,"",IF(_xlpm.IsPrincipalRemainingZeroCondition,"",_xlpm.StartingPrincipalBalance))),
_xlpm.Calculation
)</f>
        <v>180000</v>
      </c>
      <c r="F26" s="5" cm="1">
        <f t="array" ref="F26">_xlfn.LET(
_xlpm.InterestCalculation,$H25*($C26/12),
_xlpm.IsPrincipalRemainingZeroCondition,ROUND($H25,2)=0,
_xlpm.IsPrincipalRemainingBlankCondition,$H25="",
_xlpm.IsPeriodBlankCondition,ISBLANK($A26),
_xlpm.Calculation,IF(_xlpm.IsPeriodBlankCondition,"",IF(_xlpm.IsPrincipalRemainingBlankCondition,"",IF(_xlpm.IsPrincipalRemainingZeroCondition,"",_xlpm.InterestCalculation))),
_xlpm.Calculation
)</f>
        <v>1500</v>
      </c>
      <c r="G26" s="5">
        <f>_xlfn.LET(
_xlpm.PrincipalOwedCalculation,$D26-$F26,
_xlpm.IsPrincipalLessThenOrEqualToMonthlyPaymentCondition,$H25&lt;=$D26,
_xlpm.IsPrincipalZeroCondition,ROUND($H25,2) = 0,
_xlpm.IsPrincipalRemainingBlankCondition,$H25="",
_xlpm.IsPeriodBlankCondition,ISBLANK($A26),
_xlpm.Calculation,IF(_xlpm.IsPeriodBlankCondition,"",IF(_xlpm.IsPrincipalRemainingBlankCondition,"",IF(_xlpm.IsPrincipalZeroCondition,"",IF(_xlpm.IsPrincipalLessThenOrEqualToMonthlyPaymentCondition,$H25,_xlpm.PrincipalOwedCalculation)))),
_xlpm.Calculation
)</f>
        <v>79.628826159837899</v>
      </c>
      <c r="H26" s="5">
        <f>_xlfn.LET(
_xlpm.StartingBalanceGreaterThanPrincipalOwedPlusPrepaymentCondition,$E26&gt;=$G26,
_xlpm.IsPrincpalOwedPlusPrepaymentLessThanOrEqualToPrincipalRemainingCondition,ROUND($G26,2)&lt;=ROUND($H25,2),
_xlpm.IsCurrentPrincapalOwedAmtGreaterThanPrevPrincipalOwedCondition,$G25&gt;$H25,
_xlpm.IsPrincipalZeroCondition,ROUND($H25,2) = 0,
_xlpm.IsPrincipalRemainingBlankCondition,$H25="",
_xlpm.IsPeriodBlankCondition,ISBLANK($A26),
_xlpm.Calculation,IF(_xlpm.IsPeriodBlankCondition,"",IF(_xlpm.IsPrincipalRemainingBlankCondition,"",IF(_xlpm.IsPrincipalZeroCondition,"",IF(_xlpm.StartingBalanceGreaterThanPrincipalOwedPlusPrepaymentCondition,$E26-$G26,0)))),
_xlpm.Calculation
)</f>
        <v>179920.37117384016</v>
      </c>
      <c r="I26" s="5">
        <f>_xlfn.LET(
_xlpm.PrincpalRemainingCalculation,$B$11,
_xlpm.IsPrincipalZeroCondition,ROUND($H25,2) = 0,
_xlpm.IsPrincipalRemainingBlankCondition,$H25="",
_xlpm.IsPeriodBlankCondition,ISBLANK($A26),
_xlpm.Calculation,IF(_xlpm.IsPeriodBlankCondition,"",IF(_xlpm.IsPrincipalRemainingBlankCondition,"",IF(_xlpm.IsPrincipalZeroCondition,"",_xlpm.PrincpalRemainingCalculation))),
_xlpm.Calculation
)</f>
        <v>500</v>
      </c>
      <c r="J26" s="5">
        <f>_xlfn.LET(
_xlpm.IsPrincipalRemainingLessThanOrEqualToPMICutoffAmtCondition,$H25&lt;=$B$2*(1-$B$13),
_xlpm.PMIMonthlyPayment,$B$17,
_xlpm.IsPrincipalZeroCondition,ROUND($H25,2) = 0,
_xlpm.IsPrincipalRemainingBlankCondition,$H25="",
_xlpm.IsPeriodBlankCondition,ISBLANK($A26),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26" s="5">
        <f>_xlfn.LET(
_xlpm.IfPMIOwedIsBlank,IF($J26 = "",0,$J26),
_xlpm.TotalMonthlyPaymentCalculation,$F26+$G26+$I26+_xlpm.IfPMIOwedIsBlank,
_xlpm.IsPrincipalZeroCondition,ROUND($H25,2) = 0,
_xlpm.IsPrincipalRemainingBlankCondition,$H25="",
_xlpm.IsPeriodBlankCondition,ISBLANK($A26),
_xlpm.Calculation,IF(_xlpm.IsPeriodBlankCondition,"",IF(_xlpm.IsPrincipalRemainingBlankCondition,"",IF(_xlpm.IsPrincipalZeroCondition,"",_xlpm.TotalMonthlyPaymentCalculation))),
_xlpm.Calculation
)</f>
        <v>2379.6288261598379</v>
      </c>
      <c r="L26" s="5"/>
      <c r="M26" s="5"/>
      <c r="N26" s="5"/>
      <c r="O26" s="5"/>
    </row>
    <row r="27" spans="1:15" x14ac:dyDescent="0.3">
      <c r="A27">
        <v>2</v>
      </c>
      <c r="B27" s="53">
        <f t="shared" ref="B27:B90" si="0">IF(ISBLANK($A27),"",EDATE($B26,1))</f>
        <v>43862</v>
      </c>
      <c r="C27" s="70">
        <f>IF(ISBLANK($A27),"",'Variable Mortgage Schedule'!$C27)</f>
        <v>0.1</v>
      </c>
      <c r="D27" s="63">
        <f>_xlfn.LET(
_xlpm.Payment,IF(OR($C27&lt;&gt;$C26,$C26=""),-PMT($C27/12,COUNT($A27:$A$625),$H26),$D26),
_xlpm.IsPrincipalRemainingZeroCondition,ROUND($H26,2)=0,
_xlpm.IsPrincipalRemainingBlankCondition,$H26="",
_xlpm.IsPeriodBlankCondition,ISBLANK($A27),
_xlpm.Calculation,IF(_xlpm.IsPeriodBlankCondition,"",IF(_xlpm.IsPrincipalRemainingBlankCondition,"",IF(_xlpm.IsPrincipalRemainingZeroCondition,"",_xlpm.Payment))),
_xlpm.Calculation
)</f>
        <v>1579.6288261598379</v>
      </c>
      <c r="E27" s="5">
        <f>_xlfn.LET(
_xlpm.StartingPrincipalBalance,$H26,
_xlpm.IsPrincipalRemainingZeroCondition,ROUND($H26,2)=0,
_xlpm.IsPrincipalRemainingBlankCondition,$H26="",
_xlpm.IsPeriodBlankCondition,ISBLANK($A27),
_xlpm.Calculation,IF(_xlpm.IsPeriodBlankCondition,"",IF(_xlpm.IsPrincipalRemainingBlankCondition,"",IF(_xlpm.IsPrincipalRemainingZeroCondition,"",_xlpm.StartingPrincipalBalance))),
_xlpm.Calculation
)</f>
        <v>179920.37117384016</v>
      </c>
      <c r="F27" s="5" cm="1">
        <f t="array" ref="F27">_xlfn.LET(
_xlpm.InterestCalculation,$H26*($C27/12),
_xlpm.IsPrincipalRemainingZeroCondition,ROUND($H26,2)=0,
_xlpm.IsPrincipalRemainingBlankCondition,$H26="",
_xlpm.IsPeriodBlankCondition,ISBLANK($A27),
_xlpm.Calculation,IF(_xlpm.IsPeriodBlankCondition,"",IF(_xlpm.IsPrincipalRemainingBlankCondition,"",IF(_xlpm.IsPrincipalRemainingZeroCondition,"",_xlpm.InterestCalculation))),
_xlpm.Calculation
)</f>
        <v>1499.3364264486679</v>
      </c>
      <c r="G27" s="5">
        <f>_xlfn.LET(
_xlpm.PrincipalOwedCalculation,$D27-$F27,
_xlpm.IsPrincipalLessThenOrEqualToMonthlyPaymentCondition,$H26&lt;=$D27,
_xlpm.IsPrincipalZeroCondition,ROUND($H26,2) = 0,
_xlpm.IsPrincipalRemainingBlankCondition,$H26="",
_xlpm.IsPeriodBlankCondition,ISBLANK($A27),
_xlpm.Calculation,IF(_xlpm.IsPeriodBlankCondition,"",IF(_xlpm.IsPrincipalRemainingBlankCondition,"",IF(_xlpm.IsPrincipalZeroCondition,"",IF(_xlpm.IsPrincipalLessThenOrEqualToMonthlyPaymentCondition,$H26,_xlpm.PrincipalOwedCalculation)))),
_xlpm.Calculation
)</f>
        <v>80.292399711169992</v>
      </c>
      <c r="H27" s="5">
        <f>_xlfn.LET(
_xlpm.StartingBalanceGreaterThanPrincipalOwedPlusPrepaymentCondition,$E27&gt;=$G27,
_xlpm.IsPrincpalOwedPlusPrepaymentLessThanOrEqualToPrincipalRemainingCondition,ROUND($G27,2)&lt;=ROUND($H26,2),
_xlpm.IsCurrentPrincapalOwedAmtGreaterThanPrevPrincipalOwedCondition,$G26&gt;$H26,
_xlpm.IsPrincipalZeroCondition,ROUND($H26,2) = 0,
_xlpm.IsPrincipalRemainingBlankCondition,$H26="",
_xlpm.IsPeriodBlankCondition,ISBLANK($A27),
_xlpm.Calculation,IF(_xlpm.IsPeriodBlankCondition,"",IF(_xlpm.IsPrincipalRemainingBlankCondition,"",IF(_xlpm.IsPrincipalZeroCondition,"",IF(_xlpm.StartingBalanceGreaterThanPrincipalOwedPlusPrepaymentCondition,$E27-$G27,0)))),
_xlpm.Calculation
)</f>
        <v>179840.07877412898</v>
      </c>
      <c r="I27" s="5">
        <f>_xlfn.LET(
_xlpm.PrincpalRemainingCalculation,$B$11,
_xlpm.IsPrincipalZeroCondition,ROUND($H26,2) = 0,
_xlpm.IsPrincipalRemainingBlankCondition,$H26="",
_xlpm.IsPeriodBlankCondition,ISBLANK($A27),
_xlpm.Calculation,IF(_xlpm.IsPeriodBlankCondition,"",IF(_xlpm.IsPrincipalRemainingBlankCondition,"",IF(_xlpm.IsPrincipalZeroCondition,"",_xlpm.PrincpalRemainingCalculation))),
_xlpm.Calculation
)</f>
        <v>500</v>
      </c>
      <c r="J27" s="5">
        <f>_xlfn.LET(
_xlpm.IsPrincipalRemainingLessThanOrEqualToPMICutoffAmtCondition,$H26&lt;=$B$2*(1-$B$13),
_xlpm.PMIMonthlyPayment,$B$17,
_xlpm.IsPrincipalZeroCondition,ROUND($H26,2) = 0,
_xlpm.IsPrincipalRemainingBlankCondition,$H26="",
_xlpm.IsPeriodBlankCondition,ISBLANK($A27),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27" s="5">
        <f>_xlfn.LET(
_xlpm.IfPMIOwedIsBlank,IF($J27 = "",0,$J27),
_xlpm.TotalMonthlyPaymentCalculation,$F27+$G27+$I27+_xlpm.IfPMIOwedIsBlank,
_xlpm.IsPrincipalZeroCondition,ROUND($H26,2) = 0,
_xlpm.IsPrincipalRemainingBlankCondition,$H26="",
_xlpm.IsPeriodBlankCondition,ISBLANK($A27),
_xlpm.Calculation,IF(_xlpm.IsPeriodBlankCondition,"",IF(_xlpm.IsPrincipalRemainingBlankCondition,"",IF(_xlpm.IsPrincipalZeroCondition,"",_xlpm.TotalMonthlyPaymentCalculation))),
_xlpm.Calculation
)</f>
        <v>2379.6288261598379</v>
      </c>
      <c r="L27" s="5"/>
      <c r="M27" s="5"/>
      <c r="N27" s="5"/>
      <c r="O27" s="5"/>
    </row>
    <row r="28" spans="1:15" x14ac:dyDescent="0.3">
      <c r="A28">
        <v>3</v>
      </c>
      <c r="B28" s="53">
        <f t="shared" si="0"/>
        <v>43891</v>
      </c>
      <c r="C28" s="70">
        <f>IF(ISBLANK($A28),"",'Variable Mortgage Schedule'!$C28)</f>
        <v>0.1</v>
      </c>
      <c r="D28" s="63">
        <f>_xlfn.LET(
_xlpm.Payment,IF(OR($C28&lt;&gt;$C27,$C27=""),-PMT($C28/12,COUNT($A28:$A$625),$H27),$D27),
_xlpm.IsPrincipalRemainingZeroCondition,ROUND($H27,2)=0,
_xlpm.IsPrincipalRemainingBlankCondition,$H27="",
_xlpm.IsPeriodBlankCondition,ISBLANK($A28),
_xlpm.Calculation,IF(_xlpm.IsPeriodBlankCondition,"",IF(_xlpm.IsPrincipalRemainingBlankCondition,"",IF(_xlpm.IsPrincipalRemainingZeroCondition,"",_xlpm.Payment))),
_xlpm.Calculation
)</f>
        <v>1579.6288261598379</v>
      </c>
      <c r="E28" s="5">
        <f>_xlfn.LET(
_xlpm.StartingPrincipalBalance,$H27,
_xlpm.IsPrincipalRemainingZeroCondition,ROUND($H27,2)=0,
_xlpm.IsPrincipalRemainingBlankCondition,$H27="",
_xlpm.IsPeriodBlankCondition,ISBLANK($A28),
_xlpm.Calculation,IF(_xlpm.IsPeriodBlankCondition,"",IF(_xlpm.IsPrincipalRemainingBlankCondition,"",IF(_xlpm.IsPrincipalRemainingZeroCondition,"",_xlpm.StartingPrincipalBalance))),
_xlpm.Calculation
)</f>
        <v>179840.07877412898</v>
      </c>
      <c r="F28" s="5" cm="1">
        <f t="array" ref="F28">_xlfn.LET(
_xlpm.InterestCalculation,$H27*($C28/12),
_xlpm.IsPrincipalRemainingZeroCondition,ROUND($H27,2)=0,
_xlpm.IsPrincipalRemainingBlankCondition,$H27="",
_xlpm.IsPeriodBlankCondition,ISBLANK($A28),
_xlpm.Calculation,IF(_xlpm.IsPeriodBlankCondition,"",IF(_xlpm.IsPrincipalRemainingBlankCondition,"",IF(_xlpm.IsPrincipalRemainingZeroCondition,"",_xlpm.InterestCalculation))),
_xlpm.Calculation
)</f>
        <v>1498.6673231177415</v>
      </c>
      <c r="G28" s="5">
        <f>_xlfn.LET(
_xlpm.PrincipalOwedCalculation,$D28-$F28,
_xlpm.IsPrincipalLessThenOrEqualToMonthlyPaymentCondition,$H27&lt;=$D28,
_xlpm.IsPrincipalZeroCondition,ROUND($H27,2) = 0,
_xlpm.IsPrincipalRemainingBlankCondition,$H27="",
_xlpm.IsPeriodBlankCondition,ISBLANK($A28),
_xlpm.Calculation,IF(_xlpm.IsPeriodBlankCondition,"",IF(_xlpm.IsPrincipalRemainingBlankCondition,"",IF(_xlpm.IsPrincipalZeroCondition,"",IF(_xlpm.IsPrincipalLessThenOrEqualToMonthlyPaymentCondition,$H27,_xlpm.PrincipalOwedCalculation)))),
_xlpm.Calculation
)</f>
        <v>80.96150304209641</v>
      </c>
      <c r="H28" s="5">
        <f>_xlfn.LET(
_xlpm.StartingBalanceGreaterThanPrincipalOwedPlusPrepaymentCondition,$E28&gt;=$G28,
_xlpm.IsPrincpalOwedPlusPrepaymentLessThanOrEqualToPrincipalRemainingCondition,ROUND($G28,2)&lt;=ROUND($H27,2),
_xlpm.IsCurrentPrincapalOwedAmtGreaterThanPrevPrincipalOwedCondition,$G27&gt;$H27,
_xlpm.IsPrincipalZeroCondition,ROUND($H27,2) = 0,
_xlpm.IsPrincipalRemainingBlankCondition,$H27="",
_xlpm.IsPeriodBlankCondition,ISBLANK($A28),
_xlpm.Calculation,IF(_xlpm.IsPeriodBlankCondition,"",IF(_xlpm.IsPrincipalRemainingBlankCondition,"",IF(_xlpm.IsPrincipalZeroCondition,"",IF(_xlpm.StartingBalanceGreaterThanPrincipalOwedPlusPrepaymentCondition,$E28-$G28,0)))),
_xlpm.Calculation
)</f>
        <v>179759.1172710869</v>
      </c>
      <c r="I28" s="5">
        <f>_xlfn.LET(
_xlpm.PrincpalRemainingCalculation,$B$11,
_xlpm.IsPrincipalZeroCondition,ROUND($H27,2) = 0,
_xlpm.IsPrincipalRemainingBlankCondition,$H27="",
_xlpm.IsPeriodBlankCondition,ISBLANK($A28),
_xlpm.Calculation,IF(_xlpm.IsPeriodBlankCondition,"",IF(_xlpm.IsPrincipalRemainingBlankCondition,"",IF(_xlpm.IsPrincipalZeroCondition,"",_xlpm.PrincpalRemainingCalculation))),
_xlpm.Calculation
)</f>
        <v>500</v>
      </c>
      <c r="J28" s="5">
        <f>_xlfn.LET(
_xlpm.IsPrincipalRemainingLessThanOrEqualToPMICutoffAmtCondition,$H27&lt;=$B$2*(1-$B$13),
_xlpm.PMIMonthlyPayment,$B$17,
_xlpm.IsPrincipalZeroCondition,ROUND($H27,2) = 0,
_xlpm.IsPrincipalRemainingBlankCondition,$H27="",
_xlpm.IsPeriodBlankCondition,ISBLANK($A28),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28" s="5">
        <f>_xlfn.LET(
_xlpm.IfPMIOwedIsBlank,IF($J28 = "",0,$J28),
_xlpm.TotalMonthlyPaymentCalculation,$F28+$G28+$I28+_xlpm.IfPMIOwedIsBlank,
_xlpm.IsPrincipalZeroCondition,ROUND($H27,2) = 0,
_xlpm.IsPrincipalRemainingBlankCondition,$H27="",
_xlpm.IsPeriodBlankCondition,ISBLANK($A28),
_xlpm.Calculation,IF(_xlpm.IsPeriodBlankCondition,"",IF(_xlpm.IsPrincipalRemainingBlankCondition,"",IF(_xlpm.IsPrincipalZeroCondition,"",_xlpm.TotalMonthlyPaymentCalculation))),
_xlpm.Calculation
)</f>
        <v>2379.6288261598379</v>
      </c>
      <c r="L28" s="5"/>
      <c r="M28" s="5"/>
      <c r="N28" s="5"/>
      <c r="O28" s="5"/>
    </row>
    <row r="29" spans="1:15" x14ac:dyDescent="0.3">
      <c r="A29">
        <v>4</v>
      </c>
      <c r="B29" s="53">
        <f t="shared" si="0"/>
        <v>43922</v>
      </c>
      <c r="C29" s="70">
        <f>IF(ISBLANK($A29),"",'Variable Mortgage Schedule'!$C29)</f>
        <v>0.1</v>
      </c>
      <c r="D29" s="63">
        <f>_xlfn.LET(
_xlpm.Payment,IF(OR($C29&lt;&gt;$C28,$C28=""),-PMT($C29/12,COUNT($A29:$A$625),$H28),$D28),
_xlpm.IsPrincipalRemainingZeroCondition,ROUND($H28,2)=0,
_xlpm.IsPrincipalRemainingBlankCondition,$H28="",
_xlpm.IsPeriodBlankCondition,ISBLANK($A29),
_xlpm.Calculation,IF(_xlpm.IsPeriodBlankCondition,"",IF(_xlpm.IsPrincipalRemainingBlankCondition,"",IF(_xlpm.IsPrincipalRemainingZeroCondition,"",_xlpm.Payment))),
_xlpm.Calculation
)</f>
        <v>1579.6288261598379</v>
      </c>
      <c r="E29" s="5">
        <f>_xlfn.LET(
_xlpm.StartingPrincipalBalance,$H28,
_xlpm.IsPrincipalRemainingZeroCondition,ROUND($H28,2)=0,
_xlpm.IsPrincipalRemainingBlankCondition,$H28="",
_xlpm.IsPeriodBlankCondition,ISBLANK($A29),
_xlpm.Calculation,IF(_xlpm.IsPeriodBlankCondition,"",IF(_xlpm.IsPrincipalRemainingBlankCondition,"",IF(_xlpm.IsPrincipalRemainingZeroCondition,"",_xlpm.StartingPrincipalBalance))),
_xlpm.Calculation
)</f>
        <v>179759.1172710869</v>
      </c>
      <c r="F29" s="5" cm="1">
        <f t="array" ref="F29">_xlfn.LET(
_xlpm.InterestCalculation,$H28*($C29/12),
_xlpm.IsPrincipalRemainingZeroCondition,ROUND($H28,2)=0,
_xlpm.IsPrincipalRemainingBlankCondition,$H28="",
_xlpm.IsPeriodBlankCondition,ISBLANK($A29),
_xlpm.Calculation,IF(_xlpm.IsPeriodBlankCondition,"",IF(_xlpm.IsPrincipalRemainingBlankCondition,"",IF(_xlpm.IsPrincipalRemainingZeroCondition,"",_xlpm.InterestCalculation))),
_xlpm.Calculation
)</f>
        <v>1497.9926439257242</v>
      </c>
      <c r="G29" s="5">
        <f>_xlfn.LET(
_xlpm.PrincipalOwedCalculation,$D29-$F29,
_xlpm.IsPrincipalLessThenOrEqualToMonthlyPaymentCondition,$H28&lt;=$D29,
_xlpm.IsPrincipalZeroCondition,ROUND($H28,2) = 0,
_xlpm.IsPrincipalRemainingBlankCondition,$H28="",
_xlpm.IsPeriodBlankCondition,ISBLANK($A29),
_xlpm.Calculation,IF(_xlpm.IsPeriodBlankCondition,"",IF(_xlpm.IsPrincipalRemainingBlankCondition,"",IF(_xlpm.IsPrincipalZeroCondition,"",IF(_xlpm.IsPrincipalLessThenOrEqualToMonthlyPaymentCondition,$H28,_xlpm.PrincipalOwedCalculation)))),
_xlpm.Calculation
)</f>
        <v>81.636182234113676</v>
      </c>
      <c r="H29" s="5">
        <f>_xlfn.LET(
_xlpm.StartingBalanceGreaterThanPrincipalOwedPlusPrepaymentCondition,$E29&gt;=$G29,
_xlpm.IsPrincpalOwedPlusPrepaymentLessThanOrEqualToPrincipalRemainingCondition,ROUND($G29,2)&lt;=ROUND($H28,2),
_xlpm.IsCurrentPrincapalOwedAmtGreaterThanPrevPrincipalOwedCondition,$G28&gt;$H28,
_xlpm.IsPrincipalZeroCondition,ROUND($H28,2) = 0,
_xlpm.IsPrincipalRemainingBlankCondition,$H28="",
_xlpm.IsPeriodBlankCondition,ISBLANK($A29),
_xlpm.Calculation,IF(_xlpm.IsPeriodBlankCondition,"",IF(_xlpm.IsPrincipalRemainingBlankCondition,"",IF(_xlpm.IsPrincipalZeroCondition,"",IF(_xlpm.StartingBalanceGreaterThanPrincipalOwedPlusPrepaymentCondition,$E29-$G29,0)))),
_xlpm.Calculation
)</f>
        <v>179677.48108885277</v>
      </c>
      <c r="I29" s="5">
        <f>_xlfn.LET(
_xlpm.PrincpalRemainingCalculation,$B$11,
_xlpm.IsPrincipalZeroCondition,ROUND($H28,2) = 0,
_xlpm.IsPrincipalRemainingBlankCondition,$H28="",
_xlpm.IsPeriodBlankCondition,ISBLANK($A29),
_xlpm.Calculation,IF(_xlpm.IsPeriodBlankCondition,"",IF(_xlpm.IsPrincipalRemainingBlankCondition,"",IF(_xlpm.IsPrincipalZeroCondition,"",_xlpm.PrincpalRemainingCalculation))),
_xlpm.Calculation
)</f>
        <v>500</v>
      </c>
      <c r="J29" s="5">
        <f>_xlfn.LET(
_xlpm.IsPrincipalRemainingLessThanOrEqualToPMICutoffAmtCondition,$H28&lt;=$B$2*(1-$B$13),
_xlpm.PMIMonthlyPayment,$B$17,
_xlpm.IsPrincipalZeroCondition,ROUND($H28,2) = 0,
_xlpm.IsPrincipalRemainingBlankCondition,$H28="",
_xlpm.IsPeriodBlankCondition,ISBLANK($A29),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29" s="5">
        <f>_xlfn.LET(
_xlpm.IfPMIOwedIsBlank,IF($J29 = "",0,$J29),
_xlpm.TotalMonthlyPaymentCalculation,$F29+$G29+$I29+_xlpm.IfPMIOwedIsBlank,
_xlpm.IsPrincipalZeroCondition,ROUND($H28,2) = 0,
_xlpm.IsPrincipalRemainingBlankCondition,$H28="",
_xlpm.IsPeriodBlankCondition,ISBLANK($A29),
_xlpm.Calculation,IF(_xlpm.IsPeriodBlankCondition,"",IF(_xlpm.IsPrincipalRemainingBlankCondition,"",IF(_xlpm.IsPrincipalZeroCondition,"",_xlpm.TotalMonthlyPaymentCalculation))),
_xlpm.Calculation
)</f>
        <v>2379.6288261598379</v>
      </c>
      <c r="L29" s="5"/>
      <c r="M29" s="5"/>
      <c r="N29" s="5"/>
      <c r="O29" s="5"/>
    </row>
    <row r="30" spans="1:15" x14ac:dyDescent="0.3">
      <c r="A30">
        <v>5</v>
      </c>
      <c r="B30" s="53">
        <f t="shared" si="0"/>
        <v>43952</v>
      </c>
      <c r="C30" s="70">
        <f>IF(ISBLANK($A30),"",'Variable Mortgage Schedule'!$C30)</f>
        <v>0.1</v>
      </c>
      <c r="D30" s="63">
        <f>_xlfn.LET(
_xlpm.Payment,IF(OR($C30&lt;&gt;$C29,$C29=""),-PMT($C30/12,COUNT($A30:$A$625),$H29),$D29),
_xlpm.IsPrincipalRemainingZeroCondition,ROUND($H29,2)=0,
_xlpm.IsPrincipalRemainingBlankCondition,$H29="",
_xlpm.IsPeriodBlankCondition,ISBLANK($A30),
_xlpm.Calculation,IF(_xlpm.IsPeriodBlankCondition,"",IF(_xlpm.IsPrincipalRemainingBlankCondition,"",IF(_xlpm.IsPrincipalRemainingZeroCondition,"",_xlpm.Payment))),
_xlpm.Calculation
)</f>
        <v>1579.6288261598379</v>
      </c>
      <c r="E30" s="5">
        <f>_xlfn.LET(
_xlpm.StartingPrincipalBalance,$H29,
_xlpm.IsPrincipalRemainingZeroCondition,ROUND($H29,2)=0,
_xlpm.IsPrincipalRemainingBlankCondition,$H29="",
_xlpm.IsPeriodBlankCondition,ISBLANK($A30),
_xlpm.Calculation,IF(_xlpm.IsPeriodBlankCondition,"",IF(_xlpm.IsPrincipalRemainingBlankCondition,"",IF(_xlpm.IsPrincipalRemainingZeroCondition,"",_xlpm.StartingPrincipalBalance))),
_xlpm.Calculation
)</f>
        <v>179677.48108885277</v>
      </c>
      <c r="F30" s="5" cm="1">
        <f t="array" ref="F30">_xlfn.LET(
_xlpm.InterestCalculation,$H29*($C30/12),
_xlpm.IsPrincipalRemainingZeroCondition,ROUND($H29,2)=0,
_xlpm.IsPrincipalRemainingBlankCondition,$H29="",
_xlpm.IsPeriodBlankCondition,ISBLANK($A30),
_xlpm.Calculation,IF(_xlpm.IsPeriodBlankCondition,"",IF(_xlpm.IsPrincipalRemainingBlankCondition,"",IF(_xlpm.IsPrincipalRemainingZeroCondition,"",_xlpm.InterestCalculation))),
_xlpm.Calculation
)</f>
        <v>1497.3123424071064</v>
      </c>
      <c r="G30" s="5">
        <f>_xlfn.LET(
_xlpm.PrincipalOwedCalculation,$D30-$F30,
_xlpm.IsPrincipalLessThenOrEqualToMonthlyPaymentCondition,$H29&lt;=$D30,
_xlpm.IsPrincipalZeroCondition,ROUND($H29,2) = 0,
_xlpm.IsPrincipalRemainingBlankCondition,$H29="",
_xlpm.IsPeriodBlankCondition,ISBLANK($A30),
_xlpm.Calculation,IF(_xlpm.IsPeriodBlankCondition,"",IF(_xlpm.IsPrincipalRemainingBlankCondition,"",IF(_xlpm.IsPrincipalZeroCondition,"",IF(_xlpm.IsPrincipalLessThenOrEqualToMonthlyPaymentCondition,$H29,_xlpm.PrincipalOwedCalculation)))),
_xlpm.Calculation
)</f>
        <v>82.316483752731529</v>
      </c>
      <c r="H30" s="5">
        <f>_xlfn.LET(
_xlpm.StartingBalanceGreaterThanPrincipalOwedPlusPrepaymentCondition,$E30&gt;=$G30,
_xlpm.IsPrincpalOwedPlusPrepaymentLessThanOrEqualToPrincipalRemainingCondition,ROUND($G30,2)&lt;=ROUND($H29,2),
_xlpm.IsCurrentPrincapalOwedAmtGreaterThanPrevPrincipalOwedCondition,$G29&gt;$H29,
_xlpm.IsPrincipalZeroCondition,ROUND($H29,2) = 0,
_xlpm.IsPrincipalRemainingBlankCondition,$H29="",
_xlpm.IsPeriodBlankCondition,ISBLANK($A30),
_xlpm.Calculation,IF(_xlpm.IsPeriodBlankCondition,"",IF(_xlpm.IsPrincipalRemainingBlankCondition,"",IF(_xlpm.IsPrincipalZeroCondition,"",IF(_xlpm.StartingBalanceGreaterThanPrincipalOwedPlusPrepaymentCondition,$E30-$G30,0)))),
_xlpm.Calculation
)</f>
        <v>179595.16460510003</v>
      </c>
      <c r="I30" s="5">
        <f>_xlfn.LET(
_xlpm.PrincpalRemainingCalculation,$B$11,
_xlpm.IsPrincipalZeroCondition,ROUND($H29,2) = 0,
_xlpm.IsPrincipalRemainingBlankCondition,$H29="",
_xlpm.IsPeriodBlankCondition,ISBLANK($A30),
_xlpm.Calculation,IF(_xlpm.IsPeriodBlankCondition,"",IF(_xlpm.IsPrincipalRemainingBlankCondition,"",IF(_xlpm.IsPrincipalZeroCondition,"",_xlpm.PrincpalRemainingCalculation))),
_xlpm.Calculation
)</f>
        <v>500</v>
      </c>
      <c r="J30" s="5">
        <f>_xlfn.LET(
_xlpm.IsPrincipalRemainingLessThanOrEqualToPMICutoffAmtCondition,$H29&lt;=$B$2*(1-$B$13),
_xlpm.PMIMonthlyPayment,$B$17,
_xlpm.IsPrincipalZeroCondition,ROUND($H29,2) = 0,
_xlpm.IsPrincipalRemainingBlankCondition,$H29="",
_xlpm.IsPeriodBlankCondition,ISBLANK($A30),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30" s="5">
        <f>_xlfn.LET(
_xlpm.IfPMIOwedIsBlank,IF($J30 = "",0,$J30),
_xlpm.TotalMonthlyPaymentCalculation,$F30+$G30+$I30+_xlpm.IfPMIOwedIsBlank,
_xlpm.IsPrincipalZeroCondition,ROUND($H29,2) = 0,
_xlpm.IsPrincipalRemainingBlankCondition,$H29="",
_xlpm.IsPeriodBlankCondition,ISBLANK($A30),
_xlpm.Calculation,IF(_xlpm.IsPeriodBlankCondition,"",IF(_xlpm.IsPrincipalRemainingBlankCondition,"",IF(_xlpm.IsPrincipalZeroCondition,"",_xlpm.TotalMonthlyPaymentCalculation))),
_xlpm.Calculation
)</f>
        <v>2379.6288261598379</v>
      </c>
      <c r="L30" s="5"/>
      <c r="M30" s="5"/>
      <c r="N30" s="5"/>
      <c r="O30" s="5"/>
    </row>
    <row r="31" spans="1:15" x14ac:dyDescent="0.3">
      <c r="A31">
        <v>6</v>
      </c>
      <c r="B31" s="53">
        <f t="shared" si="0"/>
        <v>43983</v>
      </c>
      <c r="C31" s="70">
        <f>IF(ISBLANK($A31),"",'Variable Mortgage Schedule'!$C31)</f>
        <v>0.1</v>
      </c>
      <c r="D31" s="63">
        <f>_xlfn.LET(
_xlpm.Payment,IF(OR($C31&lt;&gt;$C30,$C30=""),-PMT($C31/12,COUNT($A31:$A$625),$H30),$D30),
_xlpm.IsPrincipalRemainingZeroCondition,ROUND($H30,2)=0,
_xlpm.IsPrincipalRemainingBlankCondition,$H30="",
_xlpm.IsPeriodBlankCondition,ISBLANK($A31),
_xlpm.Calculation,IF(_xlpm.IsPeriodBlankCondition,"",IF(_xlpm.IsPrincipalRemainingBlankCondition,"",IF(_xlpm.IsPrincipalRemainingZeroCondition,"",_xlpm.Payment))),
_xlpm.Calculation
)</f>
        <v>1579.6288261598379</v>
      </c>
      <c r="E31" s="5">
        <f>_xlfn.LET(
_xlpm.StartingPrincipalBalance,$H30,
_xlpm.IsPrincipalRemainingZeroCondition,ROUND($H30,2)=0,
_xlpm.IsPrincipalRemainingBlankCondition,$H30="",
_xlpm.IsPeriodBlankCondition,ISBLANK($A31),
_xlpm.Calculation,IF(_xlpm.IsPeriodBlankCondition,"",IF(_xlpm.IsPrincipalRemainingBlankCondition,"",IF(_xlpm.IsPrincipalRemainingZeroCondition,"",_xlpm.StartingPrincipalBalance))),
_xlpm.Calculation
)</f>
        <v>179595.16460510003</v>
      </c>
      <c r="F31" s="5" cm="1">
        <f t="array" ref="F31">_xlfn.LET(
_xlpm.InterestCalculation,$H30*($C31/12),
_xlpm.IsPrincipalRemainingZeroCondition,ROUND($H30,2)=0,
_xlpm.IsPrincipalRemainingBlankCondition,$H30="",
_xlpm.IsPeriodBlankCondition,ISBLANK($A31),
_xlpm.Calculation,IF(_xlpm.IsPeriodBlankCondition,"",IF(_xlpm.IsPrincipalRemainingBlankCondition,"",IF(_xlpm.IsPrincipalRemainingZeroCondition,"",_xlpm.InterestCalculation))),
_xlpm.Calculation
)</f>
        <v>1496.626371709167</v>
      </c>
      <c r="G31" s="5">
        <f>_xlfn.LET(
_xlpm.PrincipalOwedCalculation,$D31-$F31,
_xlpm.IsPrincipalLessThenOrEqualToMonthlyPaymentCondition,$H30&lt;=$D31,
_xlpm.IsPrincipalZeroCondition,ROUND($H30,2) = 0,
_xlpm.IsPrincipalRemainingBlankCondition,$H30="",
_xlpm.IsPeriodBlankCondition,ISBLANK($A31),
_xlpm.Calculation,IF(_xlpm.IsPeriodBlankCondition,"",IF(_xlpm.IsPrincipalRemainingBlankCondition,"",IF(_xlpm.IsPrincipalZeroCondition,"",IF(_xlpm.IsPrincipalLessThenOrEqualToMonthlyPaymentCondition,$H30,_xlpm.PrincipalOwedCalculation)))),
_xlpm.Calculation
)</f>
        <v>83.002454450670939</v>
      </c>
      <c r="H31" s="5">
        <f>_xlfn.LET(
_xlpm.StartingBalanceGreaterThanPrincipalOwedPlusPrepaymentCondition,$E31&gt;=$G31,
_xlpm.IsPrincpalOwedPlusPrepaymentLessThanOrEqualToPrincipalRemainingCondition,ROUND($G31,2)&lt;=ROUND($H30,2),
_xlpm.IsCurrentPrincapalOwedAmtGreaterThanPrevPrincipalOwedCondition,$G30&gt;$H30,
_xlpm.IsPrincipalZeroCondition,ROUND($H30,2) = 0,
_xlpm.IsPrincipalRemainingBlankCondition,$H30="",
_xlpm.IsPeriodBlankCondition,ISBLANK($A31),
_xlpm.Calculation,IF(_xlpm.IsPeriodBlankCondition,"",IF(_xlpm.IsPrincipalRemainingBlankCondition,"",IF(_xlpm.IsPrincipalZeroCondition,"",IF(_xlpm.StartingBalanceGreaterThanPrincipalOwedPlusPrepaymentCondition,$E31-$G31,0)))),
_xlpm.Calculation
)</f>
        <v>179512.16215064935</v>
      </c>
      <c r="I31" s="5">
        <f>_xlfn.LET(
_xlpm.PrincpalRemainingCalculation,$B$11,
_xlpm.IsPrincipalZeroCondition,ROUND($H30,2) = 0,
_xlpm.IsPrincipalRemainingBlankCondition,$H30="",
_xlpm.IsPeriodBlankCondition,ISBLANK($A31),
_xlpm.Calculation,IF(_xlpm.IsPeriodBlankCondition,"",IF(_xlpm.IsPrincipalRemainingBlankCondition,"",IF(_xlpm.IsPrincipalZeroCondition,"",_xlpm.PrincpalRemainingCalculation))),
_xlpm.Calculation
)</f>
        <v>500</v>
      </c>
      <c r="J31" s="5">
        <f>_xlfn.LET(
_xlpm.IsPrincipalRemainingLessThanOrEqualToPMICutoffAmtCondition,$H30&lt;=$B$2*(1-$B$13),
_xlpm.PMIMonthlyPayment,$B$17,
_xlpm.IsPrincipalZeroCondition,ROUND($H30,2) = 0,
_xlpm.IsPrincipalRemainingBlankCondition,$H30="",
_xlpm.IsPeriodBlankCondition,ISBLANK($A31),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31" s="5">
        <f>_xlfn.LET(
_xlpm.IfPMIOwedIsBlank,IF($J31 = "",0,$J31),
_xlpm.TotalMonthlyPaymentCalculation,$F31+$G31+$I31+_xlpm.IfPMIOwedIsBlank,
_xlpm.IsPrincipalZeroCondition,ROUND($H30,2) = 0,
_xlpm.IsPrincipalRemainingBlankCondition,$H30="",
_xlpm.IsPeriodBlankCondition,ISBLANK($A31),
_xlpm.Calculation,IF(_xlpm.IsPeriodBlankCondition,"",IF(_xlpm.IsPrincipalRemainingBlankCondition,"",IF(_xlpm.IsPrincipalZeroCondition,"",_xlpm.TotalMonthlyPaymentCalculation))),
_xlpm.Calculation
)</f>
        <v>2379.6288261598379</v>
      </c>
      <c r="L31" s="5"/>
      <c r="M31" s="5"/>
      <c r="N31" s="5"/>
      <c r="O31" s="5"/>
    </row>
    <row r="32" spans="1:15" x14ac:dyDescent="0.3">
      <c r="A32">
        <v>7</v>
      </c>
      <c r="B32" s="53">
        <f t="shared" si="0"/>
        <v>44013</v>
      </c>
      <c r="C32" s="70">
        <f>IF(ISBLANK($A32),"",'Variable Mortgage Schedule'!$C32)</f>
        <v>0.1</v>
      </c>
      <c r="D32" s="63">
        <f>_xlfn.LET(
_xlpm.Payment,IF(OR($C32&lt;&gt;$C31,$C31=""),-PMT($C32/12,COUNT($A32:$A$625),$H31),$D31),
_xlpm.IsPrincipalRemainingZeroCondition,ROUND($H31,2)=0,
_xlpm.IsPrincipalRemainingBlankCondition,$H31="",
_xlpm.IsPeriodBlankCondition,ISBLANK($A32),
_xlpm.Calculation,IF(_xlpm.IsPeriodBlankCondition,"",IF(_xlpm.IsPrincipalRemainingBlankCondition,"",IF(_xlpm.IsPrincipalRemainingZeroCondition,"",_xlpm.Payment))),
_xlpm.Calculation
)</f>
        <v>1579.6288261598379</v>
      </c>
      <c r="E32" s="5">
        <f>_xlfn.LET(
_xlpm.StartingPrincipalBalance,$H31,
_xlpm.IsPrincipalRemainingZeroCondition,ROUND($H31,2)=0,
_xlpm.IsPrincipalRemainingBlankCondition,$H31="",
_xlpm.IsPeriodBlankCondition,ISBLANK($A32),
_xlpm.Calculation,IF(_xlpm.IsPeriodBlankCondition,"",IF(_xlpm.IsPrincipalRemainingBlankCondition,"",IF(_xlpm.IsPrincipalRemainingZeroCondition,"",_xlpm.StartingPrincipalBalance))),
_xlpm.Calculation
)</f>
        <v>179512.16215064935</v>
      </c>
      <c r="F32" s="5" cm="1">
        <f t="array" ref="F32">_xlfn.LET(
_xlpm.InterestCalculation,$H31*($C32/12),
_xlpm.IsPrincipalRemainingZeroCondition,ROUND($H31,2)=0,
_xlpm.IsPrincipalRemainingBlankCondition,$H31="",
_xlpm.IsPeriodBlankCondition,ISBLANK($A32),
_xlpm.Calculation,IF(_xlpm.IsPeriodBlankCondition,"",IF(_xlpm.IsPrincipalRemainingBlankCondition,"",IF(_xlpm.IsPrincipalRemainingZeroCondition,"",_xlpm.InterestCalculation))),
_xlpm.Calculation
)</f>
        <v>1495.9346845887446</v>
      </c>
      <c r="G32" s="5">
        <f>_xlfn.LET(
_xlpm.PrincipalOwedCalculation,$D32-$F32,
_xlpm.IsPrincipalLessThenOrEqualToMonthlyPaymentCondition,$H31&lt;=$D32,
_xlpm.IsPrincipalZeroCondition,ROUND($H31,2) = 0,
_xlpm.IsPrincipalRemainingBlankCondition,$H31="",
_xlpm.IsPeriodBlankCondition,ISBLANK($A32),
_xlpm.Calculation,IF(_xlpm.IsPeriodBlankCondition,"",IF(_xlpm.IsPrincipalRemainingBlankCondition,"",IF(_xlpm.IsPrincipalZeroCondition,"",IF(_xlpm.IsPrincipalLessThenOrEqualToMonthlyPaymentCondition,$H31,_xlpm.PrincipalOwedCalculation)))),
_xlpm.Calculation
)</f>
        <v>83.694141571093269</v>
      </c>
      <c r="H32" s="5">
        <f>_xlfn.LET(
_xlpm.StartingBalanceGreaterThanPrincipalOwedPlusPrepaymentCondition,$E32&gt;=$G32,
_xlpm.IsPrincpalOwedPlusPrepaymentLessThanOrEqualToPrincipalRemainingCondition,ROUND($G32,2)&lt;=ROUND($H31,2),
_xlpm.IsCurrentPrincapalOwedAmtGreaterThanPrevPrincipalOwedCondition,$G31&gt;$H31,
_xlpm.IsPrincipalZeroCondition,ROUND($H31,2) = 0,
_xlpm.IsPrincipalRemainingBlankCondition,$H31="",
_xlpm.IsPeriodBlankCondition,ISBLANK($A32),
_xlpm.Calculation,IF(_xlpm.IsPeriodBlankCondition,"",IF(_xlpm.IsPrincipalRemainingBlankCondition,"",IF(_xlpm.IsPrincipalZeroCondition,"",IF(_xlpm.StartingBalanceGreaterThanPrincipalOwedPlusPrepaymentCondition,$E32-$G32,0)))),
_xlpm.Calculation
)</f>
        <v>179428.46800907826</v>
      </c>
      <c r="I32" s="5">
        <f>_xlfn.LET(
_xlpm.PrincpalRemainingCalculation,$B$11,
_xlpm.IsPrincipalZeroCondition,ROUND($H31,2) = 0,
_xlpm.IsPrincipalRemainingBlankCondition,$H31="",
_xlpm.IsPeriodBlankCondition,ISBLANK($A32),
_xlpm.Calculation,IF(_xlpm.IsPeriodBlankCondition,"",IF(_xlpm.IsPrincipalRemainingBlankCondition,"",IF(_xlpm.IsPrincipalZeroCondition,"",_xlpm.PrincpalRemainingCalculation))),
_xlpm.Calculation
)</f>
        <v>500</v>
      </c>
      <c r="J32" s="5">
        <f>_xlfn.LET(
_xlpm.IsPrincipalRemainingLessThanOrEqualToPMICutoffAmtCondition,$H31&lt;=$B$2*(1-$B$13),
_xlpm.PMIMonthlyPayment,$B$17,
_xlpm.IsPrincipalZeroCondition,ROUND($H31,2) = 0,
_xlpm.IsPrincipalRemainingBlankCondition,$H31="",
_xlpm.IsPeriodBlankCondition,ISBLANK($A32),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32" s="5">
        <f>_xlfn.LET(
_xlpm.IfPMIOwedIsBlank,IF($J32 = "",0,$J32),
_xlpm.TotalMonthlyPaymentCalculation,$F32+$G32+$I32+_xlpm.IfPMIOwedIsBlank,
_xlpm.IsPrincipalZeroCondition,ROUND($H31,2) = 0,
_xlpm.IsPrincipalRemainingBlankCondition,$H31="",
_xlpm.IsPeriodBlankCondition,ISBLANK($A32),
_xlpm.Calculation,IF(_xlpm.IsPeriodBlankCondition,"",IF(_xlpm.IsPrincipalRemainingBlankCondition,"",IF(_xlpm.IsPrincipalZeroCondition,"",_xlpm.TotalMonthlyPaymentCalculation))),
_xlpm.Calculation
)</f>
        <v>2379.6288261598379</v>
      </c>
      <c r="L32" s="5"/>
      <c r="M32" s="5"/>
      <c r="N32" s="5"/>
      <c r="O32" s="5"/>
    </row>
    <row r="33" spans="1:15" x14ac:dyDescent="0.3">
      <c r="A33">
        <v>8</v>
      </c>
      <c r="B33" s="53">
        <f t="shared" si="0"/>
        <v>44044</v>
      </c>
      <c r="C33" s="70">
        <f>IF(ISBLANK($A33),"",'Variable Mortgage Schedule'!$C33)</f>
        <v>0.1</v>
      </c>
      <c r="D33" s="63">
        <f>_xlfn.LET(
_xlpm.Payment,IF(OR($C33&lt;&gt;$C32,$C32=""),-PMT($C33/12,COUNT($A33:$A$625),$H32),$D32),
_xlpm.IsPrincipalRemainingZeroCondition,ROUND($H32,2)=0,
_xlpm.IsPrincipalRemainingBlankCondition,$H32="",
_xlpm.IsPeriodBlankCondition,ISBLANK($A33),
_xlpm.Calculation,IF(_xlpm.IsPeriodBlankCondition,"",IF(_xlpm.IsPrincipalRemainingBlankCondition,"",IF(_xlpm.IsPrincipalRemainingZeroCondition,"",_xlpm.Payment))),
_xlpm.Calculation
)</f>
        <v>1579.6288261598379</v>
      </c>
      <c r="E33" s="5">
        <f>_xlfn.LET(
_xlpm.StartingPrincipalBalance,$H32,
_xlpm.IsPrincipalRemainingZeroCondition,ROUND($H32,2)=0,
_xlpm.IsPrincipalRemainingBlankCondition,$H32="",
_xlpm.IsPeriodBlankCondition,ISBLANK($A33),
_xlpm.Calculation,IF(_xlpm.IsPeriodBlankCondition,"",IF(_xlpm.IsPrincipalRemainingBlankCondition,"",IF(_xlpm.IsPrincipalRemainingZeroCondition,"",_xlpm.StartingPrincipalBalance))),
_xlpm.Calculation
)</f>
        <v>179428.46800907826</v>
      </c>
      <c r="F33" s="5" cm="1">
        <f t="array" ref="F33">_xlfn.LET(
_xlpm.InterestCalculation,$H32*($C33/12),
_xlpm.IsPrincipalRemainingZeroCondition,ROUND($H32,2)=0,
_xlpm.IsPrincipalRemainingBlankCondition,$H32="",
_xlpm.IsPeriodBlankCondition,ISBLANK($A33),
_xlpm.Calculation,IF(_xlpm.IsPeriodBlankCondition,"",IF(_xlpm.IsPrincipalRemainingBlankCondition,"",IF(_xlpm.IsPrincipalRemainingZeroCondition,"",_xlpm.InterestCalculation))),
_xlpm.Calculation
)</f>
        <v>1495.2372334089855</v>
      </c>
      <c r="G33" s="5">
        <f>_xlfn.LET(
_xlpm.PrincipalOwedCalculation,$D33-$F33,
_xlpm.IsPrincipalLessThenOrEqualToMonthlyPaymentCondition,$H32&lt;=$D33,
_xlpm.IsPrincipalZeroCondition,ROUND($H32,2) = 0,
_xlpm.IsPrincipalRemainingBlankCondition,$H32="",
_xlpm.IsPeriodBlankCondition,ISBLANK($A33),
_xlpm.Calculation,IF(_xlpm.IsPeriodBlankCondition,"",IF(_xlpm.IsPrincipalRemainingBlankCondition,"",IF(_xlpm.IsPrincipalZeroCondition,"",IF(_xlpm.IsPrincipalLessThenOrEqualToMonthlyPaymentCondition,$H32,_xlpm.PrincipalOwedCalculation)))),
_xlpm.Calculation
)</f>
        <v>84.391592750852396</v>
      </c>
      <c r="H33" s="5">
        <f>_xlfn.LET(
_xlpm.StartingBalanceGreaterThanPrincipalOwedPlusPrepaymentCondition,$E33&gt;=$G33,
_xlpm.IsPrincpalOwedPlusPrepaymentLessThanOrEqualToPrincipalRemainingCondition,ROUND($G33,2)&lt;=ROUND($H32,2),
_xlpm.IsCurrentPrincapalOwedAmtGreaterThanPrevPrincipalOwedCondition,$G32&gt;$H32,
_xlpm.IsPrincipalZeroCondition,ROUND($H32,2) = 0,
_xlpm.IsPrincipalRemainingBlankCondition,$H32="",
_xlpm.IsPeriodBlankCondition,ISBLANK($A33),
_xlpm.Calculation,IF(_xlpm.IsPeriodBlankCondition,"",IF(_xlpm.IsPrincipalRemainingBlankCondition,"",IF(_xlpm.IsPrincipalZeroCondition,"",IF(_xlpm.StartingBalanceGreaterThanPrincipalOwedPlusPrepaymentCondition,$E33-$G33,0)))),
_xlpm.Calculation
)</f>
        <v>179344.07641632741</v>
      </c>
      <c r="I33" s="5">
        <f>_xlfn.LET(
_xlpm.PrincpalRemainingCalculation,$B$11,
_xlpm.IsPrincipalZeroCondition,ROUND($H32,2) = 0,
_xlpm.IsPrincipalRemainingBlankCondition,$H32="",
_xlpm.IsPeriodBlankCondition,ISBLANK($A33),
_xlpm.Calculation,IF(_xlpm.IsPeriodBlankCondition,"",IF(_xlpm.IsPrincipalRemainingBlankCondition,"",IF(_xlpm.IsPrincipalZeroCondition,"",_xlpm.PrincpalRemainingCalculation))),
_xlpm.Calculation
)</f>
        <v>500</v>
      </c>
      <c r="J33" s="5">
        <f>_xlfn.LET(
_xlpm.IsPrincipalRemainingLessThanOrEqualToPMICutoffAmtCondition,$H32&lt;=$B$2*(1-$B$13),
_xlpm.PMIMonthlyPayment,$B$17,
_xlpm.IsPrincipalZeroCondition,ROUND($H32,2) = 0,
_xlpm.IsPrincipalRemainingBlankCondition,$H32="",
_xlpm.IsPeriodBlankCondition,ISBLANK($A33),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33" s="5">
        <f>_xlfn.LET(
_xlpm.IfPMIOwedIsBlank,IF($J33 = "",0,$J33),
_xlpm.TotalMonthlyPaymentCalculation,$F33+$G33+$I33+_xlpm.IfPMIOwedIsBlank,
_xlpm.IsPrincipalZeroCondition,ROUND($H32,2) = 0,
_xlpm.IsPrincipalRemainingBlankCondition,$H32="",
_xlpm.IsPeriodBlankCondition,ISBLANK($A33),
_xlpm.Calculation,IF(_xlpm.IsPeriodBlankCondition,"",IF(_xlpm.IsPrincipalRemainingBlankCondition,"",IF(_xlpm.IsPrincipalZeroCondition,"",_xlpm.TotalMonthlyPaymentCalculation))),
_xlpm.Calculation
)</f>
        <v>2379.6288261598379</v>
      </c>
      <c r="L33" s="5"/>
      <c r="M33" s="5"/>
      <c r="N33" s="5"/>
      <c r="O33" s="5"/>
    </row>
    <row r="34" spans="1:15" x14ac:dyDescent="0.3">
      <c r="A34">
        <v>9</v>
      </c>
      <c r="B34" s="53">
        <f t="shared" si="0"/>
        <v>44075</v>
      </c>
      <c r="C34" s="70">
        <f>IF(ISBLANK($A34),"",'Variable Mortgage Schedule'!$C34)</f>
        <v>0.1</v>
      </c>
      <c r="D34" s="63">
        <f>_xlfn.LET(
_xlpm.Payment,IF(OR($C34&lt;&gt;$C33,$C33=""),-PMT($C34/12,COUNT($A34:$A$625),$H33),$D33),
_xlpm.IsPrincipalRemainingZeroCondition,ROUND($H33,2)=0,
_xlpm.IsPrincipalRemainingBlankCondition,$H33="",
_xlpm.IsPeriodBlankCondition,ISBLANK($A34),
_xlpm.Calculation,IF(_xlpm.IsPeriodBlankCondition,"",IF(_xlpm.IsPrincipalRemainingBlankCondition,"",IF(_xlpm.IsPrincipalRemainingZeroCondition,"",_xlpm.Payment))),
_xlpm.Calculation
)</f>
        <v>1579.6288261598379</v>
      </c>
      <c r="E34" s="5">
        <f>_xlfn.LET(
_xlpm.StartingPrincipalBalance,$H33,
_xlpm.IsPrincipalRemainingZeroCondition,ROUND($H33,2)=0,
_xlpm.IsPrincipalRemainingBlankCondition,$H33="",
_xlpm.IsPeriodBlankCondition,ISBLANK($A34),
_xlpm.Calculation,IF(_xlpm.IsPeriodBlankCondition,"",IF(_xlpm.IsPrincipalRemainingBlankCondition,"",IF(_xlpm.IsPrincipalRemainingZeroCondition,"",_xlpm.StartingPrincipalBalance))),
_xlpm.Calculation
)</f>
        <v>179344.07641632741</v>
      </c>
      <c r="F34" s="5" cm="1">
        <f t="array" ref="F34">_xlfn.LET(
_xlpm.InterestCalculation,$H33*($C34/12),
_xlpm.IsPrincipalRemainingZeroCondition,ROUND($H33,2)=0,
_xlpm.IsPrincipalRemainingBlankCondition,$H33="",
_xlpm.IsPeriodBlankCondition,ISBLANK($A34),
_xlpm.Calculation,IF(_xlpm.IsPeriodBlankCondition,"",IF(_xlpm.IsPrincipalRemainingBlankCondition,"",IF(_xlpm.IsPrincipalRemainingZeroCondition,"",_xlpm.InterestCalculation))),
_xlpm.Calculation
)</f>
        <v>1494.5339701360617</v>
      </c>
      <c r="G34" s="5">
        <f>_xlfn.LET(
_xlpm.PrincipalOwedCalculation,$D34-$F34,
_xlpm.IsPrincipalLessThenOrEqualToMonthlyPaymentCondition,$H33&lt;=$D34,
_xlpm.IsPrincipalZeroCondition,ROUND($H33,2) = 0,
_xlpm.IsPrincipalRemainingBlankCondition,$H33="",
_xlpm.IsPeriodBlankCondition,ISBLANK($A34),
_xlpm.Calculation,IF(_xlpm.IsPeriodBlankCondition,"",IF(_xlpm.IsPrincipalRemainingBlankCondition,"",IF(_xlpm.IsPrincipalZeroCondition,"",IF(_xlpm.IsPrincipalLessThenOrEqualToMonthlyPaymentCondition,$H33,_xlpm.PrincipalOwedCalculation)))),
_xlpm.Calculation
)</f>
        <v>85.094856023776174</v>
      </c>
      <c r="H34" s="5">
        <f>_xlfn.LET(
_xlpm.StartingBalanceGreaterThanPrincipalOwedPlusPrepaymentCondition,$E34&gt;=$G34,
_xlpm.IsPrincpalOwedPlusPrepaymentLessThanOrEqualToPrincipalRemainingCondition,ROUND($G34,2)&lt;=ROUND($H33,2),
_xlpm.IsCurrentPrincapalOwedAmtGreaterThanPrevPrincipalOwedCondition,$G33&gt;$H33,
_xlpm.IsPrincipalZeroCondition,ROUND($H33,2) = 0,
_xlpm.IsPrincipalRemainingBlankCondition,$H33="",
_xlpm.IsPeriodBlankCondition,ISBLANK($A34),
_xlpm.Calculation,IF(_xlpm.IsPeriodBlankCondition,"",IF(_xlpm.IsPrincipalRemainingBlankCondition,"",IF(_xlpm.IsPrincipalZeroCondition,"",IF(_xlpm.StartingBalanceGreaterThanPrincipalOwedPlusPrepaymentCondition,$E34-$G34,0)))),
_xlpm.Calculation
)</f>
        <v>179258.98156030363</v>
      </c>
      <c r="I34" s="5">
        <f>_xlfn.LET(
_xlpm.PrincpalRemainingCalculation,$B$11,
_xlpm.IsPrincipalZeroCondition,ROUND($H33,2) = 0,
_xlpm.IsPrincipalRemainingBlankCondition,$H33="",
_xlpm.IsPeriodBlankCondition,ISBLANK($A34),
_xlpm.Calculation,IF(_xlpm.IsPeriodBlankCondition,"",IF(_xlpm.IsPrincipalRemainingBlankCondition,"",IF(_xlpm.IsPrincipalZeroCondition,"",_xlpm.PrincpalRemainingCalculation))),
_xlpm.Calculation
)</f>
        <v>500</v>
      </c>
      <c r="J34" s="5">
        <f>_xlfn.LET(
_xlpm.IsPrincipalRemainingLessThanOrEqualToPMICutoffAmtCondition,$H33&lt;=$B$2*(1-$B$13),
_xlpm.PMIMonthlyPayment,$B$17,
_xlpm.IsPrincipalZeroCondition,ROUND($H33,2) = 0,
_xlpm.IsPrincipalRemainingBlankCondition,$H33="",
_xlpm.IsPeriodBlankCondition,ISBLANK($A34),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34" s="5">
        <f>_xlfn.LET(
_xlpm.IfPMIOwedIsBlank,IF($J34 = "",0,$J34),
_xlpm.TotalMonthlyPaymentCalculation,$F34+$G34+$I34+_xlpm.IfPMIOwedIsBlank,
_xlpm.IsPrincipalZeroCondition,ROUND($H33,2) = 0,
_xlpm.IsPrincipalRemainingBlankCondition,$H33="",
_xlpm.IsPeriodBlankCondition,ISBLANK($A34),
_xlpm.Calculation,IF(_xlpm.IsPeriodBlankCondition,"",IF(_xlpm.IsPrincipalRemainingBlankCondition,"",IF(_xlpm.IsPrincipalZeroCondition,"",_xlpm.TotalMonthlyPaymentCalculation))),
_xlpm.Calculation
)</f>
        <v>2379.6288261598379</v>
      </c>
      <c r="L34" s="5"/>
      <c r="M34" s="5"/>
      <c r="N34" s="5"/>
      <c r="O34" s="5"/>
    </row>
    <row r="35" spans="1:15" x14ac:dyDescent="0.3">
      <c r="A35">
        <v>10</v>
      </c>
      <c r="B35" s="53">
        <f t="shared" si="0"/>
        <v>44105</v>
      </c>
      <c r="C35" s="70">
        <f>IF(ISBLANK($A35),"",'Variable Mortgage Schedule'!$C35)</f>
        <v>0.1</v>
      </c>
      <c r="D35" s="63">
        <f>_xlfn.LET(
_xlpm.Payment,IF(OR($C35&lt;&gt;$C34,$C34=""),-PMT($C35/12,COUNT($A35:$A$625),$H34),$D34),
_xlpm.IsPrincipalRemainingZeroCondition,ROUND($H34,2)=0,
_xlpm.IsPrincipalRemainingBlankCondition,$H34="",
_xlpm.IsPeriodBlankCondition,ISBLANK($A35),
_xlpm.Calculation,IF(_xlpm.IsPeriodBlankCondition,"",IF(_xlpm.IsPrincipalRemainingBlankCondition,"",IF(_xlpm.IsPrincipalRemainingZeroCondition,"",_xlpm.Payment))),
_xlpm.Calculation
)</f>
        <v>1579.6288261598379</v>
      </c>
      <c r="E35" s="5">
        <f>_xlfn.LET(
_xlpm.StartingPrincipalBalance,$H34,
_xlpm.IsPrincipalRemainingZeroCondition,ROUND($H34,2)=0,
_xlpm.IsPrincipalRemainingBlankCondition,$H34="",
_xlpm.IsPeriodBlankCondition,ISBLANK($A35),
_xlpm.Calculation,IF(_xlpm.IsPeriodBlankCondition,"",IF(_xlpm.IsPrincipalRemainingBlankCondition,"",IF(_xlpm.IsPrincipalRemainingZeroCondition,"",_xlpm.StartingPrincipalBalance))),
_xlpm.Calculation
)</f>
        <v>179258.98156030363</v>
      </c>
      <c r="F35" s="5" cm="1">
        <f t="array" ref="F35">_xlfn.LET(
_xlpm.InterestCalculation,$H34*($C35/12),
_xlpm.IsPrincipalRemainingZeroCondition,ROUND($H34,2)=0,
_xlpm.IsPrincipalRemainingBlankCondition,$H34="",
_xlpm.IsPeriodBlankCondition,ISBLANK($A35),
_xlpm.Calculation,IF(_xlpm.IsPeriodBlankCondition,"",IF(_xlpm.IsPrincipalRemainingBlankCondition,"",IF(_xlpm.IsPrincipalRemainingZeroCondition,"",_xlpm.InterestCalculation))),
_xlpm.Calculation
)</f>
        <v>1493.8248463358636</v>
      </c>
      <c r="G35" s="5">
        <f>_xlfn.LET(
_xlpm.PrincipalOwedCalculation,$D35-$F35,
_xlpm.IsPrincipalLessThenOrEqualToMonthlyPaymentCondition,$H34&lt;=$D35,
_xlpm.IsPrincipalZeroCondition,ROUND($H34,2) = 0,
_xlpm.IsPrincipalRemainingBlankCondition,$H34="",
_xlpm.IsPeriodBlankCondition,ISBLANK($A35),
_xlpm.Calculation,IF(_xlpm.IsPeriodBlankCondition,"",IF(_xlpm.IsPrincipalRemainingBlankCondition,"",IF(_xlpm.IsPrincipalZeroCondition,"",IF(_xlpm.IsPrincipalLessThenOrEqualToMonthlyPaymentCondition,$H34,_xlpm.PrincipalOwedCalculation)))),
_xlpm.Calculation
)</f>
        <v>85.803979823974259</v>
      </c>
      <c r="H35" s="5">
        <f>_xlfn.LET(
_xlpm.StartingBalanceGreaterThanPrincipalOwedPlusPrepaymentCondition,$E35&gt;=$G35,
_xlpm.IsPrincpalOwedPlusPrepaymentLessThanOrEqualToPrincipalRemainingCondition,ROUND($G35,2)&lt;=ROUND($H34,2),
_xlpm.IsCurrentPrincapalOwedAmtGreaterThanPrevPrincipalOwedCondition,$G34&gt;$H34,
_xlpm.IsPrincipalZeroCondition,ROUND($H34,2) = 0,
_xlpm.IsPrincipalRemainingBlankCondition,$H34="",
_xlpm.IsPeriodBlankCondition,ISBLANK($A35),
_xlpm.Calculation,IF(_xlpm.IsPeriodBlankCondition,"",IF(_xlpm.IsPrincipalRemainingBlankCondition,"",IF(_xlpm.IsPrincipalZeroCondition,"",IF(_xlpm.StartingBalanceGreaterThanPrincipalOwedPlusPrepaymentCondition,$E35-$G35,0)))),
_xlpm.Calculation
)</f>
        <v>179173.17758047965</v>
      </c>
      <c r="I35" s="5">
        <f>_xlfn.LET(
_xlpm.PrincpalRemainingCalculation,$B$11,
_xlpm.IsPrincipalZeroCondition,ROUND($H34,2) = 0,
_xlpm.IsPrincipalRemainingBlankCondition,$H34="",
_xlpm.IsPeriodBlankCondition,ISBLANK($A35),
_xlpm.Calculation,IF(_xlpm.IsPeriodBlankCondition,"",IF(_xlpm.IsPrincipalRemainingBlankCondition,"",IF(_xlpm.IsPrincipalZeroCondition,"",_xlpm.PrincpalRemainingCalculation))),
_xlpm.Calculation
)</f>
        <v>500</v>
      </c>
      <c r="J35" s="5">
        <f>_xlfn.LET(
_xlpm.IsPrincipalRemainingLessThanOrEqualToPMICutoffAmtCondition,$H34&lt;=$B$2*(1-$B$13),
_xlpm.PMIMonthlyPayment,$B$17,
_xlpm.IsPrincipalZeroCondition,ROUND($H34,2) = 0,
_xlpm.IsPrincipalRemainingBlankCondition,$H34="",
_xlpm.IsPeriodBlankCondition,ISBLANK($A35),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35" s="5">
        <f>_xlfn.LET(
_xlpm.IfPMIOwedIsBlank,IF($J35 = "",0,$J35),
_xlpm.TotalMonthlyPaymentCalculation,$F35+$G35+$I35+_xlpm.IfPMIOwedIsBlank,
_xlpm.IsPrincipalZeroCondition,ROUND($H34,2) = 0,
_xlpm.IsPrincipalRemainingBlankCondition,$H34="",
_xlpm.IsPeriodBlankCondition,ISBLANK($A35),
_xlpm.Calculation,IF(_xlpm.IsPeriodBlankCondition,"",IF(_xlpm.IsPrincipalRemainingBlankCondition,"",IF(_xlpm.IsPrincipalZeroCondition,"",_xlpm.TotalMonthlyPaymentCalculation))),
_xlpm.Calculation
)</f>
        <v>2379.6288261598379</v>
      </c>
      <c r="L35" s="5"/>
      <c r="M35" s="5"/>
      <c r="N35" s="5"/>
      <c r="O35" s="47"/>
    </row>
    <row r="36" spans="1:15" x14ac:dyDescent="0.3">
      <c r="A36">
        <v>11</v>
      </c>
      <c r="B36" s="53">
        <f t="shared" si="0"/>
        <v>44136</v>
      </c>
      <c r="C36" s="70">
        <f>IF(ISBLANK($A36),"",'Variable Mortgage Schedule'!$C36)</f>
        <v>0.1</v>
      </c>
      <c r="D36" s="63">
        <f>_xlfn.LET(
_xlpm.Payment,IF(OR($C36&lt;&gt;$C35,$C35=""),-PMT($C36/12,COUNT($A36:$A$625),$H35),$D35),
_xlpm.IsPrincipalRemainingZeroCondition,ROUND($H35,2)=0,
_xlpm.IsPrincipalRemainingBlankCondition,$H35="",
_xlpm.IsPeriodBlankCondition,ISBLANK($A36),
_xlpm.Calculation,IF(_xlpm.IsPeriodBlankCondition,"",IF(_xlpm.IsPrincipalRemainingBlankCondition,"",IF(_xlpm.IsPrincipalRemainingZeroCondition,"",_xlpm.Payment))),
_xlpm.Calculation
)</f>
        <v>1579.6288261598379</v>
      </c>
      <c r="E36" s="5">
        <f>_xlfn.LET(
_xlpm.StartingPrincipalBalance,$H35,
_xlpm.IsPrincipalRemainingZeroCondition,ROUND($H35,2)=0,
_xlpm.IsPrincipalRemainingBlankCondition,$H35="",
_xlpm.IsPeriodBlankCondition,ISBLANK($A36),
_xlpm.Calculation,IF(_xlpm.IsPeriodBlankCondition,"",IF(_xlpm.IsPrincipalRemainingBlankCondition,"",IF(_xlpm.IsPrincipalRemainingZeroCondition,"",_xlpm.StartingPrincipalBalance))),
_xlpm.Calculation
)</f>
        <v>179173.17758047965</v>
      </c>
      <c r="F36" s="5" cm="1">
        <f t="array" ref="F36">_xlfn.LET(
_xlpm.InterestCalculation,$H35*($C36/12),
_xlpm.IsPrincipalRemainingZeroCondition,ROUND($H35,2)=0,
_xlpm.IsPrincipalRemainingBlankCondition,$H35="",
_xlpm.IsPeriodBlankCondition,ISBLANK($A36),
_xlpm.Calculation,IF(_xlpm.IsPeriodBlankCondition,"",IF(_xlpm.IsPrincipalRemainingBlankCondition,"",IF(_xlpm.IsPrincipalRemainingZeroCondition,"",_xlpm.InterestCalculation))),
_xlpm.Calculation
)</f>
        <v>1493.1098131706638</v>
      </c>
      <c r="G36" s="5">
        <f>_xlfn.LET(
_xlpm.PrincipalOwedCalculation,$D36-$F36,
_xlpm.IsPrincipalLessThenOrEqualToMonthlyPaymentCondition,$H35&lt;=$D36,
_xlpm.IsPrincipalZeroCondition,ROUND($H35,2) = 0,
_xlpm.IsPrincipalRemainingBlankCondition,$H35="",
_xlpm.IsPeriodBlankCondition,ISBLANK($A36),
_xlpm.Calculation,IF(_xlpm.IsPeriodBlankCondition,"",IF(_xlpm.IsPrincipalRemainingBlankCondition,"",IF(_xlpm.IsPrincipalZeroCondition,"",IF(_xlpm.IsPrincipalLessThenOrEqualToMonthlyPaymentCondition,$H35,_xlpm.PrincipalOwedCalculation)))),
_xlpm.Calculation
)</f>
        <v>86.519012989174144</v>
      </c>
      <c r="H36" s="5">
        <f>_xlfn.LET(
_xlpm.StartingBalanceGreaterThanPrincipalOwedPlusPrepaymentCondition,$E36&gt;=$G36,
_xlpm.IsPrincpalOwedPlusPrepaymentLessThanOrEqualToPrincipalRemainingCondition,ROUND($G36,2)&lt;=ROUND($H35,2),
_xlpm.IsCurrentPrincapalOwedAmtGreaterThanPrevPrincipalOwedCondition,$G35&gt;$H35,
_xlpm.IsPrincipalZeroCondition,ROUND($H35,2) = 0,
_xlpm.IsPrincipalRemainingBlankCondition,$H35="",
_xlpm.IsPeriodBlankCondition,ISBLANK($A36),
_xlpm.Calculation,IF(_xlpm.IsPeriodBlankCondition,"",IF(_xlpm.IsPrincipalRemainingBlankCondition,"",IF(_xlpm.IsPrincipalZeroCondition,"",IF(_xlpm.StartingBalanceGreaterThanPrincipalOwedPlusPrepaymentCondition,$E36-$G36,0)))),
_xlpm.Calculation
)</f>
        <v>179086.65856749046</v>
      </c>
      <c r="I36" s="5">
        <f>_xlfn.LET(
_xlpm.PrincpalRemainingCalculation,$B$11,
_xlpm.IsPrincipalZeroCondition,ROUND($H35,2) = 0,
_xlpm.IsPrincipalRemainingBlankCondition,$H35="",
_xlpm.IsPeriodBlankCondition,ISBLANK($A36),
_xlpm.Calculation,IF(_xlpm.IsPeriodBlankCondition,"",IF(_xlpm.IsPrincipalRemainingBlankCondition,"",IF(_xlpm.IsPrincipalZeroCondition,"",_xlpm.PrincpalRemainingCalculation))),
_xlpm.Calculation
)</f>
        <v>500</v>
      </c>
      <c r="J36" s="5">
        <f>_xlfn.LET(
_xlpm.IsPrincipalRemainingLessThanOrEqualToPMICutoffAmtCondition,$H35&lt;=$B$2*(1-$B$13),
_xlpm.PMIMonthlyPayment,$B$17,
_xlpm.IsPrincipalZeroCondition,ROUND($H35,2) = 0,
_xlpm.IsPrincipalRemainingBlankCondition,$H35="",
_xlpm.IsPeriodBlankCondition,ISBLANK($A36),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36" s="5">
        <f>_xlfn.LET(
_xlpm.IfPMIOwedIsBlank,IF($J36 = "",0,$J36),
_xlpm.TotalMonthlyPaymentCalculation,$F36+$G36+$I36+_xlpm.IfPMIOwedIsBlank,
_xlpm.IsPrincipalZeroCondition,ROUND($H35,2) = 0,
_xlpm.IsPrincipalRemainingBlankCondition,$H35="",
_xlpm.IsPeriodBlankCondition,ISBLANK($A36),
_xlpm.Calculation,IF(_xlpm.IsPeriodBlankCondition,"",IF(_xlpm.IsPrincipalRemainingBlankCondition,"",IF(_xlpm.IsPrincipalZeroCondition,"",_xlpm.TotalMonthlyPaymentCalculation))),
_xlpm.Calculation
)</f>
        <v>2379.6288261598379</v>
      </c>
      <c r="L36" s="5"/>
      <c r="M36" s="5"/>
      <c r="N36" s="47"/>
      <c r="O36" s="5"/>
    </row>
    <row r="37" spans="1:15" x14ac:dyDescent="0.3">
      <c r="A37">
        <v>12</v>
      </c>
      <c r="B37" s="53">
        <f t="shared" si="0"/>
        <v>44166</v>
      </c>
      <c r="C37" s="70">
        <f>IF(ISBLANK($A37),"",'Variable Mortgage Schedule'!$C37)</f>
        <v>0.1</v>
      </c>
      <c r="D37" s="63">
        <f>_xlfn.LET(
_xlpm.Payment,IF(OR($C37&lt;&gt;$C36,$C36=""),-PMT($C37/12,COUNT($A37:$A$625),$H36),$D36),
_xlpm.IsPrincipalRemainingZeroCondition,ROUND($H36,2)=0,
_xlpm.IsPrincipalRemainingBlankCondition,$H36="",
_xlpm.IsPeriodBlankCondition,ISBLANK($A37),
_xlpm.Calculation,IF(_xlpm.IsPeriodBlankCondition,"",IF(_xlpm.IsPrincipalRemainingBlankCondition,"",IF(_xlpm.IsPrincipalRemainingZeroCondition,"",_xlpm.Payment))),
_xlpm.Calculation
)</f>
        <v>1579.6288261598379</v>
      </c>
      <c r="E37" s="5">
        <f>_xlfn.LET(
_xlpm.StartingPrincipalBalance,$H36,
_xlpm.IsPrincipalRemainingZeroCondition,ROUND($H36,2)=0,
_xlpm.IsPrincipalRemainingBlankCondition,$H36="",
_xlpm.IsPeriodBlankCondition,ISBLANK($A37),
_xlpm.Calculation,IF(_xlpm.IsPeriodBlankCondition,"",IF(_xlpm.IsPrincipalRemainingBlankCondition,"",IF(_xlpm.IsPrincipalRemainingZeroCondition,"",_xlpm.StartingPrincipalBalance))),
_xlpm.Calculation
)</f>
        <v>179086.65856749046</v>
      </c>
      <c r="F37" s="5" cm="1">
        <f t="array" ref="F37">_xlfn.LET(
_xlpm.InterestCalculation,$H36*($C37/12),
_xlpm.IsPrincipalRemainingZeroCondition,ROUND($H36,2)=0,
_xlpm.IsPrincipalRemainingBlankCondition,$H36="",
_xlpm.IsPeriodBlankCondition,ISBLANK($A37),
_xlpm.Calculation,IF(_xlpm.IsPeriodBlankCondition,"",IF(_xlpm.IsPrincipalRemainingBlankCondition,"",IF(_xlpm.IsPrincipalRemainingZeroCondition,"",_xlpm.InterestCalculation))),
_xlpm.Calculation
)</f>
        <v>1492.3888213957539</v>
      </c>
      <c r="G37" s="5">
        <f>_xlfn.LET(
_xlpm.PrincipalOwedCalculation,$D37-$F37,
_xlpm.IsPrincipalLessThenOrEqualToMonthlyPaymentCondition,$H36&lt;=$D37,
_xlpm.IsPrincipalZeroCondition,ROUND($H36,2) = 0,
_xlpm.IsPrincipalRemainingBlankCondition,$H36="",
_xlpm.IsPeriodBlankCondition,ISBLANK($A37),
_xlpm.Calculation,IF(_xlpm.IsPeriodBlankCondition,"",IF(_xlpm.IsPrincipalRemainingBlankCondition,"",IF(_xlpm.IsPrincipalZeroCondition,"",IF(_xlpm.IsPrincipalLessThenOrEqualToMonthlyPaymentCondition,$H36,_xlpm.PrincipalOwedCalculation)))),
_xlpm.Calculation
)</f>
        <v>87.240004764084006</v>
      </c>
      <c r="H37" s="5">
        <f>_xlfn.LET(
_xlpm.StartingBalanceGreaterThanPrincipalOwedPlusPrepaymentCondition,$E37&gt;=$G37,
_xlpm.IsPrincpalOwedPlusPrepaymentLessThanOrEqualToPrincipalRemainingCondition,ROUND($G37,2)&lt;=ROUND($H36,2),
_xlpm.IsCurrentPrincapalOwedAmtGreaterThanPrevPrincipalOwedCondition,$G36&gt;$H36,
_xlpm.IsPrincipalZeroCondition,ROUND($H36,2) = 0,
_xlpm.IsPrincipalRemainingBlankCondition,$H36="",
_xlpm.IsPeriodBlankCondition,ISBLANK($A37),
_xlpm.Calculation,IF(_xlpm.IsPeriodBlankCondition,"",IF(_xlpm.IsPrincipalRemainingBlankCondition,"",IF(_xlpm.IsPrincipalZeroCondition,"",IF(_xlpm.StartingBalanceGreaterThanPrincipalOwedPlusPrepaymentCondition,$E37-$G37,0)))),
_xlpm.Calculation
)</f>
        <v>178999.41856272638</v>
      </c>
      <c r="I37" s="5">
        <f>_xlfn.LET(
_xlpm.PrincpalRemainingCalculation,$B$11,
_xlpm.IsPrincipalZeroCondition,ROUND($H36,2) = 0,
_xlpm.IsPrincipalRemainingBlankCondition,$H36="",
_xlpm.IsPeriodBlankCondition,ISBLANK($A37),
_xlpm.Calculation,IF(_xlpm.IsPeriodBlankCondition,"",IF(_xlpm.IsPrincipalRemainingBlankCondition,"",IF(_xlpm.IsPrincipalZeroCondition,"",_xlpm.PrincpalRemainingCalculation))),
_xlpm.Calculation
)</f>
        <v>500</v>
      </c>
      <c r="J37" s="5">
        <f>_xlfn.LET(
_xlpm.IsPrincipalRemainingLessThanOrEqualToPMICutoffAmtCondition,$H36&lt;=$B$2*(1-$B$13),
_xlpm.PMIMonthlyPayment,$B$17,
_xlpm.IsPrincipalZeroCondition,ROUND($H36,2) = 0,
_xlpm.IsPrincipalRemainingBlankCondition,$H36="",
_xlpm.IsPeriodBlankCondition,ISBLANK($A37),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37" s="5">
        <f>_xlfn.LET(
_xlpm.IfPMIOwedIsBlank,IF($J37 = "",0,$J37),
_xlpm.TotalMonthlyPaymentCalculation,$F37+$G37+$I37+_xlpm.IfPMIOwedIsBlank,
_xlpm.IsPrincipalZeroCondition,ROUND($H36,2) = 0,
_xlpm.IsPrincipalRemainingBlankCondition,$H36="",
_xlpm.IsPeriodBlankCondition,ISBLANK($A37),
_xlpm.Calculation,IF(_xlpm.IsPeriodBlankCondition,"",IF(_xlpm.IsPrincipalRemainingBlankCondition,"",IF(_xlpm.IsPrincipalZeroCondition,"",_xlpm.TotalMonthlyPaymentCalculation))),
_xlpm.Calculation
)</f>
        <v>2379.6288261598379</v>
      </c>
      <c r="L37" s="5"/>
      <c r="M37" s="5"/>
      <c r="N37" s="5"/>
      <c r="O37" s="5"/>
    </row>
    <row r="38" spans="1:15" x14ac:dyDescent="0.3">
      <c r="A38">
        <v>13</v>
      </c>
      <c r="B38" s="53">
        <f t="shared" si="0"/>
        <v>44197</v>
      </c>
      <c r="C38" s="70">
        <f>IF(ISBLANK($A38),"",'Variable Mortgage Schedule'!$C38)</f>
        <v>0.15</v>
      </c>
      <c r="D38" s="63">
        <f>_xlfn.LET(
_xlpm.Payment,IF(OR($C38&lt;&gt;$C37,$C37=""),-PMT($C38/12,COUNT($A38:$A$625),$H37),$D37),
_xlpm.IsPrincipalRemainingZeroCondition,ROUND($H37,2)=0,
_xlpm.IsPrincipalRemainingBlankCondition,$H37="",
_xlpm.IsPeriodBlankCondition,ISBLANK($A38),
_xlpm.Calculation,IF(_xlpm.IsPeriodBlankCondition,"",IF(_xlpm.IsPrincipalRemainingBlankCondition,"",IF(_xlpm.IsPrincipalRemainingZeroCondition,"",_xlpm.Payment))),
_xlpm.Calculation
)</f>
        <v>2267.5595595689542</v>
      </c>
      <c r="E38" s="5">
        <f>_xlfn.LET(
_xlpm.StartingPrincipalBalance,$H37,
_xlpm.IsPrincipalRemainingZeroCondition,ROUND($H37,2)=0,
_xlpm.IsPrincipalRemainingBlankCondition,$H37="",
_xlpm.IsPeriodBlankCondition,ISBLANK($A38),
_xlpm.Calculation,IF(_xlpm.IsPeriodBlankCondition,"",IF(_xlpm.IsPrincipalRemainingBlankCondition,"",IF(_xlpm.IsPrincipalRemainingZeroCondition,"",_xlpm.StartingPrincipalBalance))),
_xlpm.Calculation
)</f>
        <v>178999.41856272638</v>
      </c>
      <c r="F38" s="5" cm="1">
        <f t="array" ref="F38">_xlfn.LET(
_xlpm.InterestCalculation,$H37*($C38/12),
_xlpm.IsPrincipalRemainingZeroCondition,ROUND($H37,2)=0,
_xlpm.IsPrincipalRemainingBlankCondition,$H37="",
_xlpm.IsPeriodBlankCondition,ISBLANK($A38),
_xlpm.Calculation,IF(_xlpm.IsPeriodBlankCondition,"",IF(_xlpm.IsPrincipalRemainingBlankCondition,"",IF(_xlpm.IsPrincipalRemainingZeroCondition,"",_xlpm.InterestCalculation))),
_xlpm.Calculation
)</f>
        <v>2237.4927320340794</v>
      </c>
      <c r="G38" s="5">
        <f>_xlfn.LET(
_xlpm.PrincipalOwedCalculation,$D38-$F38,
_xlpm.IsPrincipalLessThenOrEqualToMonthlyPaymentCondition,$H37&lt;=$D38,
_xlpm.IsPrincipalZeroCondition,ROUND($H37,2) = 0,
_xlpm.IsPrincipalRemainingBlankCondition,$H37="",
_xlpm.IsPeriodBlankCondition,ISBLANK($A38),
_xlpm.Calculation,IF(_xlpm.IsPeriodBlankCondition,"",IF(_xlpm.IsPrincipalRemainingBlankCondition,"",IF(_xlpm.IsPrincipalZeroCondition,"",IF(_xlpm.IsPrincipalLessThenOrEqualToMonthlyPaymentCondition,$H37,_xlpm.PrincipalOwedCalculation)))),
_xlpm.Calculation
)</f>
        <v>30.066827534874847</v>
      </c>
      <c r="H38" s="5">
        <f>_xlfn.LET(
_xlpm.StartingBalanceGreaterThanPrincipalOwedPlusPrepaymentCondition,$E38&gt;=$G38,
_xlpm.IsPrincpalOwedPlusPrepaymentLessThanOrEqualToPrincipalRemainingCondition,ROUND($G38,2)&lt;=ROUND($H37,2),
_xlpm.IsCurrentPrincapalOwedAmtGreaterThanPrevPrincipalOwedCondition,$G37&gt;$H37,
_xlpm.IsPrincipalZeroCondition,ROUND($H37,2) = 0,
_xlpm.IsPrincipalRemainingBlankCondition,$H37="",
_xlpm.IsPeriodBlankCondition,ISBLANK($A38),
_xlpm.Calculation,IF(_xlpm.IsPeriodBlankCondition,"",IF(_xlpm.IsPrincipalRemainingBlankCondition,"",IF(_xlpm.IsPrincipalZeroCondition,"",IF(_xlpm.StartingBalanceGreaterThanPrincipalOwedPlusPrepaymentCondition,$E38-$G38,0)))),
_xlpm.Calculation
)</f>
        <v>178969.35173519151</v>
      </c>
      <c r="I38" s="5">
        <f>_xlfn.LET(
_xlpm.PrincpalRemainingCalculation,$B$11,
_xlpm.IsPrincipalZeroCondition,ROUND($H37,2) = 0,
_xlpm.IsPrincipalRemainingBlankCondition,$H37="",
_xlpm.IsPeriodBlankCondition,ISBLANK($A38),
_xlpm.Calculation,IF(_xlpm.IsPeriodBlankCondition,"",IF(_xlpm.IsPrincipalRemainingBlankCondition,"",IF(_xlpm.IsPrincipalZeroCondition,"",_xlpm.PrincpalRemainingCalculation))),
_xlpm.Calculation
)</f>
        <v>500</v>
      </c>
      <c r="J38" s="5">
        <f>_xlfn.LET(
_xlpm.IsPrincipalRemainingLessThanOrEqualToPMICutoffAmtCondition,$H37&lt;=$B$2*(1-$B$13),
_xlpm.PMIMonthlyPayment,$B$17,
_xlpm.IsPrincipalZeroCondition,ROUND($H37,2) = 0,
_xlpm.IsPrincipalRemainingBlankCondition,$H37="",
_xlpm.IsPeriodBlankCondition,ISBLANK($A38),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38" s="5">
        <f>_xlfn.LET(
_xlpm.IfPMIOwedIsBlank,IF($J38 = "",0,$J38),
_xlpm.TotalMonthlyPaymentCalculation,$F38+$G38+$I38+_xlpm.IfPMIOwedIsBlank,
_xlpm.IsPrincipalZeroCondition,ROUND($H37,2) = 0,
_xlpm.IsPrincipalRemainingBlankCondition,$H37="",
_xlpm.IsPeriodBlankCondition,ISBLANK($A38),
_xlpm.Calculation,IF(_xlpm.IsPeriodBlankCondition,"",IF(_xlpm.IsPrincipalRemainingBlankCondition,"",IF(_xlpm.IsPrincipalZeroCondition,"",_xlpm.TotalMonthlyPaymentCalculation))),
_xlpm.Calculation
)</f>
        <v>3067.5595595689542</v>
      </c>
      <c r="L38" s="5"/>
      <c r="M38" s="5"/>
      <c r="N38" s="5"/>
    </row>
    <row r="39" spans="1:15" x14ac:dyDescent="0.3">
      <c r="A39">
        <v>14</v>
      </c>
      <c r="B39" s="53">
        <f t="shared" si="0"/>
        <v>44228</v>
      </c>
      <c r="C39" s="70">
        <f>IF(ISBLANK($A39),"",'Variable Mortgage Schedule'!$C39)</f>
        <v>0.15</v>
      </c>
      <c r="D39" s="63">
        <f>_xlfn.LET(
_xlpm.Payment,IF(OR($C39&lt;&gt;$C38,$C38=""),-PMT($C39/12,COUNT($A39:$A$625),$H38),$D38),
_xlpm.IsPrincipalRemainingZeroCondition,ROUND($H38,2)=0,
_xlpm.IsPrincipalRemainingBlankCondition,$H38="",
_xlpm.IsPeriodBlankCondition,ISBLANK($A39),
_xlpm.Calculation,IF(_xlpm.IsPeriodBlankCondition,"",IF(_xlpm.IsPrincipalRemainingBlankCondition,"",IF(_xlpm.IsPrincipalRemainingZeroCondition,"",_xlpm.Payment))),
_xlpm.Calculation
)</f>
        <v>2267.5595595689542</v>
      </c>
      <c r="E39" s="5">
        <f>_xlfn.LET(
_xlpm.StartingPrincipalBalance,$H38,
_xlpm.IsPrincipalRemainingZeroCondition,ROUND($H38,2)=0,
_xlpm.IsPrincipalRemainingBlankCondition,$H38="",
_xlpm.IsPeriodBlankCondition,ISBLANK($A39),
_xlpm.Calculation,IF(_xlpm.IsPeriodBlankCondition,"",IF(_xlpm.IsPrincipalRemainingBlankCondition,"",IF(_xlpm.IsPrincipalRemainingZeroCondition,"",_xlpm.StartingPrincipalBalance))),
_xlpm.Calculation
)</f>
        <v>178969.35173519151</v>
      </c>
      <c r="F39" s="5" cm="1">
        <f t="array" ref="F39">_xlfn.LET(
_xlpm.InterestCalculation,$H38*($C39/12),
_xlpm.IsPrincipalRemainingZeroCondition,ROUND($H38,2)=0,
_xlpm.IsPrincipalRemainingBlankCondition,$H38="",
_xlpm.IsPeriodBlankCondition,ISBLANK($A39),
_xlpm.Calculation,IF(_xlpm.IsPeriodBlankCondition,"",IF(_xlpm.IsPrincipalRemainingBlankCondition,"",IF(_xlpm.IsPrincipalRemainingZeroCondition,"",_xlpm.InterestCalculation))),
_xlpm.Calculation
)</f>
        <v>2237.1168966898936</v>
      </c>
      <c r="G39" s="5">
        <f>_xlfn.LET(
_xlpm.PrincipalOwedCalculation,$D39-$F39,
_xlpm.IsPrincipalLessThenOrEqualToMonthlyPaymentCondition,$H38&lt;=$D39,
_xlpm.IsPrincipalZeroCondition,ROUND($H38,2) = 0,
_xlpm.IsPrincipalRemainingBlankCondition,$H38="",
_xlpm.IsPeriodBlankCondition,ISBLANK($A39),
_xlpm.Calculation,IF(_xlpm.IsPeriodBlankCondition,"",IF(_xlpm.IsPrincipalRemainingBlankCondition,"",IF(_xlpm.IsPrincipalZeroCondition,"",IF(_xlpm.IsPrincipalLessThenOrEqualToMonthlyPaymentCondition,$H38,_xlpm.PrincipalOwedCalculation)))),
_xlpm.Calculation
)</f>
        <v>30.442662879060663</v>
      </c>
      <c r="H39" s="5">
        <f>_xlfn.LET(
_xlpm.StartingBalanceGreaterThanPrincipalOwedPlusPrepaymentCondition,$E39&gt;=$G39,
_xlpm.IsPrincpalOwedPlusPrepaymentLessThanOrEqualToPrincipalRemainingCondition,ROUND($G39,2)&lt;=ROUND($H38,2),
_xlpm.IsCurrentPrincapalOwedAmtGreaterThanPrevPrincipalOwedCondition,$G38&gt;$H38,
_xlpm.IsPrincipalZeroCondition,ROUND($H38,2) = 0,
_xlpm.IsPrincipalRemainingBlankCondition,$H38="",
_xlpm.IsPeriodBlankCondition,ISBLANK($A39),
_xlpm.Calculation,IF(_xlpm.IsPeriodBlankCondition,"",IF(_xlpm.IsPrincipalRemainingBlankCondition,"",IF(_xlpm.IsPrincipalZeroCondition,"",IF(_xlpm.StartingBalanceGreaterThanPrincipalOwedPlusPrepaymentCondition,$E39-$G39,0)))),
_xlpm.Calculation
)</f>
        <v>178938.90907231244</v>
      </c>
      <c r="I39" s="5">
        <f>_xlfn.LET(
_xlpm.PrincpalRemainingCalculation,$B$11,
_xlpm.IsPrincipalZeroCondition,ROUND($H38,2) = 0,
_xlpm.IsPrincipalRemainingBlankCondition,$H38="",
_xlpm.IsPeriodBlankCondition,ISBLANK($A39),
_xlpm.Calculation,IF(_xlpm.IsPeriodBlankCondition,"",IF(_xlpm.IsPrincipalRemainingBlankCondition,"",IF(_xlpm.IsPrincipalZeroCondition,"",_xlpm.PrincpalRemainingCalculation))),
_xlpm.Calculation
)</f>
        <v>500</v>
      </c>
      <c r="J39" s="5">
        <f>_xlfn.LET(
_xlpm.IsPrincipalRemainingLessThanOrEqualToPMICutoffAmtCondition,$H38&lt;=$B$2*(1-$B$13),
_xlpm.PMIMonthlyPayment,$B$17,
_xlpm.IsPrincipalZeroCondition,ROUND($H38,2) = 0,
_xlpm.IsPrincipalRemainingBlankCondition,$H38="",
_xlpm.IsPeriodBlankCondition,ISBLANK($A39),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39" s="5">
        <f>_xlfn.LET(
_xlpm.IfPMIOwedIsBlank,IF($J39 = "",0,$J39),
_xlpm.TotalMonthlyPaymentCalculation,$F39+$G39+$I39+_xlpm.IfPMIOwedIsBlank,
_xlpm.IsPrincipalZeroCondition,ROUND($H38,2) = 0,
_xlpm.IsPrincipalRemainingBlankCondition,$H38="",
_xlpm.IsPeriodBlankCondition,ISBLANK($A39),
_xlpm.Calculation,IF(_xlpm.IsPeriodBlankCondition,"",IF(_xlpm.IsPrincipalRemainingBlankCondition,"",IF(_xlpm.IsPrincipalZeroCondition,"",_xlpm.TotalMonthlyPaymentCalculation))),
_xlpm.Calculation
)</f>
        <v>3067.5595595689542</v>
      </c>
      <c r="L39" s="5"/>
      <c r="N39" s="5"/>
    </row>
    <row r="40" spans="1:15" x14ac:dyDescent="0.3">
      <c r="A40">
        <v>15</v>
      </c>
      <c r="B40" s="53">
        <f t="shared" si="0"/>
        <v>44256</v>
      </c>
      <c r="C40" s="70">
        <f>IF(ISBLANK($A40),"",'Variable Mortgage Schedule'!$C40)</f>
        <v>0.15</v>
      </c>
      <c r="D40" s="63">
        <f>_xlfn.LET(
_xlpm.Payment,IF(OR($C40&lt;&gt;$C39,$C39=""),-PMT($C40/12,COUNT($A40:$A$625),$H39),$D39),
_xlpm.IsPrincipalRemainingZeroCondition,ROUND($H39,2)=0,
_xlpm.IsPrincipalRemainingBlankCondition,$H39="",
_xlpm.IsPeriodBlankCondition,ISBLANK($A40),
_xlpm.Calculation,IF(_xlpm.IsPeriodBlankCondition,"",IF(_xlpm.IsPrincipalRemainingBlankCondition,"",IF(_xlpm.IsPrincipalRemainingZeroCondition,"",_xlpm.Payment))),
_xlpm.Calculation
)</f>
        <v>2267.5595595689542</v>
      </c>
      <c r="E40" s="5">
        <f>_xlfn.LET(
_xlpm.StartingPrincipalBalance,$H39,
_xlpm.IsPrincipalRemainingZeroCondition,ROUND($H39,2)=0,
_xlpm.IsPrincipalRemainingBlankCondition,$H39="",
_xlpm.IsPeriodBlankCondition,ISBLANK($A40),
_xlpm.Calculation,IF(_xlpm.IsPeriodBlankCondition,"",IF(_xlpm.IsPrincipalRemainingBlankCondition,"",IF(_xlpm.IsPrincipalRemainingZeroCondition,"",_xlpm.StartingPrincipalBalance))),
_xlpm.Calculation
)</f>
        <v>178938.90907231244</v>
      </c>
      <c r="F40" s="5" cm="1">
        <f t="array" ref="F40">_xlfn.LET(
_xlpm.InterestCalculation,$H39*($C40/12),
_xlpm.IsPrincipalRemainingZeroCondition,ROUND($H39,2)=0,
_xlpm.IsPrincipalRemainingBlankCondition,$H39="",
_xlpm.IsPeriodBlankCondition,ISBLANK($A40),
_xlpm.Calculation,IF(_xlpm.IsPeriodBlankCondition,"",IF(_xlpm.IsPrincipalRemainingBlankCondition,"",IF(_xlpm.IsPrincipalRemainingZeroCondition,"",_xlpm.InterestCalculation))),
_xlpm.Calculation
)</f>
        <v>2236.7363634039052</v>
      </c>
      <c r="G40" s="5">
        <f>_xlfn.LET(
_xlpm.PrincipalOwedCalculation,$D40-$F40,
_xlpm.IsPrincipalLessThenOrEqualToMonthlyPaymentCondition,$H39&lt;=$D40,
_xlpm.IsPrincipalZeroCondition,ROUND($H39,2) = 0,
_xlpm.IsPrincipalRemainingBlankCondition,$H39="",
_xlpm.IsPeriodBlankCondition,ISBLANK($A40),
_xlpm.Calculation,IF(_xlpm.IsPeriodBlankCondition,"",IF(_xlpm.IsPrincipalRemainingBlankCondition,"",IF(_xlpm.IsPrincipalZeroCondition,"",IF(_xlpm.IsPrincipalLessThenOrEqualToMonthlyPaymentCondition,$H39,_xlpm.PrincipalOwedCalculation)))),
_xlpm.Calculation
)</f>
        <v>30.823196165049012</v>
      </c>
      <c r="H40" s="5">
        <f>_xlfn.LET(
_xlpm.StartingBalanceGreaterThanPrincipalOwedPlusPrepaymentCondition,$E40&gt;=$G40,
_xlpm.IsPrincpalOwedPlusPrepaymentLessThanOrEqualToPrincipalRemainingCondition,ROUND($G40,2)&lt;=ROUND($H39,2),
_xlpm.IsCurrentPrincapalOwedAmtGreaterThanPrevPrincipalOwedCondition,$G39&gt;$H39,
_xlpm.IsPrincipalZeroCondition,ROUND($H39,2) = 0,
_xlpm.IsPrincipalRemainingBlankCondition,$H39="",
_xlpm.IsPeriodBlankCondition,ISBLANK($A40),
_xlpm.Calculation,IF(_xlpm.IsPeriodBlankCondition,"",IF(_xlpm.IsPrincipalRemainingBlankCondition,"",IF(_xlpm.IsPrincipalZeroCondition,"",IF(_xlpm.StartingBalanceGreaterThanPrincipalOwedPlusPrepaymentCondition,$E40-$G40,0)))),
_xlpm.Calculation
)</f>
        <v>178908.08587614738</v>
      </c>
      <c r="I40" s="5">
        <f>_xlfn.LET(
_xlpm.PrincpalRemainingCalculation,$B$11,
_xlpm.IsPrincipalZeroCondition,ROUND($H39,2) = 0,
_xlpm.IsPrincipalRemainingBlankCondition,$H39="",
_xlpm.IsPeriodBlankCondition,ISBLANK($A40),
_xlpm.Calculation,IF(_xlpm.IsPeriodBlankCondition,"",IF(_xlpm.IsPrincipalRemainingBlankCondition,"",IF(_xlpm.IsPrincipalZeroCondition,"",_xlpm.PrincpalRemainingCalculation))),
_xlpm.Calculation
)</f>
        <v>500</v>
      </c>
      <c r="J40" s="5">
        <f>_xlfn.LET(
_xlpm.IsPrincipalRemainingLessThanOrEqualToPMICutoffAmtCondition,$H39&lt;=$B$2*(1-$B$13),
_xlpm.PMIMonthlyPayment,$B$17,
_xlpm.IsPrincipalZeroCondition,ROUND($H39,2) = 0,
_xlpm.IsPrincipalRemainingBlankCondition,$H39="",
_xlpm.IsPeriodBlankCondition,ISBLANK($A40),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40" s="5">
        <f>_xlfn.LET(
_xlpm.IfPMIOwedIsBlank,IF($J40 = "",0,$J40),
_xlpm.TotalMonthlyPaymentCalculation,$F40+$G40+$I40+_xlpm.IfPMIOwedIsBlank,
_xlpm.IsPrincipalZeroCondition,ROUND($H39,2) = 0,
_xlpm.IsPrincipalRemainingBlankCondition,$H39="",
_xlpm.IsPeriodBlankCondition,ISBLANK($A40),
_xlpm.Calculation,IF(_xlpm.IsPeriodBlankCondition,"",IF(_xlpm.IsPrincipalRemainingBlankCondition,"",IF(_xlpm.IsPrincipalZeroCondition,"",_xlpm.TotalMonthlyPaymentCalculation))),
_xlpm.Calculation
)</f>
        <v>3067.5595595689542</v>
      </c>
      <c r="L40" s="5"/>
      <c r="N40" s="5"/>
    </row>
    <row r="41" spans="1:15" x14ac:dyDescent="0.3">
      <c r="A41">
        <v>16</v>
      </c>
      <c r="B41" s="53">
        <f t="shared" si="0"/>
        <v>44287</v>
      </c>
      <c r="C41" s="70">
        <f>IF(ISBLANK($A41),"",'Variable Mortgage Schedule'!$C41)</f>
        <v>0.15</v>
      </c>
      <c r="D41" s="63">
        <f>_xlfn.LET(
_xlpm.Payment,IF(OR($C41&lt;&gt;$C40,$C40=""),-PMT($C41/12,COUNT($A41:$A$625),$H40),$D40),
_xlpm.IsPrincipalRemainingZeroCondition,ROUND($H40,2)=0,
_xlpm.IsPrincipalRemainingBlankCondition,$H40="",
_xlpm.IsPeriodBlankCondition,ISBLANK($A41),
_xlpm.Calculation,IF(_xlpm.IsPeriodBlankCondition,"",IF(_xlpm.IsPrincipalRemainingBlankCondition,"",IF(_xlpm.IsPrincipalRemainingZeroCondition,"",_xlpm.Payment))),
_xlpm.Calculation
)</f>
        <v>2267.5595595689542</v>
      </c>
      <c r="E41" s="5">
        <f>_xlfn.LET(
_xlpm.StartingPrincipalBalance,$H40,
_xlpm.IsPrincipalRemainingZeroCondition,ROUND($H40,2)=0,
_xlpm.IsPrincipalRemainingBlankCondition,$H40="",
_xlpm.IsPeriodBlankCondition,ISBLANK($A41),
_xlpm.Calculation,IF(_xlpm.IsPeriodBlankCondition,"",IF(_xlpm.IsPrincipalRemainingBlankCondition,"",IF(_xlpm.IsPrincipalRemainingZeroCondition,"",_xlpm.StartingPrincipalBalance))),
_xlpm.Calculation
)</f>
        <v>178908.08587614738</v>
      </c>
      <c r="F41" s="5" cm="1">
        <f t="array" ref="F41">_xlfn.LET(
_xlpm.InterestCalculation,$H40*($C41/12),
_xlpm.IsPrincipalRemainingZeroCondition,ROUND($H40,2)=0,
_xlpm.IsPrincipalRemainingBlankCondition,$H40="",
_xlpm.IsPeriodBlankCondition,ISBLANK($A41),
_xlpm.Calculation,IF(_xlpm.IsPeriodBlankCondition,"",IF(_xlpm.IsPrincipalRemainingBlankCondition,"",IF(_xlpm.IsPrincipalRemainingZeroCondition,"",_xlpm.InterestCalculation))),
_xlpm.Calculation
)</f>
        <v>2236.3510734518422</v>
      </c>
      <c r="G41" s="5">
        <f>_xlfn.LET(
_xlpm.PrincipalOwedCalculation,$D41-$F41,
_xlpm.IsPrincipalLessThenOrEqualToMonthlyPaymentCondition,$H40&lt;=$D41,
_xlpm.IsPrincipalZeroCondition,ROUND($H40,2) = 0,
_xlpm.IsPrincipalRemainingBlankCondition,$H40="",
_xlpm.IsPeriodBlankCondition,ISBLANK($A41),
_xlpm.Calculation,IF(_xlpm.IsPeriodBlankCondition,"",IF(_xlpm.IsPrincipalRemainingBlankCondition,"",IF(_xlpm.IsPrincipalZeroCondition,"",IF(_xlpm.IsPrincipalLessThenOrEqualToMonthlyPaymentCondition,$H40,_xlpm.PrincipalOwedCalculation)))),
_xlpm.Calculation
)</f>
        <v>31.208486117111988</v>
      </c>
      <c r="H41" s="5">
        <f>_xlfn.LET(
_xlpm.StartingBalanceGreaterThanPrincipalOwedPlusPrepaymentCondition,$E41&gt;=$G41,
_xlpm.IsPrincpalOwedPlusPrepaymentLessThanOrEqualToPrincipalRemainingCondition,ROUND($G41,2)&lt;=ROUND($H40,2),
_xlpm.IsCurrentPrincapalOwedAmtGreaterThanPrevPrincipalOwedCondition,$G40&gt;$H40,
_xlpm.IsPrincipalZeroCondition,ROUND($H40,2) = 0,
_xlpm.IsPrincipalRemainingBlankCondition,$H40="",
_xlpm.IsPeriodBlankCondition,ISBLANK($A41),
_xlpm.Calculation,IF(_xlpm.IsPeriodBlankCondition,"",IF(_xlpm.IsPrincipalRemainingBlankCondition,"",IF(_xlpm.IsPrincipalZeroCondition,"",IF(_xlpm.StartingBalanceGreaterThanPrincipalOwedPlusPrepaymentCondition,$E41-$G41,0)))),
_xlpm.Calculation
)</f>
        <v>178876.87739003028</v>
      </c>
      <c r="I41" s="5">
        <f>_xlfn.LET(
_xlpm.PrincpalRemainingCalculation,$B$11,
_xlpm.IsPrincipalZeroCondition,ROUND($H40,2) = 0,
_xlpm.IsPrincipalRemainingBlankCondition,$H40="",
_xlpm.IsPeriodBlankCondition,ISBLANK($A41),
_xlpm.Calculation,IF(_xlpm.IsPeriodBlankCondition,"",IF(_xlpm.IsPrincipalRemainingBlankCondition,"",IF(_xlpm.IsPrincipalZeroCondition,"",_xlpm.PrincpalRemainingCalculation))),
_xlpm.Calculation
)</f>
        <v>500</v>
      </c>
      <c r="J41" s="5">
        <f>_xlfn.LET(
_xlpm.IsPrincipalRemainingLessThanOrEqualToPMICutoffAmtCondition,$H40&lt;=$B$2*(1-$B$13),
_xlpm.PMIMonthlyPayment,$B$17,
_xlpm.IsPrincipalZeroCondition,ROUND($H40,2) = 0,
_xlpm.IsPrincipalRemainingBlankCondition,$H40="",
_xlpm.IsPeriodBlankCondition,ISBLANK($A41),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41" s="5">
        <f>_xlfn.LET(
_xlpm.IfPMIOwedIsBlank,IF($J41 = "",0,$J41),
_xlpm.TotalMonthlyPaymentCalculation,$F41+$G41+$I41+_xlpm.IfPMIOwedIsBlank,
_xlpm.IsPrincipalZeroCondition,ROUND($H40,2) = 0,
_xlpm.IsPrincipalRemainingBlankCondition,$H40="",
_xlpm.IsPeriodBlankCondition,ISBLANK($A41),
_xlpm.Calculation,IF(_xlpm.IsPeriodBlankCondition,"",IF(_xlpm.IsPrincipalRemainingBlankCondition,"",IF(_xlpm.IsPrincipalZeroCondition,"",_xlpm.TotalMonthlyPaymentCalculation))),
_xlpm.Calculation
)</f>
        <v>3067.5595595689542</v>
      </c>
      <c r="L41" s="5"/>
      <c r="N41" s="5"/>
    </row>
    <row r="42" spans="1:15" x14ac:dyDescent="0.3">
      <c r="A42">
        <v>17</v>
      </c>
      <c r="B42" s="53">
        <f t="shared" si="0"/>
        <v>44317</v>
      </c>
      <c r="C42" s="70">
        <f>IF(ISBLANK($A42),"",'Variable Mortgage Schedule'!$C42)</f>
        <v>0.15</v>
      </c>
      <c r="D42" s="63">
        <f>_xlfn.LET(
_xlpm.Payment,IF(OR($C42&lt;&gt;$C41,$C41=""),-PMT($C42/12,COUNT($A42:$A$625),$H41),$D41),
_xlpm.IsPrincipalRemainingZeroCondition,ROUND($H41,2)=0,
_xlpm.IsPrincipalRemainingBlankCondition,$H41="",
_xlpm.IsPeriodBlankCondition,ISBLANK($A42),
_xlpm.Calculation,IF(_xlpm.IsPeriodBlankCondition,"",IF(_xlpm.IsPrincipalRemainingBlankCondition,"",IF(_xlpm.IsPrincipalRemainingZeroCondition,"",_xlpm.Payment))),
_xlpm.Calculation
)</f>
        <v>2267.5595595689542</v>
      </c>
      <c r="E42" s="5">
        <f>_xlfn.LET(
_xlpm.StartingPrincipalBalance,$H41,
_xlpm.IsPrincipalRemainingZeroCondition,ROUND($H41,2)=0,
_xlpm.IsPrincipalRemainingBlankCondition,$H41="",
_xlpm.IsPeriodBlankCondition,ISBLANK($A42),
_xlpm.Calculation,IF(_xlpm.IsPeriodBlankCondition,"",IF(_xlpm.IsPrincipalRemainingBlankCondition,"",IF(_xlpm.IsPrincipalRemainingZeroCondition,"",_xlpm.StartingPrincipalBalance))),
_xlpm.Calculation
)</f>
        <v>178876.87739003028</v>
      </c>
      <c r="F42" s="5" cm="1">
        <f t="array" ref="F42">_xlfn.LET(
_xlpm.InterestCalculation,$H41*($C42/12),
_xlpm.IsPrincipalRemainingZeroCondition,ROUND($H41,2)=0,
_xlpm.IsPrincipalRemainingBlankCondition,$H41="",
_xlpm.IsPeriodBlankCondition,ISBLANK($A42),
_xlpm.Calculation,IF(_xlpm.IsPeriodBlankCondition,"",IF(_xlpm.IsPrincipalRemainingBlankCondition,"",IF(_xlpm.IsPrincipalRemainingZeroCondition,"",_xlpm.InterestCalculation))),
_xlpm.Calculation
)</f>
        <v>2235.9609673753785</v>
      </c>
      <c r="G42" s="5">
        <f>_xlfn.LET(
_xlpm.PrincipalOwedCalculation,$D42-$F42,
_xlpm.IsPrincipalLessThenOrEqualToMonthlyPaymentCondition,$H41&lt;=$D42,
_xlpm.IsPrincipalZeroCondition,ROUND($H41,2) = 0,
_xlpm.IsPrincipalRemainingBlankCondition,$H41="",
_xlpm.IsPeriodBlankCondition,ISBLANK($A42),
_xlpm.Calculation,IF(_xlpm.IsPeriodBlankCondition,"",IF(_xlpm.IsPrincipalRemainingBlankCondition,"",IF(_xlpm.IsPrincipalZeroCondition,"",IF(_xlpm.IsPrincipalLessThenOrEqualToMonthlyPaymentCondition,$H41,_xlpm.PrincipalOwedCalculation)))),
_xlpm.Calculation
)</f>
        <v>31.598592193575769</v>
      </c>
      <c r="H42" s="5">
        <f>_xlfn.LET(
_xlpm.StartingBalanceGreaterThanPrincipalOwedPlusPrepaymentCondition,$E42&gt;=$G42,
_xlpm.IsPrincpalOwedPlusPrepaymentLessThanOrEqualToPrincipalRemainingCondition,ROUND($G42,2)&lt;=ROUND($H41,2),
_xlpm.IsCurrentPrincapalOwedAmtGreaterThanPrevPrincipalOwedCondition,$G41&gt;$H41,
_xlpm.IsPrincipalZeroCondition,ROUND($H41,2) = 0,
_xlpm.IsPrincipalRemainingBlankCondition,$H41="",
_xlpm.IsPeriodBlankCondition,ISBLANK($A42),
_xlpm.Calculation,IF(_xlpm.IsPeriodBlankCondition,"",IF(_xlpm.IsPrincipalRemainingBlankCondition,"",IF(_xlpm.IsPrincipalZeroCondition,"",IF(_xlpm.StartingBalanceGreaterThanPrincipalOwedPlusPrepaymentCondition,$E42-$G42,0)))),
_xlpm.Calculation
)</f>
        <v>178845.27879783671</v>
      </c>
      <c r="I42" s="5">
        <f>_xlfn.LET(
_xlpm.PrincpalRemainingCalculation,$B$11,
_xlpm.IsPrincipalZeroCondition,ROUND($H41,2) = 0,
_xlpm.IsPrincipalRemainingBlankCondition,$H41="",
_xlpm.IsPeriodBlankCondition,ISBLANK($A42),
_xlpm.Calculation,IF(_xlpm.IsPeriodBlankCondition,"",IF(_xlpm.IsPrincipalRemainingBlankCondition,"",IF(_xlpm.IsPrincipalZeroCondition,"",_xlpm.PrincpalRemainingCalculation))),
_xlpm.Calculation
)</f>
        <v>500</v>
      </c>
      <c r="J42" s="5">
        <f>_xlfn.LET(
_xlpm.IsPrincipalRemainingLessThanOrEqualToPMICutoffAmtCondition,$H41&lt;=$B$2*(1-$B$13),
_xlpm.PMIMonthlyPayment,$B$17,
_xlpm.IsPrincipalZeroCondition,ROUND($H41,2) = 0,
_xlpm.IsPrincipalRemainingBlankCondition,$H41="",
_xlpm.IsPeriodBlankCondition,ISBLANK($A42),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42" s="5">
        <f>_xlfn.LET(
_xlpm.IfPMIOwedIsBlank,IF($J42 = "",0,$J42),
_xlpm.TotalMonthlyPaymentCalculation,$F42+$G42+$I42+_xlpm.IfPMIOwedIsBlank,
_xlpm.IsPrincipalZeroCondition,ROUND($H41,2) = 0,
_xlpm.IsPrincipalRemainingBlankCondition,$H41="",
_xlpm.IsPeriodBlankCondition,ISBLANK($A42),
_xlpm.Calculation,IF(_xlpm.IsPeriodBlankCondition,"",IF(_xlpm.IsPrincipalRemainingBlankCondition,"",IF(_xlpm.IsPrincipalZeroCondition,"",_xlpm.TotalMonthlyPaymentCalculation))),
_xlpm.Calculation
)</f>
        <v>3067.5595595689542</v>
      </c>
      <c r="L42" s="5"/>
      <c r="N42" s="5"/>
    </row>
    <row r="43" spans="1:15" x14ac:dyDescent="0.3">
      <c r="A43">
        <v>18</v>
      </c>
      <c r="B43" s="53">
        <f t="shared" si="0"/>
        <v>44348</v>
      </c>
      <c r="C43" s="70">
        <f>IF(ISBLANK($A43),"",'Variable Mortgage Schedule'!$C43)</f>
        <v>0.15</v>
      </c>
      <c r="D43" s="63">
        <f>_xlfn.LET(
_xlpm.Payment,IF(OR($C43&lt;&gt;$C42,$C42=""),-PMT($C43/12,COUNT($A43:$A$625),$H42),$D42),
_xlpm.IsPrincipalRemainingZeroCondition,ROUND($H42,2)=0,
_xlpm.IsPrincipalRemainingBlankCondition,$H42="",
_xlpm.IsPeriodBlankCondition,ISBLANK($A43),
_xlpm.Calculation,IF(_xlpm.IsPeriodBlankCondition,"",IF(_xlpm.IsPrincipalRemainingBlankCondition,"",IF(_xlpm.IsPrincipalRemainingZeroCondition,"",_xlpm.Payment))),
_xlpm.Calculation
)</f>
        <v>2267.5595595689542</v>
      </c>
      <c r="E43" s="5">
        <f>_xlfn.LET(
_xlpm.StartingPrincipalBalance,$H42,
_xlpm.IsPrincipalRemainingZeroCondition,ROUND($H42,2)=0,
_xlpm.IsPrincipalRemainingBlankCondition,$H42="",
_xlpm.IsPeriodBlankCondition,ISBLANK($A43),
_xlpm.Calculation,IF(_xlpm.IsPeriodBlankCondition,"",IF(_xlpm.IsPrincipalRemainingBlankCondition,"",IF(_xlpm.IsPrincipalRemainingZeroCondition,"",_xlpm.StartingPrincipalBalance))),
_xlpm.Calculation
)</f>
        <v>178845.27879783671</v>
      </c>
      <c r="F43" s="5" cm="1">
        <f t="array" ref="F43">_xlfn.LET(
_xlpm.InterestCalculation,$H42*($C43/12),
_xlpm.IsPrincipalRemainingZeroCondition,ROUND($H42,2)=0,
_xlpm.IsPrincipalRemainingBlankCondition,$H42="",
_xlpm.IsPeriodBlankCondition,ISBLANK($A43),
_xlpm.Calculation,IF(_xlpm.IsPeriodBlankCondition,"",IF(_xlpm.IsPrincipalRemainingBlankCondition,"",IF(_xlpm.IsPrincipalRemainingZeroCondition,"",_xlpm.InterestCalculation))),
_xlpm.Calculation
)</f>
        <v>2235.5659849729586</v>
      </c>
      <c r="G43" s="5">
        <f>_xlfn.LET(
_xlpm.PrincipalOwedCalculation,$D43-$F43,
_xlpm.IsPrincipalLessThenOrEqualToMonthlyPaymentCondition,$H42&lt;=$D43,
_xlpm.IsPrincipalZeroCondition,ROUND($H42,2) = 0,
_xlpm.IsPrincipalRemainingBlankCondition,$H42="",
_xlpm.IsPeriodBlankCondition,ISBLANK($A43),
_xlpm.Calculation,IF(_xlpm.IsPeriodBlankCondition,"",IF(_xlpm.IsPrincipalRemainingBlankCondition,"",IF(_xlpm.IsPrincipalZeroCondition,"",IF(_xlpm.IsPrincipalLessThenOrEqualToMonthlyPaymentCondition,$H42,_xlpm.PrincipalOwedCalculation)))),
_xlpm.Calculation
)</f>
        <v>31.993574595995597</v>
      </c>
      <c r="H43" s="5">
        <f>_xlfn.LET(
_xlpm.StartingBalanceGreaterThanPrincipalOwedPlusPrepaymentCondition,$E43&gt;=$G43,
_xlpm.IsPrincpalOwedPlusPrepaymentLessThanOrEqualToPrincipalRemainingCondition,ROUND($G43,2)&lt;=ROUND($H42,2),
_xlpm.IsCurrentPrincapalOwedAmtGreaterThanPrevPrincipalOwedCondition,$G42&gt;$H42,
_xlpm.IsPrincipalZeroCondition,ROUND($H42,2) = 0,
_xlpm.IsPrincipalRemainingBlankCondition,$H42="",
_xlpm.IsPeriodBlankCondition,ISBLANK($A43),
_xlpm.Calculation,IF(_xlpm.IsPeriodBlankCondition,"",IF(_xlpm.IsPrincipalRemainingBlankCondition,"",IF(_xlpm.IsPrincipalZeroCondition,"",IF(_xlpm.StartingBalanceGreaterThanPrincipalOwedPlusPrepaymentCondition,$E43-$G43,0)))),
_xlpm.Calculation
)</f>
        <v>178813.28522324073</v>
      </c>
      <c r="I43" s="5">
        <f>_xlfn.LET(
_xlpm.PrincpalRemainingCalculation,$B$11,
_xlpm.IsPrincipalZeroCondition,ROUND($H42,2) = 0,
_xlpm.IsPrincipalRemainingBlankCondition,$H42="",
_xlpm.IsPeriodBlankCondition,ISBLANK($A43),
_xlpm.Calculation,IF(_xlpm.IsPeriodBlankCondition,"",IF(_xlpm.IsPrincipalRemainingBlankCondition,"",IF(_xlpm.IsPrincipalZeroCondition,"",_xlpm.PrincpalRemainingCalculation))),
_xlpm.Calculation
)</f>
        <v>500</v>
      </c>
      <c r="J43" s="5">
        <f>_xlfn.LET(
_xlpm.IsPrincipalRemainingLessThanOrEqualToPMICutoffAmtCondition,$H42&lt;=$B$2*(1-$B$13),
_xlpm.PMIMonthlyPayment,$B$17,
_xlpm.IsPrincipalZeroCondition,ROUND($H42,2) = 0,
_xlpm.IsPrincipalRemainingBlankCondition,$H42="",
_xlpm.IsPeriodBlankCondition,ISBLANK($A43),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43" s="5">
        <f>_xlfn.LET(
_xlpm.IfPMIOwedIsBlank,IF($J43 = "",0,$J43),
_xlpm.TotalMonthlyPaymentCalculation,$F43+$G43+$I43+_xlpm.IfPMIOwedIsBlank,
_xlpm.IsPrincipalZeroCondition,ROUND($H42,2) = 0,
_xlpm.IsPrincipalRemainingBlankCondition,$H42="",
_xlpm.IsPeriodBlankCondition,ISBLANK($A43),
_xlpm.Calculation,IF(_xlpm.IsPeriodBlankCondition,"",IF(_xlpm.IsPrincipalRemainingBlankCondition,"",IF(_xlpm.IsPrincipalZeroCondition,"",_xlpm.TotalMonthlyPaymentCalculation))),
_xlpm.Calculation
)</f>
        <v>3067.5595595689542</v>
      </c>
      <c r="L43" s="5"/>
      <c r="N43" s="5"/>
    </row>
    <row r="44" spans="1:15" x14ac:dyDescent="0.3">
      <c r="A44">
        <v>19</v>
      </c>
      <c r="B44" s="53">
        <f t="shared" si="0"/>
        <v>44378</v>
      </c>
      <c r="C44" s="70">
        <f>IF(ISBLANK($A44),"",'Variable Mortgage Schedule'!$C44)</f>
        <v>0.15</v>
      </c>
      <c r="D44" s="63">
        <f>_xlfn.LET(
_xlpm.Payment,IF(OR($C44&lt;&gt;$C43,$C43=""),-PMT($C44/12,COUNT($A44:$A$625),$H43),$D43),
_xlpm.IsPrincipalRemainingZeroCondition,ROUND($H43,2)=0,
_xlpm.IsPrincipalRemainingBlankCondition,$H43="",
_xlpm.IsPeriodBlankCondition,ISBLANK($A44),
_xlpm.Calculation,IF(_xlpm.IsPeriodBlankCondition,"",IF(_xlpm.IsPrincipalRemainingBlankCondition,"",IF(_xlpm.IsPrincipalRemainingZeroCondition,"",_xlpm.Payment))),
_xlpm.Calculation
)</f>
        <v>2267.5595595689542</v>
      </c>
      <c r="E44" s="5">
        <f>_xlfn.LET(
_xlpm.StartingPrincipalBalance,$H43,
_xlpm.IsPrincipalRemainingZeroCondition,ROUND($H43,2)=0,
_xlpm.IsPrincipalRemainingBlankCondition,$H43="",
_xlpm.IsPeriodBlankCondition,ISBLANK($A44),
_xlpm.Calculation,IF(_xlpm.IsPeriodBlankCondition,"",IF(_xlpm.IsPrincipalRemainingBlankCondition,"",IF(_xlpm.IsPrincipalRemainingZeroCondition,"",_xlpm.StartingPrincipalBalance))),
_xlpm.Calculation
)</f>
        <v>178813.28522324073</v>
      </c>
      <c r="F44" s="5" cm="1">
        <f t="array" ref="F44">_xlfn.LET(
_xlpm.InterestCalculation,$H43*($C44/12),
_xlpm.IsPrincipalRemainingZeroCondition,ROUND($H43,2)=0,
_xlpm.IsPrincipalRemainingBlankCondition,$H43="",
_xlpm.IsPeriodBlankCondition,ISBLANK($A44),
_xlpm.Calculation,IF(_xlpm.IsPeriodBlankCondition,"",IF(_xlpm.IsPrincipalRemainingBlankCondition,"",IF(_xlpm.IsPrincipalRemainingZeroCondition,"",_xlpm.InterestCalculation))),
_xlpm.Calculation
)</f>
        <v>2235.1660652905089</v>
      </c>
      <c r="G44" s="5">
        <f>_xlfn.LET(
_xlpm.PrincipalOwedCalculation,$D44-$F44,
_xlpm.IsPrincipalLessThenOrEqualToMonthlyPaymentCondition,$H43&lt;=$D44,
_xlpm.IsPrincipalZeroCondition,ROUND($H43,2) = 0,
_xlpm.IsPrincipalRemainingBlankCondition,$H43="",
_xlpm.IsPeriodBlankCondition,ISBLANK($A44),
_xlpm.Calculation,IF(_xlpm.IsPeriodBlankCondition,"",IF(_xlpm.IsPrincipalRemainingBlankCondition,"",IF(_xlpm.IsPrincipalZeroCondition,"",IF(_xlpm.IsPrincipalLessThenOrEqualToMonthlyPaymentCondition,$H43,_xlpm.PrincipalOwedCalculation)))),
_xlpm.Calculation
)</f>
        <v>32.39349427844536</v>
      </c>
      <c r="H44" s="5">
        <f>_xlfn.LET(
_xlpm.StartingBalanceGreaterThanPrincipalOwedPlusPrepaymentCondition,$E44&gt;=$G44,
_xlpm.IsPrincpalOwedPlusPrepaymentLessThanOrEqualToPrincipalRemainingCondition,ROUND($G44,2)&lt;=ROUND($H43,2),
_xlpm.IsCurrentPrincapalOwedAmtGreaterThanPrevPrincipalOwedCondition,$G43&gt;$H43,
_xlpm.IsPrincipalZeroCondition,ROUND($H43,2) = 0,
_xlpm.IsPrincipalRemainingBlankCondition,$H43="",
_xlpm.IsPeriodBlankCondition,ISBLANK($A44),
_xlpm.Calculation,IF(_xlpm.IsPeriodBlankCondition,"",IF(_xlpm.IsPrincipalRemainingBlankCondition,"",IF(_xlpm.IsPrincipalZeroCondition,"",IF(_xlpm.StartingBalanceGreaterThanPrincipalOwedPlusPrepaymentCondition,$E44-$G44,0)))),
_xlpm.Calculation
)</f>
        <v>178780.89172896228</v>
      </c>
      <c r="I44" s="5">
        <f>_xlfn.LET(
_xlpm.PrincpalRemainingCalculation,$B$11,
_xlpm.IsPrincipalZeroCondition,ROUND($H43,2) = 0,
_xlpm.IsPrincipalRemainingBlankCondition,$H43="",
_xlpm.IsPeriodBlankCondition,ISBLANK($A44),
_xlpm.Calculation,IF(_xlpm.IsPeriodBlankCondition,"",IF(_xlpm.IsPrincipalRemainingBlankCondition,"",IF(_xlpm.IsPrincipalZeroCondition,"",_xlpm.PrincpalRemainingCalculation))),
_xlpm.Calculation
)</f>
        <v>500</v>
      </c>
      <c r="J44" s="5">
        <f>_xlfn.LET(
_xlpm.IsPrincipalRemainingLessThanOrEqualToPMICutoffAmtCondition,$H43&lt;=$B$2*(1-$B$13),
_xlpm.PMIMonthlyPayment,$B$17,
_xlpm.IsPrincipalZeroCondition,ROUND($H43,2) = 0,
_xlpm.IsPrincipalRemainingBlankCondition,$H43="",
_xlpm.IsPeriodBlankCondition,ISBLANK($A44),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44" s="5">
        <f>_xlfn.LET(
_xlpm.IfPMIOwedIsBlank,IF($J44 = "",0,$J44),
_xlpm.TotalMonthlyPaymentCalculation,$F44+$G44+$I44+_xlpm.IfPMIOwedIsBlank,
_xlpm.IsPrincipalZeroCondition,ROUND($H43,2) = 0,
_xlpm.IsPrincipalRemainingBlankCondition,$H43="",
_xlpm.IsPeriodBlankCondition,ISBLANK($A44),
_xlpm.Calculation,IF(_xlpm.IsPeriodBlankCondition,"",IF(_xlpm.IsPrincipalRemainingBlankCondition,"",IF(_xlpm.IsPrincipalZeroCondition,"",_xlpm.TotalMonthlyPaymentCalculation))),
_xlpm.Calculation
)</f>
        <v>3067.5595595689542</v>
      </c>
      <c r="L44" s="5"/>
      <c r="N44" s="5"/>
    </row>
    <row r="45" spans="1:15" x14ac:dyDescent="0.3">
      <c r="A45">
        <v>20</v>
      </c>
      <c r="B45" s="53">
        <f t="shared" si="0"/>
        <v>44409</v>
      </c>
      <c r="C45" s="70">
        <f>IF(ISBLANK($A45),"",'Variable Mortgage Schedule'!$C45)</f>
        <v>0.15</v>
      </c>
      <c r="D45" s="63">
        <f>_xlfn.LET(
_xlpm.Payment,IF(OR($C45&lt;&gt;$C44,$C44=""),-PMT($C45/12,COUNT($A45:$A$625),$H44),$D44),
_xlpm.IsPrincipalRemainingZeroCondition,ROUND($H44,2)=0,
_xlpm.IsPrincipalRemainingBlankCondition,$H44="",
_xlpm.IsPeriodBlankCondition,ISBLANK($A45),
_xlpm.Calculation,IF(_xlpm.IsPeriodBlankCondition,"",IF(_xlpm.IsPrincipalRemainingBlankCondition,"",IF(_xlpm.IsPrincipalRemainingZeroCondition,"",_xlpm.Payment))),
_xlpm.Calculation
)</f>
        <v>2267.5595595689542</v>
      </c>
      <c r="E45" s="5">
        <f>_xlfn.LET(
_xlpm.StartingPrincipalBalance,$H44,
_xlpm.IsPrincipalRemainingZeroCondition,ROUND($H44,2)=0,
_xlpm.IsPrincipalRemainingBlankCondition,$H44="",
_xlpm.IsPeriodBlankCondition,ISBLANK($A45),
_xlpm.Calculation,IF(_xlpm.IsPeriodBlankCondition,"",IF(_xlpm.IsPrincipalRemainingBlankCondition,"",IF(_xlpm.IsPrincipalRemainingZeroCondition,"",_xlpm.StartingPrincipalBalance))),
_xlpm.Calculation
)</f>
        <v>178780.89172896228</v>
      </c>
      <c r="F45" s="5" cm="1">
        <f t="array" ref="F45">_xlfn.LET(
_xlpm.InterestCalculation,$H44*($C45/12),
_xlpm.IsPrincipalRemainingZeroCondition,ROUND($H44,2)=0,
_xlpm.IsPrincipalRemainingBlankCondition,$H44="",
_xlpm.IsPeriodBlankCondition,ISBLANK($A45),
_xlpm.Calculation,IF(_xlpm.IsPeriodBlankCondition,"",IF(_xlpm.IsPrincipalRemainingBlankCondition,"",IF(_xlpm.IsPrincipalRemainingZeroCondition,"",_xlpm.InterestCalculation))),
_xlpm.Calculation
)</f>
        <v>2234.7611466120284</v>
      </c>
      <c r="G45" s="5">
        <f>_xlfn.LET(
_xlpm.PrincipalOwedCalculation,$D45-$F45,
_xlpm.IsPrincipalLessThenOrEqualToMonthlyPaymentCondition,$H44&lt;=$D45,
_xlpm.IsPrincipalZeroCondition,ROUND($H44,2) = 0,
_xlpm.IsPrincipalRemainingBlankCondition,$H44="",
_xlpm.IsPeriodBlankCondition,ISBLANK($A45),
_xlpm.Calculation,IF(_xlpm.IsPeriodBlankCondition,"",IF(_xlpm.IsPrincipalRemainingBlankCondition,"",IF(_xlpm.IsPrincipalZeroCondition,"",IF(_xlpm.IsPrincipalLessThenOrEqualToMonthlyPaymentCondition,$H44,_xlpm.PrincipalOwedCalculation)))),
_xlpm.Calculation
)</f>
        <v>32.798412956925858</v>
      </c>
      <c r="H45" s="5">
        <f>_xlfn.LET(
_xlpm.StartingBalanceGreaterThanPrincipalOwedPlusPrepaymentCondition,$E45&gt;=$G45,
_xlpm.IsPrincpalOwedPlusPrepaymentLessThanOrEqualToPrincipalRemainingCondition,ROUND($G45,2)&lt;=ROUND($H44,2),
_xlpm.IsCurrentPrincapalOwedAmtGreaterThanPrevPrincipalOwedCondition,$G44&gt;$H44,
_xlpm.IsPrincipalZeroCondition,ROUND($H44,2) = 0,
_xlpm.IsPrincipalRemainingBlankCondition,$H44="",
_xlpm.IsPeriodBlankCondition,ISBLANK($A45),
_xlpm.Calculation,IF(_xlpm.IsPeriodBlankCondition,"",IF(_xlpm.IsPrincipalRemainingBlankCondition,"",IF(_xlpm.IsPrincipalZeroCondition,"",IF(_xlpm.StartingBalanceGreaterThanPrincipalOwedPlusPrepaymentCondition,$E45-$G45,0)))),
_xlpm.Calculation
)</f>
        <v>178748.09331600534</v>
      </c>
      <c r="I45" s="5">
        <f>_xlfn.LET(
_xlpm.PrincpalRemainingCalculation,$B$11,
_xlpm.IsPrincipalZeroCondition,ROUND($H44,2) = 0,
_xlpm.IsPrincipalRemainingBlankCondition,$H44="",
_xlpm.IsPeriodBlankCondition,ISBLANK($A45),
_xlpm.Calculation,IF(_xlpm.IsPeriodBlankCondition,"",IF(_xlpm.IsPrincipalRemainingBlankCondition,"",IF(_xlpm.IsPrincipalZeroCondition,"",_xlpm.PrincpalRemainingCalculation))),
_xlpm.Calculation
)</f>
        <v>500</v>
      </c>
      <c r="J45" s="5">
        <f>_xlfn.LET(
_xlpm.IsPrincipalRemainingLessThanOrEqualToPMICutoffAmtCondition,$H44&lt;=$B$2*(1-$B$13),
_xlpm.PMIMonthlyPayment,$B$17,
_xlpm.IsPrincipalZeroCondition,ROUND($H44,2) = 0,
_xlpm.IsPrincipalRemainingBlankCondition,$H44="",
_xlpm.IsPeriodBlankCondition,ISBLANK($A45),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45" s="5">
        <f>_xlfn.LET(
_xlpm.IfPMIOwedIsBlank,IF($J45 = "",0,$J45),
_xlpm.TotalMonthlyPaymentCalculation,$F45+$G45+$I45+_xlpm.IfPMIOwedIsBlank,
_xlpm.IsPrincipalZeroCondition,ROUND($H44,2) = 0,
_xlpm.IsPrincipalRemainingBlankCondition,$H44="",
_xlpm.IsPeriodBlankCondition,ISBLANK($A45),
_xlpm.Calculation,IF(_xlpm.IsPeriodBlankCondition,"",IF(_xlpm.IsPrincipalRemainingBlankCondition,"",IF(_xlpm.IsPrincipalZeroCondition,"",_xlpm.TotalMonthlyPaymentCalculation))),
_xlpm.Calculation
)</f>
        <v>3067.5595595689542</v>
      </c>
      <c r="L45" s="5"/>
      <c r="N45" s="5"/>
    </row>
    <row r="46" spans="1:15" x14ac:dyDescent="0.3">
      <c r="A46">
        <v>21</v>
      </c>
      <c r="B46" s="53">
        <f t="shared" si="0"/>
        <v>44440</v>
      </c>
      <c r="C46" s="70">
        <f>IF(ISBLANK($A46),"",'Variable Mortgage Schedule'!$C46)</f>
        <v>0.15</v>
      </c>
      <c r="D46" s="63">
        <f>_xlfn.LET(
_xlpm.Payment,IF(OR($C46&lt;&gt;$C45,$C45=""),-PMT($C46/12,COUNT($A46:$A$625),$H45),$D45),
_xlpm.IsPrincipalRemainingZeroCondition,ROUND($H45,2)=0,
_xlpm.IsPrincipalRemainingBlankCondition,$H45="",
_xlpm.IsPeriodBlankCondition,ISBLANK($A46),
_xlpm.Calculation,IF(_xlpm.IsPeriodBlankCondition,"",IF(_xlpm.IsPrincipalRemainingBlankCondition,"",IF(_xlpm.IsPrincipalRemainingZeroCondition,"",_xlpm.Payment))),
_xlpm.Calculation
)</f>
        <v>2267.5595595689542</v>
      </c>
      <c r="E46" s="5">
        <f>_xlfn.LET(
_xlpm.StartingPrincipalBalance,$H45,
_xlpm.IsPrincipalRemainingZeroCondition,ROUND($H45,2)=0,
_xlpm.IsPrincipalRemainingBlankCondition,$H45="",
_xlpm.IsPeriodBlankCondition,ISBLANK($A46),
_xlpm.Calculation,IF(_xlpm.IsPeriodBlankCondition,"",IF(_xlpm.IsPrincipalRemainingBlankCondition,"",IF(_xlpm.IsPrincipalRemainingZeroCondition,"",_xlpm.StartingPrincipalBalance))),
_xlpm.Calculation
)</f>
        <v>178748.09331600534</v>
      </c>
      <c r="F46" s="5" cm="1">
        <f t="array" ref="F46">_xlfn.LET(
_xlpm.InterestCalculation,$H45*($C46/12),
_xlpm.IsPrincipalRemainingZeroCondition,ROUND($H45,2)=0,
_xlpm.IsPrincipalRemainingBlankCondition,$H45="",
_xlpm.IsPeriodBlankCondition,ISBLANK($A46),
_xlpm.Calculation,IF(_xlpm.IsPeriodBlankCondition,"",IF(_xlpm.IsPrincipalRemainingBlankCondition,"",IF(_xlpm.IsPrincipalRemainingZeroCondition,"",_xlpm.InterestCalculation))),
_xlpm.Calculation
)</f>
        <v>2234.3511664500666</v>
      </c>
      <c r="G46" s="5">
        <f>_xlfn.LET(
_xlpm.PrincipalOwedCalculation,$D46-$F46,
_xlpm.IsPrincipalLessThenOrEqualToMonthlyPaymentCondition,$H45&lt;=$D46,
_xlpm.IsPrincipalZeroCondition,ROUND($H45,2) = 0,
_xlpm.IsPrincipalRemainingBlankCondition,$H45="",
_xlpm.IsPeriodBlankCondition,ISBLANK($A46),
_xlpm.Calculation,IF(_xlpm.IsPeriodBlankCondition,"",IF(_xlpm.IsPrincipalRemainingBlankCondition,"",IF(_xlpm.IsPrincipalZeroCondition,"",IF(_xlpm.IsPrincipalLessThenOrEqualToMonthlyPaymentCondition,$H45,_xlpm.PrincipalOwedCalculation)))),
_xlpm.Calculation
)</f>
        <v>33.20839311888767</v>
      </c>
      <c r="H46" s="5">
        <f>_xlfn.LET(
_xlpm.StartingBalanceGreaterThanPrincipalOwedPlusPrepaymentCondition,$E46&gt;=$G46,
_xlpm.IsPrincpalOwedPlusPrepaymentLessThanOrEqualToPrincipalRemainingCondition,ROUND($G46,2)&lt;=ROUND($H45,2),
_xlpm.IsCurrentPrincapalOwedAmtGreaterThanPrevPrincipalOwedCondition,$G45&gt;$H45,
_xlpm.IsPrincipalZeroCondition,ROUND($H45,2) = 0,
_xlpm.IsPrincipalRemainingBlankCondition,$H45="",
_xlpm.IsPeriodBlankCondition,ISBLANK($A46),
_xlpm.Calculation,IF(_xlpm.IsPeriodBlankCondition,"",IF(_xlpm.IsPrincipalRemainingBlankCondition,"",IF(_xlpm.IsPrincipalZeroCondition,"",IF(_xlpm.StartingBalanceGreaterThanPrincipalOwedPlusPrepaymentCondition,$E46-$G46,0)))),
_xlpm.Calculation
)</f>
        <v>178714.88492288644</v>
      </c>
      <c r="I46" s="5">
        <f>_xlfn.LET(
_xlpm.PrincpalRemainingCalculation,$B$11,
_xlpm.IsPrincipalZeroCondition,ROUND($H45,2) = 0,
_xlpm.IsPrincipalRemainingBlankCondition,$H45="",
_xlpm.IsPeriodBlankCondition,ISBLANK($A46),
_xlpm.Calculation,IF(_xlpm.IsPeriodBlankCondition,"",IF(_xlpm.IsPrincipalRemainingBlankCondition,"",IF(_xlpm.IsPrincipalZeroCondition,"",_xlpm.PrincpalRemainingCalculation))),
_xlpm.Calculation
)</f>
        <v>500</v>
      </c>
      <c r="J46" s="5">
        <f>_xlfn.LET(
_xlpm.IsPrincipalRemainingLessThanOrEqualToPMICutoffAmtCondition,$H45&lt;=$B$2*(1-$B$13),
_xlpm.PMIMonthlyPayment,$B$17,
_xlpm.IsPrincipalZeroCondition,ROUND($H45,2) = 0,
_xlpm.IsPrincipalRemainingBlankCondition,$H45="",
_xlpm.IsPeriodBlankCondition,ISBLANK($A46),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46" s="5">
        <f>_xlfn.LET(
_xlpm.IfPMIOwedIsBlank,IF($J46 = "",0,$J46),
_xlpm.TotalMonthlyPaymentCalculation,$F46+$G46+$I46+_xlpm.IfPMIOwedIsBlank,
_xlpm.IsPrincipalZeroCondition,ROUND($H45,2) = 0,
_xlpm.IsPrincipalRemainingBlankCondition,$H45="",
_xlpm.IsPeriodBlankCondition,ISBLANK($A46),
_xlpm.Calculation,IF(_xlpm.IsPeriodBlankCondition,"",IF(_xlpm.IsPrincipalRemainingBlankCondition,"",IF(_xlpm.IsPrincipalZeroCondition,"",_xlpm.TotalMonthlyPaymentCalculation))),
_xlpm.Calculation
)</f>
        <v>3067.5595595689542</v>
      </c>
      <c r="L46" s="5"/>
      <c r="N46" s="5"/>
    </row>
    <row r="47" spans="1:15" x14ac:dyDescent="0.3">
      <c r="A47">
        <v>22</v>
      </c>
      <c r="B47" s="53">
        <f t="shared" si="0"/>
        <v>44470</v>
      </c>
      <c r="C47" s="70">
        <f>IF(ISBLANK($A47),"",'Variable Mortgage Schedule'!$C47)</f>
        <v>0.15</v>
      </c>
      <c r="D47" s="63">
        <f>_xlfn.LET(
_xlpm.Payment,IF(OR($C47&lt;&gt;$C46,$C46=""),-PMT($C47/12,COUNT($A47:$A$625),$H46),$D46),
_xlpm.IsPrincipalRemainingZeroCondition,ROUND($H46,2)=0,
_xlpm.IsPrincipalRemainingBlankCondition,$H46="",
_xlpm.IsPeriodBlankCondition,ISBLANK($A47),
_xlpm.Calculation,IF(_xlpm.IsPeriodBlankCondition,"",IF(_xlpm.IsPrincipalRemainingBlankCondition,"",IF(_xlpm.IsPrincipalRemainingZeroCondition,"",_xlpm.Payment))),
_xlpm.Calculation
)</f>
        <v>2267.5595595689542</v>
      </c>
      <c r="E47" s="5">
        <f>_xlfn.LET(
_xlpm.StartingPrincipalBalance,$H46,
_xlpm.IsPrincipalRemainingZeroCondition,ROUND($H46,2)=0,
_xlpm.IsPrincipalRemainingBlankCondition,$H46="",
_xlpm.IsPeriodBlankCondition,ISBLANK($A47),
_xlpm.Calculation,IF(_xlpm.IsPeriodBlankCondition,"",IF(_xlpm.IsPrincipalRemainingBlankCondition,"",IF(_xlpm.IsPrincipalRemainingZeroCondition,"",_xlpm.StartingPrincipalBalance))),
_xlpm.Calculation
)</f>
        <v>178714.88492288644</v>
      </c>
      <c r="F47" s="5" cm="1">
        <f t="array" ref="F47">_xlfn.LET(
_xlpm.InterestCalculation,$H46*($C47/12),
_xlpm.IsPrincipalRemainingZeroCondition,ROUND($H46,2)=0,
_xlpm.IsPrincipalRemainingBlankCondition,$H46="",
_xlpm.IsPeriodBlankCondition,ISBLANK($A47),
_xlpm.Calculation,IF(_xlpm.IsPeriodBlankCondition,"",IF(_xlpm.IsPrincipalRemainingBlankCondition,"",IF(_xlpm.IsPrincipalRemainingZeroCondition,"",_xlpm.InterestCalculation))),
_xlpm.Calculation
)</f>
        <v>2233.9360615360802</v>
      </c>
      <c r="G47" s="5">
        <f>_xlfn.LET(
_xlpm.PrincipalOwedCalculation,$D47-$F47,
_xlpm.IsPrincipalLessThenOrEqualToMonthlyPaymentCondition,$H46&lt;=$D47,
_xlpm.IsPrincipalZeroCondition,ROUND($H46,2) = 0,
_xlpm.IsPrincipalRemainingBlankCondition,$H46="",
_xlpm.IsPeriodBlankCondition,ISBLANK($A47),
_xlpm.Calculation,IF(_xlpm.IsPeriodBlankCondition,"",IF(_xlpm.IsPrincipalRemainingBlankCondition,"",IF(_xlpm.IsPrincipalZeroCondition,"",IF(_xlpm.IsPrincipalLessThenOrEqualToMonthlyPaymentCondition,$H46,_xlpm.PrincipalOwedCalculation)))),
_xlpm.Calculation
)</f>
        <v>33.623498032874068</v>
      </c>
      <c r="H47" s="5">
        <f>_xlfn.LET(
_xlpm.StartingBalanceGreaterThanPrincipalOwedPlusPrepaymentCondition,$E47&gt;=$G47,
_xlpm.IsPrincpalOwedPlusPrepaymentLessThanOrEqualToPrincipalRemainingCondition,ROUND($G47,2)&lt;=ROUND($H46,2),
_xlpm.IsCurrentPrincapalOwedAmtGreaterThanPrevPrincipalOwedCondition,$G46&gt;$H46,
_xlpm.IsPrincipalZeroCondition,ROUND($H46,2) = 0,
_xlpm.IsPrincipalRemainingBlankCondition,$H46="",
_xlpm.IsPeriodBlankCondition,ISBLANK($A47),
_xlpm.Calculation,IF(_xlpm.IsPeriodBlankCondition,"",IF(_xlpm.IsPrincipalRemainingBlankCondition,"",IF(_xlpm.IsPrincipalZeroCondition,"",IF(_xlpm.StartingBalanceGreaterThanPrincipalOwedPlusPrepaymentCondition,$E47-$G47,0)))),
_xlpm.Calculation
)</f>
        <v>178681.26142485355</v>
      </c>
      <c r="I47" s="5">
        <f>_xlfn.LET(
_xlpm.PrincpalRemainingCalculation,$B$11,
_xlpm.IsPrincipalZeroCondition,ROUND($H46,2) = 0,
_xlpm.IsPrincipalRemainingBlankCondition,$H46="",
_xlpm.IsPeriodBlankCondition,ISBLANK($A47),
_xlpm.Calculation,IF(_xlpm.IsPeriodBlankCondition,"",IF(_xlpm.IsPrincipalRemainingBlankCondition,"",IF(_xlpm.IsPrincipalZeroCondition,"",_xlpm.PrincpalRemainingCalculation))),
_xlpm.Calculation
)</f>
        <v>500</v>
      </c>
      <c r="J47" s="5">
        <f>_xlfn.LET(
_xlpm.IsPrincipalRemainingLessThanOrEqualToPMICutoffAmtCondition,$H46&lt;=$B$2*(1-$B$13),
_xlpm.PMIMonthlyPayment,$B$17,
_xlpm.IsPrincipalZeroCondition,ROUND($H46,2) = 0,
_xlpm.IsPrincipalRemainingBlankCondition,$H46="",
_xlpm.IsPeriodBlankCondition,ISBLANK($A47),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47" s="5">
        <f>_xlfn.LET(
_xlpm.IfPMIOwedIsBlank,IF($J47 = "",0,$J47),
_xlpm.TotalMonthlyPaymentCalculation,$F47+$G47+$I47+_xlpm.IfPMIOwedIsBlank,
_xlpm.IsPrincipalZeroCondition,ROUND($H46,2) = 0,
_xlpm.IsPrincipalRemainingBlankCondition,$H46="",
_xlpm.IsPeriodBlankCondition,ISBLANK($A47),
_xlpm.Calculation,IF(_xlpm.IsPeriodBlankCondition,"",IF(_xlpm.IsPrincipalRemainingBlankCondition,"",IF(_xlpm.IsPrincipalZeroCondition,"",_xlpm.TotalMonthlyPaymentCalculation))),
_xlpm.Calculation
)</f>
        <v>3067.5595595689542</v>
      </c>
      <c r="L47" s="5"/>
      <c r="N47" s="5"/>
    </row>
    <row r="48" spans="1:15" x14ac:dyDescent="0.3">
      <c r="A48">
        <v>23</v>
      </c>
      <c r="B48" s="53">
        <f t="shared" si="0"/>
        <v>44501</v>
      </c>
      <c r="C48" s="70">
        <f>IF(ISBLANK($A48),"",'Variable Mortgage Schedule'!$C48)</f>
        <v>0.15</v>
      </c>
      <c r="D48" s="63">
        <f>_xlfn.LET(
_xlpm.Payment,IF(OR($C48&lt;&gt;$C47,$C47=""),-PMT($C48/12,COUNT($A48:$A$625),$H47),$D47),
_xlpm.IsPrincipalRemainingZeroCondition,ROUND($H47,2)=0,
_xlpm.IsPrincipalRemainingBlankCondition,$H47="",
_xlpm.IsPeriodBlankCondition,ISBLANK($A48),
_xlpm.Calculation,IF(_xlpm.IsPeriodBlankCondition,"",IF(_xlpm.IsPrincipalRemainingBlankCondition,"",IF(_xlpm.IsPrincipalRemainingZeroCondition,"",_xlpm.Payment))),
_xlpm.Calculation
)</f>
        <v>2267.5595595689542</v>
      </c>
      <c r="E48" s="5">
        <f>_xlfn.LET(
_xlpm.StartingPrincipalBalance,$H47,
_xlpm.IsPrincipalRemainingZeroCondition,ROUND($H47,2)=0,
_xlpm.IsPrincipalRemainingBlankCondition,$H47="",
_xlpm.IsPeriodBlankCondition,ISBLANK($A48),
_xlpm.Calculation,IF(_xlpm.IsPeriodBlankCondition,"",IF(_xlpm.IsPrincipalRemainingBlankCondition,"",IF(_xlpm.IsPrincipalRemainingZeroCondition,"",_xlpm.StartingPrincipalBalance))),
_xlpm.Calculation
)</f>
        <v>178681.26142485355</v>
      </c>
      <c r="F48" s="5" cm="1">
        <f t="array" ref="F48">_xlfn.LET(
_xlpm.InterestCalculation,$H47*($C48/12),
_xlpm.IsPrincipalRemainingZeroCondition,ROUND($H47,2)=0,
_xlpm.IsPrincipalRemainingBlankCondition,$H47="",
_xlpm.IsPeriodBlankCondition,ISBLANK($A48),
_xlpm.Calculation,IF(_xlpm.IsPeriodBlankCondition,"",IF(_xlpm.IsPrincipalRemainingBlankCondition,"",IF(_xlpm.IsPrincipalRemainingZeroCondition,"",_xlpm.InterestCalculation))),
_xlpm.Calculation
)</f>
        <v>2233.5157678106693</v>
      </c>
      <c r="G48" s="5">
        <f>_xlfn.LET(
_xlpm.PrincipalOwedCalculation,$D48-$F48,
_xlpm.IsPrincipalLessThenOrEqualToMonthlyPaymentCondition,$H47&lt;=$D48,
_xlpm.IsPrincipalZeroCondition,ROUND($H47,2) = 0,
_xlpm.IsPrincipalRemainingBlankCondition,$H47="",
_xlpm.IsPeriodBlankCondition,ISBLANK($A48),
_xlpm.Calculation,IF(_xlpm.IsPeriodBlankCondition,"",IF(_xlpm.IsPrincipalRemainingBlankCondition,"",IF(_xlpm.IsPrincipalZeroCondition,"",IF(_xlpm.IsPrincipalLessThenOrEqualToMonthlyPaymentCondition,$H47,_xlpm.PrincipalOwedCalculation)))),
_xlpm.Calculation
)</f>
        <v>34.043791758284897</v>
      </c>
      <c r="H48" s="5">
        <f>_xlfn.LET(
_xlpm.StartingBalanceGreaterThanPrincipalOwedPlusPrepaymentCondition,$E48&gt;=$G48,
_xlpm.IsPrincpalOwedPlusPrepaymentLessThanOrEqualToPrincipalRemainingCondition,ROUND($G48,2)&lt;=ROUND($H47,2),
_xlpm.IsCurrentPrincapalOwedAmtGreaterThanPrevPrincipalOwedCondition,$G47&gt;$H47,
_xlpm.IsPrincipalZeroCondition,ROUND($H47,2) = 0,
_xlpm.IsPrincipalRemainingBlankCondition,$H47="",
_xlpm.IsPeriodBlankCondition,ISBLANK($A48),
_xlpm.Calculation,IF(_xlpm.IsPeriodBlankCondition,"",IF(_xlpm.IsPrincipalRemainingBlankCondition,"",IF(_xlpm.IsPrincipalZeroCondition,"",IF(_xlpm.StartingBalanceGreaterThanPrincipalOwedPlusPrepaymentCondition,$E48-$G48,0)))),
_xlpm.Calculation
)</f>
        <v>178647.21763309528</v>
      </c>
      <c r="I48" s="5">
        <f>_xlfn.LET(
_xlpm.PrincpalRemainingCalculation,$B$11,
_xlpm.IsPrincipalZeroCondition,ROUND($H47,2) = 0,
_xlpm.IsPrincipalRemainingBlankCondition,$H47="",
_xlpm.IsPeriodBlankCondition,ISBLANK($A48),
_xlpm.Calculation,IF(_xlpm.IsPeriodBlankCondition,"",IF(_xlpm.IsPrincipalRemainingBlankCondition,"",IF(_xlpm.IsPrincipalZeroCondition,"",_xlpm.PrincpalRemainingCalculation))),
_xlpm.Calculation
)</f>
        <v>500</v>
      </c>
      <c r="J48" s="5">
        <f>_xlfn.LET(
_xlpm.IsPrincipalRemainingLessThanOrEqualToPMICutoffAmtCondition,$H47&lt;=$B$2*(1-$B$13),
_xlpm.PMIMonthlyPayment,$B$17,
_xlpm.IsPrincipalZeroCondition,ROUND($H47,2) = 0,
_xlpm.IsPrincipalRemainingBlankCondition,$H47="",
_xlpm.IsPeriodBlankCondition,ISBLANK($A48),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48" s="5">
        <f>_xlfn.LET(
_xlpm.IfPMIOwedIsBlank,IF($J48 = "",0,$J48),
_xlpm.TotalMonthlyPaymentCalculation,$F48+$G48+$I48+_xlpm.IfPMIOwedIsBlank,
_xlpm.IsPrincipalZeroCondition,ROUND($H47,2) = 0,
_xlpm.IsPrincipalRemainingBlankCondition,$H47="",
_xlpm.IsPeriodBlankCondition,ISBLANK($A48),
_xlpm.Calculation,IF(_xlpm.IsPeriodBlankCondition,"",IF(_xlpm.IsPrincipalRemainingBlankCondition,"",IF(_xlpm.IsPrincipalZeroCondition,"",_xlpm.TotalMonthlyPaymentCalculation))),
_xlpm.Calculation
)</f>
        <v>3067.5595595689542</v>
      </c>
      <c r="L48" s="5"/>
      <c r="N48" s="5"/>
    </row>
    <row r="49" spans="1:14" x14ac:dyDescent="0.3">
      <c r="A49">
        <v>24</v>
      </c>
      <c r="B49" s="53">
        <f t="shared" si="0"/>
        <v>44531</v>
      </c>
      <c r="C49" s="70">
        <f>IF(ISBLANK($A49),"",'Variable Mortgage Schedule'!$C49)</f>
        <v>0.15</v>
      </c>
      <c r="D49" s="63">
        <f>_xlfn.LET(
_xlpm.Payment,IF(OR($C49&lt;&gt;$C48,$C48=""),-PMT($C49/12,COUNT($A49:$A$625),$H48),$D48),
_xlpm.IsPrincipalRemainingZeroCondition,ROUND($H48,2)=0,
_xlpm.IsPrincipalRemainingBlankCondition,$H48="",
_xlpm.IsPeriodBlankCondition,ISBLANK($A49),
_xlpm.Calculation,IF(_xlpm.IsPeriodBlankCondition,"",IF(_xlpm.IsPrincipalRemainingBlankCondition,"",IF(_xlpm.IsPrincipalRemainingZeroCondition,"",_xlpm.Payment))),
_xlpm.Calculation
)</f>
        <v>2267.5595595689542</v>
      </c>
      <c r="E49" s="5">
        <f>_xlfn.LET(
_xlpm.StartingPrincipalBalance,$H48,
_xlpm.IsPrincipalRemainingZeroCondition,ROUND($H48,2)=0,
_xlpm.IsPrincipalRemainingBlankCondition,$H48="",
_xlpm.IsPeriodBlankCondition,ISBLANK($A49),
_xlpm.Calculation,IF(_xlpm.IsPeriodBlankCondition,"",IF(_xlpm.IsPrincipalRemainingBlankCondition,"",IF(_xlpm.IsPrincipalRemainingZeroCondition,"",_xlpm.StartingPrincipalBalance))),
_xlpm.Calculation
)</f>
        <v>178647.21763309528</v>
      </c>
      <c r="F49" s="5" cm="1">
        <f t="array" ref="F49">_xlfn.LET(
_xlpm.InterestCalculation,$H48*($C49/12),
_xlpm.IsPrincipalRemainingZeroCondition,ROUND($H48,2)=0,
_xlpm.IsPrincipalRemainingBlankCondition,$H48="",
_xlpm.IsPeriodBlankCondition,ISBLANK($A49),
_xlpm.Calculation,IF(_xlpm.IsPeriodBlankCondition,"",IF(_xlpm.IsPrincipalRemainingBlankCondition,"",IF(_xlpm.IsPrincipalRemainingZeroCondition,"",_xlpm.InterestCalculation))),
_xlpm.Calculation
)</f>
        <v>2233.090220413691</v>
      </c>
      <c r="G49" s="5">
        <f>_xlfn.LET(
_xlpm.PrincipalOwedCalculation,$D49-$F49,
_xlpm.IsPrincipalLessThenOrEqualToMonthlyPaymentCondition,$H48&lt;=$D49,
_xlpm.IsPrincipalZeroCondition,ROUND($H48,2) = 0,
_xlpm.IsPrincipalRemainingBlankCondition,$H48="",
_xlpm.IsPeriodBlankCondition,ISBLANK($A49),
_xlpm.Calculation,IF(_xlpm.IsPeriodBlankCondition,"",IF(_xlpm.IsPrincipalRemainingBlankCondition,"",IF(_xlpm.IsPrincipalZeroCondition,"",IF(_xlpm.IsPrincipalLessThenOrEqualToMonthlyPaymentCondition,$H48,_xlpm.PrincipalOwedCalculation)))),
_xlpm.Calculation
)</f>
        <v>34.469339155263242</v>
      </c>
      <c r="H49" s="5">
        <f>_xlfn.LET(
_xlpm.StartingBalanceGreaterThanPrincipalOwedPlusPrepaymentCondition,$E49&gt;=$G49,
_xlpm.IsPrincpalOwedPlusPrepaymentLessThanOrEqualToPrincipalRemainingCondition,ROUND($G49,2)&lt;=ROUND($H48,2),
_xlpm.IsCurrentPrincapalOwedAmtGreaterThanPrevPrincipalOwedCondition,$G48&gt;$H48,
_xlpm.IsPrincipalZeroCondition,ROUND($H48,2) = 0,
_xlpm.IsPrincipalRemainingBlankCondition,$H48="",
_xlpm.IsPeriodBlankCondition,ISBLANK($A49),
_xlpm.Calculation,IF(_xlpm.IsPeriodBlankCondition,"",IF(_xlpm.IsPrincipalRemainingBlankCondition,"",IF(_xlpm.IsPrincipalZeroCondition,"",IF(_xlpm.StartingBalanceGreaterThanPrincipalOwedPlusPrepaymentCondition,$E49-$G49,0)))),
_xlpm.Calculation
)</f>
        <v>178612.74829394001</v>
      </c>
      <c r="I49" s="5">
        <f>_xlfn.LET(
_xlpm.PrincpalRemainingCalculation,$B$11,
_xlpm.IsPrincipalZeroCondition,ROUND($H48,2) = 0,
_xlpm.IsPrincipalRemainingBlankCondition,$H48="",
_xlpm.IsPeriodBlankCondition,ISBLANK($A49),
_xlpm.Calculation,IF(_xlpm.IsPeriodBlankCondition,"",IF(_xlpm.IsPrincipalRemainingBlankCondition,"",IF(_xlpm.IsPrincipalZeroCondition,"",_xlpm.PrincpalRemainingCalculation))),
_xlpm.Calculation
)</f>
        <v>500</v>
      </c>
      <c r="J49" s="5">
        <f>_xlfn.LET(
_xlpm.IsPrincipalRemainingLessThanOrEqualToPMICutoffAmtCondition,$H48&lt;=$B$2*(1-$B$13),
_xlpm.PMIMonthlyPayment,$B$17,
_xlpm.IsPrincipalZeroCondition,ROUND($H48,2) = 0,
_xlpm.IsPrincipalRemainingBlankCondition,$H48="",
_xlpm.IsPeriodBlankCondition,ISBLANK($A49),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49" s="5">
        <f>_xlfn.LET(
_xlpm.IfPMIOwedIsBlank,IF($J49 = "",0,$J49),
_xlpm.TotalMonthlyPaymentCalculation,$F49+$G49+$I49+_xlpm.IfPMIOwedIsBlank,
_xlpm.IsPrincipalZeroCondition,ROUND($H48,2) = 0,
_xlpm.IsPrincipalRemainingBlankCondition,$H48="",
_xlpm.IsPeriodBlankCondition,ISBLANK($A49),
_xlpm.Calculation,IF(_xlpm.IsPeriodBlankCondition,"",IF(_xlpm.IsPrincipalRemainingBlankCondition,"",IF(_xlpm.IsPrincipalZeroCondition,"",_xlpm.TotalMonthlyPaymentCalculation))),
_xlpm.Calculation
)</f>
        <v>3067.5595595689542</v>
      </c>
      <c r="L49" s="5"/>
      <c r="N49" s="5"/>
    </row>
    <row r="50" spans="1:14" x14ac:dyDescent="0.3">
      <c r="A50">
        <v>25</v>
      </c>
      <c r="B50" s="53">
        <f t="shared" si="0"/>
        <v>44562</v>
      </c>
      <c r="C50" s="70">
        <f>IF(ISBLANK($A50),"",'Variable Mortgage Schedule'!$C50)</f>
        <v>0.1</v>
      </c>
      <c r="D50" s="63">
        <f>_xlfn.LET(
_xlpm.Payment,IF(OR($C50&lt;&gt;$C49,$C49=""),-PMT($C50/12,COUNT($A50:$A$625),$H49),$D49),
_xlpm.IsPrincipalRemainingZeroCondition,ROUND($H49,2)=0,
_xlpm.IsPrincipalRemainingBlankCondition,$H49="",
_xlpm.IsPeriodBlankCondition,ISBLANK($A50),
_xlpm.Calculation,IF(_xlpm.IsPeriodBlankCondition,"",IF(_xlpm.IsPrincipalRemainingBlankCondition,"",IF(_xlpm.IsPrincipalRemainingZeroCondition,"",_xlpm.Payment))),
_xlpm.Calculation
)</f>
        <v>1586.0104653907558</v>
      </c>
      <c r="E50" s="5">
        <f>_xlfn.LET(
_xlpm.StartingPrincipalBalance,$H49,
_xlpm.IsPrincipalRemainingZeroCondition,ROUND($H49,2)=0,
_xlpm.IsPrincipalRemainingBlankCondition,$H49="",
_xlpm.IsPeriodBlankCondition,ISBLANK($A50),
_xlpm.Calculation,IF(_xlpm.IsPeriodBlankCondition,"",IF(_xlpm.IsPrincipalRemainingBlankCondition,"",IF(_xlpm.IsPrincipalRemainingZeroCondition,"",_xlpm.StartingPrincipalBalance))),
_xlpm.Calculation
)</f>
        <v>178612.74829394001</v>
      </c>
      <c r="F50" s="5" cm="1">
        <f t="array" ref="F50">_xlfn.LET(
_xlpm.InterestCalculation,$H49*($C50/12),
_xlpm.IsPrincipalRemainingZeroCondition,ROUND($H49,2)=0,
_xlpm.IsPrincipalRemainingBlankCondition,$H49="",
_xlpm.IsPeriodBlankCondition,ISBLANK($A50),
_xlpm.Calculation,IF(_xlpm.IsPeriodBlankCondition,"",IF(_xlpm.IsPrincipalRemainingBlankCondition,"",IF(_xlpm.IsPrincipalRemainingZeroCondition,"",_xlpm.InterestCalculation))),
_xlpm.Calculation
)</f>
        <v>1488.4395691161667</v>
      </c>
      <c r="G50" s="5">
        <f>_xlfn.LET(
_xlpm.PrincipalOwedCalculation,$D50-$F50,
_xlpm.IsPrincipalLessThenOrEqualToMonthlyPaymentCondition,$H49&lt;=$D50,
_xlpm.IsPrincipalZeroCondition,ROUND($H49,2) = 0,
_xlpm.IsPrincipalRemainingBlankCondition,$H49="",
_xlpm.IsPeriodBlankCondition,ISBLANK($A50),
_xlpm.Calculation,IF(_xlpm.IsPeriodBlankCondition,"",IF(_xlpm.IsPrincipalRemainingBlankCondition,"",IF(_xlpm.IsPrincipalZeroCondition,"",IF(_xlpm.IsPrincipalLessThenOrEqualToMonthlyPaymentCondition,$H49,_xlpm.PrincipalOwedCalculation)))),
_xlpm.Calculation
)</f>
        <v>97.570896274589131</v>
      </c>
      <c r="H50" s="5">
        <f>_xlfn.LET(
_xlpm.StartingBalanceGreaterThanPrincipalOwedPlusPrepaymentCondition,$E50&gt;=$G50,
_xlpm.IsPrincpalOwedPlusPrepaymentLessThanOrEqualToPrincipalRemainingCondition,ROUND($G50,2)&lt;=ROUND($H49,2),
_xlpm.IsCurrentPrincapalOwedAmtGreaterThanPrevPrincipalOwedCondition,$G49&gt;$H49,
_xlpm.IsPrincipalZeroCondition,ROUND($H49,2) = 0,
_xlpm.IsPrincipalRemainingBlankCondition,$H49="",
_xlpm.IsPeriodBlankCondition,ISBLANK($A50),
_xlpm.Calculation,IF(_xlpm.IsPeriodBlankCondition,"",IF(_xlpm.IsPrincipalRemainingBlankCondition,"",IF(_xlpm.IsPrincipalZeroCondition,"",IF(_xlpm.StartingBalanceGreaterThanPrincipalOwedPlusPrepaymentCondition,$E50-$G50,0)))),
_xlpm.Calculation
)</f>
        <v>178515.17739766542</v>
      </c>
      <c r="I50" s="5">
        <f>_xlfn.LET(
_xlpm.PrincpalRemainingCalculation,$B$11,
_xlpm.IsPrincipalZeroCondition,ROUND($H49,2) = 0,
_xlpm.IsPrincipalRemainingBlankCondition,$H49="",
_xlpm.IsPeriodBlankCondition,ISBLANK($A50),
_xlpm.Calculation,IF(_xlpm.IsPeriodBlankCondition,"",IF(_xlpm.IsPrincipalRemainingBlankCondition,"",IF(_xlpm.IsPrincipalZeroCondition,"",_xlpm.PrincpalRemainingCalculation))),
_xlpm.Calculation
)</f>
        <v>500</v>
      </c>
      <c r="J50" s="5">
        <f>_xlfn.LET(
_xlpm.IsPrincipalRemainingLessThanOrEqualToPMICutoffAmtCondition,$H49&lt;=$B$2*(1-$B$13),
_xlpm.PMIMonthlyPayment,$B$17,
_xlpm.IsPrincipalZeroCondition,ROUND($H49,2) = 0,
_xlpm.IsPrincipalRemainingBlankCondition,$H49="",
_xlpm.IsPeriodBlankCondition,ISBLANK($A50),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50" s="5">
        <f>_xlfn.LET(
_xlpm.IfPMIOwedIsBlank,IF($J50 = "",0,$J50),
_xlpm.TotalMonthlyPaymentCalculation,$F50+$G50+$I50+_xlpm.IfPMIOwedIsBlank,
_xlpm.IsPrincipalZeroCondition,ROUND($H49,2) = 0,
_xlpm.IsPrincipalRemainingBlankCondition,$H49="",
_xlpm.IsPeriodBlankCondition,ISBLANK($A50),
_xlpm.Calculation,IF(_xlpm.IsPeriodBlankCondition,"",IF(_xlpm.IsPrincipalRemainingBlankCondition,"",IF(_xlpm.IsPrincipalZeroCondition,"",_xlpm.TotalMonthlyPaymentCalculation))),
_xlpm.Calculation
)</f>
        <v>2386.0104653907556</v>
      </c>
      <c r="L50" s="5"/>
      <c r="N50" s="5"/>
    </row>
    <row r="51" spans="1:14" x14ac:dyDescent="0.3">
      <c r="A51">
        <v>26</v>
      </c>
      <c r="B51" s="53">
        <f t="shared" si="0"/>
        <v>44593</v>
      </c>
      <c r="C51" s="70">
        <f>IF(ISBLANK($A51),"",'Variable Mortgage Schedule'!$C51)</f>
        <v>0.1</v>
      </c>
      <c r="D51" s="63">
        <f>_xlfn.LET(
_xlpm.Payment,IF(OR($C51&lt;&gt;$C50,$C50=""),-PMT($C51/12,COUNT($A51:$A$625),$H50),$D50),
_xlpm.IsPrincipalRemainingZeroCondition,ROUND($H50,2)=0,
_xlpm.IsPrincipalRemainingBlankCondition,$H50="",
_xlpm.IsPeriodBlankCondition,ISBLANK($A51),
_xlpm.Calculation,IF(_xlpm.IsPeriodBlankCondition,"",IF(_xlpm.IsPrincipalRemainingBlankCondition,"",IF(_xlpm.IsPrincipalRemainingZeroCondition,"",_xlpm.Payment))),
_xlpm.Calculation
)</f>
        <v>1586.0104653907558</v>
      </c>
      <c r="E51" s="5">
        <f>_xlfn.LET(
_xlpm.StartingPrincipalBalance,$H50,
_xlpm.IsPrincipalRemainingZeroCondition,ROUND($H50,2)=0,
_xlpm.IsPrincipalRemainingBlankCondition,$H50="",
_xlpm.IsPeriodBlankCondition,ISBLANK($A51),
_xlpm.Calculation,IF(_xlpm.IsPeriodBlankCondition,"",IF(_xlpm.IsPrincipalRemainingBlankCondition,"",IF(_xlpm.IsPrincipalRemainingZeroCondition,"",_xlpm.StartingPrincipalBalance))),
_xlpm.Calculation
)</f>
        <v>178515.17739766542</v>
      </c>
      <c r="F51" s="5" cm="1">
        <f t="array" ref="F51">_xlfn.LET(
_xlpm.InterestCalculation,$H50*($C51/12),
_xlpm.IsPrincipalRemainingZeroCondition,ROUND($H50,2)=0,
_xlpm.IsPrincipalRemainingBlankCondition,$H50="",
_xlpm.IsPeriodBlankCondition,ISBLANK($A51),
_xlpm.Calculation,IF(_xlpm.IsPeriodBlankCondition,"",IF(_xlpm.IsPrincipalRemainingBlankCondition,"",IF(_xlpm.IsPrincipalRemainingZeroCondition,"",_xlpm.InterestCalculation))),
_xlpm.Calculation
)</f>
        <v>1487.6264783138786</v>
      </c>
      <c r="G51" s="5">
        <f>_xlfn.LET(
_xlpm.PrincipalOwedCalculation,$D51-$F51,
_xlpm.IsPrincipalLessThenOrEqualToMonthlyPaymentCondition,$H50&lt;=$D51,
_xlpm.IsPrincipalZeroCondition,ROUND($H50,2) = 0,
_xlpm.IsPrincipalRemainingBlankCondition,$H50="",
_xlpm.IsPeriodBlankCondition,ISBLANK($A51),
_xlpm.Calculation,IF(_xlpm.IsPeriodBlankCondition,"",IF(_xlpm.IsPrincipalRemainingBlankCondition,"",IF(_xlpm.IsPrincipalZeroCondition,"",IF(_xlpm.IsPrincipalLessThenOrEqualToMonthlyPaymentCondition,$H50,_xlpm.PrincipalOwedCalculation)))),
_xlpm.Calculation
)</f>
        <v>98.383987076877247</v>
      </c>
      <c r="H51" s="5">
        <f>_xlfn.LET(
_xlpm.StartingBalanceGreaterThanPrincipalOwedPlusPrepaymentCondition,$E51&gt;=$G51,
_xlpm.IsPrincpalOwedPlusPrepaymentLessThanOrEqualToPrincipalRemainingCondition,ROUND($G51,2)&lt;=ROUND($H50,2),
_xlpm.IsCurrentPrincapalOwedAmtGreaterThanPrevPrincipalOwedCondition,$G50&gt;$H50,
_xlpm.IsPrincipalZeroCondition,ROUND($H50,2) = 0,
_xlpm.IsPrincipalRemainingBlankCondition,$H50="",
_xlpm.IsPeriodBlankCondition,ISBLANK($A51),
_xlpm.Calculation,IF(_xlpm.IsPeriodBlankCondition,"",IF(_xlpm.IsPrincipalRemainingBlankCondition,"",IF(_xlpm.IsPrincipalZeroCondition,"",IF(_xlpm.StartingBalanceGreaterThanPrincipalOwedPlusPrepaymentCondition,$E51-$G51,0)))),
_xlpm.Calculation
)</f>
        <v>178416.79341058855</v>
      </c>
      <c r="I51" s="5">
        <f>_xlfn.LET(
_xlpm.PrincpalRemainingCalculation,$B$11,
_xlpm.IsPrincipalZeroCondition,ROUND($H50,2) = 0,
_xlpm.IsPrincipalRemainingBlankCondition,$H50="",
_xlpm.IsPeriodBlankCondition,ISBLANK($A51),
_xlpm.Calculation,IF(_xlpm.IsPeriodBlankCondition,"",IF(_xlpm.IsPrincipalRemainingBlankCondition,"",IF(_xlpm.IsPrincipalZeroCondition,"",_xlpm.PrincpalRemainingCalculation))),
_xlpm.Calculation
)</f>
        <v>500</v>
      </c>
      <c r="J51" s="5">
        <f>_xlfn.LET(
_xlpm.IsPrincipalRemainingLessThanOrEqualToPMICutoffAmtCondition,$H50&lt;=$B$2*(1-$B$13),
_xlpm.PMIMonthlyPayment,$B$17,
_xlpm.IsPrincipalZeroCondition,ROUND($H50,2) = 0,
_xlpm.IsPrincipalRemainingBlankCondition,$H50="",
_xlpm.IsPeriodBlankCondition,ISBLANK($A51),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51" s="5">
        <f>_xlfn.LET(
_xlpm.IfPMIOwedIsBlank,IF($J51 = "",0,$J51),
_xlpm.TotalMonthlyPaymentCalculation,$F51+$G51+$I51+_xlpm.IfPMIOwedIsBlank,
_xlpm.IsPrincipalZeroCondition,ROUND($H50,2) = 0,
_xlpm.IsPrincipalRemainingBlankCondition,$H50="",
_xlpm.IsPeriodBlankCondition,ISBLANK($A51),
_xlpm.Calculation,IF(_xlpm.IsPeriodBlankCondition,"",IF(_xlpm.IsPrincipalRemainingBlankCondition,"",IF(_xlpm.IsPrincipalZeroCondition,"",_xlpm.TotalMonthlyPaymentCalculation))),
_xlpm.Calculation
)</f>
        <v>2386.0104653907556</v>
      </c>
      <c r="L51" s="5"/>
      <c r="N51" s="5"/>
    </row>
    <row r="52" spans="1:14" x14ac:dyDescent="0.3">
      <c r="A52">
        <v>27</v>
      </c>
      <c r="B52" s="53">
        <f t="shared" si="0"/>
        <v>44621</v>
      </c>
      <c r="C52" s="70">
        <f>IF(ISBLANK($A52),"",'Variable Mortgage Schedule'!$C52)</f>
        <v>0.1</v>
      </c>
      <c r="D52" s="63">
        <f>_xlfn.LET(
_xlpm.Payment,IF(OR($C52&lt;&gt;$C51,$C51=""),-PMT($C52/12,COUNT($A52:$A$625),$H51),$D51),
_xlpm.IsPrincipalRemainingZeroCondition,ROUND($H51,2)=0,
_xlpm.IsPrincipalRemainingBlankCondition,$H51="",
_xlpm.IsPeriodBlankCondition,ISBLANK($A52),
_xlpm.Calculation,IF(_xlpm.IsPeriodBlankCondition,"",IF(_xlpm.IsPrincipalRemainingBlankCondition,"",IF(_xlpm.IsPrincipalRemainingZeroCondition,"",_xlpm.Payment))),
_xlpm.Calculation
)</f>
        <v>1586.0104653907558</v>
      </c>
      <c r="E52" s="5">
        <f>_xlfn.LET(
_xlpm.StartingPrincipalBalance,$H51,
_xlpm.IsPrincipalRemainingZeroCondition,ROUND($H51,2)=0,
_xlpm.IsPrincipalRemainingBlankCondition,$H51="",
_xlpm.IsPeriodBlankCondition,ISBLANK($A52),
_xlpm.Calculation,IF(_xlpm.IsPeriodBlankCondition,"",IF(_xlpm.IsPrincipalRemainingBlankCondition,"",IF(_xlpm.IsPrincipalRemainingZeroCondition,"",_xlpm.StartingPrincipalBalance))),
_xlpm.Calculation
)</f>
        <v>178416.79341058855</v>
      </c>
      <c r="F52" s="5" cm="1">
        <f t="array" ref="F52">_xlfn.LET(
_xlpm.InterestCalculation,$H51*($C52/12),
_xlpm.IsPrincipalRemainingZeroCondition,ROUND($H51,2)=0,
_xlpm.IsPrincipalRemainingBlankCondition,$H51="",
_xlpm.IsPeriodBlankCondition,ISBLANK($A52),
_xlpm.Calculation,IF(_xlpm.IsPeriodBlankCondition,"",IF(_xlpm.IsPrincipalRemainingBlankCondition,"",IF(_xlpm.IsPrincipalRemainingZeroCondition,"",_xlpm.InterestCalculation))),
_xlpm.Calculation
)</f>
        <v>1486.8066117549047</v>
      </c>
      <c r="G52" s="5">
        <f>_xlfn.LET(
_xlpm.PrincipalOwedCalculation,$D52-$F52,
_xlpm.IsPrincipalLessThenOrEqualToMonthlyPaymentCondition,$H51&lt;=$D52,
_xlpm.IsPrincipalZeroCondition,ROUND($H51,2) = 0,
_xlpm.IsPrincipalRemainingBlankCondition,$H51="",
_xlpm.IsPeriodBlankCondition,ISBLANK($A52),
_xlpm.Calculation,IF(_xlpm.IsPeriodBlankCondition,"",IF(_xlpm.IsPrincipalRemainingBlankCondition,"",IF(_xlpm.IsPrincipalZeroCondition,"",IF(_xlpm.IsPrincipalLessThenOrEqualToMonthlyPaymentCondition,$H51,_xlpm.PrincipalOwedCalculation)))),
_xlpm.Calculation
)</f>
        <v>99.203853635851146</v>
      </c>
      <c r="H52" s="5">
        <f>_xlfn.LET(
_xlpm.StartingBalanceGreaterThanPrincipalOwedPlusPrepaymentCondition,$E52&gt;=$G52,
_xlpm.IsPrincpalOwedPlusPrepaymentLessThanOrEqualToPrincipalRemainingCondition,ROUND($G52,2)&lt;=ROUND($H51,2),
_xlpm.IsCurrentPrincapalOwedAmtGreaterThanPrevPrincipalOwedCondition,$G51&gt;$H51,
_xlpm.IsPrincipalZeroCondition,ROUND($H51,2) = 0,
_xlpm.IsPrincipalRemainingBlankCondition,$H51="",
_xlpm.IsPeriodBlankCondition,ISBLANK($A52),
_xlpm.Calculation,IF(_xlpm.IsPeriodBlankCondition,"",IF(_xlpm.IsPrincipalRemainingBlankCondition,"",IF(_xlpm.IsPrincipalZeroCondition,"",IF(_xlpm.StartingBalanceGreaterThanPrincipalOwedPlusPrepaymentCondition,$E52-$G52,0)))),
_xlpm.Calculation
)</f>
        <v>178317.58955695271</v>
      </c>
      <c r="I52" s="5">
        <f>_xlfn.LET(
_xlpm.PrincpalRemainingCalculation,$B$11,
_xlpm.IsPrincipalZeroCondition,ROUND($H51,2) = 0,
_xlpm.IsPrincipalRemainingBlankCondition,$H51="",
_xlpm.IsPeriodBlankCondition,ISBLANK($A52),
_xlpm.Calculation,IF(_xlpm.IsPeriodBlankCondition,"",IF(_xlpm.IsPrincipalRemainingBlankCondition,"",IF(_xlpm.IsPrincipalZeroCondition,"",_xlpm.PrincpalRemainingCalculation))),
_xlpm.Calculation
)</f>
        <v>500</v>
      </c>
      <c r="J52" s="5">
        <f>_xlfn.LET(
_xlpm.IsPrincipalRemainingLessThanOrEqualToPMICutoffAmtCondition,$H51&lt;=$B$2*(1-$B$13),
_xlpm.PMIMonthlyPayment,$B$17,
_xlpm.IsPrincipalZeroCondition,ROUND($H51,2) = 0,
_xlpm.IsPrincipalRemainingBlankCondition,$H51="",
_xlpm.IsPeriodBlankCondition,ISBLANK($A52),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52" s="5">
        <f>_xlfn.LET(
_xlpm.IfPMIOwedIsBlank,IF($J52 = "",0,$J52),
_xlpm.TotalMonthlyPaymentCalculation,$F52+$G52+$I52+_xlpm.IfPMIOwedIsBlank,
_xlpm.IsPrincipalZeroCondition,ROUND($H51,2) = 0,
_xlpm.IsPrincipalRemainingBlankCondition,$H51="",
_xlpm.IsPeriodBlankCondition,ISBLANK($A52),
_xlpm.Calculation,IF(_xlpm.IsPeriodBlankCondition,"",IF(_xlpm.IsPrincipalRemainingBlankCondition,"",IF(_xlpm.IsPrincipalZeroCondition,"",_xlpm.TotalMonthlyPaymentCalculation))),
_xlpm.Calculation
)</f>
        <v>2386.0104653907556</v>
      </c>
      <c r="L52" s="5"/>
      <c r="N52" s="5"/>
    </row>
    <row r="53" spans="1:14" x14ac:dyDescent="0.3">
      <c r="A53">
        <v>28</v>
      </c>
      <c r="B53" s="53">
        <f t="shared" si="0"/>
        <v>44652</v>
      </c>
      <c r="C53" s="70">
        <f>IF(ISBLANK($A53),"",'Variable Mortgage Schedule'!$C53)</f>
        <v>0.1</v>
      </c>
      <c r="D53" s="63">
        <f>_xlfn.LET(
_xlpm.Payment,IF(OR($C53&lt;&gt;$C52,$C52=""),-PMT($C53/12,COUNT($A53:$A$625),$H52),$D52),
_xlpm.IsPrincipalRemainingZeroCondition,ROUND($H52,2)=0,
_xlpm.IsPrincipalRemainingBlankCondition,$H52="",
_xlpm.IsPeriodBlankCondition,ISBLANK($A53),
_xlpm.Calculation,IF(_xlpm.IsPeriodBlankCondition,"",IF(_xlpm.IsPrincipalRemainingBlankCondition,"",IF(_xlpm.IsPrincipalRemainingZeroCondition,"",_xlpm.Payment))),
_xlpm.Calculation
)</f>
        <v>1586.0104653907558</v>
      </c>
      <c r="E53" s="5">
        <f>_xlfn.LET(
_xlpm.StartingPrincipalBalance,$H52,
_xlpm.IsPrincipalRemainingZeroCondition,ROUND($H52,2)=0,
_xlpm.IsPrincipalRemainingBlankCondition,$H52="",
_xlpm.IsPeriodBlankCondition,ISBLANK($A53),
_xlpm.Calculation,IF(_xlpm.IsPeriodBlankCondition,"",IF(_xlpm.IsPrincipalRemainingBlankCondition,"",IF(_xlpm.IsPrincipalRemainingZeroCondition,"",_xlpm.StartingPrincipalBalance))),
_xlpm.Calculation
)</f>
        <v>178317.58955695271</v>
      </c>
      <c r="F53" s="5" cm="1">
        <f t="array" ref="F53">_xlfn.LET(
_xlpm.InterestCalculation,$H52*($C53/12),
_xlpm.IsPrincipalRemainingZeroCondition,ROUND($H52,2)=0,
_xlpm.IsPrincipalRemainingBlankCondition,$H52="",
_xlpm.IsPeriodBlankCondition,ISBLANK($A53),
_xlpm.Calculation,IF(_xlpm.IsPeriodBlankCondition,"",IF(_xlpm.IsPrincipalRemainingBlankCondition,"",IF(_xlpm.IsPrincipalRemainingZeroCondition,"",_xlpm.InterestCalculation))),
_xlpm.Calculation
)</f>
        <v>1485.9799129746059</v>
      </c>
      <c r="G53" s="5">
        <f>_xlfn.LET(
_xlpm.PrincipalOwedCalculation,$D53-$F53,
_xlpm.IsPrincipalLessThenOrEqualToMonthlyPaymentCondition,$H52&lt;=$D53,
_xlpm.IsPrincipalZeroCondition,ROUND($H52,2) = 0,
_xlpm.IsPrincipalRemainingBlankCondition,$H52="",
_xlpm.IsPeriodBlankCondition,ISBLANK($A53),
_xlpm.Calculation,IF(_xlpm.IsPeriodBlankCondition,"",IF(_xlpm.IsPrincipalRemainingBlankCondition,"",IF(_xlpm.IsPrincipalZeroCondition,"",IF(_xlpm.IsPrincipalLessThenOrEqualToMonthlyPaymentCondition,$H52,_xlpm.PrincipalOwedCalculation)))),
_xlpm.Calculation
)</f>
        <v>100.03055241614993</v>
      </c>
      <c r="H53" s="5">
        <f>_xlfn.LET(
_xlpm.StartingBalanceGreaterThanPrincipalOwedPlusPrepaymentCondition,$E53&gt;=$G53,
_xlpm.IsPrincpalOwedPlusPrepaymentLessThanOrEqualToPrincipalRemainingCondition,ROUND($G53,2)&lt;=ROUND($H52,2),
_xlpm.IsCurrentPrincapalOwedAmtGreaterThanPrevPrincipalOwedCondition,$G52&gt;$H52,
_xlpm.IsPrincipalZeroCondition,ROUND($H52,2) = 0,
_xlpm.IsPrincipalRemainingBlankCondition,$H52="",
_xlpm.IsPeriodBlankCondition,ISBLANK($A53),
_xlpm.Calculation,IF(_xlpm.IsPeriodBlankCondition,"",IF(_xlpm.IsPrincipalRemainingBlankCondition,"",IF(_xlpm.IsPrincipalZeroCondition,"",IF(_xlpm.StartingBalanceGreaterThanPrincipalOwedPlusPrepaymentCondition,$E53-$G53,0)))),
_xlpm.Calculation
)</f>
        <v>178217.55900453657</v>
      </c>
      <c r="I53" s="5">
        <f>_xlfn.LET(
_xlpm.PrincpalRemainingCalculation,$B$11,
_xlpm.IsPrincipalZeroCondition,ROUND($H52,2) = 0,
_xlpm.IsPrincipalRemainingBlankCondition,$H52="",
_xlpm.IsPeriodBlankCondition,ISBLANK($A53),
_xlpm.Calculation,IF(_xlpm.IsPeriodBlankCondition,"",IF(_xlpm.IsPrincipalRemainingBlankCondition,"",IF(_xlpm.IsPrincipalZeroCondition,"",_xlpm.PrincpalRemainingCalculation))),
_xlpm.Calculation
)</f>
        <v>500</v>
      </c>
      <c r="J53" s="5">
        <f>_xlfn.LET(
_xlpm.IsPrincipalRemainingLessThanOrEqualToPMICutoffAmtCondition,$H52&lt;=$B$2*(1-$B$13),
_xlpm.PMIMonthlyPayment,$B$17,
_xlpm.IsPrincipalZeroCondition,ROUND($H52,2) = 0,
_xlpm.IsPrincipalRemainingBlankCondition,$H52="",
_xlpm.IsPeriodBlankCondition,ISBLANK($A53),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53" s="5">
        <f>_xlfn.LET(
_xlpm.IfPMIOwedIsBlank,IF($J53 = "",0,$J53),
_xlpm.TotalMonthlyPaymentCalculation,$F53+$G53+$I53+_xlpm.IfPMIOwedIsBlank,
_xlpm.IsPrincipalZeroCondition,ROUND($H52,2) = 0,
_xlpm.IsPrincipalRemainingBlankCondition,$H52="",
_xlpm.IsPeriodBlankCondition,ISBLANK($A53),
_xlpm.Calculation,IF(_xlpm.IsPeriodBlankCondition,"",IF(_xlpm.IsPrincipalRemainingBlankCondition,"",IF(_xlpm.IsPrincipalZeroCondition,"",_xlpm.TotalMonthlyPaymentCalculation))),
_xlpm.Calculation
)</f>
        <v>2386.0104653907556</v>
      </c>
      <c r="L53" s="5"/>
      <c r="N53" s="5"/>
    </row>
    <row r="54" spans="1:14" x14ac:dyDescent="0.3">
      <c r="A54">
        <v>29</v>
      </c>
      <c r="B54" s="53">
        <f t="shared" si="0"/>
        <v>44682</v>
      </c>
      <c r="C54" s="70">
        <f>IF(ISBLANK($A54),"",'Variable Mortgage Schedule'!$C54)</f>
        <v>0.1</v>
      </c>
      <c r="D54" s="63">
        <f>_xlfn.LET(
_xlpm.Payment,IF(OR($C54&lt;&gt;$C53,$C53=""),-PMT($C54/12,COUNT($A54:$A$625),$H53),$D53),
_xlpm.IsPrincipalRemainingZeroCondition,ROUND($H53,2)=0,
_xlpm.IsPrincipalRemainingBlankCondition,$H53="",
_xlpm.IsPeriodBlankCondition,ISBLANK($A54),
_xlpm.Calculation,IF(_xlpm.IsPeriodBlankCondition,"",IF(_xlpm.IsPrincipalRemainingBlankCondition,"",IF(_xlpm.IsPrincipalRemainingZeroCondition,"",_xlpm.Payment))),
_xlpm.Calculation
)</f>
        <v>1586.0104653907558</v>
      </c>
      <c r="E54" s="5">
        <f>_xlfn.LET(
_xlpm.StartingPrincipalBalance,$H53,
_xlpm.IsPrincipalRemainingZeroCondition,ROUND($H53,2)=0,
_xlpm.IsPrincipalRemainingBlankCondition,$H53="",
_xlpm.IsPeriodBlankCondition,ISBLANK($A54),
_xlpm.Calculation,IF(_xlpm.IsPeriodBlankCondition,"",IF(_xlpm.IsPrincipalRemainingBlankCondition,"",IF(_xlpm.IsPrincipalRemainingZeroCondition,"",_xlpm.StartingPrincipalBalance))),
_xlpm.Calculation
)</f>
        <v>178217.55900453657</v>
      </c>
      <c r="F54" s="5" cm="1">
        <f t="array" ref="F54">_xlfn.LET(
_xlpm.InterestCalculation,$H53*($C54/12),
_xlpm.IsPrincipalRemainingZeroCondition,ROUND($H53,2)=0,
_xlpm.IsPrincipalRemainingBlankCondition,$H53="",
_xlpm.IsPeriodBlankCondition,ISBLANK($A54),
_xlpm.Calculation,IF(_xlpm.IsPeriodBlankCondition,"",IF(_xlpm.IsPrincipalRemainingBlankCondition,"",IF(_xlpm.IsPrincipalRemainingZeroCondition,"",_xlpm.InterestCalculation))),
_xlpm.Calculation
)</f>
        <v>1485.1463250378047</v>
      </c>
      <c r="G54" s="5">
        <f>_xlfn.LET(
_xlpm.PrincipalOwedCalculation,$D54-$F54,
_xlpm.IsPrincipalLessThenOrEqualToMonthlyPaymentCondition,$H53&lt;=$D54,
_xlpm.IsPrincipalZeroCondition,ROUND($H53,2) = 0,
_xlpm.IsPrincipalRemainingBlankCondition,$H53="",
_xlpm.IsPeriodBlankCondition,ISBLANK($A54),
_xlpm.Calculation,IF(_xlpm.IsPeriodBlankCondition,"",IF(_xlpm.IsPrincipalRemainingBlankCondition,"",IF(_xlpm.IsPrincipalZeroCondition,"",IF(_xlpm.IsPrincipalLessThenOrEqualToMonthlyPaymentCondition,$H53,_xlpm.PrincipalOwedCalculation)))),
_xlpm.Calculation
)</f>
        <v>100.86414035295115</v>
      </c>
      <c r="H54" s="5">
        <f>_xlfn.LET(
_xlpm.StartingBalanceGreaterThanPrincipalOwedPlusPrepaymentCondition,$E54&gt;=$G54,
_xlpm.IsPrincpalOwedPlusPrepaymentLessThanOrEqualToPrincipalRemainingCondition,ROUND($G54,2)&lt;=ROUND($H53,2),
_xlpm.IsCurrentPrincapalOwedAmtGreaterThanPrevPrincipalOwedCondition,$G53&gt;$H53,
_xlpm.IsPrincipalZeroCondition,ROUND($H53,2) = 0,
_xlpm.IsPrincipalRemainingBlankCondition,$H53="",
_xlpm.IsPeriodBlankCondition,ISBLANK($A54),
_xlpm.Calculation,IF(_xlpm.IsPeriodBlankCondition,"",IF(_xlpm.IsPrincipalRemainingBlankCondition,"",IF(_xlpm.IsPrincipalZeroCondition,"",IF(_xlpm.StartingBalanceGreaterThanPrincipalOwedPlusPrepaymentCondition,$E54-$G54,0)))),
_xlpm.Calculation
)</f>
        <v>178116.69486418361</v>
      </c>
      <c r="I54" s="5">
        <f>_xlfn.LET(
_xlpm.PrincpalRemainingCalculation,$B$11,
_xlpm.IsPrincipalZeroCondition,ROUND($H53,2) = 0,
_xlpm.IsPrincipalRemainingBlankCondition,$H53="",
_xlpm.IsPeriodBlankCondition,ISBLANK($A54),
_xlpm.Calculation,IF(_xlpm.IsPeriodBlankCondition,"",IF(_xlpm.IsPrincipalRemainingBlankCondition,"",IF(_xlpm.IsPrincipalZeroCondition,"",_xlpm.PrincpalRemainingCalculation))),
_xlpm.Calculation
)</f>
        <v>500</v>
      </c>
      <c r="J54" s="5">
        <f>_xlfn.LET(
_xlpm.IsPrincipalRemainingLessThanOrEqualToPMICutoffAmtCondition,$H53&lt;=$B$2*(1-$B$13),
_xlpm.PMIMonthlyPayment,$B$17,
_xlpm.IsPrincipalZeroCondition,ROUND($H53,2) = 0,
_xlpm.IsPrincipalRemainingBlankCondition,$H53="",
_xlpm.IsPeriodBlankCondition,ISBLANK($A54),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54" s="5">
        <f>_xlfn.LET(
_xlpm.IfPMIOwedIsBlank,IF($J54 = "",0,$J54),
_xlpm.TotalMonthlyPaymentCalculation,$F54+$G54+$I54+_xlpm.IfPMIOwedIsBlank,
_xlpm.IsPrincipalZeroCondition,ROUND($H53,2) = 0,
_xlpm.IsPrincipalRemainingBlankCondition,$H53="",
_xlpm.IsPeriodBlankCondition,ISBLANK($A54),
_xlpm.Calculation,IF(_xlpm.IsPeriodBlankCondition,"",IF(_xlpm.IsPrincipalRemainingBlankCondition,"",IF(_xlpm.IsPrincipalZeroCondition,"",_xlpm.TotalMonthlyPaymentCalculation))),
_xlpm.Calculation
)</f>
        <v>2386.0104653907556</v>
      </c>
      <c r="L54" s="5"/>
      <c r="N54" s="5"/>
    </row>
    <row r="55" spans="1:14" x14ac:dyDescent="0.3">
      <c r="A55">
        <v>30</v>
      </c>
      <c r="B55" s="53">
        <f t="shared" si="0"/>
        <v>44713</v>
      </c>
      <c r="C55" s="70">
        <f>IF(ISBLANK($A55),"",'Variable Mortgage Schedule'!$C55)</f>
        <v>0.1</v>
      </c>
      <c r="D55" s="63">
        <f>_xlfn.LET(
_xlpm.Payment,IF(OR($C55&lt;&gt;$C54,$C54=""),-PMT($C55/12,COUNT($A55:$A$625),$H54),$D54),
_xlpm.IsPrincipalRemainingZeroCondition,ROUND($H54,2)=0,
_xlpm.IsPrincipalRemainingBlankCondition,$H54="",
_xlpm.IsPeriodBlankCondition,ISBLANK($A55),
_xlpm.Calculation,IF(_xlpm.IsPeriodBlankCondition,"",IF(_xlpm.IsPrincipalRemainingBlankCondition,"",IF(_xlpm.IsPrincipalRemainingZeroCondition,"",_xlpm.Payment))),
_xlpm.Calculation
)</f>
        <v>1586.0104653907558</v>
      </c>
      <c r="E55" s="5">
        <f>_xlfn.LET(
_xlpm.StartingPrincipalBalance,$H54,
_xlpm.IsPrincipalRemainingZeroCondition,ROUND($H54,2)=0,
_xlpm.IsPrincipalRemainingBlankCondition,$H54="",
_xlpm.IsPeriodBlankCondition,ISBLANK($A55),
_xlpm.Calculation,IF(_xlpm.IsPeriodBlankCondition,"",IF(_xlpm.IsPrincipalRemainingBlankCondition,"",IF(_xlpm.IsPrincipalRemainingZeroCondition,"",_xlpm.StartingPrincipalBalance))),
_xlpm.Calculation
)</f>
        <v>178116.69486418361</v>
      </c>
      <c r="F55" s="5" cm="1">
        <f t="array" ref="F55">_xlfn.LET(
_xlpm.InterestCalculation,$H54*($C55/12),
_xlpm.IsPrincipalRemainingZeroCondition,ROUND($H54,2)=0,
_xlpm.IsPrincipalRemainingBlankCondition,$H54="",
_xlpm.IsPeriodBlankCondition,ISBLANK($A55),
_xlpm.Calculation,IF(_xlpm.IsPeriodBlankCondition,"",IF(_xlpm.IsPrincipalRemainingBlankCondition,"",IF(_xlpm.IsPrincipalRemainingZeroCondition,"",_xlpm.InterestCalculation))),
_xlpm.Calculation
)</f>
        <v>1484.3057905348633</v>
      </c>
      <c r="G55" s="5">
        <f>_xlfn.LET(
_xlpm.PrincipalOwedCalculation,$D55-$F55,
_xlpm.IsPrincipalLessThenOrEqualToMonthlyPaymentCondition,$H54&lt;=$D55,
_xlpm.IsPrincipalZeroCondition,ROUND($H54,2) = 0,
_xlpm.IsPrincipalRemainingBlankCondition,$H54="",
_xlpm.IsPeriodBlankCondition,ISBLANK($A55),
_xlpm.Calculation,IF(_xlpm.IsPeriodBlankCondition,"",IF(_xlpm.IsPrincipalRemainingBlankCondition,"",IF(_xlpm.IsPrincipalZeroCondition,"",IF(_xlpm.IsPrincipalLessThenOrEqualToMonthlyPaymentCondition,$H54,_xlpm.PrincipalOwedCalculation)))),
_xlpm.Calculation
)</f>
        <v>101.70467485589256</v>
      </c>
      <c r="H55" s="5">
        <f>_xlfn.LET(
_xlpm.StartingBalanceGreaterThanPrincipalOwedPlusPrepaymentCondition,$E55&gt;=$G55,
_xlpm.IsPrincpalOwedPlusPrepaymentLessThanOrEqualToPrincipalRemainingCondition,ROUND($G55,2)&lt;=ROUND($H54,2),
_xlpm.IsCurrentPrincapalOwedAmtGreaterThanPrevPrincipalOwedCondition,$G54&gt;$H54,
_xlpm.IsPrincipalZeroCondition,ROUND($H54,2) = 0,
_xlpm.IsPrincipalRemainingBlankCondition,$H54="",
_xlpm.IsPeriodBlankCondition,ISBLANK($A55),
_xlpm.Calculation,IF(_xlpm.IsPeriodBlankCondition,"",IF(_xlpm.IsPrincipalRemainingBlankCondition,"",IF(_xlpm.IsPrincipalZeroCondition,"",IF(_xlpm.StartingBalanceGreaterThanPrincipalOwedPlusPrepaymentCondition,$E55-$G55,0)))),
_xlpm.Calculation
)</f>
        <v>178014.99018932771</v>
      </c>
      <c r="I55" s="5">
        <f>_xlfn.LET(
_xlpm.PrincpalRemainingCalculation,$B$11,
_xlpm.IsPrincipalZeroCondition,ROUND($H54,2) = 0,
_xlpm.IsPrincipalRemainingBlankCondition,$H54="",
_xlpm.IsPeriodBlankCondition,ISBLANK($A55),
_xlpm.Calculation,IF(_xlpm.IsPeriodBlankCondition,"",IF(_xlpm.IsPrincipalRemainingBlankCondition,"",IF(_xlpm.IsPrincipalZeroCondition,"",_xlpm.PrincpalRemainingCalculation))),
_xlpm.Calculation
)</f>
        <v>500</v>
      </c>
      <c r="J55" s="5">
        <f>_xlfn.LET(
_xlpm.IsPrincipalRemainingLessThanOrEqualToPMICutoffAmtCondition,$H54&lt;=$B$2*(1-$B$13),
_xlpm.PMIMonthlyPayment,$B$17,
_xlpm.IsPrincipalZeroCondition,ROUND($H54,2) = 0,
_xlpm.IsPrincipalRemainingBlankCondition,$H54="",
_xlpm.IsPeriodBlankCondition,ISBLANK($A55),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55" s="5">
        <f>_xlfn.LET(
_xlpm.IfPMIOwedIsBlank,IF($J55 = "",0,$J55),
_xlpm.TotalMonthlyPaymentCalculation,$F55+$G55+$I55+_xlpm.IfPMIOwedIsBlank,
_xlpm.IsPrincipalZeroCondition,ROUND($H54,2) = 0,
_xlpm.IsPrincipalRemainingBlankCondition,$H54="",
_xlpm.IsPeriodBlankCondition,ISBLANK($A55),
_xlpm.Calculation,IF(_xlpm.IsPeriodBlankCondition,"",IF(_xlpm.IsPrincipalRemainingBlankCondition,"",IF(_xlpm.IsPrincipalZeroCondition,"",_xlpm.TotalMonthlyPaymentCalculation))),
_xlpm.Calculation
)</f>
        <v>2386.0104653907556</v>
      </c>
      <c r="L55" s="5"/>
      <c r="N55" s="5"/>
    </row>
    <row r="56" spans="1:14" x14ac:dyDescent="0.3">
      <c r="A56">
        <v>31</v>
      </c>
      <c r="B56" s="53">
        <f t="shared" si="0"/>
        <v>44743</v>
      </c>
      <c r="C56" s="70">
        <f>IF(ISBLANK($A56),"",'Variable Mortgage Schedule'!$C56)</f>
        <v>0.1</v>
      </c>
      <c r="D56" s="63">
        <f>_xlfn.LET(
_xlpm.Payment,IF(OR($C56&lt;&gt;$C55,$C55=""),-PMT($C56/12,COUNT($A56:$A$625),$H55),$D55),
_xlpm.IsPrincipalRemainingZeroCondition,ROUND($H55,2)=0,
_xlpm.IsPrincipalRemainingBlankCondition,$H55="",
_xlpm.IsPeriodBlankCondition,ISBLANK($A56),
_xlpm.Calculation,IF(_xlpm.IsPeriodBlankCondition,"",IF(_xlpm.IsPrincipalRemainingBlankCondition,"",IF(_xlpm.IsPrincipalRemainingZeroCondition,"",_xlpm.Payment))),
_xlpm.Calculation
)</f>
        <v>1586.0104653907558</v>
      </c>
      <c r="E56" s="5">
        <f>_xlfn.LET(
_xlpm.StartingPrincipalBalance,$H55,
_xlpm.IsPrincipalRemainingZeroCondition,ROUND($H55,2)=0,
_xlpm.IsPrincipalRemainingBlankCondition,$H55="",
_xlpm.IsPeriodBlankCondition,ISBLANK($A56),
_xlpm.Calculation,IF(_xlpm.IsPeriodBlankCondition,"",IF(_xlpm.IsPrincipalRemainingBlankCondition,"",IF(_xlpm.IsPrincipalRemainingZeroCondition,"",_xlpm.StartingPrincipalBalance))),
_xlpm.Calculation
)</f>
        <v>178014.99018932771</v>
      </c>
      <c r="F56" s="5" cm="1">
        <f t="array" ref="F56">_xlfn.LET(
_xlpm.InterestCalculation,$H55*($C56/12),
_xlpm.IsPrincipalRemainingZeroCondition,ROUND($H55,2)=0,
_xlpm.IsPrincipalRemainingBlankCondition,$H55="",
_xlpm.IsPeriodBlankCondition,ISBLANK($A56),
_xlpm.Calculation,IF(_xlpm.IsPeriodBlankCondition,"",IF(_xlpm.IsPrincipalRemainingBlankCondition,"",IF(_xlpm.IsPrincipalRemainingZeroCondition,"",_xlpm.InterestCalculation))),
_xlpm.Calculation
)</f>
        <v>1483.4582515777308</v>
      </c>
      <c r="G56" s="5">
        <f>_xlfn.LET(
_xlpm.PrincipalOwedCalculation,$D56-$F56,
_xlpm.IsPrincipalLessThenOrEqualToMonthlyPaymentCondition,$H55&lt;=$D56,
_xlpm.IsPrincipalZeroCondition,ROUND($H55,2) = 0,
_xlpm.IsPrincipalRemainingBlankCondition,$H55="",
_xlpm.IsPeriodBlankCondition,ISBLANK($A56),
_xlpm.Calculation,IF(_xlpm.IsPeriodBlankCondition,"",IF(_xlpm.IsPrincipalRemainingBlankCondition,"",IF(_xlpm.IsPrincipalZeroCondition,"",IF(_xlpm.IsPrincipalLessThenOrEqualToMonthlyPaymentCondition,$H55,_xlpm.PrincipalOwedCalculation)))),
_xlpm.Calculation
)</f>
        <v>102.55221381302499</v>
      </c>
      <c r="H56" s="5">
        <f>_xlfn.LET(
_xlpm.StartingBalanceGreaterThanPrincipalOwedPlusPrepaymentCondition,$E56&gt;=$G56,
_xlpm.IsPrincpalOwedPlusPrepaymentLessThanOrEqualToPrincipalRemainingCondition,ROUND($G56,2)&lt;=ROUND($H55,2),
_xlpm.IsCurrentPrincapalOwedAmtGreaterThanPrevPrincipalOwedCondition,$G55&gt;$H55,
_xlpm.IsPrincipalZeroCondition,ROUND($H55,2) = 0,
_xlpm.IsPrincipalRemainingBlankCondition,$H55="",
_xlpm.IsPeriodBlankCondition,ISBLANK($A56),
_xlpm.Calculation,IF(_xlpm.IsPeriodBlankCondition,"",IF(_xlpm.IsPrincipalRemainingBlankCondition,"",IF(_xlpm.IsPrincipalZeroCondition,"",IF(_xlpm.StartingBalanceGreaterThanPrincipalOwedPlusPrepaymentCondition,$E56-$G56,0)))),
_xlpm.Calculation
)</f>
        <v>177912.43797551468</v>
      </c>
      <c r="I56" s="5">
        <f>_xlfn.LET(
_xlpm.PrincpalRemainingCalculation,$B$11,
_xlpm.IsPrincipalZeroCondition,ROUND($H55,2) = 0,
_xlpm.IsPrincipalRemainingBlankCondition,$H55="",
_xlpm.IsPeriodBlankCondition,ISBLANK($A56),
_xlpm.Calculation,IF(_xlpm.IsPeriodBlankCondition,"",IF(_xlpm.IsPrincipalRemainingBlankCondition,"",IF(_xlpm.IsPrincipalZeroCondition,"",_xlpm.PrincpalRemainingCalculation))),
_xlpm.Calculation
)</f>
        <v>500</v>
      </c>
      <c r="J56" s="5">
        <f>_xlfn.LET(
_xlpm.IsPrincipalRemainingLessThanOrEqualToPMICutoffAmtCondition,$H55&lt;=$B$2*(1-$B$13),
_xlpm.PMIMonthlyPayment,$B$17,
_xlpm.IsPrincipalZeroCondition,ROUND($H55,2) = 0,
_xlpm.IsPrincipalRemainingBlankCondition,$H55="",
_xlpm.IsPeriodBlankCondition,ISBLANK($A56),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56" s="5">
        <f>_xlfn.LET(
_xlpm.IfPMIOwedIsBlank,IF($J56 = "",0,$J56),
_xlpm.TotalMonthlyPaymentCalculation,$F56+$G56+$I56+_xlpm.IfPMIOwedIsBlank,
_xlpm.IsPrincipalZeroCondition,ROUND($H55,2) = 0,
_xlpm.IsPrincipalRemainingBlankCondition,$H55="",
_xlpm.IsPeriodBlankCondition,ISBLANK($A56),
_xlpm.Calculation,IF(_xlpm.IsPeriodBlankCondition,"",IF(_xlpm.IsPrincipalRemainingBlankCondition,"",IF(_xlpm.IsPrincipalZeroCondition,"",_xlpm.TotalMonthlyPaymentCalculation))),
_xlpm.Calculation
)</f>
        <v>2386.0104653907556</v>
      </c>
      <c r="L56" s="5"/>
      <c r="N56" s="5"/>
    </row>
    <row r="57" spans="1:14" x14ac:dyDescent="0.3">
      <c r="A57">
        <v>32</v>
      </c>
      <c r="B57" s="53">
        <f t="shared" si="0"/>
        <v>44774</v>
      </c>
      <c r="C57" s="70">
        <f>IF(ISBLANK($A57),"",'Variable Mortgage Schedule'!$C57)</f>
        <v>0.1</v>
      </c>
      <c r="D57" s="63">
        <f>_xlfn.LET(
_xlpm.Payment,IF(OR($C57&lt;&gt;$C56,$C56=""),-PMT($C57/12,COUNT($A57:$A$625),$H56),$D56),
_xlpm.IsPrincipalRemainingZeroCondition,ROUND($H56,2)=0,
_xlpm.IsPrincipalRemainingBlankCondition,$H56="",
_xlpm.IsPeriodBlankCondition,ISBLANK($A57),
_xlpm.Calculation,IF(_xlpm.IsPeriodBlankCondition,"",IF(_xlpm.IsPrincipalRemainingBlankCondition,"",IF(_xlpm.IsPrincipalRemainingZeroCondition,"",_xlpm.Payment))),
_xlpm.Calculation
)</f>
        <v>1586.0104653907558</v>
      </c>
      <c r="E57" s="5">
        <f>_xlfn.LET(
_xlpm.StartingPrincipalBalance,$H56,
_xlpm.IsPrincipalRemainingZeroCondition,ROUND($H56,2)=0,
_xlpm.IsPrincipalRemainingBlankCondition,$H56="",
_xlpm.IsPeriodBlankCondition,ISBLANK($A57),
_xlpm.Calculation,IF(_xlpm.IsPeriodBlankCondition,"",IF(_xlpm.IsPrincipalRemainingBlankCondition,"",IF(_xlpm.IsPrincipalRemainingZeroCondition,"",_xlpm.StartingPrincipalBalance))),
_xlpm.Calculation
)</f>
        <v>177912.43797551468</v>
      </c>
      <c r="F57" s="5" cm="1">
        <f t="array" ref="F57">_xlfn.LET(
_xlpm.InterestCalculation,$H56*($C57/12),
_xlpm.IsPrincipalRemainingZeroCondition,ROUND($H56,2)=0,
_xlpm.IsPrincipalRemainingBlankCondition,$H56="",
_xlpm.IsPeriodBlankCondition,ISBLANK($A57),
_xlpm.Calculation,IF(_xlpm.IsPeriodBlankCondition,"",IF(_xlpm.IsPrincipalRemainingBlankCondition,"",IF(_xlpm.IsPrincipalRemainingZeroCondition,"",_xlpm.InterestCalculation))),
_xlpm.Calculation
)</f>
        <v>1482.6036497959556</v>
      </c>
      <c r="G57" s="5">
        <f>_xlfn.LET(
_xlpm.PrincipalOwedCalculation,$D57-$F57,
_xlpm.IsPrincipalLessThenOrEqualToMonthlyPaymentCondition,$H56&lt;=$D57,
_xlpm.IsPrincipalZeroCondition,ROUND($H56,2) = 0,
_xlpm.IsPrincipalRemainingBlankCondition,$H56="",
_xlpm.IsPeriodBlankCondition,ISBLANK($A57),
_xlpm.Calculation,IF(_xlpm.IsPeriodBlankCondition,"",IF(_xlpm.IsPrincipalRemainingBlankCondition,"",IF(_xlpm.IsPrincipalZeroCondition,"",IF(_xlpm.IsPrincipalLessThenOrEqualToMonthlyPaymentCondition,$H56,_xlpm.PrincipalOwedCalculation)))),
_xlpm.Calculation
)</f>
        <v>103.40681559480026</v>
      </c>
      <c r="H57" s="5">
        <f>_xlfn.LET(
_xlpm.StartingBalanceGreaterThanPrincipalOwedPlusPrepaymentCondition,$E57&gt;=$G57,
_xlpm.IsPrincpalOwedPlusPrepaymentLessThanOrEqualToPrincipalRemainingCondition,ROUND($G57,2)&lt;=ROUND($H56,2),
_xlpm.IsCurrentPrincapalOwedAmtGreaterThanPrevPrincipalOwedCondition,$G56&gt;$H56,
_xlpm.IsPrincipalZeroCondition,ROUND($H56,2) = 0,
_xlpm.IsPrincipalRemainingBlankCondition,$H56="",
_xlpm.IsPeriodBlankCondition,ISBLANK($A57),
_xlpm.Calculation,IF(_xlpm.IsPeriodBlankCondition,"",IF(_xlpm.IsPrincipalRemainingBlankCondition,"",IF(_xlpm.IsPrincipalZeroCondition,"",IF(_xlpm.StartingBalanceGreaterThanPrincipalOwedPlusPrepaymentCondition,$E57-$G57,0)))),
_xlpm.Calculation
)</f>
        <v>177809.03115991989</v>
      </c>
      <c r="I57" s="5">
        <f>_xlfn.LET(
_xlpm.PrincpalRemainingCalculation,$B$11,
_xlpm.IsPrincipalZeroCondition,ROUND($H56,2) = 0,
_xlpm.IsPrincipalRemainingBlankCondition,$H56="",
_xlpm.IsPeriodBlankCondition,ISBLANK($A57),
_xlpm.Calculation,IF(_xlpm.IsPeriodBlankCondition,"",IF(_xlpm.IsPrincipalRemainingBlankCondition,"",IF(_xlpm.IsPrincipalZeroCondition,"",_xlpm.PrincpalRemainingCalculation))),
_xlpm.Calculation
)</f>
        <v>500</v>
      </c>
      <c r="J57" s="5">
        <f>_xlfn.LET(
_xlpm.IsPrincipalRemainingLessThanOrEqualToPMICutoffAmtCondition,$H56&lt;=$B$2*(1-$B$13),
_xlpm.PMIMonthlyPayment,$B$17,
_xlpm.IsPrincipalZeroCondition,ROUND($H56,2) = 0,
_xlpm.IsPrincipalRemainingBlankCondition,$H56="",
_xlpm.IsPeriodBlankCondition,ISBLANK($A57),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57" s="5">
        <f>_xlfn.LET(
_xlpm.IfPMIOwedIsBlank,IF($J57 = "",0,$J57),
_xlpm.TotalMonthlyPaymentCalculation,$F57+$G57+$I57+_xlpm.IfPMIOwedIsBlank,
_xlpm.IsPrincipalZeroCondition,ROUND($H56,2) = 0,
_xlpm.IsPrincipalRemainingBlankCondition,$H56="",
_xlpm.IsPeriodBlankCondition,ISBLANK($A57),
_xlpm.Calculation,IF(_xlpm.IsPeriodBlankCondition,"",IF(_xlpm.IsPrincipalRemainingBlankCondition,"",IF(_xlpm.IsPrincipalZeroCondition,"",_xlpm.TotalMonthlyPaymentCalculation))),
_xlpm.Calculation
)</f>
        <v>2386.0104653907556</v>
      </c>
      <c r="L57" s="5"/>
      <c r="N57" s="5"/>
    </row>
    <row r="58" spans="1:14" x14ac:dyDescent="0.3">
      <c r="A58">
        <v>33</v>
      </c>
      <c r="B58" s="53">
        <f t="shared" si="0"/>
        <v>44805</v>
      </c>
      <c r="C58" s="70">
        <f>IF(ISBLANK($A58),"",'Variable Mortgage Schedule'!$C58)</f>
        <v>0.1</v>
      </c>
      <c r="D58" s="63">
        <f>_xlfn.LET(
_xlpm.Payment,IF(OR($C58&lt;&gt;$C57,$C57=""),-PMT($C58/12,COUNT($A58:$A$625),$H57),$D57),
_xlpm.IsPrincipalRemainingZeroCondition,ROUND($H57,2)=0,
_xlpm.IsPrincipalRemainingBlankCondition,$H57="",
_xlpm.IsPeriodBlankCondition,ISBLANK($A58),
_xlpm.Calculation,IF(_xlpm.IsPeriodBlankCondition,"",IF(_xlpm.IsPrincipalRemainingBlankCondition,"",IF(_xlpm.IsPrincipalRemainingZeroCondition,"",_xlpm.Payment))),
_xlpm.Calculation
)</f>
        <v>1586.0104653907558</v>
      </c>
      <c r="E58" s="5">
        <f>_xlfn.LET(
_xlpm.StartingPrincipalBalance,$H57,
_xlpm.IsPrincipalRemainingZeroCondition,ROUND($H57,2)=0,
_xlpm.IsPrincipalRemainingBlankCondition,$H57="",
_xlpm.IsPeriodBlankCondition,ISBLANK($A58),
_xlpm.Calculation,IF(_xlpm.IsPeriodBlankCondition,"",IF(_xlpm.IsPrincipalRemainingBlankCondition,"",IF(_xlpm.IsPrincipalRemainingZeroCondition,"",_xlpm.StartingPrincipalBalance))),
_xlpm.Calculation
)</f>
        <v>177809.03115991989</v>
      </c>
      <c r="F58" s="5" cm="1">
        <f t="array" ref="F58">_xlfn.LET(
_xlpm.InterestCalculation,$H57*($C58/12),
_xlpm.IsPrincipalRemainingZeroCondition,ROUND($H57,2)=0,
_xlpm.IsPrincipalRemainingBlankCondition,$H57="",
_xlpm.IsPeriodBlankCondition,ISBLANK($A58),
_xlpm.Calculation,IF(_xlpm.IsPeriodBlankCondition,"",IF(_xlpm.IsPrincipalRemainingBlankCondition,"",IF(_xlpm.IsPrincipalRemainingZeroCondition,"",_xlpm.InterestCalculation))),
_xlpm.Calculation
)</f>
        <v>1481.7419263326658</v>
      </c>
      <c r="G58" s="5">
        <f>_xlfn.LET(
_xlpm.PrincipalOwedCalculation,$D58-$F58,
_xlpm.IsPrincipalLessThenOrEqualToMonthlyPaymentCondition,$H57&lt;=$D58,
_xlpm.IsPrincipalZeroCondition,ROUND($H57,2) = 0,
_xlpm.IsPrincipalRemainingBlankCondition,$H57="",
_xlpm.IsPeriodBlankCondition,ISBLANK($A58),
_xlpm.Calculation,IF(_xlpm.IsPeriodBlankCondition,"",IF(_xlpm.IsPrincipalRemainingBlankCondition,"",IF(_xlpm.IsPrincipalZeroCondition,"",IF(_xlpm.IsPrincipalLessThenOrEqualToMonthlyPaymentCondition,$H57,_xlpm.PrincipalOwedCalculation)))),
_xlpm.Calculation
)</f>
        <v>104.26853905809003</v>
      </c>
      <c r="H58" s="5">
        <f>_xlfn.LET(
_xlpm.StartingBalanceGreaterThanPrincipalOwedPlusPrepaymentCondition,$E58&gt;=$G58,
_xlpm.IsPrincpalOwedPlusPrepaymentLessThanOrEqualToPrincipalRemainingCondition,ROUND($G58,2)&lt;=ROUND($H57,2),
_xlpm.IsCurrentPrincapalOwedAmtGreaterThanPrevPrincipalOwedCondition,$G57&gt;$H57,
_xlpm.IsPrincipalZeroCondition,ROUND($H57,2) = 0,
_xlpm.IsPrincipalRemainingBlankCondition,$H57="",
_xlpm.IsPeriodBlankCondition,ISBLANK($A58),
_xlpm.Calculation,IF(_xlpm.IsPeriodBlankCondition,"",IF(_xlpm.IsPrincipalRemainingBlankCondition,"",IF(_xlpm.IsPrincipalZeroCondition,"",IF(_xlpm.StartingBalanceGreaterThanPrincipalOwedPlusPrepaymentCondition,$E58-$G58,0)))),
_xlpm.Calculation
)</f>
        <v>177704.76262086179</v>
      </c>
      <c r="I58" s="5">
        <f>_xlfn.LET(
_xlpm.PrincpalRemainingCalculation,$B$11,
_xlpm.IsPrincipalZeroCondition,ROUND($H57,2) = 0,
_xlpm.IsPrincipalRemainingBlankCondition,$H57="",
_xlpm.IsPeriodBlankCondition,ISBLANK($A58),
_xlpm.Calculation,IF(_xlpm.IsPeriodBlankCondition,"",IF(_xlpm.IsPrincipalRemainingBlankCondition,"",IF(_xlpm.IsPrincipalZeroCondition,"",_xlpm.PrincpalRemainingCalculation))),
_xlpm.Calculation
)</f>
        <v>500</v>
      </c>
      <c r="J58" s="5">
        <f>_xlfn.LET(
_xlpm.IsPrincipalRemainingLessThanOrEqualToPMICutoffAmtCondition,$H57&lt;=$B$2*(1-$B$13),
_xlpm.PMIMonthlyPayment,$B$17,
_xlpm.IsPrincipalZeroCondition,ROUND($H57,2) = 0,
_xlpm.IsPrincipalRemainingBlankCondition,$H57="",
_xlpm.IsPeriodBlankCondition,ISBLANK($A58),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58" s="5">
        <f>_xlfn.LET(
_xlpm.IfPMIOwedIsBlank,IF($J58 = "",0,$J58),
_xlpm.TotalMonthlyPaymentCalculation,$F58+$G58+$I58+_xlpm.IfPMIOwedIsBlank,
_xlpm.IsPrincipalZeroCondition,ROUND($H57,2) = 0,
_xlpm.IsPrincipalRemainingBlankCondition,$H57="",
_xlpm.IsPeriodBlankCondition,ISBLANK($A58),
_xlpm.Calculation,IF(_xlpm.IsPeriodBlankCondition,"",IF(_xlpm.IsPrincipalRemainingBlankCondition,"",IF(_xlpm.IsPrincipalZeroCondition,"",_xlpm.TotalMonthlyPaymentCalculation))),
_xlpm.Calculation
)</f>
        <v>2386.0104653907556</v>
      </c>
      <c r="L58" s="5"/>
      <c r="N58" s="5"/>
    </row>
    <row r="59" spans="1:14" x14ac:dyDescent="0.3">
      <c r="A59">
        <v>34</v>
      </c>
      <c r="B59" s="53">
        <f t="shared" si="0"/>
        <v>44835</v>
      </c>
      <c r="C59" s="70">
        <f>IF(ISBLANK($A59),"",'Variable Mortgage Schedule'!$C59)</f>
        <v>0.1</v>
      </c>
      <c r="D59" s="63">
        <f>_xlfn.LET(
_xlpm.Payment,IF(OR($C59&lt;&gt;$C58,$C58=""),-PMT($C59/12,COUNT($A59:$A$625),$H58),$D58),
_xlpm.IsPrincipalRemainingZeroCondition,ROUND($H58,2)=0,
_xlpm.IsPrincipalRemainingBlankCondition,$H58="",
_xlpm.IsPeriodBlankCondition,ISBLANK($A59),
_xlpm.Calculation,IF(_xlpm.IsPeriodBlankCondition,"",IF(_xlpm.IsPrincipalRemainingBlankCondition,"",IF(_xlpm.IsPrincipalRemainingZeroCondition,"",_xlpm.Payment))),
_xlpm.Calculation
)</f>
        <v>1586.0104653907558</v>
      </c>
      <c r="E59" s="5">
        <f>_xlfn.LET(
_xlpm.StartingPrincipalBalance,$H58,
_xlpm.IsPrincipalRemainingZeroCondition,ROUND($H58,2)=0,
_xlpm.IsPrincipalRemainingBlankCondition,$H58="",
_xlpm.IsPeriodBlankCondition,ISBLANK($A59),
_xlpm.Calculation,IF(_xlpm.IsPeriodBlankCondition,"",IF(_xlpm.IsPrincipalRemainingBlankCondition,"",IF(_xlpm.IsPrincipalRemainingZeroCondition,"",_xlpm.StartingPrincipalBalance))),
_xlpm.Calculation
)</f>
        <v>177704.76262086179</v>
      </c>
      <c r="F59" s="5" cm="1">
        <f t="array" ref="F59">_xlfn.LET(
_xlpm.InterestCalculation,$H58*($C59/12),
_xlpm.IsPrincipalRemainingZeroCondition,ROUND($H58,2)=0,
_xlpm.IsPrincipalRemainingBlankCondition,$H58="",
_xlpm.IsPeriodBlankCondition,ISBLANK($A59),
_xlpm.Calculation,IF(_xlpm.IsPeriodBlankCondition,"",IF(_xlpm.IsPrincipalRemainingBlankCondition,"",IF(_xlpm.IsPrincipalRemainingZeroCondition,"",_xlpm.InterestCalculation))),
_xlpm.Calculation
)</f>
        <v>1480.8730218405149</v>
      </c>
      <c r="G59" s="5">
        <f>_xlfn.LET(
_xlpm.PrincipalOwedCalculation,$D59-$F59,
_xlpm.IsPrincipalLessThenOrEqualToMonthlyPaymentCondition,$H58&lt;=$D59,
_xlpm.IsPrincipalZeroCondition,ROUND($H58,2) = 0,
_xlpm.IsPrincipalRemainingBlankCondition,$H58="",
_xlpm.IsPeriodBlankCondition,ISBLANK($A59),
_xlpm.Calculation,IF(_xlpm.IsPeriodBlankCondition,"",IF(_xlpm.IsPrincipalRemainingBlankCondition,"",IF(_xlpm.IsPrincipalZeroCondition,"",IF(_xlpm.IsPrincipalLessThenOrEqualToMonthlyPaymentCondition,$H58,_xlpm.PrincipalOwedCalculation)))),
_xlpm.Calculation
)</f>
        <v>105.13744355024096</v>
      </c>
      <c r="H59" s="5">
        <f>_xlfn.LET(
_xlpm.StartingBalanceGreaterThanPrincipalOwedPlusPrepaymentCondition,$E59&gt;=$G59,
_xlpm.IsPrincpalOwedPlusPrepaymentLessThanOrEqualToPrincipalRemainingCondition,ROUND($G59,2)&lt;=ROUND($H58,2),
_xlpm.IsCurrentPrincapalOwedAmtGreaterThanPrevPrincipalOwedCondition,$G58&gt;$H58,
_xlpm.IsPrincipalZeroCondition,ROUND($H58,2) = 0,
_xlpm.IsPrincipalRemainingBlankCondition,$H58="",
_xlpm.IsPeriodBlankCondition,ISBLANK($A59),
_xlpm.Calculation,IF(_xlpm.IsPeriodBlankCondition,"",IF(_xlpm.IsPrincipalRemainingBlankCondition,"",IF(_xlpm.IsPrincipalZeroCondition,"",IF(_xlpm.StartingBalanceGreaterThanPrincipalOwedPlusPrepaymentCondition,$E59-$G59,0)))),
_xlpm.Calculation
)</f>
        <v>177599.62517731154</v>
      </c>
      <c r="I59" s="5">
        <f>_xlfn.LET(
_xlpm.PrincpalRemainingCalculation,$B$11,
_xlpm.IsPrincipalZeroCondition,ROUND($H58,2) = 0,
_xlpm.IsPrincipalRemainingBlankCondition,$H58="",
_xlpm.IsPeriodBlankCondition,ISBLANK($A59),
_xlpm.Calculation,IF(_xlpm.IsPeriodBlankCondition,"",IF(_xlpm.IsPrincipalRemainingBlankCondition,"",IF(_xlpm.IsPrincipalZeroCondition,"",_xlpm.PrincpalRemainingCalculation))),
_xlpm.Calculation
)</f>
        <v>500</v>
      </c>
      <c r="J59" s="5">
        <f>_xlfn.LET(
_xlpm.IsPrincipalRemainingLessThanOrEqualToPMICutoffAmtCondition,$H58&lt;=$B$2*(1-$B$13),
_xlpm.PMIMonthlyPayment,$B$17,
_xlpm.IsPrincipalZeroCondition,ROUND($H58,2) = 0,
_xlpm.IsPrincipalRemainingBlankCondition,$H58="",
_xlpm.IsPeriodBlankCondition,ISBLANK($A59),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59" s="5">
        <f>_xlfn.LET(
_xlpm.IfPMIOwedIsBlank,IF($J59 = "",0,$J59),
_xlpm.TotalMonthlyPaymentCalculation,$F59+$G59+$I59+_xlpm.IfPMIOwedIsBlank,
_xlpm.IsPrincipalZeroCondition,ROUND($H58,2) = 0,
_xlpm.IsPrincipalRemainingBlankCondition,$H58="",
_xlpm.IsPeriodBlankCondition,ISBLANK($A59),
_xlpm.Calculation,IF(_xlpm.IsPeriodBlankCondition,"",IF(_xlpm.IsPrincipalRemainingBlankCondition,"",IF(_xlpm.IsPrincipalZeroCondition,"",_xlpm.TotalMonthlyPaymentCalculation))),
_xlpm.Calculation
)</f>
        <v>2386.0104653907556</v>
      </c>
      <c r="L59" s="5"/>
      <c r="N59" s="5"/>
    </row>
    <row r="60" spans="1:14" x14ac:dyDescent="0.3">
      <c r="A60">
        <v>35</v>
      </c>
      <c r="B60" s="53">
        <f t="shared" si="0"/>
        <v>44866</v>
      </c>
      <c r="C60" s="70">
        <f>IF(ISBLANK($A60),"",'Variable Mortgage Schedule'!$C60)</f>
        <v>0.1</v>
      </c>
      <c r="D60" s="63">
        <f>_xlfn.LET(
_xlpm.Payment,IF(OR($C60&lt;&gt;$C59,$C59=""),-PMT($C60/12,COUNT($A60:$A$625),$H59),$D59),
_xlpm.IsPrincipalRemainingZeroCondition,ROUND($H59,2)=0,
_xlpm.IsPrincipalRemainingBlankCondition,$H59="",
_xlpm.IsPeriodBlankCondition,ISBLANK($A60),
_xlpm.Calculation,IF(_xlpm.IsPeriodBlankCondition,"",IF(_xlpm.IsPrincipalRemainingBlankCondition,"",IF(_xlpm.IsPrincipalRemainingZeroCondition,"",_xlpm.Payment))),
_xlpm.Calculation
)</f>
        <v>1586.0104653907558</v>
      </c>
      <c r="E60" s="5">
        <f>_xlfn.LET(
_xlpm.StartingPrincipalBalance,$H59,
_xlpm.IsPrincipalRemainingZeroCondition,ROUND($H59,2)=0,
_xlpm.IsPrincipalRemainingBlankCondition,$H59="",
_xlpm.IsPeriodBlankCondition,ISBLANK($A60),
_xlpm.Calculation,IF(_xlpm.IsPeriodBlankCondition,"",IF(_xlpm.IsPrincipalRemainingBlankCondition,"",IF(_xlpm.IsPrincipalRemainingZeroCondition,"",_xlpm.StartingPrincipalBalance))),
_xlpm.Calculation
)</f>
        <v>177599.62517731154</v>
      </c>
      <c r="F60" s="5" cm="1">
        <f t="array" ref="F60">_xlfn.LET(
_xlpm.InterestCalculation,$H59*($C60/12),
_xlpm.IsPrincipalRemainingZeroCondition,ROUND($H59,2)=0,
_xlpm.IsPrincipalRemainingBlankCondition,$H59="",
_xlpm.IsPeriodBlankCondition,ISBLANK($A60),
_xlpm.Calculation,IF(_xlpm.IsPeriodBlankCondition,"",IF(_xlpm.IsPrincipalRemainingBlankCondition,"",IF(_xlpm.IsPrincipalRemainingZeroCondition,"",_xlpm.InterestCalculation))),
_xlpm.Calculation
)</f>
        <v>1479.9968764775961</v>
      </c>
      <c r="G60" s="5">
        <f>_xlfn.LET(
_xlpm.PrincipalOwedCalculation,$D60-$F60,
_xlpm.IsPrincipalLessThenOrEqualToMonthlyPaymentCondition,$H59&lt;=$D60,
_xlpm.IsPrincipalZeroCondition,ROUND($H59,2) = 0,
_xlpm.IsPrincipalRemainingBlankCondition,$H59="",
_xlpm.IsPeriodBlankCondition,ISBLANK($A60),
_xlpm.Calculation,IF(_xlpm.IsPeriodBlankCondition,"",IF(_xlpm.IsPrincipalRemainingBlankCondition,"",IF(_xlpm.IsPrincipalZeroCondition,"",IF(_xlpm.IsPrincipalLessThenOrEqualToMonthlyPaymentCondition,$H59,_xlpm.PrincipalOwedCalculation)))),
_xlpm.Calculation
)</f>
        <v>106.01358891315977</v>
      </c>
      <c r="H60" s="5">
        <f>_xlfn.LET(
_xlpm.StartingBalanceGreaterThanPrincipalOwedPlusPrepaymentCondition,$E60&gt;=$G60,
_xlpm.IsPrincpalOwedPlusPrepaymentLessThanOrEqualToPrincipalRemainingCondition,ROUND($G60,2)&lt;=ROUND($H59,2),
_xlpm.IsCurrentPrincapalOwedAmtGreaterThanPrevPrincipalOwedCondition,$G59&gt;$H59,
_xlpm.IsPrincipalZeroCondition,ROUND($H59,2) = 0,
_xlpm.IsPrincipalRemainingBlankCondition,$H59="",
_xlpm.IsPeriodBlankCondition,ISBLANK($A60),
_xlpm.Calculation,IF(_xlpm.IsPeriodBlankCondition,"",IF(_xlpm.IsPrincipalRemainingBlankCondition,"",IF(_xlpm.IsPrincipalZeroCondition,"",IF(_xlpm.StartingBalanceGreaterThanPrincipalOwedPlusPrepaymentCondition,$E60-$G60,0)))),
_xlpm.Calculation
)</f>
        <v>177493.61158839837</v>
      </c>
      <c r="I60" s="5">
        <f>_xlfn.LET(
_xlpm.PrincpalRemainingCalculation,$B$11,
_xlpm.IsPrincipalZeroCondition,ROUND($H59,2) = 0,
_xlpm.IsPrincipalRemainingBlankCondition,$H59="",
_xlpm.IsPeriodBlankCondition,ISBLANK($A60),
_xlpm.Calculation,IF(_xlpm.IsPeriodBlankCondition,"",IF(_xlpm.IsPrincipalRemainingBlankCondition,"",IF(_xlpm.IsPrincipalZeroCondition,"",_xlpm.PrincpalRemainingCalculation))),
_xlpm.Calculation
)</f>
        <v>500</v>
      </c>
      <c r="J60" s="5">
        <f>_xlfn.LET(
_xlpm.IsPrincipalRemainingLessThanOrEqualToPMICutoffAmtCondition,$H59&lt;=$B$2*(1-$B$13),
_xlpm.PMIMonthlyPayment,$B$17,
_xlpm.IsPrincipalZeroCondition,ROUND($H59,2) = 0,
_xlpm.IsPrincipalRemainingBlankCondition,$H59="",
_xlpm.IsPeriodBlankCondition,ISBLANK($A60),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60" s="5">
        <f>_xlfn.LET(
_xlpm.IfPMIOwedIsBlank,IF($J60 = "",0,$J60),
_xlpm.TotalMonthlyPaymentCalculation,$F60+$G60+$I60+_xlpm.IfPMIOwedIsBlank,
_xlpm.IsPrincipalZeroCondition,ROUND($H59,2) = 0,
_xlpm.IsPrincipalRemainingBlankCondition,$H59="",
_xlpm.IsPeriodBlankCondition,ISBLANK($A60),
_xlpm.Calculation,IF(_xlpm.IsPeriodBlankCondition,"",IF(_xlpm.IsPrincipalRemainingBlankCondition,"",IF(_xlpm.IsPrincipalZeroCondition,"",_xlpm.TotalMonthlyPaymentCalculation))),
_xlpm.Calculation
)</f>
        <v>2386.0104653907556</v>
      </c>
      <c r="L60" s="5"/>
      <c r="N60" s="5"/>
    </row>
    <row r="61" spans="1:14" x14ac:dyDescent="0.3">
      <c r="A61">
        <v>36</v>
      </c>
      <c r="B61" s="53">
        <f t="shared" si="0"/>
        <v>44896</v>
      </c>
      <c r="C61" s="70">
        <f>IF(ISBLANK($A61),"",'Variable Mortgage Schedule'!$C61)</f>
        <v>0.1</v>
      </c>
      <c r="D61" s="63">
        <f>_xlfn.LET(
_xlpm.Payment,IF(OR($C61&lt;&gt;$C60,$C60=""),-PMT($C61/12,COUNT($A61:$A$625),$H60),$D60),
_xlpm.IsPrincipalRemainingZeroCondition,ROUND($H60,2)=0,
_xlpm.IsPrincipalRemainingBlankCondition,$H60="",
_xlpm.IsPeriodBlankCondition,ISBLANK($A61),
_xlpm.Calculation,IF(_xlpm.IsPeriodBlankCondition,"",IF(_xlpm.IsPrincipalRemainingBlankCondition,"",IF(_xlpm.IsPrincipalRemainingZeroCondition,"",_xlpm.Payment))),
_xlpm.Calculation
)</f>
        <v>1586.0104653907558</v>
      </c>
      <c r="E61" s="5">
        <f>_xlfn.LET(
_xlpm.StartingPrincipalBalance,$H60,
_xlpm.IsPrincipalRemainingZeroCondition,ROUND($H60,2)=0,
_xlpm.IsPrincipalRemainingBlankCondition,$H60="",
_xlpm.IsPeriodBlankCondition,ISBLANK($A61),
_xlpm.Calculation,IF(_xlpm.IsPeriodBlankCondition,"",IF(_xlpm.IsPrincipalRemainingBlankCondition,"",IF(_xlpm.IsPrincipalRemainingZeroCondition,"",_xlpm.StartingPrincipalBalance))),
_xlpm.Calculation
)</f>
        <v>177493.61158839837</v>
      </c>
      <c r="F61" s="5" cm="1">
        <f t="array" ref="F61">_xlfn.LET(
_xlpm.InterestCalculation,$H60*($C61/12),
_xlpm.IsPrincipalRemainingZeroCondition,ROUND($H60,2)=0,
_xlpm.IsPrincipalRemainingBlankCondition,$H60="",
_xlpm.IsPeriodBlankCondition,ISBLANK($A61),
_xlpm.Calculation,IF(_xlpm.IsPeriodBlankCondition,"",IF(_xlpm.IsPrincipalRemainingBlankCondition,"",IF(_xlpm.IsPrincipalRemainingZeroCondition,"",_xlpm.InterestCalculation))),
_xlpm.Calculation
)</f>
        <v>1479.1134299033197</v>
      </c>
      <c r="G61" s="5">
        <f>_xlfn.LET(
_xlpm.PrincipalOwedCalculation,$D61-$F61,
_xlpm.IsPrincipalLessThenOrEqualToMonthlyPaymentCondition,$H60&lt;=$D61,
_xlpm.IsPrincipalZeroCondition,ROUND($H60,2) = 0,
_xlpm.IsPrincipalRemainingBlankCondition,$H60="",
_xlpm.IsPeriodBlankCondition,ISBLANK($A61),
_xlpm.Calculation,IF(_xlpm.IsPeriodBlankCondition,"",IF(_xlpm.IsPrincipalRemainingBlankCondition,"",IF(_xlpm.IsPrincipalZeroCondition,"",IF(_xlpm.IsPrincipalLessThenOrEqualToMonthlyPaymentCondition,$H60,_xlpm.PrincipalOwedCalculation)))),
_xlpm.Calculation
)</f>
        <v>106.89703548743614</v>
      </c>
      <c r="H61" s="5">
        <f>_xlfn.LET(
_xlpm.StartingBalanceGreaterThanPrincipalOwedPlusPrepaymentCondition,$E61&gt;=$G61,
_xlpm.IsPrincpalOwedPlusPrepaymentLessThanOrEqualToPrincipalRemainingCondition,ROUND($G61,2)&lt;=ROUND($H60,2),
_xlpm.IsCurrentPrincapalOwedAmtGreaterThanPrevPrincipalOwedCondition,$G60&gt;$H60,
_xlpm.IsPrincipalZeroCondition,ROUND($H60,2) = 0,
_xlpm.IsPrincipalRemainingBlankCondition,$H60="",
_xlpm.IsPeriodBlankCondition,ISBLANK($A61),
_xlpm.Calculation,IF(_xlpm.IsPeriodBlankCondition,"",IF(_xlpm.IsPrincipalRemainingBlankCondition,"",IF(_xlpm.IsPrincipalZeroCondition,"",IF(_xlpm.StartingBalanceGreaterThanPrincipalOwedPlusPrepaymentCondition,$E61-$G61,0)))),
_xlpm.Calculation
)</f>
        <v>177386.71455291094</v>
      </c>
      <c r="I61" s="5">
        <f>_xlfn.LET(
_xlpm.PrincpalRemainingCalculation,$B$11,
_xlpm.IsPrincipalZeroCondition,ROUND($H60,2) = 0,
_xlpm.IsPrincipalRemainingBlankCondition,$H60="",
_xlpm.IsPeriodBlankCondition,ISBLANK($A61),
_xlpm.Calculation,IF(_xlpm.IsPeriodBlankCondition,"",IF(_xlpm.IsPrincipalRemainingBlankCondition,"",IF(_xlpm.IsPrincipalZeroCondition,"",_xlpm.PrincpalRemainingCalculation))),
_xlpm.Calculation
)</f>
        <v>500</v>
      </c>
      <c r="J61" s="5">
        <f>_xlfn.LET(
_xlpm.IsPrincipalRemainingLessThanOrEqualToPMICutoffAmtCondition,$H60&lt;=$B$2*(1-$B$13),
_xlpm.PMIMonthlyPayment,$B$17,
_xlpm.IsPrincipalZeroCondition,ROUND($H60,2) = 0,
_xlpm.IsPrincipalRemainingBlankCondition,$H60="",
_xlpm.IsPeriodBlankCondition,ISBLANK($A61),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61" s="5">
        <f>_xlfn.LET(
_xlpm.IfPMIOwedIsBlank,IF($J61 = "",0,$J61),
_xlpm.TotalMonthlyPaymentCalculation,$F61+$G61+$I61+_xlpm.IfPMIOwedIsBlank,
_xlpm.IsPrincipalZeroCondition,ROUND($H60,2) = 0,
_xlpm.IsPrincipalRemainingBlankCondition,$H60="",
_xlpm.IsPeriodBlankCondition,ISBLANK($A61),
_xlpm.Calculation,IF(_xlpm.IsPeriodBlankCondition,"",IF(_xlpm.IsPrincipalRemainingBlankCondition,"",IF(_xlpm.IsPrincipalZeroCondition,"",_xlpm.TotalMonthlyPaymentCalculation))),
_xlpm.Calculation
)</f>
        <v>2386.0104653907556</v>
      </c>
      <c r="L61" s="5"/>
      <c r="N61" s="5"/>
    </row>
    <row r="62" spans="1:14" x14ac:dyDescent="0.3">
      <c r="A62">
        <v>37</v>
      </c>
      <c r="B62" s="53">
        <f t="shared" si="0"/>
        <v>44927</v>
      </c>
      <c r="C62" s="70">
        <f>IF(ISBLANK($A62),"",'Variable Mortgage Schedule'!$C62)</f>
        <v>0.1</v>
      </c>
      <c r="D62" s="63">
        <f>_xlfn.LET(
_xlpm.Payment,IF(OR($C62&lt;&gt;$C61,$C61=""),-PMT($C62/12,COUNT($A62:$A$625),$H61),$D61),
_xlpm.IsPrincipalRemainingZeroCondition,ROUND($H61,2)=0,
_xlpm.IsPrincipalRemainingBlankCondition,$H61="",
_xlpm.IsPeriodBlankCondition,ISBLANK($A62),
_xlpm.Calculation,IF(_xlpm.IsPeriodBlankCondition,"",IF(_xlpm.IsPrincipalRemainingBlankCondition,"",IF(_xlpm.IsPrincipalRemainingZeroCondition,"",_xlpm.Payment))),
_xlpm.Calculation
)</f>
        <v>1586.0104653907558</v>
      </c>
      <c r="E62" s="5">
        <f>_xlfn.LET(
_xlpm.StartingPrincipalBalance,$H61,
_xlpm.IsPrincipalRemainingZeroCondition,ROUND($H61,2)=0,
_xlpm.IsPrincipalRemainingBlankCondition,$H61="",
_xlpm.IsPeriodBlankCondition,ISBLANK($A62),
_xlpm.Calculation,IF(_xlpm.IsPeriodBlankCondition,"",IF(_xlpm.IsPrincipalRemainingBlankCondition,"",IF(_xlpm.IsPrincipalRemainingZeroCondition,"",_xlpm.StartingPrincipalBalance))),
_xlpm.Calculation
)</f>
        <v>177386.71455291094</v>
      </c>
      <c r="F62" s="5" cm="1">
        <f t="array" ref="F62">_xlfn.LET(
_xlpm.InterestCalculation,$H61*($C62/12),
_xlpm.IsPrincipalRemainingZeroCondition,ROUND($H61,2)=0,
_xlpm.IsPrincipalRemainingBlankCondition,$H61="",
_xlpm.IsPeriodBlankCondition,ISBLANK($A62),
_xlpm.Calculation,IF(_xlpm.IsPeriodBlankCondition,"",IF(_xlpm.IsPrincipalRemainingBlankCondition,"",IF(_xlpm.IsPrincipalRemainingZeroCondition,"",_xlpm.InterestCalculation))),
_xlpm.Calculation
)</f>
        <v>1478.2226212742578</v>
      </c>
      <c r="G62" s="5">
        <f>_xlfn.LET(
_xlpm.PrincipalOwedCalculation,$D62-$F62,
_xlpm.IsPrincipalLessThenOrEqualToMonthlyPaymentCondition,$H61&lt;=$D62,
_xlpm.IsPrincipalZeroCondition,ROUND($H61,2) = 0,
_xlpm.IsPrincipalRemainingBlankCondition,$H61="",
_xlpm.IsPeriodBlankCondition,ISBLANK($A62),
_xlpm.Calculation,IF(_xlpm.IsPeriodBlankCondition,"",IF(_xlpm.IsPrincipalRemainingBlankCondition,"",IF(_xlpm.IsPrincipalZeroCondition,"",IF(_xlpm.IsPrincipalLessThenOrEqualToMonthlyPaymentCondition,$H61,_xlpm.PrincipalOwedCalculation)))),
_xlpm.Calculation
)</f>
        <v>107.78784411649804</v>
      </c>
      <c r="H62" s="5">
        <f>_xlfn.LET(
_xlpm.StartingBalanceGreaterThanPrincipalOwedPlusPrepaymentCondition,$E62&gt;=$G62,
_xlpm.IsPrincpalOwedPlusPrepaymentLessThanOrEqualToPrincipalRemainingCondition,ROUND($G62,2)&lt;=ROUND($H61,2),
_xlpm.IsCurrentPrincapalOwedAmtGreaterThanPrevPrincipalOwedCondition,$G61&gt;$H61,
_xlpm.IsPrincipalZeroCondition,ROUND($H61,2) = 0,
_xlpm.IsPrincipalRemainingBlankCondition,$H61="",
_xlpm.IsPeriodBlankCondition,ISBLANK($A62),
_xlpm.Calculation,IF(_xlpm.IsPeriodBlankCondition,"",IF(_xlpm.IsPrincipalRemainingBlankCondition,"",IF(_xlpm.IsPrincipalZeroCondition,"",IF(_xlpm.StartingBalanceGreaterThanPrincipalOwedPlusPrepaymentCondition,$E62-$G62,0)))),
_xlpm.Calculation
)</f>
        <v>177278.92670879443</v>
      </c>
      <c r="I62" s="5">
        <f>_xlfn.LET(
_xlpm.PrincpalRemainingCalculation,$B$11,
_xlpm.IsPrincipalZeroCondition,ROUND($H61,2) = 0,
_xlpm.IsPrincipalRemainingBlankCondition,$H61="",
_xlpm.IsPeriodBlankCondition,ISBLANK($A62),
_xlpm.Calculation,IF(_xlpm.IsPeriodBlankCondition,"",IF(_xlpm.IsPrincipalRemainingBlankCondition,"",IF(_xlpm.IsPrincipalZeroCondition,"",_xlpm.PrincpalRemainingCalculation))),
_xlpm.Calculation
)</f>
        <v>500</v>
      </c>
      <c r="J62" s="5">
        <f>_xlfn.LET(
_xlpm.IsPrincipalRemainingLessThanOrEqualToPMICutoffAmtCondition,$H61&lt;=$B$2*(1-$B$13),
_xlpm.PMIMonthlyPayment,$B$17,
_xlpm.IsPrincipalZeroCondition,ROUND($H61,2) = 0,
_xlpm.IsPrincipalRemainingBlankCondition,$H61="",
_xlpm.IsPeriodBlankCondition,ISBLANK($A62),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62" s="5">
        <f>_xlfn.LET(
_xlpm.IfPMIOwedIsBlank,IF($J62 = "",0,$J62),
_xlpm.TotalMonthlyPaymentCalculation,$F62+$G62+$I62+_xlpm.IfPMIOwedIsBlank,
_xlpm.IsPrincipalZeroCondition,ROUND($H61,2) = 0,
_xlpm.IsPrincipalRemainingBlankCondition,$H61="",
_xlpm.IsPeriodBlankCondition,ISBLANK($A62),
_xlpm.Calculation,IF(_xlpm.IsPeriodBlankCondition,"",IF(_xlpm.IsPrincipalRemainingBlankCondition,"",IF(_xlpm.IsPrincipalZeroCondition,"",_xlpm.TotalMonthlyPaymentCalculation))),
_xlpm.Calculation
)</f>
        <v>2386.0104653907556</v>
      </c>
      <c r="L62" s="5"/>
      <c r="N62" s="5"/>
    </row>
    <row r="63" spans="1:14" x14ac:dyDescent="0.3">
      <c r="A63">
        <v>38</v>
      </c>
      <c r="B63" s="53">
        <f t="shared" si="0"/>
        <v>44958</v>
      </c>
      <c r="C63" s="70">
        <f>IF(ISBLANK($A63),"",'Variable Mortgage Schedule'!$C63)</f>
        <v>0.1</v>
      </c>
      <c r="D63" s="63">
        <f>_xlfn.LET(
_xlpm.Payment,IF(OR($C63&lt;&gt;$C62,$C62=""),-PMT($C63/12,COUNT($A63:$A$625),$H62),$D62),
_xlpm.IsPrincipalRemainingZeroCondition,ROUND($H62,2)=0,
_xlpm.IsPrincipalRemainingBlankCondition,$H62="",
_xlpm.IsPeriodBlankCondition,ISBLANK($A63),
_xlpm.Calculation,IF(_xlpm.IsPeriodBlankCondition,"",IF(_xlpm.IsPrincipalRemainingBlankCondition,"",IF(_xlpm.IsPrincipalRemainingZeroCondition,"",_xlpm.Payment))),
_xlpm.Calculation
)</f>
        <v>1586.0104653907558</v>
      </c>
      <c r="E63" s="5">
        <f>_xlfn.LET(
_xlpm.StartingPrincipalBalance,$H62,
_xlpm.IsPrincipalRemainingZeroCondition,ROUND($H62,2)=0,
_xlpm.IsPrincipalRemainingBlankCondition,$H62="",
_xlpm.IsPeriodBlankCondition,ISBLANK($A63),
_xlpm.Calculation,IF(_xlpm.IsPeriodBlankCondition,"",IF(_xlpm.IsPrincipalRemainingBlankCondition,"",IF(_xlpm.IsPrincipalRemainingZeroCondition,"",_xlpm.StartingPrincipalBalance))),
_xlpm.Calculation
)</f>
        <v>177278.92670879443</v>
      </c>
      <c r="F63" s="5" cm="1">
        <f t="array" ref="F63">_xlfn.LET(
_xlpm.InterestCalculation,$H62*($C63/12),
_xlpm.IsPrincipalRemainingZeroCondition,ROUND($H62,2)=0,
_xlpm.IsPrincipalRemainingBlankCondition,$H62="",
_xlpm.IsPeriodBlankCondition,ISBLANK($A63),
_xlpm.Calculation,IF(_xlpm.IsPeriodBlankCondition,"",IF(_xlpm.IsPrincipalRemainingBlankCondition,"",IF(_xlpm.IsPrincipalRemainingZeroCondition,"",_xlpm.InterestCalculation))),
_xlpm.Calculation
)</f>
        <v>1477.3243892399537</v>
      </c>
      <c r="G63" s="5">
        <f>_xlfn.LET(
_xlpm.PrincipalOwedCalculation,$D63-$F63,
_xlpm.IsPrincipalLessThenOrEqualToMonthlyPaymentCondition,$H62&lt;=$D63,
_xlpm.IsPrincipalZeroCondition,ROUND($H62,2) = 0,
_xlpm.IsPrincipalRemainingBlankCondition,$H62="",
_xlpm.IsPeriodBlankCondition,ISBLANK($A63),
_xlpm.Calculation,IF(_xlpm.IsPeriodBlankCondition,"",IF(_xlpm.IsPrincipalRemainingBlankCondition,"",IF(_xlpm.IsPrincipalZeroCondition,"",IF(_xlpm.IsPrincipalLessThenOrEqualToMonthlyPaymentCondition,$H62,_xlpm.PrincipalOwedCalculation)))),
_xlpm.Calculation
)</f>
        <v>108.68607615080214</v>
      </c>
      <c r="H63" s="5">
        <f>_xlfn.LET(
_xlpm.StartingBalanceGreaterThanPrincipalOwedPlusPrepaymentCondition,$E63&gt;=$G63,
_xlpm.IsPrincpalOwedPlusPrepaymentLessThanOrEqualToPrincipalRemainingCondition,ROUND($G63,2)&lt;=ROUND($H62,2),
_xlpm.IsCurrentPrincapalOwedAmtGreaterThanPrevPrincipalOwedCondition,$G62&gt;$H62,
_xlpm.IsPrincipalZeroCondition,ROUND($H62,2) = 0,
_xlpm.IsPrincipalRemainingBlankCondition,$H62="",
_xlpm.IsPeriodBlankCondition,ISBLANK($A63),
_xlpm.Calculation,IF(_xlpm.IsPeriodBlankCondition,"",IF(_xlpm.IsPrincipalRemainingBlankCondition,"",IF(_xlpm.IsPrincipalZeroCondition,"",IF(_xlpm.StartingBalanceGreaterThanPrincipalOwedPlusPrepaymentCondition,$E63-$G63,0)))),
_xlpm.Calculation
)</f>
        <v>177170.24063264363</v>
      </c>
      <c r="I63" s="5">
        <f>_xlfn.LET(
_xlpm.PrincpalRemainingCalculation,$B$11,
_xlpm.IsPrincipalZeroCondition,ROUND($H62,2) = 0,
_xlpm.IsPrincipalRemainingBlankCondition,$H62="",
_xlpm.IsPeriodBlankCondition,ISBLANK($A63),
_xlpm.Calculation,IF(_xlpm.IsPeriodBlankCondition,"",IF(_xlpm.IsPrincipalRemainingBlankCondition,"",IF(_xlpm.IsPrincipalZeroCondition,"",_xlpm.PrincpalRemainingCalculation))),
_xlpm.Calculation
)</f>
        <v>500</v>
      </c>
      <c r="J63" s="5">
        <f>_xlfn.LET(
_xlpm.IsPrincipalRemainingLessThanOrEqualToPMICutoffAmtCondition,$H62&lt;=$B$2*(1-$B$13),
_xlpm.PMIMonthlyPayment,$B$17,
_xlpm.IsPrincipalZeroCondition,ROUND($H62,2) = 0,
_xlpm.IsPrincipalRemainingBlankCondition,$H62="",
_xlpm.IsPeriodBlankCondition,ISBLANK($A63),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63" s="5">
        <f>_xlfn.LET(
_xlpm.IfPMIOwedIsBlank,IF($J63 = "",0,$J63),
_xlpm.TotalMonthlyPaymentCalculation,$F63+$G63+$I63+_xlpm.IfPMIOwedIsBlank,
_xlpm.IsPrincipalZeroCondition,ROUND($H62,2) = 0,
_xlpm.IsPrincipalRemainingBlankCondition,$H62="",
_xlpm.IsPeriodBlankCondition,ISBLANK($A63),
_xlpm.Calculation,IF(_xlpm.IsPeriodBlankCondition,"",IF(_xlpm.IsPrincipalRemainingBlankCondition,"",IF(_xlpm.IsPrincipalZeroCondition,"",_xlpm.TotalMonthlyPaymentCalculation))),
_xlpm.Calculation
)</f>
        <v>2386.0104653907556</v>
      </c>
      <c r="L63" s="5"/>
      <c r="N63" s="5"/>
    </row>
    <row r="64" spans="1:14" x14ac:dyDescent="0.3">
      <c r="A64">
        <v>39</v>
      </c>
      <c r="B64" s="53">
        <f t="shared" si="0"/>
        <v>44986</v>
      </c>
      <c r="C64" s="70">
        <f>IF(ISBLANK($A64),"",'Variable Mortgage Schedule'!$C64)</f>
        <v>0.1</v>
      </c>
      <c r="D64" s="63">
        <f>_xlfn.LET(
_xlpm.Payment,IF(OR($C64&lt;&gt;$C63,$C63=""),-PMT($C64/12,COUNT($A64:$A$625),$H63),$D63),
_xlpm.IsPrincipalRemainingZeroCondition,ROUND($H63,2)=0,
_xlpm.IsPrincipalRemainingBlankCondition,$H63="",
_xlpm.IsPeriodBlankCondition,ISBLANK($A64),
_xlpm.Calculation,IF(_xlpm.IsPeriodBlankCondition,"",IF(_xlpm.IsPrincipalRemainingBlankCondition,"",IF(_xlpm.IsPrincipalRemainingZeroCondition,"",_xlpm.Payment))),
_xlpm.Calculation
)</f>
        <v>1586.0104653907558</v>
      </c>
      <c r="E64" s="5">
        <f>_xlfn.LET(
_xlpm.StartingPrincipalBalance,$H63,
_xlpm.IsPrincipalRemainingZeroCondition,ROUND($H63,2)=0,
_xlpm.IsPrincipalRemainingBlankCondition,$H63="",
_xlpm.IsPeriodBlankCondition,ISBLANK($A64),
_xlpm.Calculation,IF(_xlpm.IsPeriodBlankCondition,"",IF(_xlpm.IsPrincipalRemainingBlankCondition,"",IF(_xlpm.IsPrincipalRemainingZeroCondition,"",_xlpm.StartingPrincipalBalance))),
_xlpm.Calculation
)</f>
        <v>177170.24063264363</v>
      </c>
      <c r="F64" s="5" cm="1">
        <f t="array" ref="F64">_xlfn.LET(
_xlpm.InterestCalculation,$H63*($C64/12),
_xlpm.IsPrincipalRemainingZeroCondition,ROUND($H63,2)=0,
_xlpm.IsPrincipalRemainingBlankCondition,$H63="",
_xlpm.IsPeriodBlankCondition,ISBLANK($A64),
_xlpm.Calculation,IF(_xlpm.IsPeriodBlankCondition,"",IF(_xlpm.IsPrincipalRemainingBlankCondition,"",IF(_xlpm.IsPrincipalRemainingZeroCondition,"",_xlpm.InterestCalculation))),
_xlpm.Calculation
)</f>
        <v>1476.4186719386969</v>
      </c>
      <c r="G64" s="5">
        <f>_xlfn.LET(
_xlpm.PrincipalOwedCalculation,$D64-$F64,
_xlpm.IsPrincipalLessThenOrEqualToMonthlyPaymentCondition,$H63&lt;=$D64,
_xlpm.IsPrincipalZeroCondition,ROUND($H63,2) = 0,
_xlpm.IsPrincipalRemainingBlankCondition,$H63="",
_xlpm.IsPeriodBlankCondition,ISBLANK($A64),
_xlpm.Calculation,IF(_xlpm.IsPeriodBlankCondition,"",IF(_xlpm.IsPrincipalRemainingBlankCondition,"",IF(_xlpm.IsPrincipalZeroCondition,"",IF(_xlpm.IsPrincipalLessThenOrEqualToMonthlyPaymentCondition,$H63,_xlpm.PrincipalOwedCalculation)))),
_xlpm.Calculation
)</f>
        <v>109.59179345205894</v>
      </c>
      <c r="H64" s="5">
        <f>_xlfn.LET(
_xlpm.StartingBalanceGreaterThanPrincipalOwedPlusPrepaymentCondition,$E64&gt;=$G64,
_xlpm.IsPrincpalOwedPlusPrepaymentLessThanOrEqualToPrincipalRemainingCondition,ROUND($G64,2)&lt;=ROUND($H63,2),
_xlpm.IsCurrentPrincapalOwedAmtGreaterThanPrevPrincipalOwedCondition,$G63&gt;$H63,
_xlpm.IsPrincipalZeroCondition,ROUND($H63,2) = 0,
_xlpm.IsPrincipalRemainingBlankCondition,$H63="",
_xlpm.IsPeriodBlankCondition,ISBLANK($A64),
_xlpm.Calculation,IF(_xlpm.IsPeriodBlankCondition,"",IF(_xlpm.IsPrincipalRemainingBlankCondition,"",IF(_xlpm.IsPrincipalZeroCondition,"",IF(_xlpm.StartingBalanceGreaterThanPrincipalOwedPlusPrepaymentCondition,$E64-$G64,0)))),
_xlpm.Calculation
)</f>
        <v>177060.64883919156</v>
      </c>
      <c r="I64" s="5">
        <f>_xlfn.LET(
_xlpm.PrincpalRemainingCalculation,$B$11,
_xlpm.IsPrincipalZeroCondition,ROUND($H63,2) = 0,
_xlpm.IsPrincipalRemainingBlankCondition,$H63="",
_xlpm.IsPeriodBlankCondition,ISBLANK($A64),
_xlpm.Calculation,IF(_xlpm.IsPeriodBlankCondition,"",IF(_xlpm.IsPrincipalRemainingBlankCondition,"",IF(_xlpm.IsPrincipalZeroCondition,"",_xlpm.PrincpalRemainingCalculation))),
_xlpm.Calculation
)</f>
        <v>500</v>
      </c>
      <c r="J64" s="5">
        <f>_xlfn.LET(
_xlpm.IsPrincipalRemainingLessThanOrEqualToPMICutoffAmtCondition,$H63&lt;=$B$2*(1-$B$13),
_xlpm.PMIMonthlyPayment,$B$17,
_xlpm.IsPrincipalZeroCondition,ROUND($H63,2) = 0,
_xlpm.IsPrincipalRemainingBlankCondition,$H63="",
_xlpm.IsPeriodBlankCondition,ISBLANK($A64),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64" s="5">
        <f>_xlfn.LET(
_xlpm.IfPMIOwedIsBlank,IF($J64 = "",0,$J64),
_xlpm.TotalMonthlyPaymentCalculation,$F64+$G64+$I64+_xlpm.IfPMIOwedIsBlank,
_xlpm.IsPrincipalZeroCondition,ROUND($H63,2) = 0,
_xlpm.IsPrincipalRemainingBlankCondition,$H63="",
_xlpm.IsPeriodBlankCondition,ISBLANK($A64),
_xlpm.Calculation,IF(_xlpm.IsPeriodBlankCondition,"",IF(_xlpm.IsPrincipalRemainingBlankCondition,"",IF(_xlpm.IsPrincipalZeroCondition,"",_xlpm.TotalMonthlyPaymentCalculation))),
_xlpm.Calculation
)</f>
        <v>2386.0104653907556</v>
      </c>
      <c r="L64" s="5"/>
      <c r="N64" s="5"/>
    </row>
    <row r="65" spans="1:14" x14ac:dyDescent="0.3">
      <c r="A65">
        <v>40</v>
      </c>
      <c r="B65" s="53">
        <f t="shared" si="0"/>
        <v>45017</v>
      </c>
      <c r="C65" s="70">
        <f>IF(ISBLANK($A65),"",'Variable Mortgage Schedule'!$C65)</f>
        <v>0.1</v>
      </c>
      <c r="D65" s="63">
        <f>_xlfn.LET(
_xlpm.Payment,IF(OR($C65&lt;&gt;$C64,$C64=""),-PMT($C65/12,COUNT($A65:$A$625),$H64),$D64),
_xlpm.IsPrincipalRemainingZeroCondition,ROUND($H64,2)=0,
_xlpm.IsPrincipalRemainingBlankCondition,$H64="",
_xlpm.IsPeriodBlankCondition,ISBLANK($A65),
_xlpm.Calculation,IF(_xlpm.IsPeriodBlankCondition,"",IF(_xlpm.IsPrincipalRemainingBlankCondition,"",IF(_xlpm.IsPrincipalRemainingZeroCondition,"",_xlpm.Payment))),
_xlpm.Calculation
)</f>
        <v>1586.0104653907558</v>
      </c>
      <c r="E65" s="5">
        <f>_xlfn.LET(
_xlpm.StartingPrincipalBalance,$H64,
_xlpm.IsPrincipalRemainingZeroCondition,ROUND($H64,2)=0,
_xlpm.IsPrincipalRemainingBlankCondition,$H64="",
_xlpm.IsPeriodBlankCondition,ISBLANK($A65),
_xlpm.Calculation,IF(_xlpm.IsPeriodBlankCondition,"",IF(_xlpm.IsPrincipalRemainingBlankCondition,"",IF(_xlpm.IsPrincipalRemainingZeroCondition,"",_xlpm.StartingPrincipalBalance))),
_xlpm.Calculation
)</f>
        <v>177060.64883919156</v>
      </c>
      <c r="F65" s="5" cm="1">
        <f t="array" ref="F65">_xlfn.LET(
_xlpm.InterestCalculation,$H64*($C65/12),
_xlpm.IsPrincipalRemainingZeroCondition,ROUND($H64,2)=0,
_xlpm.IsPrincipalRemainingBlankCondition,$H64="",
_xlpm.IsPeriodBlankCondition,ISBLANK($A65),
_xlpm.Calculation,IF(_xlpm.IsPeriodBlankCondition,"",IF(_xlpm.IsPrincipalRemainingBlankCondition,"",IF(_xlpm.IsPrincipalRemainingZeroCondition,"",_xlpm.InterestCalculation))),
_xlpm.Calculation
)</f>
        <v>1475.505406993263</v>
      </c>
      <c r="G65" s="5">
        <f>_xlfn.LET(
_xlpm.PrincipalOwedCalculation,$D65-$F65,
_xlpm.IsPrincipalLessThenOrEqualToMonthlyPaymentCondition,$H64&lt;=$D65,
_xlpm.IsPrincipalZeroCondition,ROUND($H64,2) = 0,
_xlpm.IsPrincipalRemainingBlankCondition,$H64="",
_xlpm.IsPeriodBlankCondition,ISBLANK($A65),
_xlpm.Calculation,IF(_xlpm.IsPeriodBlankCondition,"",IF(_xlpm.IsPrincipalRemainingBlankCondition,"",IF(_xlpm.IsPrincipalZeroCondition,"",IF(_xlpm.IsPrincipalLessThenOrEqualToMonthlyPaymentCondition,$H64,_xlpm.PrincipalOwedCalculation)))),
_xlpm.Calculation
)</f>
        <v>110.5050583974928</v>
      </c>
      <c r="H65" s="5">
        <f>_xlfn.LET(
_xlpm.StartingBalanceGreaterThanPrincipalOwedPlusPrepaymentCondition,$E65&gt;=$G65,
_xlpm.IsPrincpalOwedPlusPrepaymentLessThanOrEqualToPrincipalRemainingCondition,ROUND($G65,2)&lt;=ROUND($H64,2),
_xlpm.IsCurrentPrincapalOwedAmtGreaterThanPrevPrincipalOwedCondition,$G64&gt;$H64,
_xlpm.IsPrincipalZeroCondition,ROUND($H64,2) = 0,
_xlpm.IsPrincipalRemainingBlankCondition,$H64="",
_xlpm.IsPeriodBlankCondition,ISBLANK($A65),
_xlpm.Calculation,IF(_xlpm.IsPeriodBlankCondition,"",IF(_xlpm.IsPrincipalRemainingBlankCondition,"",IF(_xlpm.IsPrincipalZeroCondition,"",IF(_xlpm.StartingBalanceGreaterThanPrincipalOwedPlusPrepaymentCondition,$E65-$G65,0)))),
_xlpm.Calculation
)</f>
        <v>176950.14378079408</v>
      </c>
      <c r="I65" s="5">
        <f>_xlfn.LET(
_xlpm.PrincpalRemainingCalculation,$B$11,
_xlpm.IsPrincipalZeroCondition,ROUND($H64,2) = 0,
_xlpm.IsPrincipalRemainingBlankCondition,$H64="",
_xlpm.IsPeriodBlankCondition,ISBLANK($A65),
_xlpm.Calculation,IF(_xlpm.IsPeriodBlankCondition,"",IF(_xlpm.IsPrincipalRemainingBlankCondition,"",IF(_xlpm.IsPrincipalZeroCondition,"",_xlpm.PrincpalRemainingCalculation))),
_xlpm.Calculation
)</f>
        <v>500</v>
      </c>
      <c r="J65" s="5">
        <f>_xlfn.LET(
_xlpm.IsPrincipalRemainingLessThanOrEqualToPMICutoffAmtCondition,$H64&lt;=$B$2*(1-$B$13),
_xlpm.PMIMonthlyPayment,$B$17,
_xlpm.IsPrincipalZeroCondition,ROUND($H64,2) = 0,
_xlpm.IsPrincipalRemainingBlankCondition,$H64="",
_xlpm.IsPeriodBlankCondition,ISBLANK($A65),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65" s="5">
        <f>_xlfn.LET(
_xlpm.IfPMIOwedIsBlank,IF($J65 = "",0,$J65),
_xlpm.TotalMonthlyPaymentCalculation,$F65+$G65+$I65+_xlpm.IfPMIOwedIsBlank,
_xlpm.IsPrincipalZeroCondition,ROUND($H64,2) = 0,
_xlpm.IsPrincipalRemainingBlankCondition,$H64="",
_xlpm.IsPeriodBlankCondition,ISBLANK($A65),
_xlpm.Calculation,IF(_xlpm.IsPeriodBlankCondition,"",IF(_xlpm.IsPrincipalRemainingBlankCondition,"",IF(_xlpm.IsPrincipalZeroCondition,"",_xlpm.TotalMonthlyPaymentCalculation))),
_xlpm.Calculation
)</f>
        <v>2386.0104653907556</v>
      </c>
      <c r="L65" s="5"/>
      <c r="N65" s="5"/>
    </row>
    <row r="66" spans="1:14" x14ac:dyDescent="0.3">
      <c r="A66">
        <v>41</v>
      </c>
      <c r="B66" s="53">
        <f t="shared" si="0"/>
        <v>45047</v>
      </c>
      <c r="C66" s="70">
        <f>IF(ISBLANK($A66),"",'Variable Mortgage Schedule'!$C66)</f>
        <v>0.1</v>
      </c>
      <c r="D66" s="63">
        <f>_xlfn.LET(
_xlpm.Payment,IF(OR($C66&lt;&gt;$C65,$C65=""),-PMT($C66/12,COUNT($A66:$A$625),$H65),$D65),
_xlpm.IsPrincipalRemainingZeroCondition,ROUND($H65,2)=0,
_xlpm.IsPrincipalRemainingBlankCondition,$H65="",
_xlpm.IsPeriodBlankCondition,ISBLANK($A66),
_xlpm.Calculation,IF(_xlpm.IsPeriodBlankCondition,"",IF(_xlpm.IsPrincipalRemainingBlankCondition,"",IF(_xlpm.IsPrincipalRemainingZeroCondition,"",_xlpm.Payment))),
_xlpm.Calculation
)</f>
        <v>1586.0104653907558</v>
      </c>
      <c r="E66" s="5">
        <f>_xlfn.LET(
_xlpm.StartingPrincipalBalance,$H65,
_xlpm.IsPrincipalRemainingZeroCondition,ROUND($H65,2)=0,
_xlpm.IsPrincipalRemainingBlankCondition,$H65="",
_xlpm.IsPeriodBlankCondition,ISBLANK($A66),
_xlpm.Calculation,IF(_xlpm.IsPeriodBlankCondition,"",IF(_xlpm.IsPrincipalRemainingBlankCondition,"",IF(_xlpm.IsPrincipalRemainingZeroCondition,"",_xlpm.StartingPrincipalBalance))),
_xlpm.Calculation
)</f>
        <v>176950.14378079408</v>
      </c>
      <c r="F66" s="5" cm="1">
        <f t="array" ref="F66">_xlfn.LET(
_xlpm.InterestCalculation,$H65*($C66/12),
_xlpm.IsPrincipalRemainingZeroCondition,ROUND($H65,2)=0,
_xlpm.IsPrincipalRemainingBlankCondition,$H65="",
_xlpm.IsPeriodBlankCondition,ISBLANK($A66),
_xlpm.Calculation,IF(_xlpm.IsPeriodBlankCondition,"",IF(_xlpm.IsPrincipalRemainingBlankCondition,"",IF(_xlpm.IsPrincipalRemainingZeroCondition,"",_xlpm.InterestCalculation))),
_xlpm.Calculation
)</f>
        <v>1474.5845315066174</v>
      </c>
      <c r="G66" s="5">
        <f>_xlfn.LET(
_xlpm.PrincipalOwedCalculation,$D66-$F66,
_xlpm.IsPrincipalLessThenOrEqualToMonthlyPaymentCondition,$H65&lt;=$D66,
_xlpm.IsPrincipalZeroCondition,ROUND($H65,2) = 0,
_xlpm.IsPrincipalRemainingBlankCondition,$H65="",
_xlpm.IsPeriodBlankCondition,ISBLANK($A66),
_xlpm.Calculation,IF(_xlpm.IsPeriodBlankCondition,"",IF(_xlpm.IsPrincipalRemainingBlankCondition,"",IF(_xlpm.IsPrincipalZeroCondition,"",IF(_xlpm.IsPrincipalLessThenOrEqualToMonthlyPaymentCondition,$H65,_xlpm.PrincipalOwedCalculation)))),
_xlpm.Calculation
)</f>
        <v>111.42593388413843</v>
      </c>
      <c r="H66" s="5">
        <f>_xlfn.LET(
_xlpm.StartingBalanceGreaterThanPrincipalOwedPlusPrepaymentCondition,$E66&gt;=$G66,
_xlpm.IsPrincpalOwedPlusPrepaymentLessThanOrEqualToPrincipalRemainingCondition,ROUND($G66,2)&lt;=ROUND($H65,2),
_xlpm.IsCurrentPrincapalOwedAmtGreaterThanPrevPrincipalOwedCondition,$G65&gt;$H65,
_xlpm.IsPrincipalZeroCondition,ROUND($H65,2) = 0,
_xlpm.IsPrincipalRemainingBlankCondition,$H65="",
_xlpm.IsPeriodBlankCondition,ISBLANK($A66),
_xlpm.Calculation,IF(_xlpm.IsPeriodBlankCondition,"",IF(_xlpm.IsPrincipalRemainingBlankCondition,"",IF(_xlpm.IsPrincipalZeroCondition,"",IF(_xlpm.StartingBalanceGreaterThanPrincipalOwedPlusPrepaymentCondition,$E66-$G66,0)))),
_xlpm.Calculation
)</f>
        <v>176838.71784690995</v>
      </c>
      <c r="I66" s="5">
        <f>_xlfn.LET(
_xlpm.PrincpalRemainingCalculation,$B$11,
_xlpm.IsPrincipalZeroCondition,ROUND($H65,2) = 0,
_xlpm.IsPrincipalRemainingBlankCondition,$H65="",
_xlpm.IsPeriodBlankCondition,ISBLANK($A66),
_xlpm.Calculation,IF(_xlpm.IsPeriodBlankCondition,"",IF(_xlpm.IsPrincipalRemainingBlankCondition,"",IF(_xlpm.IsPrincipalZeroCondition,"",_xlpm.PrincpalRemainingCalculation))),
_xlpm.Calculation
)</f>
        <v>500</v>
      </c>
      <c r="J66" s="5">
        <f>_xlfn.LET(
_xlpm.IsPrincipalRemainingLessThanOrEqualToPMICutoffAmtCondition,$H65&lt;=$B$2*(1-$B$13),
_xlpm.PMIMonthlyPayment,$B$17,
_xlpm.IsPrincipalZeroCondition,ROUND($H65,2) = 0,
_xlpm.IsPrincipalRemainingBlankCondition,$H65="",
_xlpm.IsPeriodBlankCondition,ISBLANK($A66),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66" s="5">
        <f>_xlfn.LET(
_xlpm.IfPMIOwedIsBlank,IF($J66 = "",0,$J66),
_xlpm.TotalMonthlyPaymentCalculation,$F66+$G66+$I66+_xlpm.IfPMIOwedIsBlank,
_xlpm.IsPrincipalZeroCondition,ROUND($H65,2) = 0,
_xlpm.IsPrincipalRemainingBlankCondition,$H65="",
_xlpm.IsPeriodBlankCondition,ISBLANK($A66),
_xlpm.Calculation,IF(_xlpm.IsPeriodBlankCondition,"",IF(_xlpm.IsPrincipalRemainingBlankCondition,"",IF(_xlpm.IsPrincipalZeroCondition,"",_xlpm.TotalMonthlyPaymentCalculation))),
_xlpm.Calculation
)</f>
        <v>2386.0104653907556</v>
      </c>
      <c r="L66" s="5"/>
      <c r="N66" s="5"/>
    </row>
    <row r="67" spans="1:14" x14ac:dyDescent="0.3">
      <c r="A67">
        <v>42</v>
      </c>
      <c r="B67" s="53">
        <f t="shared" si="0"/>
        <v>45078</v>
      </c>
      <c r="C67" s="70">
        <f>IF(ISBLANK($A67),"",'Variable Mortgage Schedule'!$C67)</f>
        <v>0.1</v>
      </c>
      <c r="D67" s="63">
        <f>_xlfn.LET(
_xlpm.Payment,IF(OR($C67&lt;&gt;$C66,$C66=""),-PMT($C67/12,COUNT($A67:$A$625),$H66),$D66),
_xlpm.IsPrincipalRemainingZeroCondition,ROUND($H66,2)=0,
_xlpm.IsPrincipalRemainingBlankCondition,$H66="",
_xlpm.IsPeriodBlankCondition,ISBLANK($A67),
_xlpm.Calculation,IF(_xlpm.IsPeriodBlankCondition,"",IF(_xlpm.IsPrincipalRemainingBlankCondition,"",IF(_xlpm.IsPrincipalRemainingZeroCondition,"",_xlpm.Payment))),
_xlpm.Calculation
)</f>
        <v>1586.0104653907558</v>
      </c>
      <c r="E67" s="5">
        <f>_xlfn.LET(
_xlpm.StartingPrincipalBalance,$H66,
_xlpm.IsPrincipalRemainingZeroCondition,ROUND($H66,2)=0,
_xlpm.IsPrincipalRemainingBlankCondition,$H66="",
_xlpm.IsPeriodBlankCondition,ISBLANK($A67),
_xlpm.Calculation,IF(_xlpm.IsPeriodBlankCondition,"",IF(_xlpm.IsPrincipalRemainingBlankCondition,"",IF(_xlpm.IsPrincipalRemainingZeroCondition,"",_xlpm.StartingPrincipalBalance))),
_xlpm.Calculation
)</f>
        <v>176838.71784690995</v>
      </c>
      <c r="F67" s="5" cm="1">
        <f t="array" ref="F67">_xlfn.LET(
_xlpm.InterestCalculation,$H66*($C67/12),
_xlpm.IsPrincipalRemainingZeroCondition,ROUND($H66,2)=0,
_xlpm.IsPrincipalRemainingBlankCondition,$H66="",
_xlpm.IsPeriodBlankCondition,ISBLANK($A67),
_xlpm.Calculation,IF(_xlpm.IsPeriodBlankCondition,"",IF(_xlpm.IsPrincipalRemainingBlankCondition,"",IF(_xlpm.IsPrincipalRemainingZeroCondition,"",_xlpm.InterestCalculation))),
_xlpm.Calculation
)</f>
        <v>1473.6559820575828</v>
      </c>
      <c r="G67" s="5">
        <f>_xlfn.LET(
_xlpm.PrincipalOwedCalculation,$D67-$F67,
_xlpm.IsPrincipalLessThenOrEqualToMonthlyPaymentCondition,$H66&lt;=$D67,
_xlpm.IsPrincipalZeroCondition,ROUND($H66,2) = 0,
_xlpm.IsPrincipalRemainingBlankCondition,$H66="",
_xlpm.IsPeriodBlankCondition,ISBLANK($A67),
_xlpm.Calculation,IF(_xlpm.IsPeriodBlankCondition,"",IF(_xlpm.IsPrincipalRemainingBlankCondition,"",IF(_xlpm.IsPrincipalZeroCondition,"",IF(_xlpm.IsPrincipalLessThenOrEqualToMonthlyPaymentCondition,$H66,_xlpm.PrincipalOwedCalculation)))),
_xlpm.Calculation
)</f>
        <v>112.35448333317299</v>
      </c>
      <c r="H67" s="5">
        <f>_xlfn.LET(
_xlpm.StartingBalanceGreaterThanPrincipalOwedPlusPrepaymentCondition,$E67&gt;=$G67,
_xlpm.IsPrincpalOwedPlusPrepaymentLessThanOrEqualToPrincipalRemainingCondition,ROUND($G67,2)&lt;=ROUND($H66,2),
_xlpm.IsCurrentPrincapalOwedAmtGreaterThanPrevPrincipalOwedCondition,$G66&gt;$H66,
_xlpm.IsPrincipalZeroCondition,ROUND($H66,2) = 0,
_xlpm.IsPrincipalRemainingBlankCondition,$H66="",
_xlpm.IsPeriodBlankCondition,ISBLANK($A67),
_xlpm.Calculation,IF(_xlpm.IsPeriodBlankCondition,"",IF(_xlpm.IsPrincipalRemainingBlankCondition,"",IF(_xlpm.IsPrincipalZeroCondition,"",IF(_xlpm.StartingBalanceGreaterThanPrincipalOwedPlusPrepaymentCondition,$E67-$G67,0)))),
_xlpm.Calculation
)</f>
        <v>176726.36336357676</v>
      </c>
      <c r="I67" s="5">
        <f>_xlfn.LET(
_xlpm.PrincpalRemainingCalculation,$B$11,
_xlpm.IsPrincipalZeroCondition,ROUND($H66,2) = 0,
_xlpm.IsPrincipalRemainingBlankCondition,$H66="",
_xlpm.IsPeriodBlankCondition,ISBLANK($A67),
_xlpm.Calculation,IF(_xlpm.IsPeriodBlankCondition,"",IF(_xlpm.IsPrincipalRemainingBlankCondition,"",IF(_xlpm.IsPrincipalZeroCondition,"",_xlpm.PrincpalRemainingCalculation))),
_xlpm.Calculation
)</f>
        <v>500</v>
      </c>
      <c r="J67" s="5">
        <f>_xlfn.LET(
_xlpm.IsPrincipalRemainingLessThanOrEqualToPMICutoffAmtCondition,$H66&lt;=$B$2*(1-$B$13),
_xlpm.PMIMonthlyPayment,$B$17,
_xlpm.IsPrincipalZeroCondition,ROUND($H66,2) = 0,
_xlpm.IsPrincipalRemainingBlankCondition,$H66="",
_xlpm.IsPeriodBlankCondition,ISBLANK($A67),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67" s="5">
        <f>_xlfn.LET(
_xlpm.IfPMIOwedIsBlank,IF($J67 = "",0,$J67),
_xlpm.TotalMonthlyPaymentCalculation,$F67+$G67+$I67+_xlpm.IfPMIOwedIsBlank,
_xlpm.IsPrincipalZeroCondition,ROUND($H66,2) = 0,
_xlpm.IsPrincipalRemainingBlankCondition,$H66="",
_xlpm.IsPeriodBlankCondition,ISBLANK($A67),
_xlpm.Calculation,IF(_xlpm.IsPeriodBlankCondition,"",IF(_xlpm.IsPrincipalRemainingBlankCondition,"",IF(_xlpm.IsPrincipalZeroCondition,"",_xlpm.TotalMonthlyPaymentCalculation))),
_xlpm.Calculation
)</f>
        <v>2386.0104653907556</v>
      </c>
      <c r="L67" s="5"/>
      <c r="N67" s="5"/>
    </row>
    <row r="68" spans="1:14" x14ac:dyDescent="0.3">
      <c r="A68">
        <v>43</v>
      </c>
      <c r="B68" s="53">
        <f t="shared" si="0"/>
        <v>45108</v>
      </c>
      <c r="C68" s="70">
        <f>IF(ISBLANK($A68),"",'Variable Mortgage Schedule'!$C68)</f>
        <v>0.1</v>
      </c>
      <c r="D68" s="63">
        <f>_xlfn.LET(
_xlpm.Payment,IF(OR($C68&lt;&gt;$C67,$C67=""),-PMT($C68/12,COUNT($A68:$A$625),$H67),$D67),
_xlpm.IsPrincipalRemainingZeroCondition,ROUND($H67,2)=0,
_xlpm.IsPrincipalRemainingBlankCondition,$H67="",
_xlpm.IsPeriodBlankCondition,ISBLANK($A68),
_xlpm.Calculation,IF(_xlpm.IsPeriodBlankCondition,"",IF(_xlpm.IsPrincipalRemainingBlankCondition,"",IF(_xlpm.IsPrincipalRemainingZeroCondition,"",_xlpm.Payment))),
_xlpm.Calculation
)</f>
        <v>1586.0104653907558</v>
      </c>
      <c r="E68" s="5">
        <f>_xlfn.LET(
_xlpm.StartingPrincipalBalance,$H67,
_xlpm.IsPrincipalRemainingZeroCondition,ROUND($H67,2)=0,
_xlpm.IsPrincipalRemainingBlankCondition,$H67="",
_xlpm.IsPeriodBlankCondition,ISBLANK($A68),
_xlpm.Calculation,IF(_xlpm.IsPeriodBlankCondition,"",IF(_xlpm.IsPrincipalRemainingBlankCondition,"",IF(_xlpm.IsPrincipalRemainingZeroCondition,"",_xlpm.StartingPrincipalBalance))),
_xlpm.Calculation
)</f>
        <v>176726.36336357676</v>
      </c>
      <c r="F68" s="5" cm="1">
        <f t="array" ref="F68">_xlfn.LET(
_xlpm.InterestCalculation,$H67*($C68/12),
_xlpm.IsPrincipalRemainingZeroCondition,ROUND($H67,2)=0,
_xlpm.IsPrincipalRemainingBlankCondition,$H67="",
_xlpm.IsPeriodBlankCondition,ISBLANK($A68),
_xlpm.Calculation,IF(_xlpm.IsPeriodBlankCondition,"",IF(_xlpm.IsPrincipalRemainingBlankCondition,"",IF(_xlpm.IsPrincipalRemainingZeroCondition,"",_xlpm.InterestCalculation))),
_xlpm.Calculation
)</f>
        <v>1472.719694696473</v>
      </c>
      <c r="G68" s="5">
        <f>_xlfn.LET(
_xlpm.PrincipalOwedCalculation,$D68-$F68,
_xlpm.IsPrincipalLessThenOrEqualToMonthlyPaymentCondition,$H67&lt;=$D68,
_xlpm.IsPrincipalZeroCondition,ROUND($H67,2) = 0,
_xlpm.IsPrincipalRemainingBlankCondition,$H67="",
_xlpm.IsPeriodBlankCondition,ISBLANK($A68),
_xlpm.Calculation,IF(_xlpm.IsPeriodBlankCondition,"",IF(_xlpm.IsPrincipalRemainingBlankCondition,"",IF(_xlpm.IsPrincipalZeroCondition,"",IF(_xlpm.IsPrincipalLessThenOrEqualToMonthlyPaymentCondition,$H67,_xlpm.PrincipalOwedCalculation)))),
_xlpm.Calculation
)</f>
        <v>113.29077069428286</v>
      </c>
      <c r="H68" s="5">
        <f>_xlfn.LET(
_xlpm.StartingBalanceGreaterThanPrincipalOwedPlusPrepaymentCondition,$E68&gt;=$G68,
_xlpm.IsPrincpalOwedPlusPrepaymentLessThanOrEqualToPrincipalRemainingCondition,ROUND($G68,2)&lt;=ROUND($H67,2),
_xlpm.IsCurrentPrincapalOwedAmtGreaterThanPrevPrincipalOwedCondition,$G67&gt;$H67,
_xlpm.IsPrincipalZeroCondition,ROUND($H67,2) = 0,
_xlpm.IsPrincipalRemainingBlankCondition,$H67="",
_xlpm.IsPeriodBlankCondition,ISBLANK($A68),
_xlpm.Calculation,IF(_xlpm.IsPeriodBlankCondition,"",IF(_xlpm.IsPrincipalRemainingBlankCondition,"",IF(_xlpm.IsPrincipalZeroCondition,"",IF(_xlpm.StartingBalanceGreaterThanPrincipalOwedPlusPrepaymentCondition,$E68-$G68,0)))),
_xlpm.Calculation
)</f>
        <v>176613.07259288247</v>
      </c>
      <c r="I68" s="5">
        <f>_xlfn.LET(
_xlpm.PrincpalRemainingCalculation,$B$11,
_xlpm.IsPrincipalZeroCondition,ROUND($H67,2) = 0,
_xlpm.IsPrincipalRemainingBlankCondition,$H67="",
_xlpm.IsPeriodBlankCondition,ISBLANK($A68),
_xlpm.Calculation,IF(_xlpm.IsPeriodBlankCondition,"",IF(_xlpm.IsPrincipalRemainingBlankCondition,"",IF(_xlpm.IsPrincipalZeroCondition,"",_xlpm.PrincpalRemainingCalculation))),
_xlpm.Calculation
)</f>
        <v>500</v>
      </c>
      <c r="J68" s="5">
        <f>_xlfn.LET(
_xlpm.IsPrincipalRemainingLessThanOrEqualToPMICutoffAmtCondition,$H67&lt;=$B$2*(1-$B$13),
_xlpm.PMIMonthlyPayment,$B$17,
_xlpm.IsPrincipalZeroCondition,ROUND($H67,2) = 0,
_xlpm.IsPrincipalRemainingBlankCondition,$H67="",
_xlpm.IsPeriodBlankCondition,ISBLANK($A68),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68" s="5">
        <f>_xlfn.LET(
_xlpm.IfPMIOwedIsBlank,IF($J68 = "",0,$J68),
_xlpm.TotalMonthlyPaymentCalculation,$F68+$G68+$I68+_xlpm.IfPMIOwedIsBlank,
_xlpm.IsPrincipalZeroCondition,ROUND($H67,2) = 0,
_xlpm.IsPrincipalRemainingBlankCondition,$H67="",
_xlpm.IsPeriodBlankCondition,ISBLANK($A68),
_xlpm.Calculation,IF(_xlpm.IsPeriodBlankCondition,"",IF(_xlpm.IsPrincipalRemainingBlankCondition,"",IF(_xlpm.IsPrincipalZeroCondition,"",_xlpm.TotalMonthlyPaymentCalculation))),
_xlpm.Calculation
)</f>
        <v>2386.0104653907556</v>
      </c>
      <c r="L68" s="5"/>
      <c r="N68" s="5"/>
    </row>
    <row r="69" spans="1:14" x14ac:dyDescent="0.3">
      <c r="A69">
        <v>44</v>
      </c>
      <c r="B69" s="53">
        <f t="shared" si="0"/>
        <v>45139</v>
      </c>
      <c r="C69" s="70">
        <f>IF(ISBLANK($A69),"",'Variable Mortgage Schedule'!$C69)</f>
        <v>0.1</v>
      </c>
      <c r="D69" s="63">
        <f>_xlfn.LET(
_xlpm.Payment,IF(OR($C69&lt;&gt;$C68,$C68=""),-PMT($C69/12,COUNT($A69:$A$625),$H68),$D68),
_xlpm.IsPrincipalRemainingZeroCondition,ROUND($H68,2)=0,
_xlpm.IsPrincipalRemainingBlankCondition,$H68="",
_xlpm.IsPeriodBlankCondition,ISBLANK($A69),
_xlpm.Calculation,IF(_xlpm.IsPeriodBlankCondition,"",IF(_xlpm.IsPrincipalRemainingBlankCondition,"",IF(_xlpm.IsPrincipalRemainingZeroCondition,"",_xlpm.Payment))),
_xlpm.Calculation
)</f>
        <v>1586.0104653907558</v>
      </c>
      <c r="E69" s="5">
        <f>_xlfn.LET(
_xlpm.StartingPrincipalBalance,$H68,
_xlpm.IsPrincipalRemainingZeroCondition,ROUND($H68,2)=0,
_xlpm.IsPrincipalRemainingBlankCondition,$H68="",
_xlpm.IsPeriodBlankCondition,ISBLANK($A69),
_xlpm.Calculation,IF(_xlpm.IsPeriodBlankCondition,"",IF(_xlpm.IsPrincipalRemainingBlankCondition,"",IF(_xlpm.IsPrincipalRemainingZeroCondition,"",_xlpm.StartingPrincipalBalance))),
_xlpm.Calculation
)</f>
        <v>176613.07259288247</v>
      </c>
      <c r="F69" s="5" cm="1">
        <f t="array" ref="F69">_xlfn.LET(
_xlpm.InterestCalculation,$H68*($C69/12),
_xlpm.IsPrincipalRemainingZeroCondition,ROUND($H68,2)=0,
_xlpm.IsPrincipalRemainingBlankCondition,$H68="",
_xlpm.IsPeriodBlankCondition,ISBLANK($A69),
_xlpm.Calculation,IF(_xlpm.IsPeriodBlankCondition,"",IF(_xlpm.IsPrincipalRemainingBlankCondition,"",IF(_xlpm.IsPrincipalRemainingZeroCondition,"",_xlpm.InterestCalculation))),
_xlpm.Calculation
)</f>
        <v>1471.7756049406871</v>
      </c>
      <c r="G69" s="5">
        <f>_xlfn.LET(
_xlpm.PrincipalOwedCalculation,$D69-$F69,
_xlpm.IsPrincipalLessThenOrEqualToMonthlyPaymentCondition,$H68&lt;=$D69,
_xlpm.IsPrincipalZeroCondition,ROUND($H68,2) = 0,
_xlpm.IsPrincipalRemainingBlankCondition,$H68="",
_xlpm.IsPeriodBlankCondition,ISBLANK($A69),
_xlpm.Calculation,IF(_xlpm.IsPeriodBlankCondition,"",IF(_xlpm.IsPrincipalRemainingBlankCondition,"",IF(_xlpm.IsPrincipalZeroCondition,"",IF(_xlpm.IsPrincipalLessThenOrEqualToMonthlyPaymentCondition,$H68,_xlpm.PrincipalOwedCalculation)))),
_xlpm.Calculation
)</f>
        <v>114.23486045006871</v>
      </c>
      <c r="H69" s="5">
        <f>_xlfn.LET(
_xlpm.StartingBalanceGreaterThanPrincipalOwedPlusPrepaymentCondition,$E69&gt;=$G69,
_xlpm.IsPrincpalOwedPlusPrepaymentLessThanOrEqualToPrincipalRemainingCondition,ROUND($G69,2)&lt;=ROUND($H68,2),
_xlpm.IsCurrentPrincapalOwedAmtGreaterThanPrevPrincipalOwedCondition,$G68&gt;$H68,
_xlpm.IsPrincipalZeroCondition,ROUND($H68,2) = 0,
_xlpm.IsPrincipalRemainingBlankCondition,$H68="",
_xlpm.IsPeriodBlankCondition,ISBLANK($A69),
_xlpm.Calculation,IF(_xlpm.IsPeriodBlankCondition,"",IF(_xlpm.IsPrincipalRemainingBlankCondition,"",IF(_xlpm.IsPrincipalZeroCondition,"",IF(_xlpm.StartingBalanceGreaterThanPrincipalOwedPlusPrepaymentCondition,$E69-$G69,0)))),
_xlpm.Calculation
)</f>
        <v>176498.83773243241</v>
      </c>
      <c r="I69" s="5">
        <f>_xlfn.LET(
_xlpm.PrincpalRemainingCalculation,$B$11,
_xlpm.IsPrincipalZeroCondition,ROUND($H68,2) = 0,
_xlpm.IsPrincipalRemainingBlankCondition,$H68="",
_xlpm.IsPeriodBlankCondition,ISBLANK($A69),
_xlpm.Calculation,IF(_xlpm.IsPeriodBlankCondition,"",IF(_xlpm.IsPrincipalRemainingBlankCondition,"",IF(_xlpm.IsPrincipalZeroCondition,"",_xlpm.PrincpalRemainingCalculation))),
_xlpm.Calculation
)</f>
        <v>500</v>
      </c>
      <c r="J69" s="5">
        <f>_xlfn.LET(
_xlpm.IsPrincipalRemainingLessThanOrEqualToPMICutoffAmtCondition,$H68&lt;=$B$2*(1-$B$13),
_xlpm.PMIMonthlyPayment,$B$17,
_xlpm.IsPrincipalZeroCondition,ROUND($H68,2) = 0,
_xlpm.IsPrincipalRemainingBlankCondition,$H68="",
_xlpm.IsPeriodBlankCondition,ISBLANK($A69),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69" s="5">
        <f>_xlfn.LET(
_xlpm.IfPMIOwedIsBlank,IF($J69 = "",0,$J69),
_xlpm.TotalMonthlyPaymentCalculation,$F69+$G69+$I69+_xlpm.IfPMIOwedIsBlank,
_xlpm.IsPrincipalZeroCondition,ROUND($H68,2) = 0,
_xlpm.IsPrincipalRemainingBlankCondition,$H68="",
_xlpm.IsPeriodBlankCondition,ISBLANK($A69),
_xlpm.Calculation,IF(_xlpm.IsPeriodBlankCondition,"",IF(_xlpm.IsPrincipalRemainingBlankCondition,"",IF(_xlpm.IsPrincipalZeroCondition,"",_xlpm.TotalMonthlyPaymentCalculation))),
_xlpm.Calculation
)</f>
        <v>2386.0104653907556</v>
      </c>
      <c r="L69" s="5"/>
      <c r="N69" s="5"/>
    </row>
    <row r="70" spans="1:14" x14ac:dyDescent="0.3">
      <c r="A70">
        <v>45</v>
      </c>
      <c r="B70" s="53">
        <f t="shared" si="0"/>
        <v>45170</v>
      </c>
      <c r="C70" s="70">
        <f>IF(ISBLANK($A70),"",'Variable Mortgage Schedule'!$C70)</f>
        <v>0.1</v>
      </c>
      <c r="D70" s="63">
        <f>_xlfn.LET(
_xlpm.Payment,IF(OR($C70&lt;&gt;$C69,$C69=""),-PMT($C70/12,COUNT($A70:$A$625),$H69),$D69),
_xlpm.IsPrincipalRemainingZeroCondition,ROUND($H69,2)=0,
_xlpm.IsPrincipalRemainingBlankCondition,$H69="",
_xlpm.IsPeriodBlankCondition,ISBLANK($A70),
_xlpm.Calculation,IF(_xlpm.IsPeriodBlankCondition,"",IF(_xlpm.IsPrincipalRemainingBlankCondition,"",IF(_xlpm.IsPrincipalRemainingZeroCondition,"",_xlpm.Payment))),
_xlpm.Calculation
)</f>
        <v>1586.0104653907558</v>
      </c>
      <c r="E70" s="5">
        <f>_xlfn.LET(
_xlpm.StartingPrincipalBalance,$H69,
_xlpm.IsPrincipalRemainingZeroCondition,ROUND($H69,2)=0,
_xlpm.IsPrincipalRemainingBlankCondition,$H69="",
_xlpm.IsPeriodBlankCondition,ISBLANK($A70),
_xlpm.Calculation,IF(_xlpm.IsPeriodBlankCondition,"",IF(_xlpm.IsPrincipalRemainingBlankCondition,"",IF(_xlpm.IsPrincipalRemainingZeroCondition,"",_xlpm.StartingPrincipalBalance))),
_xlpm.Calculation
)</f>
        <v>176498.83773243241</v>
      </c>
      <c r="F70" s="5" cm="1">
        <f t="array" ref="F70">_xlfn.LET(
_xlpm.InterestCalculation,$H69*($C70/12),
_xlpm.IsPrincipalRemainingZeroCondition,ROUND($H69,2)=0,
_xlpm.IsPrincipalRemainingBlankCondition,$H69="",
_xlpm.IsPeriodBlankCondition,ISBLANK($A70),
_xlpm.Calculation,IF(_xlpm.IsPeriodBlankCondition,"",IF(_xlpm.IsPrincipalRemainingBlankCondition,"",IF(_xlpm.IsPrincipalRemainingZeroCondition,"",_xlpm.InterestCalculation))),
_xlpm.Calculation
)</f>
        <v>1470.8236477702701</v>
      </c>
      <c r="G70" s="5">
        <f>_xlfn.LET(
_xlpm.PrincipalOwedCalculation,$D70-$F70,
_xlpm.IsPrincipalLessThenOrEqualToMonthlyPaymentCondition,$H69&lt;=$D70,
_xlpm.IsPrincipalZeroCondition,ROUND($H69,2) = 0,
_xlpm.IsPrincipalRemainingBlankCondition,$H69="",
_xlpm.IsPeriodBlankCondition,ISBLANK($A70),
_xlpm.Calculation,IF(_xlpm.IsPeriodBlankCondition,"",IF(_xlpm.IsPrincipalRemainingBlankCondition,"",IF(_xlpm.IsPrincipalZeroCondition,"",IF(_xlpm.IsPrincipalLessThenOrEqualToMonthlyPaymentCondition,$H69,_xlpm.PrincipalOwedCalculation)))),
_xlpm.Calculation
)</f>
        <v>115.18681762048573</v>
      </c>
      <c r="H70" s="5">
        <f>_xlfn.LET(
_xlpm.StartingBalanceGreaterThanPrincipalOwedPlusPrepaymentCondition,$E70&gt;=$G70,
_xlpm.IsPrincpalOwedPlusPrepaymentLessThanOrEqualToPrincipalRemainingCondition,ROUND($G70,2)&lt;=ROUND($H69,2),
_xlpm.IsCurrentPrincapalOwedAmtGreaterThanPrevPrincipalOwedCondition,$G69&gt;$H69,
_xlpm.IsPrincipalZeroCondition,ROUND($H69,2) = 0,
_xlpm.IsPrincipalRemainingBlankCondition,$H69="",
_xlpm.IsPeriodBlankCondition,ISBLANK($A70),
_xlpm.Calculation,IF(_xlpm.IsPeriodBlankCondition,"",IF(_xlpm.IsPrincipalRemainingBlankCondition,"",IF(_xlpm.IsPrincipalZeroCondition,"",IF(_xlpm.StartingBalanceGreaterThanPrincipalOwedPlusPrepaymentCondition,$E70-$G70,0)))),
_xlpm.Calculation
)</f>
        <v>176383.65091481194</v>
      </c>
      <c r="I70" s="5">
        <f>_xlfn.LET(
_xlpm.PrincpalRemainingCalculation,$B$11,
_xlpm.IsPrincipalZeroCondition,ROUND($H69,2) = 0,
_xlpm.IsPrincipalRemainingBlankCondition,$H69="",
_xlpm.IsPeriodBlankCondition,ISBLANK($A70),
_xlpm.Calculation,IF(_xlpm.IsPeriodBlankCondition,"",IF(_xlpm.IsPrincipalRemainingBlankCondition,"",IF(_xlpm.IsPrincipalZeroCondition,"",_xlpm.PrincpalRemainingCalculation))),
_xlpm.Calculation
)</f>
        <v>500</v>
      </c>
      <c r="J70" s="5">
        <f>_xlfn.LET(
_xlpm.IsPrincipalRemainingLessThanOrEqualToPMICutoffAmtCondition,$H69&lt;=$B$2*(1-$B$13),
_xlpm.PMIMonthlyPayment,$B$17,
_xlpm.IsPrincipalZeroCondition,ROUND($H69,2) = 0,
_xlpm.IsPrincipalRemainingBlankCondition,$H69="",
_xlpm.IsPeriodBlankCondition,ISBLANK($A70),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70" s="5">
        <f>_xlfn.LET(
_xlpm.IfPMIOwedIsBlank,IF($J70 = "",0,$J70),
_xlpm.TotalMonthlyPaymentCalculation,$F70+$G70+$I70+_xlpm.IfPMIOwedIsBlank,
_xlpm.IsPrincipalZeroCondition,ROUND($H69,2) = 0,
_xlpm.IsPrincipalRemainingBlankCondition,$H69="",
_xlpm.IsPeriodBlankCondition,ISBLANK($A70),
_xlpm.Calculation,IF(_xlpm.IsPeriodBlankCondition,"",IF(_xlpm.IsPrincipalRemainingBlankCondition,"",IF(_xlpm.IsPrincipalZeroCondition,"",_xlpm.TotalMonthlyPaymentCalculation))),
_xlpm.Calculation
)</f>
        <v>2386.0104653907556</v>
      </c>
      <c r="L70" s="5"/>
      <c r="N70" s="5"/>
    </row>
    <row r="71" spans="1:14" x14ac:dyDescent="0.3">
      <c r="A71">
        <v>46</v>
      </c>
      <c r="B71" s="53">
        <f t="shared" si="0"/>
        <v>45200</v>
      </c>
      <c r="C71" s="70">
        <f>IF(ISBLANK($A71),"",'Variable Mortgage Schedule'!$C71)</f>
        <v>0.1</v>
      </c>
      <c r="D71" s="63">
        <f>_xlfn.LET(
_xlpm.Payment,IF(OR($C71&lt;&gt;$C70,$C70=""),-PMT($C71/12,COUNT($A71:$A$625),$H70),$D70),
_xlpm.IsPrincipalRemainingZeroCondition,ROUND($H70,2)=0,
_xlpm.IsPrincipalRemainingBlankCondition,$H70="",
_xlpm.IsPeriodBlankCondition,ISBLANK($A71),
_xlpm.Calculation,IF(_xlpm.IsPeriodBlankCondition,"",IF(_xlpm.IsPrincipalRemainingBlankCondition,"",IF(_xlpm.IsPrincipalRemainingZeroCondition,"",_xlpm.Payment))),
_xlpm.Calculation
)</f>
        <v>1586.0104653907558</v>
      </c>
      <c r="E71" s="5">
        <f>_xlfn.LET(
_xlpm.StartingPrincipalBalance,$H70,
_xlpm.IsPrincipalRemainingZeroCondition,ROUND($H70,2)=0,
_xlpm.IsPrincipalRemainingBlankCondition,$H70="",
_xlpm.IsPeriodBlankCondition,ISBLANK($A71),
_xlpm.Calculation,IF(_xlpm.IsPeriodBlankCondition,"",IF(_xlpm.IsPrincipalRemainingBlankCondition,"",IF(_xlpm.IsPrincipalRemainingZeroCondition,"",_xlpm.StartingPrincipalBalance))),
_xlpm.Calculation
)</f>
        <v>176383.65091481194</v>
      </c>
      <c r="F71" s="5" cm="1">
        <f t="array" ref="F71">_xlfn.LET(
_xlpm.InterestCalculation,$H70*($C71/12),
_xlpm.IsPrincipalRemainingZeroCondition,ROUND($H70,2)=0,
_xlpm.IsPrincipalRemainingBlankCondition,$H70="",
_xlpm.IsPeriodBlankCondition,ISBLANK($A71),
_xlpm.Calculation,IF(_xlpm.IsPeriodBlankCondition,"",IF(_xlpm.IsPrincipalRemainingBlankCondition,"",IF(_xlpm.IsPrincipalRemainingZeroCondition,"",_xlpm.InterestCalculation))),
_xlpm.Calculation
)</f>
        <v>1469.8637576234328</v>
      </c>
      <c r="G71" s="5">
        <f>_xlfn.LET(
_xlpm.PrincipalOwedCalculation,$D71-$F71,
_xlpm.IsPrincipalLessThenOrEqualToMonthlyPaymentCondition,$H70&lt;=$D71,
_xlpm.IsPrincipalZeroCondition,ROUND($H70,2) = 0,
_xlpm.IsPrincipalRemainingBlankCondition,$H70="",
_xlpm.IsPeriodBlankCondition,ISBLANK($A71),
_xlpm.Calculation,IF(_xlpm.IsPeriodBlankCondition,"",IF(_xlpm.IsPrincipalRemainingBlankCondition,"",IF(_xlpm.IsPrincipalZeroCondition,"",IF(_xlpm.IsPrincipalLessThenOrEqualToMonthlyPaymentCondition,$H70,_xlpm.PrincipalOwedCalculation)))),
_xlpm.Calculation
)</f>
        <v>116.14670776732305</v>
      </c>
      <c r="H71" s="5">
        <f>_xlfn.LET(
_xlpm.StartingBalanceGreaterThanPrincipalOwedPlusPrepaymentCondition,$E71&gt;=$G71,
_xlpm.IsPrincpalOwedPlusPrepaymentLessThanOrEqualToPrincipalRemainingCondition,ROUND($G71,2)&lt;=ROUND($H70,2),
_xlpm.IsCurrentPrincapalOwedAmtGreaterThanPrevPrincipalOwedCondition,$G70&gt;$H70,
_xlpm.IsPrincipalZeroCondition,ROUND($H70,2) = 0,
_xlpm.IsPrincipalRemainingBlankCondition,$H70="",
_xlpm.IsPeriodBlankCondition,ISBLANK($A71),
_xlpm.Calculation,IF(_xlpm.IsPeriodBlankCondition,"",IF(_xlpm.IsPrincipalRemainingBlankCondition,"",IF(_xlpm.IsPrincipalZeroCondition,"",IF(_xlpm.StartingBalanceGreaterThanPrincipalOwedPlusPrepaymentCondition,$E71-$G71,0)))),
_xlpm.Calculation
)</f>
        <v>176267.50420704461</v>
      </c>
      <c r="I71" s="5">
        <f>_xlfn.LET(
_xlpm.PrincpalRemainingCalculation,$B$11,
_xlpm.IsPrincipalZeroCondition,ROUND($H70,2) = 0,
_xlpm.IsPrincipalRemainingBlankCondition,$H70="",
_xlpm.IsPeriodBlankCondition,ISBLANK($A71),
_xlpm.Calculation,IF(_xlpm.IsPeriodBlankCondition,"",IF(_xlpm.IsPrincipalRemainingBlankCondition,"",IF(_xlpm.IsPrincipalZeroCondition,"",_xlpm.PrincpalRemainingCalculation))),
_xlpm.Calculation
)</f>
        <v>500</v>
      </c>
      <c r="J71" s="5">
        <f>_xlfn.LET(
_xlpm.IsPrincipalRemainingLessThanOrEqualToPMICutoffAmtCondition,$H70&lt;=$B$2*(1-$B$13),
_xlpm.PMIMonthlyPayment,$B$17,
_xlpm.IsPrincipalZeroCondition,ROUND($H70,2) = 0,
_xlpm.IsPrincipalRemainingBlankCondition,$H70="",
_xlpm.IsPeriodBlankCondition,ISBLANK($A71),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71" s="5">
        <f>_xlfn.LET(
_xlpm.IfPMIOwedIsBlank,IF($J71 = "",0,$J71),
_xlpm.TotalMonthlyPaymentCalculation,$F71+$G71+$I71+_xlpm.IfPMIOwedIsBlank,
_xlpm.IsPrincipalZeroCondition,ROUND($H70,2) = 0,
_xlpm.IsPrincipalRemainingBlankCondition,$H70="",
_xlpm.IsPeriodBlankCondition,ISBLANK($A71),
_xlpm.Calculation,IF(_xlpm.IsPeriodBlankCondition,"",IF(_xlpm.IsPrincipalRemainingBlankCondition,"",IF(_xlpm.IsPrincipalZeroCondition,"",_xlpm.TotalMonthlyPaymentCalculation))),
_xlpm.Calculation
)</f>
        <v>2386.0104653907556</v>
      </c>
      <c r="L71" s="5"/>
      <c r="N71" s="5"/>
    </row>
    <row r="72" spans="1:14" x14ac:dyDescent="0.3">
      <c r="A72">
        <v>47</v>
      </c>
      <c r="B72" s="53">
        <f t="shared" si="0"/>
        <v>45231</v>
      </c>
      <c r="C72" s="70">
        <f>IF(ISBLANK($A72),"",'Variable Mortgage Schedule'!$C72)</f>
        <v>0.1</v>
      </c>
      <c r="D72" s="63">
        <f>_xlfn.LET(
_xlpm.Payment,IF(OR($C72&lt;&gt;$C71,$C71=""),-PMT($C72/12,COUNT($A72:$A$625),$H71),$D71),
_xlpm.IsPrincipalRemainingZeroCondition,ROUND($H71,2)=0,
_xlpm.IsPrincipalRemainingBlankCondition,$H71="",
_xlpm.IsPeriodBlankCondition,ISBLANK($A72),
_xlpm.Calculation,IF(_xlpm.IsPeriodBlankCondition,"",IF(_xlpm.IsPrincipalRemainingBlankCondition,"",IF(_xlpm.IsPrincipalRemainingZeroCondition,"",_xlpm.Payment))),
_xlpm.Calculation
)</f>
        <v>1586.0104653907558</v>
      </c>
      <c r="E72" s="5">
        <f>_xlfn.LET(
_xlpm.StartingPrincipalBalance,$H71,
_xlpm.IsPrincipalRemainingZeroCondition,ROUND($H71,2)=0,
_xlpm.IsPrincipalRemainingBlankCondition,$H71="",
_xlpm.IsPeriodBlankCondition,ISBLANK($A72),
_xlpm.Calculation,IF(_xlpm.IsPeriodBlankCondition,"",IF(_xlpm.IsPrincipalRemainingBlankCondition,"",IF(_xlpm.IsPrincipalRemainingZeroCondition,"",_xlpm.StartingPrincipalBalance))),
_xlpm.Calculation
)</f>
        <v>176267.50420704461</v>
      </c>
      <c r="F72" s="5" cm="1">
        <f t="array" ref="F72">_xlfn.LET(
_xlpm.InterestCalculation,$H71*($C72/12),
_xlpm.IsPrincipalRemainingZeroCondition,ROUND($H71,2)=0,
_xlpm.IsPrincipalRemainingBlankCondition,$H71="",
_xlpm.IsPeriodBlankCondition,ISBLANK($A72),
_xlpm.Calculation,IF(_xlpm.IsPeriodBlankCondition,"",IF(_xlpm.IsPrincipalRemainingBlankCondition,"",IF(_xlpm.IsPrincipalRemainingZeroCondition,"",_xlpm.InterestCalculation))),
_xlpm.Calculation
)</f>
        <v>1468.8958683920384</v>
      </c>
      <c r="G72" s="5">
        <f>_xlfn.LET(
_xlpm.PrincipalOwedCalculation,$D72-$F72,
_xlpm.IsPrincipalLessThenOrEqualToMonthlyPaymentCondition,$H71&lt;=$D72,
_xlpm.IsPrincipalZeroCondition,ROUND($H71,2) = 0,
_xlpm.IsPrincipalRemainingBlankCondition,$H71="",
_xlpm.IsPeriodBlankCondition,ISBLANK($A72),
_xlpm.Calculation,IF(_xlpm.IsPeriodBlankCondition,"",IF(_xlpm.IsPrincipalRemainingBlankCondition,"",IF(_xlpm.IsPrincipalZeroCondition,"",IF(_xlpm.IsPrincipalLessThenOrEqualToMonthlyPaymentCondition,$H71,_xlpm.PrincipalOwedCalculation)))),
_xlpm.Calculation
)</f>
        <v>117.11459699871739</v>
      </c>
      <c r="H72" s="5">
        <f>_xlfn.LET(
_xlpm.StartingBalanceGreaterThanPrincipalOwedPlusPrepaymentCondition,$E72&gt;=$G72,
_xlpm.IsPrincpalOwedPlusPrepaymentLessThanOrEqualToPrincipalRemainingCondition,ROUND($G72,2)&lt;=ROUND($H71,2),
_xlpm.IsCurrentPrincapalOwedAmtGreaterThanPrevPrincipalOwedCondition,$G71&gt;$H71,
_xlpm.IsPrincipalZeroCondition,ROUND($H71,2) = 0,
_xlpm.IsPrincipalRemainingBlankCondition,$H71="",
_xlpm.IsPeriodBlankCondition,ISBLANK($A72),
_xlpm.Calculation,IF(_xlpm.IsPeriodBlankCondition,"",IF(_xlpm.IsPrincipalRemainingBlankCondition,"",IF(_xlpm.IsPrincipalZeroCondition,"",IF(_xlpm.StartingBalanceGreaterThanPrincipalOwedPlusPrepaymentCondition,$E72-$G72,0)))),
_xlpm.Calculation
)</f>
        <v>176150.38961004588</v>
      </c>
      <c r="I72" s="5">
        <f>_xlfn.LET(
_xlpm.PrincpalRemainingCalculation,$B$11,
_xlpm.IsPrincipalZeroCondition,ROUND($H71,2) = 0,
_xlpm.IsPrincipalRemainingBlankCondition,$H71="",
_xlpm.IsPeriodBlankCondition,ISBLANK($A72),
_xlpm.Calculation,IF(_xlpm.IsPeriodBlankCondition,"",IF(_xlpm.IsPrincipalRemainingBlankCondition,"",IF(_xlpm.IsPrincipalZeroCondition,"",_xlpm.PrincpalRemainingCalculation))),
_xlpm.Calculation
)</f>
        <v>500</v>
      </c>
      <c r="J72" s="5">
        <f>_xlfn.LET(
_xlpm.IsPrincipalRemainingLessThanOrEqualToPMICutoffAmtCondition,$H71&lt;=$B$2*(1-$B$13),
_xlpm.PMIMonthlyPayment,$B$17,
_xlpm.IsPrincipalZeroCondition,ROUND($H71,2) = 0,
_xlpm.IsPrincipalRemainingBlankCondition,$H71="",
_xlpm.IsPeriodBlankCondition,ISBLANK($A72),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72" s="5">
        <f>_xlfn.LET(
_xlpm.IfPMIOwedIsBlank,IF($J72 = "",0,$J72),
_xlpm.TotalMonthlyPaymentCalculation,$F72+$G72+$I72+_xlpm.IfPMIOwedIsBlank,
_xlpm.IsPrincipalZeroCondition,ROUND($H71,2) = 0,
_xlpm.IsPrincipalRemainingBlankCondition,$H71="",
_xlpm.IsPeriodBlankCondition,ISBLANK($A72),
_xlpm.Calculation,IF(_xlpm.IsPeriodBlankCondition,"",IF(_xlpm.IsPrincipalRemainingBlankCondition,"",IF(_xlpm.IsPrincipalZeroCondition,"",_xlpm.TotalMonthlyPaymentCalculation))),
_xlpm.Calculation
)</f>
        <v>2386.0104653907556</v>
      </c>
      <c r="L72" s="5"/>
      <c r="N72" s="5"/>
    </row>
    <row r="73" spans="1:14" x14ac:dyDescent="0.3">
      <c r="A73">
        <v>48</v>
      </c>
      <c r="B73" s="53">
        <f t="shared" si="0"/>
        <v>45261</v>
      </c>
      <c r="C73" s="70">
        <f>IF(ISBLANK($A73),"",'Variable Mortgage Schedule'!$C73)</f>
        <v>0.1</v>
      </c>
      <c r="D73" s="63">
        <f>_xlfn.LET(
_xlpm.Payment,IF(OR($C73&lt;&gt;$C72,$C72=""),-PMT($C73/12,COUNT($A73:$A$625),$H72),$D72),
_xlpm.IsPrincipalRemainingZeroCondition,ROUND($H72,2)=0,
_xlpm.IsPrincipalRemainingBlankCondition,$H72="",
_xlpm.IsPeriodBlankCondition,ISBLANK($A73),
_xlpm.Calculation,IF(_xlpm.IsPeriodBlankCondition,"",IF(_xlpm.IsPrincipalRemainingBlankCondition,"",IF(_xlpm.IsPrincipalRemainingZeroCondition,"",_xlpm.Payment))),
_xlpm.Calculation
)</f>
        <v>1586.0104653907558</v>
      </c>
      <c r="E73" s="5">
        <f>_xlfn.LET(
_xlpm.StartingPrincipalBalance,$H72,
_xlpm.IsPrincipalRemainingZeroCondition,ROUND($H72,2)=0,
_xlpm.IsPrincipalRemainingBlankCondition,$H72="",
_xlpm.IsPeriodBlankCondition,ISBLANK($A73),
_xlpm.Calculation,IF(_xlpm.IsPeriodBlankCondition,"",IF(_xlpm.IsPrincipalRemainingBlankCondition,"",IF(_xlpm.IsPrincipalRemainingZeroCondition,"",_xlpm.StartingPrincipalBalance))),
_xlpm.Calculation
)</f>
        <v>176150.38961004588</v>
      </c>
      <c r="F73" s="5" cm="1">
        <f t="array" ref="F73">_xlfn.LET(
_xlpm.InterestCalculation,$H72*($C73/12),
_xlpm.IsPrincipalRemainingZeroCondition,ROUND($H72,2)=0,
_xlpm.IsPrincipalRemainingBlankCondition,$H72="",
_xlpm.IsPeriodBlankCondition,ISBLANK($A73),
_xlpm.Calculation,IF(_xlpm.IsPeriodBlankCondition,"",IF(_xlpm.IsPrincipalRemainingBlankCondition,"",IF(_xlpm.IsPrincipalRemainingZeroCondition,"",_xlpm.InterestCalculation))),
_xlpm.Calculation
)</f>
        <v>1467.919913417049</v>
      </c>
      <c r="G73" s="5">
        <f>_xlfn.LET(
_xlpm.PrincipalOwedCalculation,$D73-$F73,
_xlpm.IsPrincipalLessThenOrEqualToMonthlyPaymentCondition,$H72&lt;=$D73,
_xlpm.IsPrincipalZeroCondition,ROUND($H72,2) = 0,
_xlpm.IsPrincipalRemainingBlankCondition,$H72="",
_xlpm.IsPeriodBlankCondition,ISBLANK($A73),
_xlpm.Calculation,IF(_xlpm.IsPeriodBlankCondition,"",IF(_xlpm.IsPrincipalRemainingBlankCondition,"",IF(_xlpm.IsPrincipalZeroCondition,"",IF(_xlpm.IsPrincipalLessThenOrEqualToMonthlyPaymentCondition,$H72,_xlpm.PrincipalOwedCalculation)))),
_xlpm.Calculation
)</f>
        <v>118.09055197370685</v>
      </c>
      <c r="H73" s="5">
        <f>_xlfn.LET(
_xlpm.StartingBalanceGreaterThanPrincipalOwedPlusPrepaymentCondition,$E73&gt;=$G73,
_xlpm.IsPrincpalOwedPlusPrepaymentLessThanOrEqualToPrincipalRemainingCondition,ROUND($G73,2)&lt;=ROUND($H72,2),
_xlpm.IsCurrentPrincapalOwedAmtGreaterThanPrevPrincipalOwedCondition,$G72&gt;$H72,
_xlpm.IsPrincipalZeroCondition,ROUND($H72,2) = 0,
_xlpm.IsPrincipalRemainingBlankCondition,$H72="",
_xlpm.IsPeriodBlankCondition,ISBLANK($A73),
_xlpm.Calculation,IF(_xlpm.IsPeriodBlankCondition,"",IF(_xlpm.IsPrincipalRemainingBlankCondition,"",IF(_xlpm.IsPrincipalZeroCondition,"",IF(_xlpm.StartingBalanceGreaterThanPrincipalOwedPlusPrepaymentCondition,$E73-$G73,0)))),
_xlpm.Calculation
)</f>
        <v>176032.29905807218</v>
      </c>
      <c r="I73" s="5">
        <f>_xlfn.LET(
_xlpm.PrincpalRemainingCalculation,$B$11,
_xlpm.IsPrincipalZeroCondition,ROUND($H72,2) = 0,
_xlpm.IsPrincipalRemainingBlankCondition,$H72="",
_xlpm.IsPeriodBlankCondition,ISBLANK($A73),
_xlpm.Calculation,IF(_xlpm.IsPeriodBlankCondition,"",IF(_xlpm.IsPrincipalRemainingBlankCondition,"",IF(_xlpm.IsPrincipalZeroCondition,"",_xlpm.PrincpalRemainingCalculation))),
_xlpm.Calculation
)</f>
        <v>500</v>
      </c>
      <c r="J73" s="5">
        <f>_xlfn.LET(
_xlpm.IsPrincipalRemainingLessThanOrEqualToPMICutoffAmtCondition,$H72&lt;=$B$2*(1-$B$13),
_xlpm.PMIMonthlyPayment,$B$17,
_xlpm.IsPrincipalZeroCondition,ROUND($H72,2) = 0,
_xlpm.IsPrincipalRemainingBlankCondition,$H72="",
_xlpm.IsPeriodBlankCondition,ISBLANK($A73),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73" s="5">
        <f>_xlfn.LET(
_xlpm.IfPMIOwedIsBlank,IF($J73 = "",0,$J73),
_xlpm.TotalMonthlyPaymentCalculation,$F73+$G73+$I73+_xlpm.IfPMIOwedIsBlank,
_xlpm.IsPrincipalZeroCondition,ROUND($H72,2) = 0,
_xlpm.IsPrincipalRemainingBlankCondition,$H72="",
_xlpm.IsPeriodBlankCondition,ISBLANK($A73),
_xlpm.Calculation,IF(_xlpm.IsPeriodBlankCondition,"",IF(_xlpm.IsPrincipalRemainingBlankCondition,"",IF(_xlpm.IsPrincipalZeroCondition,"",_xlpm.TotalMonthlyPaymentCalculation))),
_xlpm.Calculation
)</f>
        <v>2386.0104653907556</v>
      </c>
      <c r="L73" s="5"/>
      <c r="N73" s="5"/>
    </row>
    <row r="74" spans="1:14" x14ac:dyDescent="0.3">
      <c r="A74">
        <v>49</v>
      </c>
      <c r="B74" s="53">
        <f t="shared" si="0"/>
        <v>45292</v>
      </c>
      <c r="C74" s="70">
        <f>IF(ISBLANK($A74),"",'Variable Mortgage Schedule'!$C74)</f>
        <v>0.1</v>
      </c>
      <c r="D74" s="63">
        <f>_xlfn.LET(
_xlpm.Payment,IF(OR($C74&lt;&gt;$C73,$C73=""),-PMT($C74/12,COUNT($A74:$A$625),$H73),$D73),
_xlpm.IsPrincipalRemainingZeroCondition,ROUND($H73,2)=0,
_xlpm.IsPrincipalRemainingBlankCondition,$H73="",
_xlpm.IsPeriodBlankCondition,ISBLANK($A74),
_xlpm.Calculation,IF(_xlpm.IsPeriodBlankCondition,"",IF(_xlpm.IsPrincipalRemainingBlankCondition,"",IF(_xlpm.IsPrincipalRemainingZeroCondition,"",_xlpm.Payment))),
_xlpm.Calculation
)</f>
        <v>1586.0104653907558</v>
      </c>
      <c r="E74" s="5">
        <f>_xlfn.LET(
_xlpm.StartingPrincipalBalance,$H73,
_xlpm.IsPrincipalRemainingZeroCondition,ROUND($H73,2)=0,
_xlpm.IsPrincipalRemainingBlankCondition,$H73="",
_xlpm.IsPeriodBlankCondition,ISBLANK($A74),
_xlpm.Calculation,IF(_xlpm.IsPeriodBlankCondition,"",IF(_xlpm.IsPrincipalRemainingBlankCondition,"",IF(_xlpm.IsPrincipalRemainingZeroCondition,"",_xlpm.StartingPrincipalBalance))),
_xlpm.Calculation
)</f>
        <v>176032.29905807218</v>
      </c>
      <c r="F74" s="5" cm="1">
        <f t="array" ref="F74">_xlfn.LET(
_xlpm.InterestCalculation,$H73*($C74/12),
_xlpm.IsPrincipalRemainingZeroCondition,ROUND($H73,2)=0,
_xlpm.IsPrincipalRemainingBlankCondition,$H73="",
_xlpm.IsPeriodBlankCondition,ISBLANK($A74),
_xlpm.Calculation,IF(_xlpm.IsPeriodBlankCondition,"",IF(_xlpm.IsPrincipalRemainingBlankCondition,"",IF(_xlpm.IsPrincipalRemainingZeroCondition,"",_xlpm.InterestCalculation))),
_xlpm.Calculation
)</f>
        <v>1466.9358254839349</v>
      </c>
      <c r="G74" s="5">
        <f>_xlfn.LET(
_xlpm.PrincipalOwedCalculation,$D74-$F74,
_xlpm.IsPrincipalLessThenOrEqualToMonthlyPaymentCondition,$H73&lt;=$D74,
_xlpm.IsPrincipalZeroCondition,ROUND($H73,2) = 0,
_xlpm.IsPrincipalRemainingBlankCondition,$H73="",
_xlpm.IsPeriodBlankCondition,ISBLANK($A74),
_xlpm.Calculation,IF(_xlpm.IsPeriodBlankCondition,"",IF(_xlpm.IsPrincipalRemainingBlankCondition,"",IF(_xlpm.IsPrincipalZeroCondition,"",IF(_xlpm.IsPrincipalLessThenOrEqualToMonthlyPaymentCondition,$H73,_xlpm.PrincipalOwedCalculation)))),
_xlpm.Calculation
)</f>
        <v>119.07463990682095</v>
      </c>
      <c r="H74" s="5">
        <f>_xlfn.LET(
_xlpm.StartingBalanceGreaterThanPrincipalOwedPlusPrepaymentCondition,$E74&gt;=$G74,
_xlpm.IsPrincpalOwedPlusPrepaymentLessThanOrEqualToPrincipalRemainingCondition,ROUND($G74,2)&lt;=ROUND($H73,2),
_xlpm.IsCurrentPrincapalOwedAmtGreaterThanPrevPrincipalOwedCondition,$G73&gt;$H73,
_xlpm.IsPrincipalZeroCondition,ROUND($H73,2) = 0,
_xlpm.IsPrincipalRemainingBlankCondition,$H73="",
_xlpm.IsPeriodBlankCondition,ISBLANK($A74),
_xlpm.Calculation,IF(_xlpm.IsPeriodBlankCondition,"",IF(_xlpm.IsPrincipalRemainingBlankCondition,"",IF(_xlpm.IsPrincipalZeroCondition,"",IF(_xlpm.StartingBalanceGreaterThanPrincipalOwedPlusPrepaymentCondition,$E74-$G74,0)))),
_xlpm.Calculation
)</f>
        <v>175913.22441816537</v>
      </c>
      <c r="I74" s="5">
        <f>_xlfn.LET(
_xlpm.PrincpalRemainingCalculation,$B$11,
_xlpm.IsPrincipalZeroCondition,ROUND($H73,2) = 0,
_xlpm.IsPrincipalRemainingBlankCondition,$H73="",
_xlpm.IsPeriodBlankCondition,ISBLANK($A74),
_xlpm.Calculation,IF(_xlpm.IsPeriodBlankCondition,"",IF(_xlpm.IsPrincipalRemainingBlankCondition,"",IF(_xlpm.IsPrincipalZeroCondition,"",_xlpm.PrincpalRemainingCalculation))),
_xlpm.Calculation
)</f>
        <v>500</v>
      </c>
      <c r="J74" s="5">
        <f>_xlfn.LET(
_xlpm.IsPrincipalRemainingLessThanOrEqualToPMICutoffAmtCondition,$H73&lt;=$B$2*(1-$B$13),
_xlpm.PMIMonthlyPayment,$B$17,
_xlpm.IsPrincipalZeroCondition,ROUND($H73,2) = 0,
_xlpm.IsPrincipalRemainingBlankCondition,$H73="",
_xlpm.IsPeriodBlankCondition,ISBLANK($A74),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74" s="5">
        <f>_xlfn.LET(
_xlpm.IfPMIOwedIsBlank,IF($J74 = "",0,$J74),
_xlpm.TotalMonthlyPaymentCalculation,$F74+$G74+$I74+_xlpm.IfPMIOwedIsBlank,
_xlpm.IsPrincipalZeroCondition,ROUND($H73,2) = 0,
_xlpm.IsPrincipalRemainingBlankCondition,$H73="",
_xlpm.IsPeriodBlankCondition,ISBLANK($A74),
_xlpm.Calculation,IF(_xlpm.IsPeriodBlankCondition,"",IF(_xlpm.IsPrincipalRemainingBlankCondition,"",IF(_xlpm.IsPrincipalZeroCondition,"",_xlpm.TotalMonthlyPaymentCalculation))),
_xlpm.Calculation
)</f>
        <v>2386.0104653907556</v>
      </c>
      <c r="L74" s="5"/>
      <c r="N74" s="5"/>
    </row>
    <row r="75" spans="1:14" x14ac:dyDescent="0.3">
      <c r="A75">
        <v>50</v>
      </c>
      <c r="B75" s="53">
        <f t="shared" si="0"/>
        <v>45323</v>
      </c>
      <c r="C75" s="70">
        <f>IF(ISBLANK($A75),"",'Variable Mortgage Schedule'!$C75)</f>
        <v>0.1</v>
      </c>
      <c r="D75" s="63">
        <f>_xlfn.LET(
_xlpm.Payment,IF(OR($C75&lt;&gt;$C74,$C74=""),-PMT($C75/12,COUNT($A75:$A$625),$H74),$D74),
_xlpm.IsPrincipalRemainingZeroCondition,ROUND($H74,2)=0,
_xlpm.IsPrincipalRemainingBlankCondition,$H74="",
_xlpm.IsPeriodBlankCondition,ISBLANK($A75),
_xlpm.Calculation,IF(_xlpm.IsPeriodBlankCondition,"",IF(_xlpm.IsPrincipalRemainingBlankCondition,"",IF(_xlpm.IsPrincipalRemainingZeroCondition,"",_xlpm.Payment))),
_xlpm.Calculation
)</f>
        <v>1586.0104653907558</v>
      </c>
      <c r="E75" s="5">
        <f>_xlfn.LET(
_xlpm.StartingPrincipalBalance,$H74,
_xlpm.IsPrincipalRemainingZeroCondition,ROUND($H74,2)=0,
_xlpm.IsPrincipalRemainingBlankCondition,$H74="",
_xlpm.IsPeriodBlankCondition,ISBLANK($A75),
_xlpm.Calculation,IF(_xlpm.IsPeriodBlankCondition,"",IF(_xlpm.IsPrincipalRemainingBlankCondition,"",IF(_xlpm.IsPrincipalRemainingZeroCondition,"",_xlpm.StartingPrincipalBalance))),
_xlpm.Calculation
)</f>
        <v>175913.22441816537</v>
      </c>
      <c r="F75" s="5" cm="1">
        <f t="array" ref="F75">_xlfn.LET(
_xlpm.InterestCalculation,$H74*($C75/12),
_xlpm.IsPrincipalRemainingZeroCondition,ROUND($H74,2)=0,
_xlpm.IsPrincipalRemainingBlankCondition,$H74="",
_xlpm.IsPeriodBlankCondition,ISBLANK($A75),
_xlpm.Calculation,IF(_xlpm.IsPeriodBlankCondition,"",IF(_xlpm.IsPrincipalRemainingBlankCondition,"",IF(_xlpm.IsPrincipalRemainingZeroCondition,"",_xlpm.InterestCalculation))),
_xlpm.Calculation
)</f>
        <v>1465.9435368180448</v>
      </c>
      <c r="G75" s="5">
        <f>_xlfn.LET(
_xlpm.PrincipalOwedCalculation,$D75-$F75,
_xlpm.IsPrincipalLessThenOrEqualToMonthlyPaymentCondition,$H74&lt;=$D75,
_xlpm.IsPrincipalZeroCondition,ROUND($H74,2) = 0,
_xlpm.IsPrincipalRemainingBlankCondition,$H74="",
_xlpm.IsPeriodBlankCondition,ISBLANK($A75),
_xlpm.Calculation,IF(_xlpm.IsPeriodBlankCondition,"",IF(_xlpm.IsPrincipalRemainingBlankCondition,"",IF(_xlpm.IsPrincipalZeroCondition,"",IF(_xlpm.IsPrincipalLessThenOrEqualToMonthlyPaymentCondition,$H74,_xlpm.PrincipalOwedCalculation)))),
_xlpm.Calculation
)</f>
        <v>120.06692857271105</v>
      </c>
      <c r="H75" s="5">
        <f>_xlfn.LET(
_xlpm.StartingBalanceGreaterThanPrincipalOwedPlusPrepaymentCondition,$E75&gt;=$G75,
_xlpm.IsPrincpalOwedPlusPrepaymentLessThanOrEqualToPrincipalRemainingCondition,ROUND($G75,2)&lt;=ROUND($H74,2),
_xlpm.IsCurrentPrincapalOwedAmtGreaterThanPrevPrincipalOwedCondition,$G74&gt;$H74,
_xlpm.IsPrincipalZeroCondition,ROUND($H74,2) = 0,
_xlpm.IsPrincipalRemainingBlankCondition,$H74="",
_xlpm.IsPeriodBlankCondition,ISBLANK($A75),
_xlpm.Calculation,IF(_xlpm.IsPeriodBlankCondition,"",IF(_xlpm.IsPrincipalRemainingBlankCondition,"",IF(_xlpm.IsPrincipalZeroCondition,"",IF(_xlpm.StartingBalanceGreaterThanPrincipalOwedPlusPrepaymentCondition,$E75-$G75,0)))),
_xlpm.Calculation
)</f>
        <v>175793.15748959265</v>
      </c>
      <c r="I75" s="5">
        <f>_xlfn.LET(
_xlpm.PrincpalRemainingCalculation,$B$11,
_xlpm.IsPrincipalZeroCondition,ROUND($H74,2) = 0,
_xlpm.IsPrincipalRemainingBlankCondition,$H74="",
_xlpm.IsPeriodBlankCondition,ISBLANK($A75),
_xlpm.Calculation,IF(_xlpm.IsPeriodBlankCondition,"",IF(_xlpm.IsPrincipalRemainingBlankCondition,"",IF(_xlpm.IsPrincipalZeroCondition,"",_xlpm.PrincpalRemainingCalculation))),
_xlpm.Calculation
)</f>
        <v>500</v>
      </c>
      <c r="J75" s="5">
        <f>_xlfn.LET(
_xlpm.IsPrincipalRemainingLessThanOrEqualToPMICutoffAmtCondition,$H74&lt;=$B$2*(1-$B$13),
_xlpm.PMIMonthlyPayment,$B$17,
_xlpm.IsPrincipalZeroCondition,ROUND($H74,2) = 0,
_xlpm.IsPrincipalRemainingBlankCondition,$H74="",
_xlpm.IsPeriodBlankCondition,ISBLANK($A75),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75" s="5">
        <f>_xlfn.LET(
_xlpm.IfPMIOwedIsBlank,IF($J75 = "",0,$J75),
_xlpm.TotalMonthlyPaymentCalculation,$F75+$G75+$I75+_xlpm.IfPMIOwedIsBlank,
_xlpm.IsPrincipalZeroCondition,ROUND($H74,2) = 0,
_xlpm.IsPrincipalRemainingBlankCondition,$H74="",
_xlpm.IsPeriodBlankCondition,ISBLANK($A75),
_xlpm.Calculation,IF(_xlpm.IsPeriodBlankCondition,"",IF(_xlpm.IsPrincipalRemainingBlankCondition,"",IF(_xlpm.IsPrincipalZeroCondition,"",_xlpm.TotalMonthlyPaymentCalculation))),
_xlpm.Calculation
)</f>
        <v>2386.0104653907556</v>
      </c>
      <c r="L75" s="5"/>
      <c r="N75" s="5"/>
    </row>
    <row r="76" spans="1:14" x14ac:dyDescent="0.3">
      <c r="A76">
        <v>51</v>
      </c>
      <c r="B76" s="53">
        <f t="shared" si="0"/>
        <v>45352</v>
      </c>
      <c r="C76" s="70">
        <f>IF(ISBLANK($A76),"",'Variable Mortgage Schedule'!$C76)</f>
        <v>0.1</v>
      </c>
      <c r="D76" s="63">
        <f>_xlfn.LET(
_xlpm.Payment,IF(OR($C76&lt;&gt;$C75,$C75=""),-PMT($C76/12,COUNT($A76:$A$625),$H75),$D75),
_xlpm.IsPrincipalRemainingZeroCondition,ROUND($H75,2)=0,
_xlpm.IsPrincipalRemainingBlankCondition,$H75="",
_xlpm.IsPeriodBlankCondition,ISBLANK($A76),
_xlpm.Calculation,IF(_xlpm.IsPeriodBlankCondition,"",IF(_xlpm.IsPrincipalRemainingBlankCondition,"",IF(_xlpm.IsPrincipalRemainingZeroCondition,"",_xlpm.Payment))),
_xlpm.Calculation
)</f>
        <v>1586.0104653907558</v>
      </c>
      <c r="E76" s="5">
        <f>_xlfn.LET(
_xlpm.StartingPrincipalBalance,$H75,
_xlpm.IsPrincipalRemainingZeroCondition,ROUND($H75,2)=0,
_xlpm.IsPrincipalRemainingBlankCondition,$H75="",
_xlpm.IsPeriodBlankCondition,ISBLANK($A76),
_xlpm.Calculation,IF(_xlpm.IsPeriodBlankCondition,"",IF(_xlpm.IsPrincipalRemainingBlankCondition,"",IF(_xlpm.IsPrincipalRemainingZeroCondition,"",_xlpm.StartingPrincipalBalance))),
_xlpm.Calculation
)</f>
        <v>175793.15748959265</v>
      </c>
      <c r="F76" s="5" cm="1">
        <f t="array" ref="F76">_xlfn.LET(
_xlpm.InterestCalculation,$H75*($C76/12),
_xlpm.IsPrincipalRemainingZeroCondition,ROUND($H75,2)=0,
_xlpm.IsPrincipalRemainingBlankCondition,$H75="",
_xlpm.IsPeriodBlankCondition,ISBLANK($A76),
_xlpm.Calculation,IF(_xlpm.IsPeriodBlankCondition,"",IF(_xlpm.IsPrincipalRemainingBlankCondition,"",IF(_xlpm.IsPrincipalRemainingZeroCondition,"",_xlpm.InterestCalculation))),
_xlpm.Calculation
)</f>
        <v>1464.9429790799386</v>
      </c>
      <c r="G76" s="5">
        <f>_xlfn.LET(
_xlpm.PrincipalOwedCalculation,$D76-$F76,
_xlpm.IsPrincipalLessThenOrEqualToMonthlyPaymentCondition,$H75&lt;=$D76,
_xlpm.IsPrincipalZeroCondition,ROUND($H75,2) = 0,
_xlpm.IsPrincipalRemainingBlankCondition,$H75="",
_xlpm.IsPeriodBlankCondition,ISBLANK($A76),
_xlpm.Calculation,IF(_xlpm.IsPeriodBlankCondition,"",IF(_xlpm.IsPrincipalRemainingBlankCondition,"",IF(_xlpm.IsPrincipalZeroCondition,"",IF(_xlpm.IsPrincipalLessThenOrEqualToMonthlyPaymentCondition,$H75,_xlpm.PrincipalOwedCalculation)))),
_xlpm.Calculation
)</f>
        <v>121.06748631081723</v>
      </c>
      <c r="H76" s="5">
        <f>_xlfn.LET(
_xlpm.StartingBalanceGreaterThanPrincipalOwedPlusPrepaymentCondition,$E76&gt;=$G76,
_xlpm.IsPrincpalOwedPlusPrepaymentLessThanOrEqualToPrincipalRemainingCondition,ROUND($G76,2)&lt;=ROUND($H75,2),
_xlpm.IsCurrentPrincapalOwedAmtGreaterThanPrevPrincipalOwedCondition,$G75&gt;$H75,
_xlpm.IsPrincipalZeroCondition,ROUND($H75,2) = 0,
_xlpm.IsPrincipalRemainingBlankCondition,$H75="",
_xlpm.IsPeriodBlankCondition,ISBLANK($A76),
_xlpm.Calculation,IF(_xlpm.IsPeriodBlankCondition,"",IF(_xlpm.IsPrincipalRemainingBlankCondition,"",IF(_xlpm.IsPrincipalZeroCondition,"",IF(_xlpm.StartingBalanceGreaterThanPrincipalOwedPlusPrepaymentCondition,$E76-$G76,0)))),
_xlpm.Calculation
)</f>
        <v>175672.09000328183</v>
      </c>
      <c r="I76" s="5">
        <f>_xlfn.LET(
_xlpm.PrincpalRemainingCalculation,$B$11,
_xlpm.IsPrincipalZeroCondition,ROUND($H75,2) = 0,
_xlpm.IsPrincipalRemainingBlankCondition,$H75="",
_xlpm.IsPeriodBlankCondition,ISBLANK($A76),
_xlpm.Calculation,IF(_xlpm.IsPeriodBlankCondition,"",IF(_xlpm.IsPrincipalRemainingBlankCondition,"",IF(_xlpm.IsPrincipalZeroCondition,"",_xlpm.PrincpalRemainingCalculation))),
_xlpm.Calculation
)</f>
        <v>500</v>
      </c>
      <c r="J76" s="5">
        <f>_xlfn.LET(
_xlpm.IsPrincipalRemainingLessThanOrEqualToPMICutoffAmtCondition,$H75&lt;=$B$2*(1-$B$13),
_xlpm.PMIMonthlyPayment,$B$17,
_xlpm.IsPrincipalZeroCondition,ROUND($H75,2) = 0,
_xlpm.IsPrincipalRemainingBlankCondition,$H75="",
_xlpm.IsPeriodBlankCondition,ISBLANK($A76),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76" s="5">
        <f>_xlfn.LET(
_xlpm.IfPMIOwedIsBlank,IF($J76 = "",0,$J76),
_xlpm.TotalMonthlyPaymentCalculation,$F76+$G76+$I76+_xlpm.IfPMIOwedIsBlank,
_xlpm.IsPrincipalZeroCondition,ROUND($H75,2) = 0,
_xlpm.IsPrincipalRemainingBlankCondition,$H75="",
_xlpm.IsPeriodBlankCondition,ISBLANK($A76),
_xlpm.Calculation,IF(_xlpm.IsPeriodBlankCondition,"",IF(_xlpm.IsPrincipalRemainingBlankCondition,"",IF(_xlpm.IsPrincipalZeroCondition,"",_xlpm.TotalMonthlyPaymentCalculation))),
_xlpm.Calculation
)</f>
        <v>2386.0104653907556</v>
      </c>
      <c r="L76" s="5"/>
      <c r="N76" s="5"/>
    </row>
    <row r="77" spans="1:14" x14ac:dyDescent="0.3">
      <c r="A77">
        <v>52</v>
      </c>
      <c r="B77" s="53">
        <f t="shared" si="0"/>
        <v>45383</v>
      </c>
      <c r="C77" s="70">
        <f>IF(ISBLANK($A77),"",'Variable Mortgage Schedule'!$C77)</f>
        <v>0.1</v>
      </c>
      <c r="D77" s="63">
        <f>_xlfn.LET(
_xlpm.Payment,IF(OR($C77&lt;&gt;$C76,$C76=""),-PMT($C77/12,COUNT($A77:$A$625),$H76),$D76),
_xlpm.IsPrincipalRemainingZeroCondition,ROUND($H76,2)=0,
_xlpm.IsPrincipalRemainingBlankCondition,$H76="",
_xlpm.IsPeriodBlankCondition,ISBLANK($A77),
_xlpm.Calculation,IF(_xlpm.IsPeriodBlankCondition,"",IF(_xlpm.IsPrincipalRemainingBlankCondition,"",IF(_xlpm.IsPrincipalRemainingZeroCondition,"",_xlpm.Payment))),
_xlpm.Calculation
)</f>
        <v>1586.0104653907558</v>
      </c>
      <c r="E77" s="5">
        <f>_xlfn.LET(
_xlpm.StartingPrincipalBalance,$H76,
_xlpm.IsPrincipalRemainingZeroCondition,ROUND($H76,2)=0,
_xlpm.IsPrincipalRemainingBlankCondition,$H76="",
_xlpm.IsPeriodBlankCondition,ISBLANK($A77),
_xlpm.Calculation,IF(_xlpm.IsPeriodBlankCondition,"",IF(_xlpm.IsPrincipalRemainingBlankCondition,"",IF(_xlpm.IsPrincipalRemainingZeroCondition,"",_xlpm.StartingPrincipalBalance))),
_xlpm.Calculation
)</f>
        <v>175672.09000328183</v>
      </c>
      <c r="F77" s="5" cm="1">
        <f t="array" ref="F77">_xlfn.LET(
_xlpm.InterestCalculation,$H76*($C77/12),
_xlpm.IsPrincipalRemainingZeroCondition,ROUND($H76,2)=0,
_xlpm.IsPrincipalRemainingBlankCondition,$H76="",
_xlpm.IsPeriodBlankCondition,ISBLANK($A77),
_xlpm.Calculation,IF(_xlpm.IsPeriodBlankCondition,"",IF(_xlpm.IsPrincipalRemainingBlankCondition,"",IF(_xlpm.IsPrincipalRemainingZeroCondition,"",_xlpm.InterestCalculation))),
_xlpm.Calculation
)</f>
        <v>1463.9340833606818</v>
      </c>
      <c r="G77" s="5">
        <f>_xlfn.LET(
_xlpm.PrincipalOwedCalculation,$D77-$F77,
_xlpm.IsPrincipalLessThenOrEqualToMonthlyPaymentCondition,$H76&lt;=$D77,
_xlpm.IsPrincipalZeroCondition,ROUND($H76,2) = 0,
_xlpm.IsPrincipalRemainingBlankCondition,$H76="",
_xlpm.IsPeriodBlankCondition,ISBLANK($A77),
_xlpm.Calculation,IF(_xlpm.IsPeriodBlankCondition,"",IF(_xlpm.IsPrincipalRemainingBlankCondition,"",IF(_xlpm.IsPrincipalZeroCondition,"",IF(_xlpm.IsPrincipalLessThenOrEqualToMonthlyPaymentCondition,$H76,_xlpm.PrincipalOwedCalculation)))),
_xlpm.Calculation
)</f>
        <v>122.076382030074</v>
      </c>
      <c r="H77" s="5">
        <f>_xlfn.LET(
_xlpm.StartingBalanceGreaterThanPrincipalOwedPlusPrepaymentCondition,$E77&gt;=$G77,
_xlpm.IsPrincpalOwedPlusPrepaymentLessThanOrEqualToPrincipalRemainingCondition,ROUND($G77,2)&lt;=ROUND($H76,2),
_xlpm.IsCurrentPrincapalOwedAmtGreaterThanPrevPrincipalOwedCondition,$G76&gt;$H76,
_xlpm.IsPrincipalZeroCondition,ROUND($H76,2) = 0,
_xlpm.IsPrincipalRemainingBlankCondition,$H76="",
_xlpm.IsPeriodBlankCondition,ISBLANK($A77),
_xlpm.Calculation,IF(_xlpm.IsPeriodBlankCondition,"",IF(_xlpm.IsPrincipalRemainingBlankCondition,"",IF(_xlpm.IsPrincipalZeroCondition,"",IF(_xlpm.StartingBalanceGreaterThanPrincipalOwedPlusPrepaymentCondition,$E77-$G77,0)))),
_xlpm.Calculation
)</f>
        <v>175550.01362125177</v>
      </c>
      <c r="I77" s="5">
        <f>_xlfn.LET(
_xlpm.PrincpalRemainingCalculation,$B$11,
_xlpm.IsPrincipalZeroCondition,ROUND($H76,2) = 0,
_xlpm.IsPrincipalRemainingBlankCondition,$H76="",
_xlpm.IsPeriodBlankCondition,ISBLANK($A77),
_xlpm.Calculation,IF(_xlpm.IsPeriodBlankCondition,"",IF(_xlpm.IsPrincipalRemainingBlankCondition,"",IF(_xlpm.IsPrincipalZeroCondition,"",_xlpm.PrincpalRemainingCalculation))),
_xlpm.Calculation
)</f>
        <v>500</v>
      </c>
      <c r="J77" s="5">
        <f>_xlfn.LET(
_xlpm.IsPrincipalRemainingLessThanOrEqualToPMICutoffAmtCondition,$H76&lt;=$B$2*(1-$B$13),
_xlpm.PMIMonthlyPayment,$B$17,
_xlpm.IsPrincipalZeroCondition,ROUND($H76,2) = 0,
_xlpm.IsPrincipalRemainingBlankCondition,$H76="",
_xlpm.IsPeriodBlankCondition,ISBLANK($A77),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77" s="5">
        <f>_xlfn.LET(
_xlpm.IfPMIOwedIsBlank,IF($J77 = "",0,$J77),
_xlpm.TotalMonthlyPaymentCalculation,$F77+$G77+$I77+_xlpm.IfPMIOwedIsBlank,
_xlpm.IsPrincipalZeroCondition,ROUND($H76,2) = 0,
_xlpm.IsPrincipalRemainingBlankCondition,$H76="",
_xlpm.IsPeriodBlankCondition,ISBLANK($A77),
_xlpm.Calculation,IF(_xlpm.IsPeriodBlankCondition,"",IF(_xlpm.IsPrincipalRemainingBlankCondition,"",IF(_xlpm.IsPrincipalZeroCondition,"",_xlpm.TotalMonthlyPaymentCalculation))),
_xlpm.Calculation
)</f>
        <v>2386.0104653907556</v>
      </c>
      <c r="L77" s="5"/>
      <c r="N77" s="5"/>
    </row>
    <row r="78" spans="1:14" x14ac:dyDescent="0.3">
      <c r="A78">
        <v>53</v>
      </c>
      <c r="B78" s="53">
        <f t="shared" si="0"/>
        <v>45413</v>
      </c>
      <c r="C78" s="70">
        <f>IF(ISBLANK($A78),"",'Variable Mortgage Schedule'!$C78)</f>
        <v>0.1</v>
      </c>
      <c r="D78" s="63">
        <f>_xlfn.LET(
_xlpm.Payment,IF(OR($C78&lt;&gt;$C77,$C77=""),-PMT($C78/12,COUNT($A78:$A$625),$H77),$D77),
_xlpm.IsPrincipalRemainingZeroCondition,ROUND($H77,2)=0,
_xlpm.IsPrincipalRemainingBlankCondition,$H77="",
_xlpm.IsPeriodBlankCondition,ISBLANK($A78),
_xlpm.Calculation,IF(_xlpm.IsPeriodBlankCondition,"",IF(_xlpm.IsPrincipalRemainingBlankCondition,"",IF(_xlpm.IsPrincipalRemainingZeroCondition,"",_xlpm.Payment))),
_xlpm.Calculation
)</f>
        <v>1586.0104653907558</v>
      </c>
      <c r="E78" s="5">
        <f>_xlfn.LET(
_xlpm.StartingPrincipalBalance,$H77,
_xlpm.IsPrincipalRemainingZeroCondition,ROUND($H77,2)=0,
_xlpm.IsPrincipalRemainingBlankCondition,$H77="",
_xlpm.IsPeriodBlankCondition,ISBLANK($A78),
_xlpm.Calculation,IF(_xlpm.IsPeriodBlankCondition,"",IF(_xlpm.IsPrincipalRemainingBlankCondition,"",IF(_xlpm.IsPrincipalRemainingZeroCondition,"",_xlpm.StartingPrincipalBalance))),
_xlpm.Calculation
)</f>
        <v>175550.01362125177</v>
      </c>
      <c r="F78" s="5" cm="1">
        <f t="array" ref="F78">_xlfn.LET(
_xlpm.InterestCalculation,$H77*($C78/12),
_xlpm.IsPrincipalRemainingZeroCondition,ROUND($H77,2)=0,
_xlpm.IsPrincipalRemainingBlankCondition,$H77="",
_xlpm.IsPeriodBlankCondition,ISBLANK($A78),
_xlpm.Calculation,IF(_xlpm.IsPeriodBlankCondition,"",IF(_xlpm.IsPrincipalRemainingBlankCondition,"",IF(_xlpm.IsPrincipalRemainingZeroCondition,"",_xlpm.InterestCalculation))),
_xlpm.Calculation
)</f>
        <v>1462.916780177098</v>
      </c>
      <c r="G78" s="5">
        <f>_xlfn.LET(
_xlpm.PrincipalOwedCalculation,$D78-$F78,
_xlpm.IsPrincipalLessThenOrEqualToMonthlyPaymentCondition,$H77&lt;=$D78,
_xlpm.IsPrincipalZeroCondition,ROUND($H77,2) = 0,
_xlpm.IsPrincipalRemainingBlankCondition,$H77="",
_xlpm.IsPeriodBlankCondition,ISBLANK($A78),
_xlpm.Calculation,IF(_xlpm.IsPeriodBlankCondition,"",IF(_xlpm.IsPrincipalRemainingBlankCondition,"",IF(_xlpm.IsPrincipalZeroCondition,"",IF(_xlpm.IsPrincipalLessThenOrEqualToMonthlyPaymentCondition,$H77,_xlpm.PrincipalOwedCalculation)))),
_xlpm.Calculation
)</f>
        <v>123.09368521365786</v>
      </c>
      <c r="H78" s="5">
        <f>_xlfn.LET(
_xlpm.StartingBalanceGreaterThanPrincipalOwedPlusPrepaymentCondition,$E78&gt;=$G78,
_xlpm.IsPrincpalOwedPlusPrepaymentLessThanOrEqualToPrincipalRemainingCondition,ROUND($G78,2)&lt;=ROUND($H77,2),
_xlpm.IsCurrentPrincapalOwedAmtGreaterThanPrevPrincipalOwedCondition,$G77&gt;$H77,
_xlpm.IsPrincipalZeroCondition,ROUND($H77,2) = 0,
_xlpm.IsPrincipalRemainingBlankCondition,$H77="",
_xlpm.IsPeriodBlankCondition,ISBLANK($A78),
_xlpm.Calculation,IF(_xlpm.IsPeriodBlankCondition,"",IF(_xlpm.IsPrincipalRemainingBlankCondition,"",IF(_xlpm.IsPrincipalZeroCondition,"",IF(_xlpm.StartingBalanceGreaterThanPrincipalOwedPlusPrepaymentCondition,$E78-$G78,0)))),
_xlpm.Calculation
)</f>
        <v>175426.91993603812</v>
      </c>
      <c r="I78" s="5">
        <f>_xlfn.LET(
_xlpm.PrincpalRemainingCalculation,$B$11,
_xlpm.IsPrincipalZeroCondition,ROUND($H77,2) = 0,
_xlpm.IsPrincipalRemainingBlankCondition,$H77="",
_xlpm.IsPeriodBlankCondition,ISBLANK($A78),
_xlpm.Calculation,IF(_xlpm.IsPeriodBlankCondition,"",IF(_xlpm.IsPrincipalRemainingBlankCondition,"",IF(_xlpm.IsPrincipalZeroCondition,"",_xlpm.PrincpalRemainingCalculation))),
_xlpm.Calculation
)</f>
        <v>500</v>
      </c>
      <c r="J78" s="5">
        <f>_xlfn.LET(
_xlpm.IsPrincipalRemainingLessThanOrEqualToPMICutoffAmtCondition,$H77&lt;=$B$2*(1-$B$13),
_xlpm.PMIMonthlyPayment,$B$17,
_xlpm.IsPrincipalZeroCondition,ROUND($H77,2) = 0,
_xlpm.IsPrincipalRemainingBlankCondition,$H77="",
_xlpm.IsPeriodBlankCondition,ISBLANK($A78),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78" s="5">
        <f>_xlfn.LET(
_xlpm.IfPMIOwedIsBlank,IF($J78 = "",0,$J78),
_xlpm.TotalMonthlyPaymentCalculation,$F78+$G78+$I78+_xlpm.IfPMIOwedIsBlank,
_xlpm.IsPrincipalZeroCondition,ROUND($H77,2) = 0,
_xlpm.IsPrincipalRemainingBlankCondition,$H77="",
_xlpm.IsPeriodBlankCondition,ISBLANK($A78),
_xlpm.Calculation,IF(_xlpm.IsPeriodBlankCondition,"",IF(_xlpm.IsPrincipalRemainingBlankCondition,"",IF(_xlpm.IsPrincipalZeroCondition,"",_xlpm.TotalMonthlyPaymentCalculation))),
_xlpm.Calculation
)</f>
        <v>2386.0104653907556</v>
      </c>
      <c r="L78" s="5"/>
      <c r="N78" s="5"/>
    </row>
    <row r="79" spans="1:14" x14ac:dyDescent="0.3">
      <c r="A79">
        <v>54</v>
      </c>
      <c r="B79" s="53">
        <f t="shared" si="0"/>
        <v>45444</v>
      </c>
      <c r="C79" s="70">
        <f>IF(ISBLANK($A79),"",'Variable Mortgage Schedule'!$C79)</f>
        <v>0.1</v>
      </c>
      <c r="D79" s="63">
        <f>_xlfn.LET(
_xlpm.Payment,IF(OR($C79&lt;&gt;$C78,$C78=""),-PMT($C79/12,COUNT($A79:$A$625),$H78),$D78),
_xlpm.IsPrincipalRemainingZeroCondition,ROUND($H78,2)=0,
_xlpm.IsPrincipalRemainingBlankCondition,$H78="",
_xlpm.IsPeriodBlankCondition,ISBLANK($A79),
_xlpm.Calculation,IF(_xlpm.IsPeriodBlankCondition,"",IF(_xlpm.IsPrincipalRemainingBlankCondition,"",IF(_xlpm.IsPrincipalRemainingZeroCondition,"",_xlpm.Payment))),
_xlpm.Calculation
)</f>
        <v>1586.0104653907558</v>
      </c>
      <c r="E79" s="5">
        <f>_xlfn.LET(
_xlpm.StartingPrincipalBalance,$H78,
_xlpm.IsPrincipalRemainingZeroCondition,ROUND($H78,2)=0,
_xlpm.IsPrincipalRemainingBlankCondition,$H78="",
_xlpm.IsPeriodBlankCondition,ISBLANK($A79),
_xlpm.Calculation,IF(_xlpm.IsPeriodBlankCondition,"",IF(_xlpm.IsPrincipalRemainingBlankCondition,"",IF(_xlpm.IsPrincipalRemainingZeroCondition,"",_xlpm.StartingPrincipalBalance))),
_xlpm.Calculation
)</f>
        <v>175426.91993603812</v>
      </c>
      <c r="F79" s="5" cm="1">
        <f t="array" ref="F79">_xlfn.LET(
_xlpm.InterestCalculation,$H78*($C79/12),
_xlpm.IsPrincipalRemainingZeroCondition,ROUND($H78,2)=0,
_xlpm.IsPrincipalRemainingBlankCondition,$H78="",
_xlpm.IsPeriodBlankCondition,ISBLANK($A79),
_xlpm.Calculation,IF(_xlpm.IsPeriodBlankCondition,"",IF(_xlpm.IsPrincipalRemainingBlankCondition,"",IF(_xlpm.IsPrincipalRemainingZeroCondition,"",_xlpm.InterestCalculation))),
_xlpm.Calculation
)</f>
        <v>1461.8909994669843</v>
      </c>
      <c r="G79" s="5">
        <f>_xlfn.LET(
_xlpm.PrincipalOwedCalculation,$D79-$F79,
_xlpm.IsPrincipalLessThenOrEqualToMonthlyPaymentCondition,$H78&lt;=$D79,
_xlpm.IsPrincipalZeroCondition,ROUND($H78,2) = 0,
_xlpm.IsPrincipalRemainingBlankCondition,$H78="",
_xlpm.IsPeriodBlankCondition,ISBLANK($A79),
_xlpm.Calculation,IF(_xlpm.IsPeriodBlankCondition,"",IF(_xlpm.IsPrincipalRemainingBlankCondition,"",IF(_xlpm.IsPrincipalZeroCondition,"",IF(_xlpm.IsPrincipalLessThenOrEqualToMonthlyPaymentCondition,$H78,_xlpm.PrincipalOwedCalculation)))),
_xlpm.Calculation
)</f>
        <v>124.11946592377149</v>
      </c>
      <c r="H79" s="5">
        <f>_xlfn.LET(
_xlpm.StartingBalanceGreaterThanPrincipalOwedPlusPrepaymentCondition,$E79&gt;=$G79,
_xlpm.IsPrincpalOwedPlusPrepaymentLessThanOrEqualToPrincipalRemainingCondition,ROUND($G79,2)&lt;=ROUND($H78,2),
_xlpm.IsCurrentPrincapalOwedAmtGreaterThanPrevPrincipalOwedCondition,$G78&gt;$H78,
_xlpm.IsPrincipalZeroCondition,ROUND($H78,2) = 0,
_xlpm.IsPrincipalRemainingBlankCondition,$H78="",
_xlpm.IsPeriodBlankCondition,ISBLANK($A79),
_xlpm.Calculation,IF(_xlpm.IsPeriodBlankCondition,"",IF(_xlpm.IsPrincipalRemainingBlankCondition,"",IF(_xlpm.IsPrincipalZeroCondition,"",IF(_xlpm.StartingBalanceGreaterThanPrincipalOwedPlusPrepaymentCondition,$E79-$G79,0)))),
_xlpm.Calculation
)</f>
        <v>175302.80047011434</v>
      </c>
      <c r="I79" s="5">
        <f>_xlfn.LET(
_xlpm.PrincpalRemainingCalculation,$B$11,
_xlpm.IsPrincipalZeroCondition,ROUND($H78,2) = 0,
_xlpm.IsPrincipalRemainingBlankCondition,$H78="",
_xlpm.IsPeriodBlankCondition,ISBLANK($A79),
_xlpm.Calculation,IF(_xlpm.IsPeriodBlankCondition,"",IF(_xlpm.IsPrincipalRemainingBlankCondition,"",IF(_xlpm.IsPrincipalZeroCondition,"",_xlpm.PrincpalRemainingCalculation))),
_xlpm.Calculation
)</f>
        <v>500</v>
      </c>
      <c r="J79" s="5">
        <f>_xlfn.LET(
_xlpm.IsPrincipalRemainingLessThanOrEqualToPMICutoffAmtCondition,$H78&lt;=$B$2*(1-$B$13),
_xlpm.PMIMonthlyPayment,$B$17,
_xlpm.IsPrincipalZeroCondition,ROUND($H78,2) = 0,
_xlpm.IsPrincipalRemainingBlankCondition,$H78="",
_xlpm.IsPeriodBlankCondition,ISBLANK($A79),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79" s="5">
        <f>_xlfn.LET(
_xlpm.IfPMIOwedIsBlank,IF($J79 = "",0,$J79),
_xlpm.TotalMonthlyPaymentCalculation,$F79+$G79+$I79+_xlpm.IfPMIOwedIsBlank,
_xlpm.IsPrincipalZeroCondition,ROUND($H78,2) = 0,
_xlpm.IsPrincipalRemainingBlankCondition,$H78="",
_xlpm.IsPeriodBlankCondition,ISBLANK($A79),
_xlpm.Calculation,IF(_xlpm.IsPeriodBlankCondition,"",IF(_xlpm.IsPrincipalRemainingBlankCondition,"",IF(_xlpm.IsPrincipalZeroCondition,"",_xlpm.TotalMonthlyPaymentCalculation))),
_xlpm.Calculation
)</f>
        <v>2386.0104653907556</v>
      </c>
      <c r="L79" s="5"/>
      <c r="N79" s="5"/>
    </row>
    <row r="80" spans="1:14" x14ac:dyDescent="0.3">
      <c r="A80">
        <v>55</v>
      </c>
      <c r="B80" s="53">
        <f t="shared" si="0"/>
        <v>45474</v>
      </c>
      <c r="C80" s="70">
        <f>IF(ISBLANK($A80),"",'Variable Mortgage Schedule'!$C80)</f>
        <v>0.1</v>
      </c>
      <c r="D80" s="63">
        <f>_xlfn.LET(
_xlpm.Payment,IF(OR($C80&lt;&gt;$C79,$C79=""),-PMT($C80/12,COUNT($A80:$A$625),$H79),$D79),
_xlpm.IsPrincipalRemainingZeroCondition,ROUND($H79,2)=0,
_xlpm.IsPrincipalRemainingBlankCondition,$H79="",
_xlpm.IsPeriodBlankCondition,ISBLANK($A80),
_xlpm.Calculation,IF(_xlpm.IsPeriodBlankCondition,"",IF(_xlpm.IsPrincipalRemainingBlankCondition,"",IF(_xlpm.IsPrincipalRemainingZeroCondition,"",_xlpm.Payment))),
_xlpm.Calculation
)</f>
        <v>1586.0104653907558</v>
      </c>
      <c r="E80" s="5">
        <f>_xlfn.LET(
_xlpm.StartingPrincipalBalance,$H79,
_xlpm.IsPrincipalRemainingZeroCondition,ROUND($H79,2)=0,
_xlpm.IsPrincipalRemainingBlankCondition,$H79="",
_xlpm.IsPeriodBlankCondition,ISBLANK($A80),
_xlpm.Calculation,IF(_xlpm.IsPeriodBlankCondition,"",IF(_xlpm.IsPrincipalRemainingBlankCondition,"",IF(_xlpm.IsPrincipalRemainingZeroCondition,"",_xlpm.StartingPrincipalBalance))),
_xlpm.Calculation
)</f>
        <v>175302.80047011434</v>
      </c>
      <c r="F80" s="5" cm="1">
        <f t="array" ref="F80">_xlfn.LET(
_xlpm.InterestCalculation,$H79*($C80/12),
_xlpm.IsPrincipalRemainingZeroCondition,ROUND($H79,2)=0,
_xlpm.IsPrincipalRemainingBlankCondition,$H79="",
_xlpm.IsPeriodBlankCondition,ISBLANK($A80),
_xlpm.Calculation,IF(_xlpm.IsPeriodBlankCondition,"",IF(_xlpm.IsPrincipalRemainingBlankCondition,"",IF(_xlpm.IsPrincipalRemainingZeroCondition,"",_xlpm.InterestCalculation))),
_xlpm.Calculation
)</f>
        <v>1460.8566705842861</v>
      </c>
      <c r="G80" s="5">
        <f>_xlfn.LET(
_xlpm.PrincipalOwedCalculation,$D80-$F80,
_xlpm.IsPrincipalLessThenOrEqualToMonthlyPaymentCondition,$H79&lt;=$D80,
_xlpm.IsPrincipalZeroCondition,ROUND($H79,2) = 0,
_xlpm.IsPrincipalRemainingBlankCondition,$H79="",
_xlpm.IsPeriodBlankCondition,ISBLANK($A80),
_xlpm.Calculation,IF(_xlpm.IsPeriodBlankCondition,"",IF(_xlpm.IsPrincipalRemainingBlankCondition,"",IF(_xlpm.IsPrincipalZeroCondition,"",IF(_xlpm.IsPrincipalLessThenOrEqualToMonthlyPaymentCondition,$H79,_xlpm.PrincipalOwedCalculation)))),
_xlpm.Calculation
)</f>
        <v>125.1537948064697</v>
      </c>
      <c r="H80" s="5">
        <f>_xlfn.LET(
_xlpm.StartingBalanceGreaterThanPrincipalOwedPlusPrepaymentCondition,$E80&gt;=$G80,
_xlpm.IsPrincpalOwedPlusPrepaymentLessThanOrEqualToPrincipalRemainingCondition,ROUND($G80,2)&lt;=ROUND($H79,2),
_xlpm.IsCurrentPrincapalOwedAmtGreaterThanPrevPrincipalOwedCondition,$G79&gt;$H79,
_xlpm.IsPrincipalZeroCondition,ROUND($H79,2) = 0,
_xlpm.IsPrincipalRemainingBlankCondition,$H79="",
_xlpm.IsPeriodBlankCondition,ISBLANK($A80),
_xlpm.Calculation,IF(_xlpm.IsPeriodBlankCondition,"",IF(_xlpm.IsPrincipalRemainingBlankCondition,"",IF(_xlpm.IsPrincipalZeroCondition,"",IF(_xlpm.StartingBalanceGreaterThanPrincipalOwedPlusPrepaymentCondition,$E80-$G80,0)))),
_xlpm.Calculation
)</f>
        <v>175177.64667530786</v>
      </c>
      <c r="I80" s="5">
        <f>_xlfn.LET(
_xlpm.PrincpalRemainingCalculation,$B$11,
_xlpm.IsPrincipalZeroCondition,ROUND($H79,2) = 0,
_xlpm.IsPrincipalRemainingBlankCondition,$H79="",
_xlpm.IsPeriodBlankCondition,ISBLANK($A80),
_xlpm.Calculation,IF(_xlpm.IsPeriodBlankCondition,"",IF(_xlpm.IsPrincipalRemainingBlankCondition,"",IF(_xlpm.IsPrincipalZeroCondition,"",_xlpm.PrincpalRemainingCalculation))),
_xlpm.Calculation
)</f>
        <v>500</v>
      </c>
      <c r="J80" s="5">
        <f>_xlfn.LET(
_xlpm.IsPrincipalRemainingLessThanOrEqualToPMICutoffAmtCondition,$H79&lt;=$B$2*(1-$B$13),
_xlpm.PMIMonthlyPayment,$B$17,
_xlpm.IsPrincipalZeroCondition,ROUND($H79,2) = 0,
_xlpm.IsPrincipalRemainingBlankCondition,$H79="",
_xlpm.IsPeriodBlankCondition,ISBLANK($A80),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80" s="5">
        <f>_xlfn.LET(
_xlpm.IfPMIOwedIsBlank,IF($J80 = "",0,$J80),
_xlpm.TotalMonthlyPaymentCalculation,$F80+$G80+$I80+_xlpm.IfPMIOwedIsBlank,
_xlpm.IsPrincipalZeroCondition,ROUND($H79,2) = 0,
_xlpm.IsPrincipalRemainingBlankCondition,$H79="",
_xlpm.IsPeriodBlankCondition,ISBLANK($A80),
_xlpm.Calculation,IF(_xlpm.IsPeriodBlankCondition,"",IF(_xlpm.IsPrincipalRemainingBlankCondition,"",IF(_xlpm.IsPrincipalZeroCondition,"",_xlpm.TotalMonthlyPaymentCalculation))),
_xlpm.Calculation
)</f>
        <v>2386.0104653907556</v>
      </c>
      <c r="L80" s="5"/>
      <c r="N80" s="5"/>
    </row>
    <row r="81" spans="1:14" x14ac:dyDescent="0.3">
      <c r="A81">
        <v>56</v>
      </c>
      <c r="B81" s="53">
        <f t="shared" si="0"/>
        <v>45505</v>
      </c>
      <c r="C81" s="70">
        <f>IF(ISBLANK($A81),"",'Variable Mortgage Schedule'!$C81)</f>
        <v>0.1</v>
      </c>
      <c r="D81" s="63">
        <f>_xlfn.LET(
_xlpm.Payment,IF(OR($C81&lt;&gt;$C80,$C80=""),-PMT($C81/12,COUNT($A81:$A$625),$H80),$D80),
_xlpm.IsPrincipalRemainingZeroCondition,ROUND($H80,2)=0,
_xlpm.IsPrincipalRemainingBlankCondition,$H80="",
_xlpm.IsPeriodBlankCondition,ISBLANK($A81),
_xlpm.Calculation,IF(_xlpm.IsPeriodBlankCondition,"",IF(_xlpm.IsPrincipalRemainingBlankCondition,"",IF(_xlpm.IsPrincipalRemainingZeroCondition,"",_xlpm.Payment))),
_xlpm.Calculation
)</f>
        <v>1586.0104653907558</v>
      </c>
      <c r="E81" s="5">
        <f>_xlfn.LET(
_xlpm.StartingPrincipalBalance,$H80,
_xlpm.IsPrincipalRemainingZeroCondition,ROUND($H80,2)=0,
_xlpm.IsPrincipalRemainingBlankCondition,$H80="",
_xlpm.IsPeriodBlankCondition,ISBLANK($A81),
_xlpm.Calculation,IF(_xlpm.IsPeriodBlankCondition,"",IF(_xlpm.IsPrincipalRemainingBlankCondition,"",IF(_xlpm.IsPrincipalRemainingZeroCondition,"",_xlpm.StartingPrincipalBalance))),
_xlpm.Calculation
)</f>
        <v>175177.64667530786</v>
      </c>
      <c r="F81" s="5" cm="1">
        <f t="array" ref="F81">_xlfn.LET(
_xlpm.InterestCalculation,$H80*($C81/12),
_xlpm.IsPrincipalRemainingZeroCondition,ROUND($H80,2)=0,
_xlpm.IsPrincipalRemainingBlankCondition,$H80="",
_xlpm.IsPeriodBlankCondition,ISBLANK($A81),
_xlpm.Calculation,IF(_xlpm.IsPeriodBlankCondition,"",IF(_xlpm.IsPrincipalRemainingBlankCondition,"",IF(_xlpm.IsPrincipalRemainingZeroCondition,"",_xlpm.InterestCalculation))),
_xlpm.Calculation
)</f>
        <v>1459.8137222942321</v>
      </c>
      <c r="G81" s="5">
        <f>_xlfn.LET(
_xlpm.PrincipalOwedCalculation,$D81-$F81,
_xlpm.IsPrincipalLessThenOrEqualToMonthlyPaymentCondition,$H80&lt;=$D81,
_xlpm.IsPrincipalZeroCondition,ROUND($H80,2) = 0,
_xlpm.IsPrincipalRemainingBlankCondition,$H80="",
_xlpm.IsPeriodBlankCondition,ISBLANK($A81),
_xlpm.Calculation,IF(_xlpm.IsPeriodBlankCondition,"",IF(_xlpm.IsPrincipalRemainingBlankCondition,"",IF(_xlpm.IsPrincipalZeroCondition,"",IF(_xlpm.IsPrincipalLessThenOrEqualToMonthlyPaymentCondition,$H80,_xlpm.PrincipalOwedCalculation)))),
_xlpm.Calculation
)</f>
        <v>126.19674309652373</v>
      </c>
      <c r="H81" s="5">
        <f>_xlfn.LET(
_xlpm.StartingBalanceGreaterThanPrincipalOwedPlusPrepaymentCondition,$E81&gt;=$G81,
_xlpm.IsPrincpalOwedPlusPrepaymentLessThanOrEqualToPrincipalRemainingCondition,ROUND($G81,2)&lt;=ROUND($H80,2),
_xlpm.IsCurrentPrincapalOwedAmtGreaterThanPrevPrincipalOwedCondition,$G80&gt;$H80,
_xlpm.IsPrincipalZeroCondition,ROUND($H80,2) = 0,
_xlpm.IsPrincipalRemainingBlankCondition,$H80="",
_xlpm.IsPeriodBlankCondition,ISBLANK($A81),
_xlpm.Calculation,IF(_xlpm.IsPeriodBlankCondition,"",IF(_xlpm.IsPrincipalRemainingBlankCondition,"",IF(_xlpm.IsPrincipalZeroCondition,"",IF(_xlpm.StartingBalanceGreaterThanPrincipalOwedPlusPrepaymentCondition,$E81-$G81,0)))),
_xlpm.Calculation
)</f>
        <v>175051.44993221134</v>
      </c>
      <c r="I81" s="5">
        <f>_xlfn.LET(
_xlpm.PrincpalRemainingCalculation,$B$11,
_xlpm.IsPrincipalZeroCondition,ROUND($H80,2) = 0,
_xlpm.IsPrincipalRemainingBlankCondition,$H80="",
_xlpm.IsPeriodBlankCondition,ISBLANK($A81),
_xlpm.Calculation,IF(_xlpm.IsPeriodBlankCondition,"",IF(_xlpm.IsPrincipalRemainingBlankCondition,"",IF(_xlpm.IsPrincipalZeroCondition,"",_xlpm.PrincpalRemainingCalculation))),
_xlpm.Calculation
)</f>
        <v>500</v>
      </c>
      <c r="J81" s="5">
        <f>_xlfn.LET(
_xlpm.IsPrincipalRemainingLessThanOrEqualToPMICutoffAmtCondition,$H80&lt;=$B$2*(1-$B$13),
_xlpm.PMIMonthlyPayment,$B$17,
_xlpm.IsPrincipalZeroCondition,ROUND($H80,2) = 0,
_xlpm.IsPrincipalRemainingBlankCondition,$H80="",
_xlpm.IsPeriodBlankCondition,ISBLANK($A81),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81" s="5">
        <f>_xlfn.LET(
_xlpm.IfPMIOwedIsBlank,IF($J81 = "",0,$J81),
_xlpm.TotalMonthlyPaymentCalculation,$F81+$G81+$I81+_xlpm.IfPMIOwedIsBlank,
_xlpm.IsPrincipalZeroCondition,ROUND($H80,2) = 0,
_xlpm.IsPrincipalRemainingBlankCondition,$H80="",
_xlpm.IsPeriodBlankCondition,ISBLANK($A81),
_xlpm.Calculation,IF(_xlpm.IsPeriodBlankCondition,"",IF(_xlpm.IsPrincipalRemainingBlankCondition,"",IF(_xlpm.IsPrincipalZeroCondition,"",_xlpm.TotalMonthlyPaymentCalculation))),
_xlpm.Calculation
)</f>
        <v>2386.0104653907556</v>
      </c>
      <c r="L81" s="5"/>
      <c r="N81" s="5"/>
    </row>
    <row r="82" spans="1:14" x14ac:dyDescent="0.3">
      <c r="A82">
        <v>57</v>
      </c>
      <c r="B82" s="53">
        <f t="shared" si="0"/>
        <v>45536</v>
      </c>
      <c r="C82" s="70">
        <f>IF(ISBLANK($A82),"",'Variable Mortgage Schedule'!$C82)</f>
        <v>0.1</v>
      </c>
      <c r="D82" s="63">
        <f>_xlfn.LET(
_xlpm.Payment,IF(OR($C82&lt;&gt;$C81,$C81=""),-PMT($C82/12,COUNT($A82:$A$625),$H81),$D81),
_xlpm.IsPrincipalRemainingZeroCondition,ROUND($H81,2)=0,
_xlpm.IsPrincipalRemainingBlankCondition,$H81="",
_xlpm.IsPeriodBlankCondition,ISBLANK($A82),
_xlpm.Calculation,IF(_xlpm.IsPeriodBlankCondition,"",IF(_xlpm.IsPrincipalRemainingBlankCondition,"",IF(_xlpm.IsPrincipalRemainingZeroCondition,"",_xlpm.Payment))),
_xlpm.Calculation
)</f>
        <v>1586.0104653907558</v>
      </c>
      <c r="E82" s="5">
        <f>_xlfn.LET(
_xlpm.StartingPrincipalBalance,$H81,
_xlpm.IsPrincipalRemainingZeroCondition,ROUND($H81,2)=0,
_xlpm.IsPrincipalRemainingBlankCondition,$H81="",
_xlpm.IsPeriodBlankCondition,ISBLANK($A82),
_xlpm.Calculation,IF(_xlpm.IsPeriodBlankCondition,"",IF(_xlpm.IsPrincipalRemainingBlankCondition,"",IF(_xlpm.IsPrincipalRemainingZeroCondition,"",_xlpm.StartingPrincipalBalance))),
_xlpm.Calculation
)</f>
        <v>175051.44993221134</v>
      </c>
      <c r="F82" s="5" cm="1">
        <f t="array" ref="F82">_xlfn.LET(
_xlpm.InterestCalculation,$H81*($C82/12),
_xlpm.IsPrincipalRemainingZeroCondition,ROUND($H81,2)=0,
_xlpm.IsPrincipalRemainingBlankCondition,$H81="",
_xlpm.IsPeriodBlankCondition,ISBLANK($A82),
_xlpm.Calculation,IF(_xlpm.IsPeriodBlankCondition,"",IF(_xlpm.IsPrincipalRemainingBlankCondition,"",IF(_xlpm.IsPrincipalRemainingZeroCondition,"",_xlpm.InterestCalculation))),
_xlpm.Calculation
)</f>
        <v>1458.7620827684277</v>
      </c>
      <c r="G82" s="5">
        <f>_xlfn.LET(
_xlpm.PrincipalOwedCalculation,$D82-$F82,
_xlpm.IsPrincipalLessThenOrEqualToMonthlyPaymentCondition,$H81&lt;=$D82,
_xlpm.IsPrincipalZeroCondition,ROUND($H81,2) = 0,
_xlpm.IsPrincipalRemainingBlankCondition,$H81="",
_xlpm.IsPeriodBlankCondition,ISBLANK($A82),
_xlpm.Calculation,IF(_xlpm.IsPeriodBlankCondition,"",IF(_xlpm.IsPrincipalRemainingBlankCondition,"",IF(_xlpm.IsPrincipalZeroCondition,"",IF(_xlpm.IsPrincipalLessThenOrEqualToMonthlyPaymentCondition,$H81,_xlpm.PrincipalOwedCalculation)))),
_xlpm.Calculation
)</f>
        <v>127.24838262232811</v>
      </c>
      <c r="H82" s="5">
        <f>_xlfn.LET(
_xlpm.StartingBalanceGreaterThanPrincipalOwedPlusPrepaymentCondition,$E82&gt;=$G82,
_xlpm.IsPrincpalOwedPlusPrepaymentLessThanOrEqualToPrincipalRemainingCondition,ROUND($G82,2)&lt;=ROUND($H81,2),
_xlpm.IsCurrentPrincapalOwedAmtGreaterThanPrevPrincipalOwedCondition,$G81&gt;$H81,
_xlpm.IsPrincipalZeroCondition,ROUND($H81,2) = 0,
_xlpm.IsPrincipalRemainingBlankCondition,$H81="",
_xlpm.IsPeriodBlankCondition,ISBLANK($A82),
_xlpm.Calculation,IF(_xlpm.IsPeriodBlankCondition,"",IF(_xlpm.IsPrincipalRemainingBlankCondition,"",IF(_xlpm.IsPrincipalZeroCondition,"",IF(_xlpm.StartingBalanceGreaterThanPrincipalOwedPlusPrepaymentCondition,$E82-$G82,0)))),
_xlpm.Calculation
)</f>
        <v>174924.20154958902</v>
      </c>
      <c r="I82" s="5">
        <f>_xlfn.LET(
_xlpm.PrincpalRemainingCalculation,$B$11,
_xlpm.IsPrincipalZeroCondition,ROUND($H81,2) = 0,
_xlpm.IsPrincipalRemainingBlankCondition,$H81="",
_xlpm.IsPeriodBlankCondition,ISBLANK($A82),
_xlpm.Calculation,IF(_xlpm.IsPeriodBlankCondition,"",IF(_xlpm.IsPrincipalRemainingBlankCondition,"",IF(_xlpm.IsPrincipalZeroCondition,"",_xlpm.PrincpalRemainingCalculation))),
_xlpm.Calculation
)</f>
        <v>500</v>
      </c>
      <c r="J82" s="5">
        <f>_xlfn.LET(
_xlpm.IsPrincipalRemainingLessThanOrEqualToPMICutoffAmtCondition,$H81&lt;=$B$2*(1-$B$13),
_xlpm.PMIMonthlyPayment,$B$17,
_xlpm.IsPrincipalZeroCondition,ROUND($H81,2) = 0,
_xlpm.IsPrincipalRemainingBlankCondition,$H81="",
_xlpm.IsPeriodBlankCondition,ISBLANK($A82),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82" s="5">
        <f>_xlfn.LET(
_xlpm.IfPMIOwedIsBlank,IF($J82 = "",0,$J82),
_xlpm.TotalMonthlyPaymentCalculation,$F82+$G82+$I82+_xlpm.IfPMIOwedIsBlank,
_xlpm.IsPrincipalZeroCondition,ROUND($H81,2) = 0,
_xlpm.IsPrincipalRemainingBlankCondition,$H81="",
_xlpm.IsPeriodBlankCondition,ISBLANK($A82),
_xlpm.Calculation,IF(_xlpm.IsPeriodBlankCondition,"",IF(_xlpm.IsPrincipalRemainingBlankCondition,"",IF(_xlpm.IsPrincipalZeroCondition,"",_xlpm.TotalMonthlyPaymentCalculation))),
_xlpm.Calculation
)</f>
        <v>2386.0104653907556</v>
      </c>
      <c r="L82" s="5"/>
      <c r="N82" s="5"/>
    </row>
    <row r="83" spans="1:14" x14ac:dyDescent="0.3">
      <c r="A83">
        <v>58</v>
      </c>
      <c r="B83" s="53">
        <f t="shared" si="0"/>
        <v>45566</v>
      </c>
      <c r="C83" s="70">
        <f>IF(ISBLANK($A83),"",'Variable Mortgage Schedule'!$C83)</f>
        <v>0.1</v>
      </c>
      <c r="D83" s="63">
        <f>_xlfn.LET(
_xlpm.Payment,IF(OR($C83&lt;&gt;$C82,$C82=""),-PMT($C83/12,COUNT($A83:$A$625),$H82),$D82),
_xlpm.IsPrincipalRemainingZeroCondition,ROUND($H82,2)=0,
_xlpm.IsPrincipalRemainingBlankCondition,$H82="",
_xlpm.IsPeriodBlankCondition,ISBLANK($A83),
_xlpm.Calculation,IF(_xlpm.IsPeriodBlankCondition,"",IF(_xlpm.IsPrincipalRemainingBlankCondition,"",IF(_xlpm.IsPrincipalRemainingZeroCondition,"",_xlpm.Payment))),
_xlpm.Calculation
)</f>
        <v>1586.0104653907558</v>
      </c>
      <c r="E83" s="5">
        <f>_xlfn.LET(
_xlpm.StartingPrincipalBalance,$H82,
_xlpm.IsPrincipalRemainingZeroCondition,ROUND($H82,2)=0,
_xlpm.IsPrincipalRemainingBlankCondition,$H82="",
_xlpm.IsPeriodBlankCondition,ISBLANK($A83),
_xlpm.Calculation,IF(_xlpm.IsPeriodBlankCondition,"",IF(_xlpm.IsPrincipalRemainingBlankCondition,"",IF(_xlpm.IsPrincipalRemainingZeroCondition,"",_xlpm.StartingPrincipalBalance))),
_xlpm.Calculation
)</f>
        <v>174924.20154958902</v>
      </c>
      <c r="F83" s="5" cm="1">
        <f t="array" ref="F83">_xlfn.LET(
_xlpm.InterestCalculation,$H82*($C83/12),
_xlpm.IsPrincipalRemainingZeroCondition,ROUND($H82,2)=0,
_xlpm.IsPrincipalRemainingBlankCondition,$H82="",
_xlpm.IsPeriodBlankCondition,ISBLANK($A83),
_xlpm.Calculation,IF(_xlpm.IsPeriodBlankCondition,"",IF(_xlpm.IsPrincipalRemainingBlankCondition,"",IF(_xlpm.IsPrincipalRemainingZeroCondition,"",_xlpm.InterestCalculation))),
_xlpm.Calculation
)</f>
        <v>1457.7016795799086</v>
      </c>
      <c r="G83" s="5">
        <f>_xlfn.LET(
_xlpm.PrincipalOwedCalculation,$D83-$F83,
_xlpm.IsPrincipalLessThenOrEqualToMonthlyPaymentCondition,$H82&lt;=$D83,
_xlpm.IsPrincipalZeroCondition,ROUND($H82,2) = 0,
_xlpm.IsPrincipalRemainingBlankCondition,$H82="",
_xlpm.IsPeriodBlankCondition,ISBLANK($A83),
_xlpm.Calculation,IF(_xlpm.IsPeriodBlankCondition,"",IF(_xlpm.IsPrincipalRemainingBlankCondition,"",IF(_xlpm.IsPrincipalZeroCondition,"",IF(_xlpm.IsPrincipalLessThenOrEqualToMonthlyPaymentCondition,$H82,_xlpm.PrincipalOwedCalculation)))),
_xlpm.Calculation
)</f>
        <v>128.30878581084721</v>
      </c>
      <c r="H83" s="5">
        <f>_xlfn.LET(
_xlpm.StartingBalanceGreaterThanPrincipalOwedPlusPrepaymentCondition,$E83&gt;=$G83,
_xlpm.IsPrincpalOwedPlusPrepaymentLessThanOrEqualToPrincipalRemainingCondition,ROUND($G83,2)&lt;=ROUND($H82,2),
_xlpm.IsCurrentPrincapalOwedAmtGreaterThanPrevPrincipalOwedCondition,$G82&gt;$H82,
_xlpm.IsPrincipalZeroCondition,ROUND($H82,2) = 0,
_xlpm.IsPrincipalRemainingBlankCondition,$H82="",
_xlpm.IsPeriodBlankCondition,ISBLANK($A83),
_xlpm.Calculation,IF(_xlpm.IsPeriodBlankCondition,"",IF(_xlpm.IsPrincipalRemainingBlankCondition,"",IF(_xlpm.IsPrincipalZeroCondition,"",IF(_xlpm.StartingBalanceGreaterThanPrincipalOwedPlusPrepaymentCondition,$E83-$G83,0)))),
_xlpm.Calculation
)</f>
        <v>174795.89276377819</v>
      </c>
      <c r="I83" s="5">
        <f>_xlfn.LET(
_xlpm.PrincpalRemainingCalculation,$B$11,
_xlpm.IsPrincipalZeroCondition,ROUND($H82,2) = 0,
_xlpm.IsPrincipalRemainingBlankCondition,$H82="",
_xlpm.IsPeriodBlankCondition,ISBLANK($A83),
_xlpm.Calculation,IF(_xlpm.IsPeriodBlankCondition,"",IF(_xlpm.IsPrincipalRemainingBlankCondition,"",IF(_xlpm.IsPrincipalZeroCondition,"",_xlpm.PrincpalRemainingCalculation))),
_xlpm.Calculation
)</f>
        <v>500</v>
      </c>
      <c r="J83" s="5">
        <f>_xlfn.LET(
_xlpm.IsPrincipalRemainingLessThanOrEqualToPMICutoffAmtCondition,$H82&lt;=$B$2*(1-$B$13),
_xlpm.PMIMonthlyPayment,$B$17,
_xlpm.IsPrincipalZeroCondition,ROUND($H82,2) = 0,
_xlpm.IsPrincipalRemainingBlankCondition,$H82="",
_xlpm.IsPeriodBlankCondition,ISBLANK($A83),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83" s="5">
        <f>_xlfn.LET(
_xlpm.IfPMIOwedIsBlank,IF($J83 = "",0,$J83),
_xlpm.TotalMonthlyPaymentCalculation,$F83+$G83+$I83+_xlpm.IfPMIOwedIsBlank,
_xlpm.IsPrincipalZeroCondition,ROUND($H82,2) = 0,
_xlpm.IsPrincipalRemainingBlankCondition,$H82="",
_xlpm.IsPeriodBlankCondition,ISBLANK($A83),
_xlpm.Calculation,IF(_xlpm.IsPeriodBlankCondition,"",IF(_xlpm.IsPrincipalRemainingBlankCondition,"",IF(_xlpm.IsPrincipalZeroCondition,"",_xlpm.TotalMonthlyPaymentCalculation))),
_xlpm.Calculation
)</f>
        <v>2386.0104653907556</v>
      </c>
      <c r="L83" s="5"/>
      <c r="N83" s="5"/>
    </row>
    <row r="84" spans="1:14" x14ac:dyDescent="0.3">
      <c r="A84">
        <v>59</v>
      </c>
      <c r="B84" s="53">
        <f t="shared" si="0"/>
        <v>45597</v>
      </c>
      <c r="C84" s="70">
        <f>IF(ISBLANK($A84),"",'Variable Mortgage Schedule'!$C84)</f>
        <v>0.1</v>
      </c>
      <c r="D84" s="63">
        <f>_xlfn.LET(
_xlpm.Payment,IF(OR($C84&lt;&gt;$C83,$C83=""),-PMT($C84/12,COUNT($A84:$A$625),$H83),$D83),
_xlpm.IsPrincipalRemainingZeroCondition,ROUND($H83,2)=0,
_xlpm.IsPrincipalRemainingBlankCondition,$H83="",
_xlpm.IsPeriodBlankCondition,ISBLANK($A84),
_xlpm.Calculation,IF(_xlpm.IsPeriodBlankCondition,"",IF(_xlpm.IsPrincipalRemainingBlankCondition,"",IF(_xlpm.IsPrincipalRemainingZeroCondition,"",_xlpm.Payment))),
_xlpm.Calculation
)</f>
        <v>1586.0104653907558</v>
      </c>
      <c r="E84" s="5">
        <f>_xlfn.LET(
_xlpm.StartingPrincipalBalance,$H83,
_xlpm.IsPrincipalRemainingZeroCondition,ROUND($H83,2)=0,
_xlpm.IsPrincipalRemainingBlankCondition,$H83="",
_xlpm.IsPeriodBlankCondition,ISBLANK($A84),
_xlpm.Calculation,IF(_xlpm.IsPeriodBlankCondition,"",IF(_xlpm.IsPrincipalRemainingBlankCondition,"",IF(_xlpm.IsPrincipalRemainingZeroCondition,"",_xlpm.StartingPrincipalBalance))),
_xlpm.Calculation
)</f>
        <v>174795.89276377819</v>
      </c>
      <c r="F84" s="5" cm="1">
        <f t="array" ref="F84">_xlfn.LET(
_xlpm.InterestCalculation,$H83*($C84/12),
_xlpm.IsPrincipalRemainingZeroCondition,ROUND($H83,2)=0,
_xlpm.IsPrincipalRemainingBlankCondition,$H83="",
_xlpm.IsPeriodBlankCondition,ISBLANK($A84),
_xlpm.Calculation,IF(_xlpm.IsPeriodBlankCondition,"",IF(_xlpm.IsPrincipalRemainingBlankCondition,"",IF(_xlpm.IsPrincipalRemainingZeroCondition,"",_xlpm.InterestCalculation))),
_xlpm.Calculation
)</f>
        <v>1456.6324396981515</v>
      </c>
      <c r="G84" s="5">
        <f>_xlfn.LET(
_xlpm.PrincipalOwedCalculation,$D84-$F84,
_xlpm.IsPrincipalLessThenOrEqualToMonthlyPaymentCondition,$H83&lt;=$D84,
_xlpm.IsPrincipalZeroCondition,ROUND($H83,2) = 0,
_xlpm.IsPrincipalRemainingBlankCondition,$H83="",
_xlpm.IsPeriodBlankCondition,ISBLANK($A84),
_xlpm.Calculation,IF(_xlpm.IsPeriodBlankCondition,"",IF(_xlpm.IsPrincipalRemainingBlankCondition,"",IF(_xlpm.IsPrincipalZeroCondition,"",IF(_xlpm.IsPrincipalLessThenOrEqualToMonthlyPaymentCondition,$H83,_xlpm.PrincipalOwedCalculation)))),
_xlpm.Calculation
)</f>
        <v>129.3780256926043</v>
      </c>
      <c r="H84" s="5">
        <f>_xlfn.LET(
_xlpm.StartingBalanceGreaterThanPrincipalOwedPlusPrepaymentCondition,$E84&gt;=$G84,
_xlpm.IsPrincpalOwedPlusPrepaymentLessThanOrEqualToPrincipalRemainingCondition,ROUND($G84,2)&lt;=ROUND($H83,2),
_xlpm.IsCurrentPrincapalOwedAmtGreaterThanPrevPrincipalOwedCondition,$G83&gt;$H83,
_xlpm.IsPrincipalZeroCondition,ROUND($H83,2) = 0,
_xlpm.IsPrincipalRemainingBlankCondition,$H83="",
_xlpm.IsPeriodBlankCondition,ISBLANK($A84),
_xlpm.Calculation,IF(_xlpm.IsPeriodBlankCondition,"",IF(_xlpm.IsPrincipalRemainingBlankCondition,"",IF(_xlpm.IsPrincipalZeroCondition,"",IF(_xlpm.StartingBalanceGreaterThanPrincipalOwedPlusPrepaymentCondition,$E84-$G84,0)))),
_xlpm.Calculation
)</f>
        <v>174666.51473808559</v>
      </c>
      <c r="I84" s="5">
        <f>_xlfn.LET(
_xlpm.PrincpalRemainingCalculation,$B$11,
_xlpm.IsPrincipalZeroCondition,ROUND($H83,2) = 0,
_xlpm.IsPrincipalRemainingBlankCondition,$H83="",
_xlpm.IsPeriodBlankCondition,ISBLANK($A84),
_xlpm.Calculation,IF(_xlpm.IsPeriodBlankCondition,"",IF(_xlpm.IsPrincipalRemainingBlankCondition,"",IF(_xlpm.IsPrincipalZeroCondition,"",_xlpm.PrincpalRemainingCalculation))),
_xlpm.Calculation
)</f>
        <v>500</v>
      </c>
      <c r="J84" s="5">
        <f>_xlfn.LET(
_xlpm.IsPrincipalRemainingLessThanOrEqualToPMICutoffAmtCondition,$H83&lt;=$B$2*(1-$B$13),
_xlpm.PMIMonthlyPayment,$B$17,
_xlpm.IsPrincipalZeroCondition,ROUND($H83,2) = 0,
_xlpm.IsPrincipalRemainingBlankCondition,$H83="",
_xlpm.IsPeriodBlankCondition,ISBLANK($A84),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84" s="5">
        <f>_xlfn.LET(
_xlpm.IfPMIOwedIsBlank,IF($J84 = "",0,$J84),
_xlpm.TotalMonthlyPaymentCalculation,$F84+$G84+$I84+_xlpm.IfPMIOwedIsBlank,
_xlpm.IsPrincipalZeroCondition,ROUND($H83,2) = 0,
_xlpm.IsPrincipalRemainingBlankCondition,$H83="",
_xlpm.IsPeriodBlankCondition,ISBLANK($A84),
_xlpm.Calculation,IF(_xlpm.IsPeriodBlankCondition,"",IF(_xlpm.IsPrincipalRemainingBlankCondition,"",IF(_xlpm.IsPrincipalZeroCondition,"",_xlpm.TotalMonthlyPaymentCalculation))),
_xlpm.Calculation
)</f>
        <v>2386.0104653907556</v>
      </c>
      <c r="L84" s="5"/>
      <c r="N84" s="5"/>
    </row>
    <row r="85" spans="1:14" x14ac:dyDescent="0.3">
      <c r="A85">
        <v>60</v>
      </c>
      <c r="B85" s="53">
        <f t="shared" si="0"/>
        <v>45627</v>
      </c>
      <c r="C85" s="70">
        <f>IF(ISBLANK($A85),"",'Variable Mortgage Schedule'!$C85)</f>
        <v>0.1</v>
      </c>
      <c r="D85" s="63">
        <f>_xlfn.LET(
_xlpm.Payment,IF(OR($C85&lt;&gt;$C84,$C84=""),-PMT($C85/12,COUNT($A85:$A$625),$H84),$D84),
_xlpm.IsPrincipalRemainingZeroCondition,ROUND($H84,2)=0,
_xlpm.IsPrincipalRemainingBlankCondition,$H84="",
_xlpm.IsPeriodBlankCondition,ISBLANK($A85),
_xlpm.Calculation,IF(_xlpm.IsPeriodBlankCondition,"",IF(_xlpm.IsPrincipalRemainingBlankCondition,"",IF(_xlpm.IsPrincipalRemainingZeroCondition,"",_xlpm.Payment))),
_xlpm.Calculation
)</f>
        <v>1586.0104653907558</v>
      </c>
      <c r="E85" s="5">
        <f>_xlfn.LET(
_xlpm.StartingPrincipalBalance,$H84,
_xlpm.IsPrincipalRemainingZeroCondition,ROUND($H84,2)=0,
_xlpm.IsPrincipalRemainingBlankCondition,$H84="",
_xlpm.IsPeriodBlankCondition,ISBLANK($A85),
_xlpm.Calculation,IF(_xlpm.IsPeriodBlankCondition,"",IF(_xlpm.IsPrincipalRemainingBlankCondition,"",IF(_xlpm.IsPrincipalRemainingZeroCondition,"",_xlpm.StartingPrincipalBalance))),
_xlpm.Calculation
)</f>
        <v>174666.51473808559</v>
      </c>
      <c r="F85" s="5" cm="1">
        <f t="array" ref="F85">_xlfn.LET(
_xlpm.InterestCalculation,$H84*($C85/12),
_xlpm.IsPrincipalRemainingZeroCondition,ROUND($H84,2)=0,
_xlpm.IsPrincipalRemainingBlankCondition,$H84="",
_xlpm.IsPeriodBlankCondition,ISBLANK($A85),
_xlpm.Calculation,IF(_xlpm.IsPeriodBlankCondition,"",IF(_xlpm.IsPrincipalRemainingBlankCondition,"",IF(_xlpm.IsPrincipalRemainingZeroCondition,"",_xlpm.InterestCalculation))),
_xlpm.Calculation
)</f>
        <v>1455.5542894840466</v>
      </c>
      <c r="G85" s="5">
        <f>_xlfn.LET(
_xlpm.PrincipalOwedCalculation,$D85-$F85,
_xlpm.IsPrincipalLessThenOrEqualToMonthlyPaymentCondition,$H84&lt;=$D85,
_xlpm.IsPrincipalZeroCondition,ROUND($H84,2) = 0,
_xlpm.IsPrincipalRemainingBlankCondition,$H84="",
_xlpm.IsPeriodBlankCondition,ISBLANK($A85),
_xlpm.Calculation,IF(_xlpm.IsPeriodBlankCondition,"",IF(_xlpm.IsPrincipalRemainingBlankCondition,"",IF(_xlpm.IsPrincipalZeroCondition,"",IF(_xlpm.IsPrincipalLessThenOrEqualToMonthlyPaymentCondition,$H84,_xlpm.PrincipalOwedCalculation)))),
_xlpm.Calculation
)</f>
        <v>130.45617590670918</v>
      </c>
      <c r="H85" s="5">
        <f>_xlfn.LET(
_xlpm.StartingBalanceGreaterThanPrincipalOwedPlusPrepaymentCondition,$E85&gt;=$G85,
_xlpm.IsPrincpalOwedPlusPrepaymentLessThanOrEqualToPrincipalRemainingCondition,ROUND($G85,2)&lt;=ROUND($H84,2),
_xlpm.IsCurrentPrincapalOwedAmtGreaterThanPrevPrincipalOwedCondition,$G84&gt;$H84,
_xlpm.IsPrincipalZeroCondition,ROUND($H84,2) = 0,
_xlpm.IsPrincipalRemainingBlankCondition,$H84="",
_xlpm.IsPeriodBlankCondition,ISBLANK($A85),
_xlpm.Calculation,IF(_xlpm.IsPeriodBlankCondition,"",IF(_xlpm.IsPrincipalRemainingBlankCondition,"",IF(_xlpm.IsPrincipalZeroCondition,"",IF(_xlpm.StartingBalanceGreaterThanPrincipalOwedPlusPrepaymentCondition,$E85-$G85,0)))),
_xlpm.Calculation
)</f>
        <v>174536.05856217889</v>
      </c>
      <c r="I85" s="5">
        <f>_xlfn.LET(
_xlpm.PrincpalRemainingCalculation,$B$11,
_xlpm.IsPrincipalZeroCondition,ROUND($H84,2) = 0,
_xlpm.IsPrincipalRemainingBlankCondition,$H84="",
_xlpm.IsPeriodBlankCondition,ISBLANK($A85),
_xlpm.Calculation,IF(_xlpm.IsPeriodBlankCondition,"",IF(_xlpm.IsPrincipalRemainingBlankCondition,"",IF(_xlpm.IsPrincipalZeroCondition,"",_xlpm.PrincpalRemainingCalculation))),
_xlpm.Calculation
)</f>
        <v>500</v>
      </c>
      <c r="J85" s="5">
        <f>_xlfn.LET(
_xlpm.IsPrincipalRemainingLessThanOrEqualToPMICutoffAmtCondition,$H84&lt;=$B$2*(1-$B$13),
_xlpm.PMIMonthlyPayment,$B$17,
_xlpm.IsPrincipalZeroCondition,ROUND($H84,2) = 0,
_xlpm.IsPrincipalRemainingBlankCondition,$H84="",
_xlpm.IsPeriodBlankCondition,ISBLANK($A85),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85" s="5">
        <f>_xlfn.LET(
_xlpm.IfPMIOwedIsBlank,IF($J85 = "",0,$J85),
_xlpm.TotalMonthlyPaymentCalculation,$F85+$G85+$I85+_xlpm.IfPMIOwedIsBlank,
_xlpm.IsPrincipalZeroCondition,ROUND($H84,2) = 0,
_xlpm.IsPrincipalRemainingBlankCondition,$H84="",
_xlpm.IsPeriodBlankCondition,ISBLANK($A85),
_xlpm.Calculation,IF(_xlpm.IsPeriodBlankCondition,"",IF(_xlpm.IsPrincipalRemainingBlankCondition,"",IF(_xlpm.IsPrincipalZeroCondition,"",_xlpm.TotalMonthlyPaymentCalculation))),
_xlpm.Calculation
)</f>
        <v>2386.0104653907556</v>
      </c>
      <c r="L85" s="5"/>
      <c r="N85" s="5"/>
    </row>
    <row r="86" spans="1:14" x14ac:dyDescent="0.3">
      <c r="A86">
        <v>61</v>
      </c>
      <c r="B86" s="53">
        <f t="shared" si="0"/>
        <v>45658</v>
      </c>
      <c r="C86" s="70">
        <f>IF(ISBLANK($A86),"",'Variable Mortgage Schedule'!$C86)</f>
        <v>0.1</v>
      </c>
      <c r="D86" s="63">
        <f>_xlfn.LET(
_xlpm.Payment,IF(OR($C86&lt;&gt;$C85,$C85=""),-PMT($C86/12,COUNT($A86:$A$625),$H85),$D85),
_xlpm.IsPrincipalRemainingZeroCondition,ROUND($H85,2)=0,
_xlpm.IsPrincipalRemainingBlankCondition,$H85="",
_xlpm.IsPeriodBlankCondition,ISBLANK($A86),
_xlpm.Calculation,IF(_xlpm.IsPeriodBlankCondition,"",IF(_xlpm.IsPrincipalRemainingBlankCondition,"",IF(_xlpm.IsPrincipalRemainingZeroCondition,"",_xlpm.Payment))),
_xlpm.Calculation
)</f>
        <v>1586.0104653907558</v>
      </c>
      <c r="E86" s="5">
        <f>_xlfn.LET(
_xlpm.StartingPrincipalBalance,$H85,
_xlpm.IsPrincipalRemainingZeroCondition,ROUND($H85,2)=0,
_xlpm.IsPrincipalRemainingBlankCondition,$H85="",
_xlpm.IsPeriodBlankCondition,ISBLANK($A86),
_xlpm.Calculation,IF(_xlpm.IsPeriodBlankCondition,"",IF(_xlpm.IsPrincipalRemainingBlankCondition,"",IF(_xlpm.IsPrincipalRemainingZeroCondition,"",_xlpm.StartingPrincipalBalance))),
_xlpm.Calculation
)</f>
        <v>174536.05856217889</v>
      </c>
      <c r="F86" s="5" cm="1">
        <f t="array" ref="F86">_xlfn.LET(
_xlpm.InterestCalculation,$H85*($C86/12),
_xlpm.IsPrincipalRemainingZeroCondition,ROUND($H85,2)=0,
_xlpm.IsPrincipalRemainingBlankCondition,$H85="",
_xlpm.IsPeriodBlankCondition,ISBLANK($A86),
_xlpm.Calculation,IF(_xlpm.IsPeriodBlankCondition,"",IF(_xlpm.IsPrincipalRemainingBlankCondition,"",IF(_xlpm.IsPrincipalRemainingZeroCondition,"",_xlpm.InterestCalculation))),
_xlpm.Calculation
)</f>
        <v>1454.467154684824</v>
      </c>
      <c r="G86" s="5">
        <f>_xlfn.LET(
_xlpm.PrincipalOwedCalculation,$D86-$F86,
_xlpm.IsPrincipalLessThenOrEqualToMonthlyPaymentCondition,$H85&lt;=$D86,
_xlpm.IsPrincipalZeroCondition,ROUND($H85,2) = 0,
_xlpm.IsPrincipalRemainingBlankCondition,$H85="",
_xlpm.IsPeriodBlankCondition,ISBLANK($A86),
_xlpm.Calculation,IF(_xlpm.IsPeriodBlankCondition,"",IF(_xlpm.IsPrincipalRemainingBlankCondition,"",IF(_xlpm.IsPrincipalZeroCondition,"",IF(_xlpm.IsPrincipalLessThenOrEqualToMonthlyPaymentCondition,$H85,_xlpm.PrincipalOwedCalculation)))),
_xlpm.Calculation
)</f>
        <v>131.54331070593184</v>
      </c>
      <c r="H86" s="5">
        <f>_xlfn.LET(
_xlpm.StartingBalanceGreaterThanPrincipalOwedPlusPrepaymentCondition,$E86&gt;=$G86,
_xlpm.IsPrincpalOwedPlusPrepaymentLessThanOrEqualToPrincipalRemainingCondition,ROUND($G86,2)&lt;=ROUND($H85,2),
_xlpm.IsCurrentPrincapalOwedAmtGreaterThanPrevPrincipalOwedCondition,$G85&gt;$H85,
_xlpm.IsPrincipalZeroCondition,ROUND($H85,2) = 0,
_xlpm.IsPrincipalRemainingBlankCondition,$H85="",
_xlpm.IsPeriodBlankCondition,ISBLANK($A86),
_xlpm.Calculation,IF(_xlpm.IsPeriodBlankCondition,"",IF(_xlpm.IsPrincipalRemainingBlankCondition,"",IF(_xlpm.IsPrincipalZeroCondition,"",IF(_xlpm.StartingBalanceGreaterThanPrincipalOwedPlusPrepaymentCondition,$E86-$G86,0)))),
_xlpm.Calculation
)</f>
        <v>174404.51525147297</v>
      </c>
      <c r="I86" s="5">
        <f>_xlfn.LET(
_xlpm.PrincpalRemainingCalculation,$B$11,
_xlpm.IsPrincipalZeroCondition,ROUND($H85,2) = 0,
_xlpm.IsPrincipalRemainingBlankCondition,$H85="",
_xlpm.IsPeriodBlankCondition,ISBLANK($A86),
_xlpm.Calculation,IF(_xlpm.IsPeriodBlankCondition,"",IF(_xlpm.IsPrincipalRemainingBlankCondition,"",IF(_xlpm.IsPrincipalZeroCondition,"",_xlpm.PrincpalRemainingCalculation))),
_xlpm.Calculation
)</f>
        <v>500</v>
      </c>
      <c r="J86" s="5">
        <f>_xlfn.LET(
_xlpm.IsPrincipalRemainingLessThanOrEqualToPMICutoffAmtCondition,$H85&lt;=$B$2*(1-$B$13),
_xlpm.PMIMonthlyPayment,$B$17,
_xlpm.IsPrincipalZeroCondition,ROUND($H85,2) = 0,
_xlpm.IsPrincipalRemainingBlankCondition,$H85="",
_xlpm.IsPeriodBlankCondition,ISBLANK($A86),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86" s="5">
        <f>_xlfn.LET(
_xlpm.IfPMIOwedIsBlank,IF($J86 = "",0,$J86),
_xlpm.TotalMonthlyPaymentCalculation,$F86+$G86+$I86+_xlpm.IfPMIOwedIsBlank,
_xlpm.IsPrincipalZeroCondition,ROUND($H85,2) = 0,
_xlpm.IsPrincipalRemainingBlankCondition,$H85="",
_xlpm.IsPeriodBlankCondition,ISBLANK($A86),
_xlpm.Calculation,IF(_xlpm.IsPeriodBlankCondition,"",IF(_xlpm.IsPrincipalRemainingBlankCondition,"",IF(_xlpm.IsPrincipalZeroCondition,"",_xlpm.TotalMonthlyPaymentCalculation))),
_xlpm.Calculation
)</f>
        <v>2386.0104653907556</v>
      </c>
      <c r="L86" s="5"/>
      <c r="N86" s="5"/>
    </row>
    <row r="87" spans="1:14" x14ac:dyDescent="0.3">
      <c r="A87">
        <v>62</v>
      </c>
      <c r="B87" s="53">
        <f t="shared" si="0"/>
        <v>45689</v>
      </c>
      <c r="C87" s="70">
        <f>IF(ISBLANK($A87),"",'Variable Mortgage Schedule'!$C87)</f>
        <v>0.1</v>
      </c>
      <c r="D87" s="63">
        <f>_xlfn.LET(
_xlpm.Payment,IF(OR($C87&lt;&gt;$C86,$C86=""),-PMT($C87/12,COUNT($A87:$A$625),$H86),$D86),
_xlpm.IsPrincipalRemainingZeroCondition,ROUND($H86,2)=0,
_xlpm.IsPrincipalRemainingBlankCondition,$H86="",
_xlpm.IsPeriodBlankCondition,ISBLANK($A87),
_xlpm.Calculation,IF(_xlpm.IsPeriodBlankCondition,"",IF(_xlpm.IsPrincipalRemainingBlankCondition,"",IF(_xlpm.IsPrincipalRemainingZeroCondition,"",_xlpm.Payment))),
_xlpm.Calculation
)</f>
        <v>1586.0104653907558</v>
      </c>
      <c r="E87" s="5">
        <f>_xlfn.LET(
_xlpm.StartingPrincipalBalance,$H86,
_xlpm.IsPrincipalRemainingZeroCondition,ROUND($H86,2)=0,
_xlpm.IsPrincipalRemainingBlankCondition,$H86="",
_xlpm.IsPeriodBlankCondition,ISBLANK($A87),
_xlpm.Calculation,IF(_xlpm.IsPeriodBlankCondition,"",IF(_xlpm.IsPrincipalRemainingBlankCondition,"",IF(_xlpm.IsPrincipalRemainingZeroCondition,"",_xlpm.StartingPrincipalBalance))),
_xlpm.Calculation
)</f>
        <v>174404.51525147297</v>
      </c>
      <c r="F87" s="5" cm="1">
        <f t="array" ref="F87">_xlfn.LET(
_xlpm.InterestCalculation,$H86*($C87/12),
_xlpm.IsPrincipalRemainingZeroCondition,ROUND($H86,2)=0,
_xlpm.IsPrincipalRemainingBlankCondition,$H86="",
_xlpm.IsPeriodBlankCondition,ISBLANK($A87),
_xlpm.Calculation,IF(_xlpm.IsPeriodBlankCondition,"",IF(_xlpm.IsPrincipalRemainingBlankCondition,"",IF(_xlpm.IsPrincipalRemainingZeroCondition,"",_xlpm.InterestCalculation))),
_xlpm.Calculation
)</f>
        <v>1453.3709604289413</v>
      </c>
      <c r="G87" s="5">
        <f>_xlfn.LET(
_xlpm.PrincipalOwedCalculation,$D87-$F87,
_xlpm.IsPrincipalLessThenOrEqualToMonthlyPaymentCondition,$H86&lt;=$D87,
_xlpm.IsPrincipalZeroCondition,ROUND($H86,2) = 0,
_xlpm.IsPrincipalRemainingBlankCondition,$H86="",
_xlpm.IsPeriodBlankCondition,ISBLANK($A87),
_xlpm.Calculation,IF(_xlpm.IsPeriodBlankCondition,"",IF(_xlpm.IsPrincipalRemainingBlankCondition,"",IF(_xlpm.IsPrincipalZeroCondition,"",IF(_xlpm.IsPrincipalLessThenOrEqualToMonthlyPaymentCondition,$H86,_xlpm.PrincipalOwedCalculation)))),
_xlpm.Calculation
)</f>
        <v>132.63950496181451</v>
      </c>
      <c r="H87" s="5">
        <f>_xlfn.LET(
_xlpm.StartingBalanceGreaterThanPrincipalOwedPlusPrepaymentCondition,$E87&gt;=$G87,
_xlpm.IsPrincpalOwedPlusPrepaymentLessThanOrEqualToPrincipalRemainingCondition,ROUND($G87,2)&lt;=ROUND($H86,2),
_xlpm.IsCurrentPrincapalOwedAmtGreaterThanPrevPrincipalOwedCondition,$G86&gt;$H86,
_xlpm.IsPrincipalZeroCondition,ROUND($H86,2) = 0,
_xlpm.IsPrincipalRemainingBlankCondition,$H86="",
_xlpm.IsPeriodBlankCondition,ISBLANK($A87),
_xlpm.Calculation,IF(_xlpm.IsPeriodBlankCondition,"",IF(_xlpm.IsPrincipalRemainingBlankCondition,"",IF(_xlpm.IsPrincipalZeroCondition,"",IF(_xlpm.StartingBalanceGreaterThanPrincipalOwedPlusPrepaymentCondition,$E87-$G87,0)))),
_xlpm.Calculation
)</f>
        <v>174271.87574651116</v>
      </c>
      <c r="I87" s="5">
        <f>_xlfn.LET(
_xlpm.PrincpalRemainingCalculation,$B$11,
_xlpm.IsPrincipalZeroCondition,ROUND($H86,2) = 0,
_xlpm.IsPrincipalRemainingBlankCondition,$H86="",
_xlpm.IsPeriodBlankCondition,ISBLANK($A87),
_xlpm.Calculation,IF(_xlpm.IsPeriodBlankCondition,"",IF(_xlpm.IsPrincipalRemainingBlankCondition,"",IF(_xlpm.IsPrincipalZeroCondition,"",_xlpm.PrincpalRemainingCalculation))),
_xlpm.Calculation
)</f>
        <v>500</v>
      </c>
      <c r="J87" s="5">
        <f>_xlfn.LET(
_xlpm.IsPrincipalRemainingLessThanOrEqualToPMICutoffAmtCondition,$H86&lt;=$B$2*(1-$B$13),
_xlpm.PMIMonthlyPayment,$B$17,
_xlpm.IsPrincipalZeroCondition,ROUND($H86,2) = 0,
_xlpm.IsPrincipalRemainingBlankCondition,$H86="",
_xlpm.IsPeriodBlankCondition,ISBLANK($A87),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87" s="5">
        <f>_xlfn.LET(
_xlpm.IfPMIOwedIsBlank,IF($J87 = "",0,$J87),
_xlpm.TotalMonthlyPaymentCalculation,$F87+$G87+$I87+_xlpm.IfPMIOwedIsBlank,
_xlpm.IsPrincipalZeroCondition,ROUND($H86,2) = 0,
_xlpm.IsPrincipalRemainingBlankCondition,$H86="",
_xlpm.IsPeriodBlankCondition,ISBLANK($A87),
_xlpm.Calculation,IF(_xlpm.IsPeriodBlankCondition,"",IF(_xlpm.IsPrincipalRemainingBlankCondition,"",IF(_xlpm.IsPrincipalZeroCondition,"",_xlpm.TotalMonthlyPaymentCalculation))),
_xlpm.Calculation
)</f>
        <v>2386.0104653907556</v>
      </c>
      <c r="L87" s="5"/>
      <c r="N87" s="5"/>
    </row>
    <row r="88" spans="1:14" x14ac:dyDescent="0.3">
      <c r="A88">
        <v>63</v>
      </c>
      <c r="B88" s="53">
        <f t="shared" si="0"/>
        <v>45717</v>
      </c>
      <c r="C88" s="70">
        <f>IF(ISBLANK($A88),"",'Variable Mortgage Schedule'!$C88)</f>
        <v>0.1</v>
      </c>
      <c r="D88" s="63">
        <f>_xlfn.LET(
_xlpm.Payment,IF(OR($C88&lt;&gt;$C87,$C87=""),-PMT($C88/12,COUNT($A88:$A$625),$H87),$D87),
_xlpm.IsPrincipalRemainingZeroCondition,ROUND($H87,2)=0,
_xlpm.IsPrincipalRemainingBlankCondition,$H87="",
_xlpm.IsPeriodBlankCondition,ISBLANK($A88),
_xlpm.Calculation,IF(_xlpm.IsPeriodBlankCondition,"",IF(_xlpm.IsPrincipalRemainingBlankCondition,"",IF(_xlpm.IsPrincipalRemainingZeroCondition,"",_xlpm.Payment))),
_xlpm.Calculation
)</f>
        <v>1586.0104653907558</v>
      </c>
      <c r="E88" s="5">
        <f>_xlfn.LET(
_xlpm.StartingPrincipalBalance,$H87,
_xlpm.IsPrincipalRemainingZeroCondition,ROUND($H87,2)=0,
_xlpm.IsPrincipalRemainingBlankCondition,$H87="",
_xlpm.IsPeriodBlankCondition,ISBLANK($A88),
_xlpm.Calculation,IF(_xlpm.IsPeriodBlankCondition,"",IF(_xlpm.IsPrincipalRemainingBlankCondition,"",IF(_xlpm.IsPrincipalRemainingZeroCondition,"",_xlpm.StartingPrincipalBalance))),
_xlpm.Calculation
)</f>
        <v>174271.87574651116</v>
      </c>
      <c r="F88" s="5" cm="1">
        <f t="array" ref="F88">_xlfn.LET(
_xlpm.InterestCalculation,$H87*($C88/12),
_xlpm.IsPrincipalRemainingZeroCondition,ROUND($H87,2)=0,
_xlpm.IsPrincipalRemainingBlankCondition,$H87="",
_xlpm.IsPeriodBlankCondition,ISBLANK($A88),
_xlpm.Calculation,IF(_xlpm.IsPeriodBlankCondition,"",IF(_xlpm.IsPrincipalRemainingBlankCondition,"",IF(_xlpm.IsPrincipalRemainingZeroCondition,"",_xlpm.InterestCalculation))),
_xlpm.Calculation
)</f>
        <v>1452.2656312209263</v>
      </c>
      <c r="G88" s="5">
        <f>_xlfn.LET(
_xlpm.PrincipalOwedCalculation,$D88-$F88,
_xlpm.IsPrincipalLessThenOrEqualToMonthlyPaymentCondition,$H87&lt;=$D88,
_xlpm.IsPrincipalZeroCondition,ROUND($H87,2) = 0,
_xlpm.IsPrincipalRemainingBlankCondition,$H87="",
_xlpm.IsPeriodBlankCondition,ISBLANK($A88),
_xlpm.Calculation,IF(_xlpm.IsPeriodBlankCondition,"",IF(_xlpm.IsPrincipalRemainingBlankCondition,"",IF(_xlpm.IsPrincipalZeroCondition,"",IF(_xlpm.IsPrincipalLessThenOrEqualToMonthlyPaymentCondition,$H87,_xlpm.PrincipalOwedCalculation)))),
_xlpm.Calculation
)</f>
        <v>133.74483416982957</v>
      </c>
      <c r="H88" s="5">
        <f>_xlfn.LET(
_xlpm.StartingBalanceGreaterThanPrincipalOwedPlusPrepaymentCondition,$E88&gt;=$G88,
_xlpm.IsPrincpalOwedPlusPrepaymentLessThanOrEqualToPrincipalRemainingCondition,ROUND($G88,2)&lt;=ROUND($H87,2),
_xlpm.IsCurrentPrincapalOwedAmtGreaterThanPrevPrincipalOwedCondition,$G87&gt;$H87,
_xlpm.IsPrincipalZeroCondition,ROUND($H87,2) = 0,
_xlpm.IsPrincipalRemainingBlankCondition,$H87="",
_xlpm.IsPeriodBlankCondition,ISBLANK($A88),
_xlpm.Calculation,IF(_xlpm.IsPeriodBlankCondition,"",IF(_xlpm.IsPrincipalRemainingBlankCondition,"",IF(_xlpm.IsPrincipalZeroCondition,"",IF(_xlpm.StartingBalanceGreaterThanPrincipalOwedPlusPrepaymentCondition,$E88-$G88,0)))),
_xlpm.Calculation
)</f>
        <v>174138.13091234132</v>
      </c>
      <c r="I88" s="5">
        <f>_xlfn.LET(
_xlpm.PrincpalRemainingCalculation,$B$11,
_xlpm.IsPrincipalZeroCondition,ROUND($H87,2) = 0,
_xlpm.IsPrincipalRemainingBlankCondition,$H87="",
_xlpm.IsPeriodBlankCondition,ISBLANK($A88),
_xlpm.Calculation,IF(_xlpm.IsPeriodBlankCondition,"",IF(_xlpm.IsPrincipalRemainingBlankCondition,"",IF(_xlpm.IsPrincipalZeroCondition,"",_xlpm.PrincpalRemainingCalculation))),
_xlpm.Calculation
)</f>
        <v>500</v>
      </c>
      <c r="J88" s="5">
        <f>_xlfn.LET(
_xlpm.IsPrincipalRemainingLessThanOrEqualToPMICutoffAmtCondition,$H87&lt;=$B$2*(1-$B$13),
_xlpm.PMIMonthlyPayment,$B$17,
_xlpm.IsPrincipalZeroCondition,ROUND($H87,2) = 0,
_xlpm.IsPrincipalRemainingBlankCondition,$H87="",
_xlpm.IsPeriodBlankCondition,ISBLANK($A88),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88" s="5">
        <f>_xlfn.LET(
_xlpm.IfPMIOwedIsBlank,IF($J88 = "",0,$J88),
_xlpm.TotalMonthlyPaymentCalculation,$F88+$G88+$I88+_xlpm.IfPMIOwedIsBlank,
_xlpm.IsPrincipalZeroCondition,ROUND($H87,2) = 0,
_xlpm.IsPrincipalRemainingBlankCondition,$H87="",
_xlpm.IsPeriodBlankCondition,ISBLANK($A88),
_xlpm.Calculation,IF(_xlpm.IsPeriodBlankCondition,"",IF(_xlpm.IsPrincipalRemainingBlankCondition,"",IF(_xlpm.IsPrincipalZeroCondition,"",_xlpm.TotalMonthlyPaymentCalculation))),
_xlpm.Calculation
)</f>
        <v>2386.0104653907556</v>
      </c>
      <c r="L88" s="5"/>
      <c r="N88" s="5"/>
    </row>
    <row r="89" spans="1:14" x14ac:dyDescent="0.3">
      <c r="A89">
        <v>64</v>
      </c>
      <c r="B89" s="53">
        <f t="shared" si="0"/>
        <v>45748</v>
      </c>
      <c r="C89" s="70">
        <f>IF(ISBLANK($A89),"",'Variable Mortgage Schedule'!$C89)</f>
        <v>0.1</v>
      </c>
      <c r="D89" s="63">
        <f>_xlfn.LET(
_xlpm.Payment,IF(OR($C89&lt;&gt;$C88,$C88=""),-PMT($C89/12,COUNT($A89:$A$625),$H88),$D88),
_xlpm.IsPrincipalRemainingZeroCondition,ROUND($H88,2)=0,
_xlpm.IsPrincipalRemainingBlankCondition,$H88="",
_xlpm.IsPeriodBlankCondition,ISBLANK($A89),
_xlpm.Calculation,IF(_xlpm.IsPeriodBlankCondition,"",IF(_xlpm.IsPrincipalRemainingBlankCondition,"",IF(_xlpm.IsPrincipalRemainingZeroCondition,"",_xlpm.Payment))),
_xlpm.Calculation
)</f>
        <v>1586.0104653907558</v>
      </c>
      <c r="E89" s="5">
        <f>_xlfn.LET(
_xlpm.StartingPrincipalBalance,$H88,
_xlpm.IsPrincipalRemainingZeroCondition,ROUND($H88,2)=0,
_xlpm.IsPrincipalRemainingBlankCondition,$H88="",
_xlpm.IsPeriodBlankCondition,ISBLANK($A89),
_xlpm.Calculation,IF(_xlpm.IsPeriodBlankCondition,"",IF(_xlpm.IsPrincipalRemainingBlankCondition,"",IF(_xlpm.IsPrincipalRemainingZeroCondition,"",_xlpm.StartingPrincipalBalance))),
_xlpm.Calculation
)</f>
        <v>174138.13091234132</v>
      </c>
      <c r="F89" s="5" cm="1">
        <f t="array" ref="F89">_xlfn.LET(
_xlpm.InterestCalculation,$H88*($C89/12),
_xlpm.IsPrincipalRemainingZeroCondition,ROUND($H88,2)=0,
_xlpm.IsPrincipalRemainingBlankCondition,$H88="",
_xlpm.IsPeriodBlankCondition,ISBLANK($A89),
_xlpm.Calculation,IF(_xlpm.IsPeriodBlankCondition,"",IF(_xlpm.IsPrincipalRemainingBlankCondition,"",IF(_xlpm.IsPrincipalRemainingZeroCondition,"",_xlpm.InterestCalculation))),
_xlpm.Calculation
)</f>
        <v>1451.1510909361778</v>
      </c>
      <c r="G89" s="5">
        <f>_xlfn.LET(
_xlpm.PrincipalOwedCalculation,$D89-$F89,
_xlpm.IsPrincipalLessThenOrEqualToMonthlyPaymentCondition,$H88&lt;=$D89,
_xlpm.IsPrincipalZeroCondition,ROUND($H88,2) = 0,
_xlpm.IsPrincipalRemainingBlankCondition,$H88="",
_xlpm.IsPeriodBlankCondition,ISBLANK($A89),
_xlpm.Calculation,IF(_xlpm.IsPeriodBlankCondition,"",IF(_xlpm.IsPrincipalRemainingBlankCondition,"",IF(_xlpm.IsPrincipalZeroCondition,"",IF(_xlpm.IsPrincipalLessThenOrEqualToMonthlyPaymentCondition,$H88,_xlpm.PrincipalOwedCalculation)))),
_xlpm.Calculation
)</f>
        <v>134.85937445457807</v>
      </c>
      <c r="H89" s="5">
        <f>_xlfn.LET(
_xlpm.StartingBalanceGreaterThanPrincipalOwedPlusPrepaymentCondition,$E89&gt;=$G89,
_xlpm.IsPrincpalOwedPlusPrepaymentLessThanOrEqualToPrincipalRemainingCondition,ROUND($G89,2)&lt;=ROUND($H88,2),
_xlpm.IsCurrentPrincapalOwedAmtGreaterThanPrevPrincipalOwedCondition,$G88&gt;$H88,
_xlpm.IsPrincipalZeroCondition,ROUND($H88,2) = 0,
_xlpm.IsPrincipalRemainingBlankCondition,$H88="",
_xlpm.IsPeriodBlankCondition,ISBLANK($A89),
_xlpm.Calculation,IF(_xlpm.IsPeriodBlankCondition,"",IF(_xlpm.IsPrincipalRemainingBlankCondition,"",IF(_xlpm.IsPrincipalZeroCondition,"",IF(_xlpm.StartingBalanceGreaterThanPrincipalOwedPlusPrepaymentCondition,$E89-$G89,0)))),
_xlpm.Calculation
)</f>
        <v>174003.27153788676</v>
      </c>
      <c r="I89" s="5">
        <f>_xlfn.LET(
_xlpm.PrincpalRemainingCalculation,$B$11,
_xlpm.IsPrincipalZeroCondition,ROUND($H88,2) = 0,
_xlpm.IsPrincipalRemainingBlankCondition,$H88="",
_xlpm.IsPeriodBlankCondition,ISBLANK($A89),
_xlpm.Calculation,IF(_xlpm.IsPeriodBlankCondition,"",IF(_xlpm.IsPrincipalRemainingBlankCondition,"",IF(_xlpm.IsPrincipalZeroCondition,"",_xlpm.PrincpalRemainingCalculation))),
_xlpm.Calculation
)</f>
        <v>500</v>
      </c>
      <c r="J89" s="5">
        <f>_xlfn.LET(
_xlpm.IsPrincipalRemainingLessThanOrEqualToPMICutoffAmtCondition,$H88&lt;=$B$2*(1-$B$13),
_xlpm.PMIMonthlyPayment,$B$17,
_xlpm.IsPrincipalZeroCondition,ROUND($H88,2) = 0,
_xlpm.IsPrincipalRemainingBlankCondition,$H88="",
_xlpm.IsPeriodBlankCondition,ISBLANK($A89),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89" s="5">
        <f>_xlfn.LET(
_xlpm.IfPMIOwedIsBlank,IF($J89 = "",0,$J89),
_xlpm.TotalMonthlyPaymentCalculation,$F89+$G89+$I89+_xlpm.IfPMIOwedIsBlank,
_xlpm.IsPrincipalZeroCondition,ROUND($H88,2) = 0,
_xlpm.IsPrincipalRemainingBlankCondition,$H88="",
_xlpm.IsPeriodBlankCondition,ISBLANK($A89),
_xlpm.Calculation,IF(_xlpm.IsPeriodBlankCondition,"",IF(_xlpm.IsPrincipalRemainingBlankCondition,"",IF(_xlpm.IsPrincipalZeroCondition,"",_xlpm.TotalMonthlyPaymentCalculation))),
_xlpm.Calculation
)</f>
        <v>2386.0104653907556</v>
      </c>
      <c r="N89" s="5"/>
    </row>
    <row r="90" spans="1:14" x14ac:dyDescent="0.3">
      <c r="A90">
        <v>65</v>
      </c>
      <c r="B90" s="53">
        <f t="shared" si="0"/>
        <v>45778</v>
      </c>
      <c r="C90" s="70">
        <f>IF(ISBLANK($A90),"",'Variable Mortgage Schedule'!$C90)</f>
        <v>0.1</v>
      </c>
      <c r="D90" s="63">
        <f>_xlfn.LET(
_xlpm.Payment,IF(OR($C90&lt;&gt;$C89,$C89=""),-PMT($C90/12,COUNT($A90:$A$625),$H89),$D89),
_xlpm.IsPrincipalRemainingZeroCondition,ROUND($H89,2)=0,
_xlpm.IsPrincipalRemainingBlankCondition,$H89="",
_xlpm.IsPeriodBlankCondition,ISBLANK($A90),
_xlpm.Calculation,IF(_xlpm.IsPeriodBlankCondition,"",IF(_xlpm.IsPrincipalRemainingBlankCondition,"",IF(_xlpm.IsPrincipalRemainingZeroCondition,"",_xlpm.Payment))),
_xlpm.Calculation
)</f>
        <v>1586.0104653907558</v>
      </c>
      <c r="E90" s="5">
        <f>_xlfn.LET(
_xlpm.StartingPrincipalBalance,$H89,
_xlpm.IsPrincipalRemainingZeroCondition,ROUND($H89,2)=0,
_xlpm.IsPrincipalRemainingBlankCondition,$H89="",
_xlpm.IsPeriodBlankCondition,ISBLANK($A90),
_xlpm.Calculation,IF(_xlpm.IsPeriodBlankCondition,"",IF(_xlpm.IsPrincipalRemainingBlankCondition,"",IF(_xlpm.IsPrincipalRemainingZeroCondition,"",_xlpm.StartingPrincipalBalance))),
_xlpm.Calculation
)</f>
        <v>174003.27153788676</v>
      </c>
      <c r="F90" s="5" cm="1">
        <f t="array" ref="F90">_xlfn.LET(
_xlpm.InterestCalculation,$H89*($C90/12),
_xlpm.IsPrincipalRemainingZeroCondition,ROUND($H89,2)=0,
_xlpm.IsPrincipalRemainingBlankCondition,$H89="",
_xlpm.IsPeriodBlankCondition,ISBLANK($A90),
_xlpm.Calculation,IF(_xlpm.IsPeriodBlankCondition,"",IF(_xlpm.IsPrincipalRemainingBlankCondition,"",IF(_xlpm.IsPrincipalRemainingZeroCondition,"",_xlpm.InterestCalculation))),
_xlpm.Calculation
)</f>
        <v>1450.0272628157229</v>
      </c>
      <c r="G90" s="5">
        <f>_xlfn.LET(
_xlpm.PrincipalOwedCalculation,$D90-$F90,
_xlpm.IsPrincipalLessThenOrEqualToMonthlyPaymentCondition,$H89&lt;=$D90,
_xlpm.IsPrincipalZeroCondition,ROUND($H89,2) = 0,
_xlpm.IsPrincipalRemainingBlankCondition,$H89="",
_xlpm.IsPeriodBlankCondition,ISBLANK($A90),
_xlpm.Calculation,IF(_xlpm.IsPeriodBlankCondition,"",IF(_xlpm.IsPrincipalRemainingBlankCondition,"",IF(_xlpm.IsPrincipalZeroCondition,"",IF(_xlpm.IsPrincipalLessThenOrEqualToMonthlyPaymentCondition,$H89,_xlpm.PrincipalOwedCalculation)))),
_xlpm.Calculation
)</f>
        <v>135.98320257503292</v>
      </c>
      <c r="H90" s="5">
        <f>_xlfn.LET(
_xlpm.StartingBalanceGreaterThanPrincipalOwedPlusPrepaymentCondition,$E90&gt;=$G90,
_xlpm.IsPrincpalOwedPlusPrepaymentLessThanOrEqualToPrincipalRemainingCondition,ROUND($G90,2)&lt;=ROUND($H89,2),
_xlpm.IsCurrentPrincapalOwedAmtGreaterThanPrevPrincipalOwedCondition,$G89&gt;$H89,
_xlpm.IsPrincipalZeroCondition,ROUND($H89,2) = 0,
_xlpm.IsPrincipalRemainingBlankCondition,$H89="",
_xlpm.IsPeriodBlankCondition,ISBLANK($A90),
_xlpm.Calculation,IF(_xlpm.IsPeriodBlankCondition,"",IF(_xlpm.IsPrincipalRemainingBlankCondition,"",IF(_xlpm.IsPrincipalZeroCondition,"",IF(_xlpm.StartingBalanceGreaterThanPrincipalOwedPlusPrepaymentCondition,$E90-$G90,0)))),
_xlpm.Calculation
)</f>
        <v>173867.28833531172</v>
      </c>
      <c r="I90" s="5">
        <f>_xlfn.LET(
_xlpm.PrincpalRemainingCalculation,$B$11,
_xlpm.IsPrincipalZeroCondition,ROUND($H89,2) = 0,
_xlpm.IsPrincipalRemainingBlankCondition,$H89="",
_xlpm.IsPeriodBlankCondition,ISBLANK($A90),
_xlpm.Calculation,IF(_xlpm.IsPeriodBlankCondition,"",IF(_xlpm.IsPrincipalRemainingBlankCondition,"",IF(_xlpm.IsPrincipalZeroCondition,"",_xlpm.PrincpalRemainingCalculation))),
_xlpm.Calculation
)</f>
        <v>500</v>
      </c>
      <c r="J90" s="5">
        <f>_xlfn.LET(
_xlpm.IsPrincipalRemainingLessThanOrEqualToPMICutoffAmtCondition,$H89&lt;=$B$2*(1-$B$13),
_xlpm.PMIMonthlyPayment,$B$17,
_xlpm.IsPrincipalZeroCondition,ROUND($H89,2) = 0,
_xlpm.IsPrincipalRemainingBlankCondition,$H89="",
_xlpm.IsPeriodBlankCondition,ISBLANK($A90),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90" s="5">
        <f>_xlfn.LET(
_xlpm.IfPMIOwedIsBlank,IF($J90 = "",0,$J90),
_xlpm.TotalMonthlyPaymentCalculation,$F90+$G90+$I90+_xlpm.IfPMIOwedIsBlank,
_xlpm.IsPrincipalZeroCondition,ROUND($H89,2) = 0,
_xlpm.IsPrincipalRemainingBlankCondition,$H89="",
_xlpm.IsPeriodBlankCondition,ISBLANK($A90),
_xlpm.Calculation,IF(_xlpm.IsPeriodBlankCondition,"",IF(_xlpm.IsPrincipalRemainingBlankCondition,"",IF(_xlpm.IsPrincipalZeroCondition,"",_xlpm.TotalMonthlyPaymentCalculation))),
_xlpm.Calculation
)</f>
        <v>2386.0104653907556</v>
      </c>
      <c r="N90" s="5"/>
    </row>
    <row r="91" spans="1:14" x14ac:dyDescent="0.3">
      <c r="A91">
        <v>66</v>
      </c>
      <c r="B91" s="53">
        <f t="shared" ref="B91:B154" si="1">IF(ISBLANK($A91),"",EDATE($B90,1))</f>
        <v>45809</v>
      </c>
      <c r="C91" s="70">
        <f>IF(ISBLANK($A91),"",'Variable Mortgage Schedule'!$C91)</f>
        <v>0.1</v>
      </c>
      <c r="D91" s="63">
        <f>_xlfn.LET(
_xlpm.Payment,IF(OR($C91&lt;&gt;$C90,$C90=""),-PMT($C91/12,COUNT($A91:$A$625),$H90),$D90),
_xlpm.IsPrincipalRemainingZeroCondition,ROUND($H90,2)=0,
_xlpm.IsPrincipalRemainingBlankCondition,$H90="",
_xlpm.IsPeriodBlankCondition,ISBLANK($A91),
_xlpm.Calculation,IF(_xlpm.IsPeriodBlankCondition,"",IF(_xlpm.IsPrincipalRemainingBlankCondition,"",IF(_xlpm.IsPrincipalRemainingZeroCondition,"",_xlpm.Payment))),
_xlpm.Calculation
)</f>
        <v>1586.0104653907558</v>
      </c>
      <c r="E91" s="5">
        <f>_xlfn.LET(
_xlpm.StartingPrincipalBalance,$H90,
_xlpm.IsPrincipalRemainingZeroCondition,ROUND($H90,2)=0,
_xlpm.IsPrincipalRemainingBlankCondition,$H90="",
_xlpm.IsPeriodBlankCondition,ISBLANK($A91),
_xlpm.Calculation,IF(_xlpm.IsPeriodBlankCondition,"",IF(_xlpm.IsPrincipalRemainingBlankCondition,"",IF(_xlpm.IsPrincipalRemainingZeroCondition,"",_xlpm.StartingPrincipalBalance))),
_xlpm.Calculation
)</f>
        <v>173867.28833531172</v>
      </c>
      <c r="F91" s="5" cm="1">
        <f t="array" ref="F91">_xlfn.LET(
_xlpm.InterestCalculation,$H90*($C91/12),
_xlpm.IsPrincipalRemainingZeroCondition,ROUND($H90,2)=0,
_xlpm.IsPrincipalRemainingBlankCondition,$H90="",
_xlpm.IsPeriodBlankCondition,ISBLANK($A91),
_xlpm.Calculation,IF(_xlpm.IsPeriodBlankCondition,"",IF(_xlpm.IsPrincipalRemainingBlankCondition,"",IF(_xlpm.IsPrincipalRemainingZeroCondition,"",_xlpm.InterestCalculation))),
_xlpm.Calculation
)</f>
        <v>1448.894069460931</v>
      </c>
      <c r="G91" s="5">
        <f>_xlfn.LET(
_xlpm.PrincipalOwedCalculation,$D91-$F91,
_xlpm.IsPrincipalLessThenOrEqualToMonthlyPaymentCondition,$H90&lt;=$D91,
_xlpm.IsPrincipalZeroCondition,ROUND($H90,2) = 0,
_xlpm.IsPrincipalRemainingBlankCondition,$H90="",
_xlpm.IsPeriodBlankCondition,ISBLANK($A91),
_xlpm.Calculation,IF(_xlpm.IsPeriodBlankCondition,"",IF(_xlpm.IsPrincipalRemainingBlankCondition,"",IF(_xlpm.IsPrincipalZeroCondition,"",IF(_xlpm.IsPrincipalLessThenOrEqualToMonthlyPaymentCondition,$H90,_xlpm.PrincipalOwedCalculation)))),
_xlpm.Calculation
)</f>
        <v>137.11639592982488</v>
      </c>
      <c r="H91" s="5">
        <f>_xlfn.LET(
_xlpm.StartingBalanceGreaterThanPrincipalOwedPlusPrepaymentCondition,$E91&gt;=$G91,
_xlpm.IsPrincpalOwedPlusPrepaymentLessThanOrEqualToPrincipalRemainingCondition,ROUND($G91,2)&lt;=ROUND($H90,2),
_xlpm.IsCurrentPrincapalOwedAmtGreaterThanPrevPrincipalOwedCondition,$G90&gt;$H90,
_xlpm.IsPrincipalZeroCondition,ROUND($H90,2) = 0,
_xlpm.IsPrincipalRemainingBlankCondition,$H90="",
_xlpm.IsPeriodBlankCondition,ISBLANK($A91),
_xlpm.Calculation,IF(_xlpm.IsPeriodBlankCondition,"",IF(_xlpm.IsPrincipalRemainingBlankCondition,"",IF(_xlpm.IsPrincipalZeroCondition,"",IF(_xlpm.StartingBalanceGreaterThanPrincipalOwedPlusPrepaymentCondition,$E91-$G91,0)))),
_xlpm.Calculation
)</f>
        <v>173730.17193938189</v>
      </c>
      <c r="I91" s="5">
        <f>_xlfn.LET(
_xlpm.PrincpalRemainingCalculation,$B$11,
_xlpm.IsPrincipalZeroCondition,ROUND($H90,2) = 0,
_xlpm.IsPrincipalRemainingBlankCondition,$H90="",
_xlpm.IsPeriodBlankCondition,ISBLANK($A91),
_xlpm.Calculation,IF(_xlpm.IsPeriodBlankCondition,"",IF(_xlpm.IsPrincipalRemainingBlankCondition,"",IF(_xlpm.IsPrincipalZeroCondition,"",_xlpm.PrincpalRemainingCalculation))),
_xlpm.Calculation
)</f>
        <v>500</v>
      </c>
      <c r="J91" s="5">
        <f>_xlfn.LET(
_xlpm.IsPrincipalRemainingLessThanOrEqualToPMICutoffAmtCondition,$H90&lt;=$B$2*(1-$B$13),
_xlpm.PMIMonthlyPayment,$B$17,
_xlpm.IsPrincipalZeroCondition,ROUND($H90,2) = 0,
_xlpm.IsPrincipalRemainingBlankCondition,$H90="",
_xlpm.IsPeriodBlankCondition,ISBLANK($A91),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91" s="5">
        <f>_xlfn.LET(
_xlpm.IfPMIOwedIsBlank,IF($J91 = "",0,$J91),
_xlpm.TotalMonthlyPaymentCalculation,$F91+$G91+$I91+_xlpm.IfPMIOwedIsBlank,
_xlpm.IsPrincipalZeroCondition,ROUND($H90,2) = 0,
_xlpm.IsPrincipalRemainingBlankCondition,$H90="",
_xlpm.IsPeriodBlankCondition,ISBLANK($A91),
_xlpm.Calculation,IF(_xlpm.IsPeriodBlankCondition,"",IF(_xlpm.IsPrincipalRemainingBlankCondition,"",IF(_xlpm.IsPrincipalZeroCondition,"",_xlpm.TotalMonthlyPaymentCalculation))),
_xlpm.Calculation
)</f>
        <v>2386.0104653907556</v>
      </c>
      <c r="N91" s="5"/>
    </row>
    <row r="92" spans="1:14" x14ac:dyDescent="0.3">
      <c r="A92">
        <v>67</v>
      </c>
      <c r="B92" s="53">
        <f t="shared" si="1"/>
        <v>45839</v>
      </c>
      <c r="C92" s="70">
        <f>IF(ISBLANK($A92),"",'Variable Mortgage Schedule'!$C92)</f>
        <v>0.1</v>
      </c>
      <c r="D92" s="63">
        <f>_xlfn.LET(
_xlpm.Payment,IF(OR($C92&lt;&gt;$C91,$C91=""),-PMT($C92/12,COUNT($A92:$A$625),$H91),$D91),
_xlpm.IsPrincipalRemainingZeroCondition,ROUND($H91,2)=0,
_xlpm.IsPrincipalRemainingBlankCondition,$H91="",
_xlpm.IsPeriodBlankCondition,ISBLANK($A92),
_xlpm.Calculation,IF(_xlpm.IsPeriodBlankCondition,"",IF(_xlpm.IsPrincipalRemainingBlankCondition,"",IF(_xlpm.IsPrincipalRemainingZeroCondition,"",_xlpm.Payment))),
_xlpm.Calculation
)</f>
        <v>1586.0104653907558</v>
      </c>
      <c r="E92" s="5">
        <f>_xlfn.LET(
_xlpm.StartingPrincipalBalance,$H91,
_xlpm.IsPrincipalRemainingZeroCondition,ROUND($H91,2)=0,
_xlpm.IsPrincipalRemainingBlankCondition,$H91="",
_xlpm.IsPeriodBlankCondition,ISBLANK($A92),
_xlpm.Calculation,IF(_xlpm.IsPeriodBlankCondition,"",IF(_xlpm.IsPrincipalRemainingBlankCondition,"",IF(_xlpm.IsPrincipalRemainingZeroCondition,"",_xlpm.StartingPrincipalBalance))),
_xlpm.Calculation
)</f>
        <v>173730.17193938189</v>
      </c>
      <c r="F92" s="5" cm="1">
        <f t="array" ref="F92">_xlfn.LET(
_xlpm.InterestCalculation,$H91*($C92/12),
_xlpm.IsPrincipalRemainingZeroCondition,ROUND($H91,2)=0,
_xlpm.IsPrincipalRemainingBlankCondition,$H91="",
_xlpm.IsPeriodBlankCondition,ISBLANK($A92),
_xlpm.Calculation,IF(_xlpm.IsPeriodBlankCondition,"",IF(_xlpm.IsPrincipalRemainingBlankCondition,"",IF(_xlpm.IsPrincipalRemainingZeroCondition,"",_xlpm.InterestCalculation))),
_xlpm.Calculation
)</f>
        <v>1447.7514328281825</v>
      </c>
      <c r="G92" s="5">
        <f>_xlfn.LET(
_xlpm.PrincipalOwedCalculation,$D92-$F92,
_xlpm.IsPrincipalLessThenOrEqualToMonthlyPaymentCondition,$H91&lt;=$D92,
_xlpm.IsPrincipalZeroCondition,ROUND($H91,2) = 0,
_xlpm.IsPrincipalRemainingBlankCondition,$H91="",
_xlpm.IsPeriodBlankCondition,ISBLANK($A92),
_xlpm.Calculation,IF(_xlpm.IsPeriodBlankCondition,"",IF(_xlpm.IsPrincipalRemainingBlankCondition,"",IF(_xlpm.IsPrincipalZeroCondition,"",IF(_xlpm.IsPrincipalLessThenOrEqualToMonthlyPaymentCondition,$H91,_xlpm.PrincipalOwedCalculation)))),
_xlpm.Calculation
)</f>
        <v>138.25903256257334</v>
      </c>
      <c r="H92" s="5">
        <f>_xlfn.LET(
_xlpm.StartingBalanceGreaterThanPrincipalOwedPlusPrepaymentCondition,$E92&gt;=$G92,
_xlpm.IsPrincpalOwedPlusPrepaymentLessThanOrEqualToPrincipalRemainingCondition,ROUND($G92,2)&lt;=ROUND($H91,2),
_xlpm.IsCurrentPrincapalOwedAmtGreaterThanPrevPrincipalOwedCondition,$G91&gt;$H91,
_xlpm.IsPrincipalZeroCondition,ROUND($H91,2) = 0,
_xlpm.IsPrincipalRemainingBlankCondition,$H91="",
_xlpm.IsPeriodBlankCondition,ISBLANK($A92),
_xlpm.Calculation,IF(_xlpm.IsPeriodBlankCondition,"",IF(_xlpm.IsPrincipalRemainingBlankCondition,"",IF(_xlpm.IsPrincipalZeroCondition,"",IF(_xlpm.StartingBalanceGreaterThanPrincipalOwedPlusPrepaymentCondition,$E92-$G92,0)))),
_xlpm.Calculation
)</f>
        <v>173591.91290681931</v>
      </c>
      <c r="I92" s="5">
        <f>_xlfn.LET(
_xlpm.PrincpalRemainingCalculation,$B$11,
_xlpm.IsPrincipalZeroCondition,ROUND($H91,2) = 0,
_xlpm.IsPrincipalRemainingBlankCondition,$H91="",
_xlpm.IsPeriodBlankCondition,ISBLANK($A92),
_xlpm.Calculation,IF(_xlpm.IsPeriodBlankCondition,"",IF(_xlpm.IsPrincipalRemainingBlankCondition,"",IF(_xlpm.IsPrincipalZeroCondition,"",_xlpm.PrincpalRemainingCalculation))),
_xlpm.Calculation
)</f>
        <v>500</v>
      </c>
      <c r="J92" s="5">
        <f>_xlfn.LET(
_xlpm.IsPrincipalRemainingLessThanOrEqualToPMICutoffAmtCondition,$H91&lt;=$B$2*(1-$B$13),
_xlpm.PMIMonthlyPayment,$B$17,
_xlpm.IsPrincipalZeroCondition,ROUND($H91,2) = 0,
_xlpm.IsPrincipalRemainingBlankCondition,$H91="",
_xlpm.IsPeriodBlankCondition,ISBLANK($A92),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92" s="5">
        <f>_xlfn.LET(
_xlpm.IfPMIOwedIsBlank,IF($J92 = "",0,$J92),
_xlpm.TotalMonthlyPaymentCalculation,$F92+$G92+$I92+_xlpm.IfPMIOwedIsBlank,
_xlpm.IsPrincipalZeroCondition,ROUND($H91,2) = 0,
_xlpm.IsPrincipalRemainingBlankCondition,$H91="",
_xlpm.IsPeriodBlankCondition,ISBLANK($A92),
_xlpm.Calculation,IF(_xlpm.IsPeriodBlankCondition,"",IF(_xlpm.IsPrincipalRemainingBlankCondition,"",IF(_xlpm.IsPrincipalZeroCondition,"",_xlpm.TotalMonthlyPaymentCalculation))),
_xlpm.Calculation
)</f>
        <v>2386.0104653907556</v>
      </c>
      <c r="N92" s="5"/>
    </row>
    <row r="93" spans="1:14" x14ac:dyDescent="0.3">
      <c r="A93">
        <v>68</v>
      </c>
      <c r="B93" s="53">
        <f t="shared" si="1"/>
        <v>45870</v>
      </c>
      <c r="C93" s="70">
        <f>IF(ISBLANK($A93),"",'Variable Mortgage Schedule'!$C93)</f>
        <v>0.1</v>
      </c>
      <c r="D93" s="63">
        <f>_xlfn.LET(
_xlpm.Payment,IF(OR($C93&lt;&gt;$C92,$C92=""),-PMT($C93/12,COUNT($A93:$A$625),$H92),$D92),
_xlpm.IsPrincipalRemainingZeroCondition,ROUND($H92,2)=0,
_xlpm.IsPrincipalRemainingBlankCondition,$H92="",
_xlpm.IsPeriodBlankCondition,ISBLANK($A93),
_xlpm.Calculation,IF(_xlpm.IsPeriodBlankCondition,"",IF(_xlpm.IsPrincipalRemainingBlankCondition,"",IF(_xlpm.IsPrincipalRemainingZeroCondition,"",_xlpm.Payment))),
_xlpm.Calculation
)</f>
        <v>1586.0104653907558</v>
      </c>
      <c r="E93" s="5">
        <f>_xlfn.LET(
_xlpm.StartingPrincipalBalance,$H92,
_xlpm.IsPrincipalRemainingZeroCondition,ROUND($H92,2)=0,
_xlpm.IsPrincipalRemainingBlankCondition,$H92="",
_xlpm.IsPeriodBlankCondition,ISBLANK($A93),
_xlpm.Calculation,IF(_xlpm.IsPeriodBlankCondition,"",IF(_xlpm.IsPrincipalRemainingBlankCondition,"",IF(_xlpm.IsPrincipalRemainingZeroCondition,"",_xlpm.StartingPrincipalBalance))),
_xlpm.Calculation
)</f>
        <v>173591.91290681931</v>
      </c>
      <c r="F93" s="5" cm="1">
        <f t="array" ref="F93">_xlfn.LET(
_xlpm.InterestCalculation,$H92*($C93/12),
_xlpm.IsPrincipalRemainingZeroCondition,ROUND($H92,2)=0,
_xlpm.IsPrincipalRemainingBlankCondition,$H92="",
_xlpm.IsPeriodBlankCondition,ISBLANK($A93),
_xlpm.Calculation,IF(_xlpm.IsPeriodBlankCondition,"",IF(_xlpm.IsPrincipalRemainingBlankCondition,"",IF(_xlpm.IsPrincipalRemainingZeroCondition,"",_xlpm.InterestCalculation))),
_xlpm.Calculation
)</f>
        <v>1446.5992742234944</v>
      </c>
      <c r="G93" s="5">
        <f>_xlfn.LET(
_xlpm.PrincipalOwedCalculation,$D93-$F93,
_xlpm.IsPrincipalLessThenOrEqualToMonthlyPaymentCondition,$H92&lt;=$D93,
_xlpm.IsPrincipalZeroCondition,ROUND($H92,2) = 0,
_xlpm.IsPrincipalRemainingBlankCondition,$H92="",
_xlpm.IsPeriodBlankCondition,ISBLANK($A93),
_xlpm.Calculation,IF(_xlpm.IsPeriodBlankCondition,"",IF(_xlpm.IsPrincipalRemainingBlankCondition,"",IF(_xlpm.IsPrincipalZeroCondition,"",IF(_xlpm.IsPrincipalLessThenOrEqualToMonthlyPaymentCondition,$H92,_xlpm.PrincipalOwedCalculation)))),
_xlpm.Calculation
)</f>
        <v>139.41119116726145</v>
      </c>
      <c r="H93" s="5">
        <f>_xlfn.LET(
_xlpm.StartingBalanceGreaterThanPrincipalOwedPlusPrepaymentCondition,$E93&gt;=$G93,
_xlpm.IsPrincpalOwedPlusPrepaymentLessThanOrEqualToPrincipalRemainingCondition,ROUND($G93,2)&lt;=ROUND($H92,2),
_xlpm.IsCurrentPrincapalOwedAmtGreaterThanPrevPrincipalOwedCondition,$G92&gt;$H92,
_xlpm.IsPrincipalZeroCondition,ROUND($H92,2) = 0,
_xlpm.IsPrincipalRemainingBlankCondition,$H92="",
_xlpm.IsPeriodBlankCondition,ISBLANK($A93),
_xlpm.Calculation,IF(_xlpm.IsPeriodBlankCondition,"",IF(_xlpm.IsPrincipalRemainingBlankCondition,"",IF(_xlpm.IsPrincipalZeroCondition,"",IF(_xlpm.StartingBalanceGreaterThanPrincipalOwedPlusPrepaymentCondition,$E93-$G93,0)))),
_xlpm.Calculation
)</f>
        <v>173452.50171565206</v>
      </c>
      <c r="I93" s="5">
        <f>_xlfn.LET(
_xlpm.PrincpalRemainingCalculation,$B$11,
_xlpm.IsPrincipalZeroCondition,ROUND($H92,2) = 0,
_xlpm.IsPrincipalRemainingBlankCondition,$H92="",
_xlpm.IsPeriodBlankCondition,ISBLANK($A93),
_xlpm.Calculation,IF(_xlpm.IsPeriodBlankCondition,"",IF(_xlpm.IsPrincipalRemainingBlankCondition,"",IF(_xlpm.IsPrincipalZeroCondition,"",_xlpm.PrincpalRemainingCalculation))),
_xlpm.Calculation
)</f>
        <v>500</v>
      </c>
      <c r="J93" s="5">
        <f>_xlfn.LET(
_xlpm.IsPrincipalRemainingLessThanOrEqualToPMICutoffAmtCondition,$H92&lt;=$B$2*(1-$B$13),
_xlpm.PMIMonthlyPayment,$B$17,
_xlpm.IsPrincipalZeroCondition,ROUND($H92,2) = 0,
_xlpm.IsPrincipalRemainingBlankCondition,$H92="",
_xlpm.IsPeriodBlankCondition,ISBLANK($A93),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93" s="5">
        <f>_xlfn.LET(
_xlpm.IfPMIOwedIsBlank,IF($J93 = "",0,$J93),
_xlpm.TotalMonthlyPaymentCalculation,$F93+$G93+$I93+_xlpm.IfPMIOwedIsBlank,
_xlpm.IsPrincipalZeroCondition,ROUND($H92,2) = 0,
_xlpm.IsPrincipalRemainingBlankCondition,$H92="",
_xlpm.IsPeriodBlankCondition,ISBLANK($A93),
_xlpm.Calculation,IF(_xlpm.IsPeriodBlankCondition,"",IF(_xlpm.IsPrincipalRemainingBlankCondition,"",IF(_xlpm.IsPrincipalZeroCondition,"",_xlpm.TotalMonthlyPaymentCalculation))),
_xlpm.Calculation
)</f>
        <v>2386.0104653907556</v>
      </c>
      <c r="N93" s="5"/>
    </row>
    <row r="94" spans="1:14" x14ac:dyDescent="0.3">
      <c r="A94">
        <v>69</v>
      </c>
      <c r="B94" s="53">
        <f t="shared" si="1"/>
        <v>45901</v>
      </c>
      <c r="C94" s="70">
        <f>IF(ISBLANK($A94),"",'Variable Mortgage Schedule'!$C94)</f>
        <v>0.1</v>
      </c>
      <c r="D94" s="63">
        <f>_xlfn.LET(
_xlpm.Payment,IF(OR($C94&lt;&gt;$C93,$C93=""),-PMT($C94/12,COUNT($A94:$A$625),$H93),$D93),
_xlpm.IsPrincipalRemainingZeroCondition,ROUND($H93,2)=0,
_xlpm.IsPrincipalRemainingBlankCondition,$H93="",
_xlpm.IsPeriodBlankCondition,ISBLANK($A94),
_xlpm.Calculation,IF(_xlpm.IsPeriodBlankCondition,"",IF(_xlpm.IsPrincipalRemainingBlankCondition,"",IF(_xlpm.IsPrincipalRemainingZeroCondition,"",_xlpm.Payment))),
_xlpm.Calculation
)</f>
        <v>1586.0104653907558</v>
      </c>
      <c r="E94" s="5">
        <f>_xlfn.LET(
_xlpm.StartingPrincipalBalance,$H93,
_xlpm.IsPrincipalRemainingZeroCondition,ROUND($H93,2)=0,
_xlpm.IsPrincipalRemainingBlankCondition,$H93="",
_xlpm.IsPeriodBlankCondition,ISBLANK($A94),
_xlpm.Calculation,IF(_xlpm.IsPeriodBlankCondition,"",IF(_xlpm.IsPrincipalRemainingBlankCondition,"",IF(_xlpm.IsPrincipalRemainingZeroCondition,"",_xlpm.StartingPrincipalBalance))),
_xlpm.Calculation
)</f>
        <v>173452.50171565206</v>
      </c>
      <c r="F94" s="5" cm="1">
        <f t="array" ref="F94">_xlfn.LET(
_xlpm.InterestCalculation,$H93*($C94/12),
_xlpm.IsPrincipalRemainingZeroCondition,ROUND($H93,2)=0,
_xlpm.IsPrincipalRemainingBlankCondition,$H93="",
_xlpm.IsPeriodBlankCondition,ISBLANK($A94),
_xlpm.Calculation,IF(_xlpm.IsPeriodBlankCondition,"",IF(_xlpm.IsPrincipalRemainingBlankCondition,"",IF(_xlpm.IsPrincipalRemainingZeroCondition,"",_xlpm.InterestCalculation))),
_xlpm.Calculation
)</f>
        <v>1445.4375142971005</v>
      </c>
      <c r="G94" s="5">
        <f>_xlfn.LET(
_xlpm.PrincipalOwedCalculation,$D94-$F94,
_xlpm.IsPrincipalLessThenOrEqualToMonthlyPaymentCondition,$H93&lt;=$D94,
_xlpm.IsPrincipalZeroCondition,ROUND($H93,2) = 0,
_xlpm.IsPrincipalRemainingBlankCondition,$H93="",
_xlpm.IsPeriodBlankCondition,ISBLANK($A94),
_xlpm.Calculation,IF(_xlpm.IsPeriodBlankCondition,"",IF(_xlpm.IsPrincipalRemainingBlankCondition,"",IF(_xlpm.IsPrincipalZeroCondition,"",IF(_xlpm.IsPrincipalLessThenOrEqualToMonthlyPaymentCondition,$H93,_xlpm.PrincipalOwedCalculation)))),
_xlpm.Calculation
)</f>
        <v>140.57295109365532</v>
      </c>
      <c r="H94" s="5">
        <f>_xlfn.LET(
_xlpm.StartingBalanceGreaterThanPrincipalOwedPlusPrepaymentCondition,$E94&gt;=$G94,
_xlpm.IsPrincpalOwedPlusPrepaymentLessThanOrEqualToPrincipalRemainingCondition,ROUND($G94,2)&lt;=ROUND($H93,2),
_xlpm.IsCurrentPrincapalOwedAmtGreaterThanPrevPrincipalOwedCondition,$G93&gt;$H93,
_xlpm.IsPrincipalZeroCondition,ROUND($H93,2) = 0,
_xlpm.IsPrincipalRemainingBlankCondition,$H93="",
_xlpm.IsPeriodBlankCondition,ISBLANK($A94),
_xlpm.Calculation,IF(_xlpm.IsPeriodBlankCondition,"",IF(_xlpm.IsPrincipalRemainingBlankCondition,"",IF(_xlpm.IsPrincipalZeroCondition,"",IF(_xlpm.StartingBalanceGreaterThanPrincipalOwedPlusPrepaymentCondition,$E94-$G94,0)))),
_xlpm.Calculation
)</f>
        <v>173311.9287645584</v>
      </c>
      <c r="I94" s="5">
        <f>_xlfn.LET(
_xlpm.PrincpalRemainingCalculation,$B$11,
_xlpm.IsPrincipalZeroCondition,ROUND($H93,2) = 0,
_xlpm.IsPrincipalRemainingBlankCondition,$H93="",
_xlpm.IsPeriodBlankCondition,ISBLANK($A94),
_xlpm.Calculation,IF(_xlpm.IsPeriodBlankCondition,"",IF(_xlpm.IsPrincipalRemainingBlankCondition,"",IF(_xlpm.IsPrincipalZeroCondition,"",_xlpm.PrincpalRemainingCalculation))),
_xlpm.Calculation
)</f>
        <v>500</v>
      </c>
      <c r="J94" s="5">
        <f>_xlfn.LET(
_xlpm.IsPrincipalRemainingLessThanOrEqualToPMICutoffAmtCondition,$H93&lt;=$B$2*(1-$B$13),
_xlpm.PMIMonthlyPayment,$B$17,
_xlpm.IsPrincipalZeroCondition,ROUND($H93,2) = 0,
_xlpm.IsPrincipalRemainingBlankCondition,$H93="",
_xlpm.IsPeriodBlankCondition,ISBLANK($A94),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94" s="5">
        <f>_xlfn.LET(
_xlpm.IfPMIOwedIsBlank,IF($J94 = "",0,$J94),
_xlpm.TotalMonthlyPaymentCalculation,$F94+$G94+$I94+_xlpm.IfPMIOwedIsBlank,
_xlpm.IsPrincipalZeroCondition,ROUND($H93,2) = 0,
_xlpm.IsPrincipalRemainingBlankCondition,$H93="",
_xlpm.IsPeriodBlankCondition,ISBLANK($A94),
_xlpm.Calculation,IF(_xlpm.IsPeriodBlankCondition,"",IF(_xlpm.IsPrincipalRemainingBlankCondition,"",IF(_xlpm.IsPrincipalZeroCondition,"",_xlpm.TotalMonthlyPaymentCalculation))),
_xlpm.Calculation
)</f>
        <v>2386.0104653907556</v>
      </c>
      <c r="N94" s="5"/>
    </row>
    <row r="95" spans="1:14" x14ac:dyDescent="0.3">
      <c r="A95">
        <v>70</v>
      </c>
      <c r="B95" s="53">
        <f t="shared" si="1"/>
        <v>45931</v>
      </c>
      <c r="C95" s="70">
        <f>IF(ISBLANK($A95),"",'Variable Mortgage Schedule'!$C95)</f>
        <v>0.1</v>
      </c>
      <c r="D95" s="63">
        <f>_xlfn.LET(
_xlpm.Payment,IF(OR($C95&lt;&gt;$C94,$C94=""),-PMT($C95/12,COUNT($A95:$A$625),$H94),$D94),
_xlpm.IsPrincipalRemainingZeroCondition,ROUND($H94,2)=0,
_xlpm.IsPrincipalRemainingBlankCondition,$H94="",
_xlpm.IsPeriodBlankCondition,ISBLANK($A95),
_xlpm.Calculation,IF(_xlpm.IsPeriodBlankCondition,"",IF(_xlpm.IsPrincipalRemainingBlankCondition,"",IF(_xlpm.IsPrincipalRemainingZeroCondition,"",_xlpm.Payment))),
_xlpm.Calculation
)</f>
        <v>1586.0104653907558</v>
      </c>
      <c r="E95" s="5">
        <f>_xlfn.LET(
_xlpm.StartingPrincipalBalance,$H94,
_xlpm.IsPrincipalRemainingZeroCondition,ROUND($H94,2)=0,
_xlpm.IsPrincipalRemainingBlankCondition,$H94="",
_xlpm.IsPeriodBlankCondition,ISBLANK($A95),
_xlpm.Calculation,IF(_xlpm.IsPeriodBlankCondition,"",IF(_xlpm.IsPrincipalRemainingBlankCondition,"",IF(_xlpm.IsPrincipalRemainingZeroCondition,"",_xlpm.StartingPrincipalBalance))),
_xlpm.Calculation
)</f>
        <v>173311.9287645584</v>
      </c>
      <c r="F95" s="5" cm="1">
        <f t="array" ref="F95">_xlfn.LET(
_xlpm.InterestCalculation,$H94*($C95/12),
_xlpm.IsPrincipalRemainingZeroCondition,ROUND($H94,2)=0,
_xlpm.IsPrincipalRemainingBlankCondition,$H94="",
_xlpm.IsPeriodBlankCondition,ISBLANK($A95),
_xlpm.Calculation,IF(_xlpm.IsPeriodBlankCondition,"",IF(_xlpm.IsPrincipalRemainingBlankCondition,"",IF(_xlpm.IsPrincipalRemainingZeroCondition,"",_xlpm.InterestCalculation))),
_xlpm.Calculation
)</f>
        <v>1444.2660730379866</v>
      </c>
      <c r="G95" s="5">
        <f>_xlfn.LET(
_xlpm.PrincipalOwedCalculation,$D95-$F95,
_xlpm.IsPrincipalLessThenOrEqualToMonthlyPaymentCondition,$H94&lt;=$D95,
_xlpm.IsPrincipalZeroCondition,ROUND($H94,2) = 0,
_xlpm.IsPrincipalRemainingBlankCondition,$H94="",
_xlpm.IsPeriodBlankCondition,ISBLANK($A95),
_xlpm.Calculation,IF(_xlpm.IsPeriodBlankCondition,"",IF(_xlpm.IsPrincipalRemainingBlankCondition,"",IF(_xlpm.IsPrincipalZeroCondition,"",IF(_xlpm.IsPrincipalLessThenOrEqualToMonthlyPaymentCondition,$H94,_xlpm.PrincipalOwedCalculation)))),
_xlpm.Calculation
)</f>
        <v>141.74439235276918</v>
      </c>
      <c r="H95" s="5">
        <f>_xlfn.LET(
_xlpm.StartingBalanceGreaterThanPrincipalOwedPlusPrepaymentCondition,$E95&gt;=$G95,
_xlpm.IsPrincpalOwedPlusPrepaymentLessThanOrEqualToPrincipalRemainingCondition,ROUND($G95,2)&lt;=ROUND($H94,2),
_xlpm.IsCurrentPrincapalOwedAmtGreaterThanPrevPrincipalOwedCondition,$G94&gt;$H94,
_xlpm.IsPrincipalZeroCondition,ROUND($H94,2) = 0,
_xlpm.IsPrincipalRemainingBlankCondition,$H94="",
_xlpm.IsPeriodBlankCondition,ISBLANK($A95),
_xlpm.Calculation,IF(_xlpm.IsPeriodBlankCondition,"",IF(_xlpm.IsPrincipalRemainingBlankCondition,"",IF(_xlpm.IsPrincipalZeroCondition,"",IF(_xlpm.StartingBalanceGreaterThanPrincipalOwedPlusPrepaymentCondition,$E95-$G95,0)))),
_xlpm.Calculation
)</f>
        <v>173170.18437220564</v>
      </c>
      <c r="I95" s="5">
        <f>_xlfn.LET(
_xlpm.PrincpalRemainingCalculation,$B$11,
_xlpm.IsPrincipalZeroCondition,ROUND($H94,2) = 0,
_xlpm.IsPrincipalRemainingBlankCondition,$H94="",
_xlpm.IsPeriodBlankCondition,ISBLANK($A95),
_xlpm.Calculation,IF(_xlpm.IsPeriodBlankCondition,"",IF(_xlpm.IsPrincipalRemainingBlankCondition,"",IF(_xlpm.IsPrincipalZeroCondition,"",_xlpm.PrincpalRemainingCalculation))),
_xlpm.Calculation
)</f>
        <v>500</v>
      </c>
      <c r="J95" s="5">
        <f>_xlfn.LET(
_xlpm.IsPrincipalRemainingLessThanOrEqualToPMICutoffAmtCondition,$H94&lt;=$B$2*(1-$B$13),
_xlpm.PMIMonthlyPayment,$B$17,
_xlpm.IsPrincipalZeroCondition,ROUND($H94,2) = 0,
_xlpm.IsPrincipalRemainingBlankCondition,$H94="",
_xlpm.IsPeriodBlankCondition,ISBLANK($A95),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95" s="5">
        <f>_xlfn.LET(
_xlpm.IfPMIOwedIsBlank,IF($J95 = "",0,$J95),
_xlpm.TotalMonthlyPaymentCalculation,$F95+$G95+$I95+_xlpm.IfPMIOwedIsBlank,
_xlpm.IsPrincipalZeroCondition,ROUND($H94,2) = 0,
_xlpm.IsPrincipalRemainingBlankCondition,$H94="",
_xlpm.IsPeriodBlankCondition,ISBLANK($A95),
_xlpm.Calculation,IF(_xlpm.IsPeriodBlankCondition,"",IF(_xlpm.IsPrincipalRemainingBlankCondition,"",IF(_xlpm.IsPrincipalZeroCondition,"",_xlpm.TotalMonthlyPaymentCalculation))),
_xlpm.Calculation
)</f>
        <v>2386.0104653907556</v>
      </c>
      <c r="N95" s="5"/>
    </row>
    <row r="96" spans="1:14" x14ac:dyDescent="0.3">
      <c r="A96">
        <v>71</v>
      </c>
      <c r="B96" s="53">
        <f t="shared" si="1"/>
        <v>45962</v>
      </c>
      <c r="C96" s="70">
        <f>IF(ISBLANK($A96),"",'Variable Mortgage Schedule'!$C96)</f>
        <v>0.1</v>
      </c>
      <c r="D96" s="63">
        <f>_xlfn.LET(
_xlpm.Payment,IF(OR($C96&lt;&gt;$C95,$C95=""),-PMT($C96/12,COUNT($A96:$A$625),$H95),$D95),
_xlpm.IsPrincipalRemainingZeroCondition,ROUND($H95,2)=0,
_xlpm.IsPrincipalRemainingBlankCondition,$H95="",
_xlpm.IsPeriodBlankCondition,ISBLANK($A96),
_xlpm.Calculation,IF(_xlpm.IsPeriodBlankCondition,"",IF(_xlpm.IsPrincipalRemainingBlankCondition,"",IF(_xlpm.IsPrincipalRemainingZeroCondition,"",_xlpm.Payment))),
_xlpm.Calculation
)</f>
        <v>1586.0104653907558</v>
      </c>
      <c r="E96" s="5">
        <f>_xlfn.LET(
_xlpm.StartingPrincipalBalance,$H95,
_xlpm.IsPrincipalRemainingZeroCondition,ROUND($H95,2)=0,
_xlpm.IsPrincipalRemainingBlankCondition,$H95="",
_xlpm.IsPeriodBlankCondition,ISBLANK($A96),
_xlpm.Calculation,IF(_xlpm.IsPeriodBlankCondition,"",IF(_xlpm.IsPrincipalRemainingBlankCondition,"",IF(_xlpm.IsPrincipalRemainingZeroCondition,"",_xlpm.StartingPrincipalBalance))),
_xlpm.Calculation
)</f>
        <v>173170.18437220564</v>
      </c>
      <c r="F96" s="5" cm="1">
        <f t="array" ref="F96">_xlfn.LET(
_xlpm.InterestCalculation,$H95*($C96/12),
_xlpm.IsPrincipalRemainingZeroCondition,ROUND($H95,2)=0,
_xlpm.IsPrincipalRemainingBlankCondition,$H95="",
_xlpm.IsPeriodBlankCondition,ISBLANK($A96),
_xlpm.Calculation,IF(_xlpm.IsPeriodBlankCondition,"",IF(_xlpm.IsPrincipalRemainingBlankCondition,"",IF(_xlpm.IsPrincipalRemainingZeroCondition,"",_xlpm.InterestCalculation))),
_xlpm.Calculation
)</f>
        <v>1443.0848697683803</v>
      </c>
      <c r="G96" s="5">
        <f>_xlfn.LET(
_xlpm.PrincipalOwedCalculation,$D96-$F96,
_xlpm.IsPrincipalLessThenOrEqualToMonthlyPaymentCondition,$H95&lt;=$D96,
_xlpm.IsPrincipalZeroCondition,ROUND($H95,2) = 0,
_xlpm.IsPrincipalRemainingBlankCondition,$H95="",
_xlpm.IsPeriodBlankCondition,ISBLANK($A96),
_xlpm.Calculation,IF(_xlpm.IsPeriodBlankCondition,"",IF(_xlpm.IsPrincipalRemainingBlankCondition,"",IF(_xlpm.IsPrincipalZeroCondition,"",IF(_xlpm.IsPrincipalLessThenOrEqualToMonthlyPaymentCondition,$H95,_xlpm.PrincipalOwedCalculation)))),
_xlpm.Calculation
)</f>
        <v>142.92559562237557</v>
      </c>
      <c r="H96" s="5">
        <f>_xlfn.LET(
_xlpm.StartingBalanceGreaterThanPrincipalOwedPlusPrepaymentCondition,$E96&gt;=$G96,
_xlpm.IsPrincpalOwedPlusPrepaymentLessThanOrEqualToPrincipalRemainingCondition,ROUND($G96,2)&lt;=ROUND($H95,2),
_xlpm.IsCurrentPrincapalOwedAmtGreaterThanPrevPrincipalOwedCondition,$G95&gt;$H95,
_xlpm.IsPrincipalZeroCondition,ROUND($H95,2) = 0,
_xlpm.IsPrincipalRemainingBlankCondition,$H95="",
_xlpm.IsPeriodBlankCondition,ISBLANK($A96),
_xlpm.Calculation,IF(_xlpm.IsPeriodBlankCondition,"",IF(_xlpm.IsPrincipalRemainingBlankCondition,"",IF(_xlpm.IsPrincipalZeroCondition,"",IF(_xlpm.StartingBalanceGreaterThanPrincipalOwedPlusPrepaymentCondition,$E96-$G96,0)))),
_xlpm.Calculation
)</f>
        <v>173027.25877658327</v>
      </c>
      <c r="I96" s="5">
        <f>_xlfn.LET(
_xlpm.PrincpalRemainingCalculation,$B$11,
_xlpm.IsPrincipalZeroCondition,ROUND($H95,2) = 0,
_xlpm.IsPrincipalRemainingBlankCondition,$H95="",
_xlpm.IsPeriodBlankCondition,ISBLANK($A96),
_xlpm.Calculation,IF(_xlpm.IsPeriodBlankCondition,"",IF(_xlpm.IsPrincipalRemainingBlankCondition,"",IF(_xlpm.IsPrincipalZeroCondition,"",_xlpm.PrincpalRemainingCalculation))),
_xlpm.Calculation
)</f>
        <v>500</v>
      </c>
      <c r="J96" s="5">
        <f>_xlfn.LET(
_xlpm.IsPrincipalRemainingLessThanOrEqualToPMICutoffAmtCondition,$H95&lt;=$B$2*(1-$B$13),
_xlpm.PMIMonthlyPayment,$B$17,
_xlpm.IsPrincipalZeroCondition,ROUND($H95,2) = 0,
_xlpm.IsPrincipalRemainingBlankCondition,$H95="",
_xlpm.IsPeriodBlankCondition,ISBLANK($A96),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96" s="5">
        <f>_xlfn.LET(
_xlpm.IfPMIOwedIsBlank,IF($J96 = "",0,$J96),
_xlpm.TotalMonthlyPaymentCalculation,$F96+$G96+$I96+_xlpm.IfPMIOwedIsBlank,
_xlpm.IsPrincipalZeroCondition,ROUND($H95,2) = 0,
_xlpm.IsPrincipalRemainingBlankCondition,$H95="",
_xlpm.IsPeriodBlankCondition,ISBLANK($A96),
_xlpm.Calculation,IF(_xlpm.IsPeriodBlankCondition,"",IF(_xlpm.IsPrincipalRemainingBlankCondition,"",IF(_xlpm.IsPrincipalZeroCondition,"",_xlpm.TotalMonthlyPaymentCalculation))),
_xlpm.Calculation
)</f>
        <v>2386.0104653907556</v>
      </c>
      <c r="N96" s="5"/>
    </row>
    <row r="97" spans="1:14" x14ac:dyDescent="0.3">
      <c r="A97">
        <v>72</v>
      </c>
      <c r="B97" s="53">
        <f t="shared" si="1"/>
        <v>45992</v>
      </c>
      <c r="C97" s="70">
        <f>IF(ISBLANK($A97),"",'Variable Mortgage Schedule'!$C97)</f>
        <v>0.1</v>
      </c>
      <c r="D97" s="63">
        <f>_xlfn.LET(
_xlpm.Payment,IF(OR($C97&lt;&gt;$C96,$C96=""),-PMT($C97/12,COUNT($A97:$A$625),$H96),$D96),
_xlpm.IsPrincipalRemainingZeroCondition,ROUND($H96,2)=0,
_xlpm.IsPrincipalRemainingBlankCondition,$H96="",
_xlpm.IsPeriodBlankCondition,ISBLANK($A97),
_xlpm.Calculation,IF(_xlpm.IsPeriodBlankCondition,"",IF(_xlpm.IsPrincipalRemainingBlankCondition,"",IF(_xlpm.IsPrincipalRemainingZeroCondition,"",_xlpm.Payment))),
_xlpm.Calculation
)</f>
        <v>1586.0104653907558</v>
      </c>
      <c r="E97" s="5">
        <f>_xlfn.LET(
_xlpm.StartingPrincipalBalance,$H96,
_xlpm.IsPrincipalRemainingZeroCondition,ROUND($H96,2)=0,
_xlpm.IsPrincipalRemainingBlankCondition,$H96="",
_xlpm.IsPeriodBlankCondition,ISBLANK($A97),
_xlpm.Calculation,IF(_xlpm.IsPeriodBlankCondition,"",IF(_xlpm.IsPrincipalRemainingBlankCondition,"",IF(_xlpm.IsPrincipalRemainingZeroCondition,"",_xlpm.StartingPrincipalBalance))),
_xlpm.Calculation
)</f>
        <v>173027.25877658327</v>
      </c>
      <c r="F97" s="5" cm="1">
        <f t="array" ref="F97">_xlfn.LET(
_xlpm.InterestCalculation,$H96*($C97/12),
_xlpm.IsPrincipalRemainingZeroCondition,ROUND($H96,2)=0,
_xlpm.IsPrincipalRemainingBlankCondition,$H96="",
_xlpm.IsPeriodBlankCondition,ISBLANK($A97),
_xlpm.Calculation,IF(_xlpm.IsPeriodBlankCondition,"",IF(_xlpm.IsPrincipalRemainingBlankCondition,"",IF(_xlpm.IsPrincipalRemainingZeroCondition,"",_xlpm.InterestCalculation))),
_xlpm.Calculation
)</f>
        <v>1441.893823138194</v>
      </c>
      <c r="G97" s="5">
        <f>_xlfn.LET(
_xlpm.PrincipalOwedCalculation,$D97-$F97,
_xlpm.IsPrincipalLessThenOrEqualToMonthlyPaymentCondition,$H96&lt;=$D97,
_xlpm.IsPrincipalZeroCondition,ROUND($H96,2) = 0,
_xlpm.IsPrincipalRemainingBlankCondition,$H96="",
_xlpm.IsPeriodBlankCondition,ISBLANK($A97),
_xlpm.Calculation,IF(_xlpm.IsPeriodBlankCondition,"",IF(_xlpm.IsPrincipalRemainingBlankCondition,"",IF(_xlpm.IsPrincipalZeroCondition,"",IF(_xlpm.IsPrincipalLessThenOrEqualToMonthlyPaymentCondition,$H96,_xlpm.PrincipalOwedCalculation)))),
_xlpm.Calculation
)</f>
        <v>144.11664225256186</v>
      </c>
      <c r="H97" s="5">
        <f>_xlfn.LET(
_xlpm.StartingBalanceGreaterThanPrincipalOwedPlusPrepaymentCondition,$E97&gt;=$G97,
_xlpm.IsPrincpalOwedPlusPrepaymentLessThanOrEqualToPrincipalRemainingCondition,ROUND($G97,2)&lt;=ROUND($H96,2),
_xlpm.IsCurrentPrincapalOwedAmtGreaterThanPrevPrincipalOwedCondition,$G96&gt;$H96,
_xlpm.IsPrincipalZeroCondition,ROUND($H96,2) = 0,
_xlpm.IsPrincipalRemainingBlankCondition,$H96="",
_xlpm.IsPeriodBlankCondition,ISBLANK($A97),
_xlpm.Calculation,IF(_xlpm.IsPeriodBlankCondition,"",IF(_xlpm.IsPrincipalRemainingBlankCondition,"",IF(_xlpm.IsPrincipalZeroCondition,"",IF(_xlpm.StartingBalanceGreaterThanPrincipalOwedPlusPrepaymentCondition,$E97-$G97,0)))),
_xlpm.Calculation
)</f>
        <v>172883.1421343307</v>
      </c>
      <c r="I97" s="5">
        <f>_xlfn.LET(
_xlpm.PrincpalRemainingCalculation,$B$11,
_xlpm.IsPrincipalZeroCondition,ROUND($H96,2) = 0,
_xlpm.IsPrincipalRemainingBlankCondition,$H96="",
_xlpm.IsPeriodBlankCondition,ISBLANK($A97),
_xlpm.Calculation,IF(_xlpm.IsPeriodBlankCondition,"",IF(_xlpm.IsPrincipalRemainingBlankCondition,"",IF(_xlpm.IsPrincipalZeroCondition,"",_xlpm.PrincpalRemainingCalculation))),
_xlpm.Calculation
)</f>
        <v>500</v>
      </c>
      <c r="J97" s="5">
        <f>_xlfn.LET(
_xlpm.IsPrincipalRemainingLessThanOrEqualToPMICutoffAmtCondition,$H96&lt;=$B$2*(1-$B$13),
_xlpm.PMIMonthlyPayment,$B$17,
_xlpm.IsPrincipalZeroCondition,ROUND($H96,2) = 0,
_xlpm.IsPrincipalRemainingBlankCondition,$H96="",
_xlpm.IsPeriodBlankCondition,ISBLANK($A97),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97" s="5">
        <f>_xlfn.LET(
_xlpm.IfPMIOwedIsBlank,IF($J97 = "",0,$J97),
_xlpm.TotalMonthlyPaymentCalculation,$F97+$G97+$I97+_xlpm.IfPMIOwedIsBlank,
_xlpm.IsPrincipalZeroCondition,ROUND($H96,2) = 0,
_xlpm.IsPrincipalRemainingBlankCondition,$H96="",
_xlpm.IsPeriodBlankCondition,ISBLANK($A97),
_xlpm.Calculation,IF(_xlpm.IsPeriodBlankCondition,"",IF(_xlpm.IsPrincipalRemainingBlankCondition,"",IF(_xlpm.IsPrincipalZeroCondition,"",_xlpm.TotalMonthlyPaymentCalculation))),
_xlpm.Calculation
)</f>
        <v>2386.0104653907556</v>
      </c>
      <c r="N97" s="5"/>
    </row>
    <row r="98" spans="1:14" x14ac:dyDescent="0.3">
      <c r="A98">
        <v>73</v>
      </c>
      <c r="B98" s="53">
        <f t="shared" si="1"/>
        <v>46023</v>
      </c>
      <c r="C98" s="70">
        <f>IF(ISBLANK($A98),"",'Variable Mortgage Schedule'!$C98)</f>
        <v>0.1</v>
      </c>
      <c r="D98" s="63">
        <f>_xlfn.LET(
_xlpm.Payment,IF(OR($C98&lt;&gt;$C97,$C97=""),-PMT($C98/12,COUNT($A98:$A$625),$H97),$D97),
_xlpm.IsPrincipalRemainingZeroCondition,ROUND($H97,2)=0,
_xlpm.IsPrincipalRemainingBlankCondition,$H97="",
_xlpm.IsPeriodBlankCondition,ISBLANK($A98),
_xlpm.Calculation,IF(_xlpm.IsPeriodBlankCondition,"",IF(_xlpm.IsPrincipalRemainingBlankCondition,"",IF(_xlpm.IsPrincipalRemainingZeroCondition,"",_xlpm.Payment))),
_xlpm.Calculation
)</f>
        <v>1586.0104653907558</v>
      </c>
      <c r="E98" s="5">
        <f>_xlfn.LET(
_xlpm.StartingPrincipalBalance,$H97,
_xlpm.IsPrincipalRemainingZeroCondition,ROUND($H97,2)=0,
_xlpm.IsPrincipalRemainingBlankCondition,$H97="",
_xlpm.IsPeriodBlankCondition,ISBLANK($A98),
_xlpm.Calculation,IF(_xlpm.IsPeriodBlankCondition,"",IF(_xlpm.IsPrincipalRemainingBlankCondition,"",IF(_xlpm.IsPrincipalRemainingZeroCondition,"",_xlpm.StartingPrincipalBalance))),
_xlpm.Calculation
)</f>
        <v>172883.1421343307</v>
      </c>
      <c r="F98" s="5" cm="1">
        <f t="array" ref="F98">_xlfn.LET(
_xlpm.InterestCalculation,$H97*($C98/12),
_xlpm.IsPrincipalRemainingZeroCondition,ROUND($H97,2)=0,
_xlpm.IsPrincipalRemainingBlankCondition,$H97="",
_xlpm.IsPeriodBlankCondition,ISBLANK($A98),
_xlpm.Calculation,IF(_xlpm.IsPeriodBlankCondition,"",IF(_xlpm.IsPrincipalRemainingBlankCondition,"",IF(_xlpm.IsPrincipalRemainingZeroCondition,"",_xlpm.InterestCalculation))),
_xlpm.Calculation
)</f>
        <v>1440.6928511194226</v>
      </c>
      <c r="G98" s="5">
        <f>_xlfn.LET(
_xlpm.PrincipalOwedCalculation,$D98-$F98,
_xlpm.IsPrincipalLessThenOrEqualToMonthlyPaymentCondition,$H97&lt;=$D98,
_xlpm.IsPrincipalZeroCondition,ROUND($H97,2) = 0,
_xlpm.IsPrincipalRemainingBlankCondition,$H97="",
_xlpm.IsPeriodBlankCondition,ISBLANK($A98),
_xlpm.Calculation,IF(_xlpm.IsPeriodBlankCondition,"",IF(_xlpm.IsPrincipalRemainingBlankCondition,"",IF(_xlpm.IsPrincipalZeroCondition,"",IF(_xlpm.IsPrincipalLessThenOrEqualToMonthlyPaymentCondition,$H97,_xlpm.PrincipalOwedCalculation)))),
_xlpm.Calculation
)</f>
        <v>145.31761427133324</v>
      </c>
      <c r="H98" s="5">
        <f>_xlfn.LET(
_xlpm.StartingBalanceGreaterThanPrincipalOwedPlusPrepaymentCondition,$E98&gt;=$G98,
_xlpm.IsPrincpalOwedPlusPrepaymentLessThanOrEqualToPrincipalRemainingCondition,ROUND($G98,2)&lt;=ROUND($H97,2),
_xlpm.IsCurrentPrincapalOwedAmtGreaterThanPrevPrincipalOwedCondition,$G97&gt;$H97,
_xlpm.IsPrincipalZeroCondition,ROUND($H97,2) = 0,
_xlpm.IsPrincipalRemainingBlankCondition,$H97="",
_xlpm.IsPeriodBlankCondition,ISBLANK($A98),
_xlpm.Calculation,IF(_xlpm.IsPeriodBlankCondition,"",IF(_xlpm.IsPrincipalRemainingBlankCondition,"",IF(_xlpm.IsPrincipalZeroCondition,"",IF(_xlpm.StartingBalanceGreaterThanPrincipalOwedPlusPrepaymentCondition,$E98-$G98,0)))),
_xlpm.Calculation
)</f>
        <v>172737.82452005937</v>
      </c>
      <c r="I98" s="5">
        <f>_xlfn.LET(
_xlpm.PrincpalRemainingCalculation,$B$11,
_xlpm.IsPrincipalZeroCondition,ROUND($H97,2) = 0,
_xlpm.IsPrincipalRemainingBlankCondition,$H97="",
_xlpm.IsPeriodBlankCondition,ISBLANK($A98),
_xlpm.Calculation,IF(_xlpm.IsPeriodBlankCondition,"",IF(_xlpm.IsPrincipalRemainingBlankCondition,"",IF(_xlpm.IsPrincipalZeroCondition,"",_xlpm.PrincpalRemainingCalculation))),
_xlpm.Calculation
)</f>
        <v>500</v>
      </c>
      <c r="J98" s="5">
        <f>_xlfn.LET(
_xlpm.IsPrincipalRemainingLessThanOrEqualToPMICutoffAmtCondition,$H97&lt;=$B$2*(1-$B$13),
_xlpm.PMIMonthlyPayment,$B$17,
_xlpm.IsPrincipalZeroCondition,ROUND($H97,2) = 0,
_xlpm.IsPrincipalRemainingBlankCondition,$H97="",
_xlpm.IsPeriodBlankCondition,ISBLANK($A98),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98" s="5">
        <f>_xlfn.LET(
_xlpm.IfPMIOwedIsBlank,IF($J98 = "",0,$J98),
_xlpm.TotalMonthlyPaymentCalculation,$F98+$G98+$I98+_xlpm.IfPMIOwedIsBlank,
_xlpm.IsPrincipalZeroCondition,ROUND($H97,2) = 0,
_xlpm.IsPrincipalRemainingBlankCondition,$H97="",
_xlpm.IsPeriodBlankCondition,ISBLANK($A98),
_xlpm.Calculation,IF(_xlpm.IsPeriodBlankCondition,"",IF(_xlpm.IsPrincipalRemainingBlankCondition,"",IF(_xlpm.IsPrincipalZeroCondition,"",_xlpm.TotalMonthlyPaymentCalculation))),
_xlpm.Calculation
)</f>
        <v>2386.0104653907556</v>
      </c>
      <c r="N98" s="5"/>
    </row>
    <row r="99" spans="1:14" x14ac:dyDescent="0.3">
      <c r="A99">
        <v>74</v>
      </c>
      <c r="B99" s="53">
        <f t="shared" si="1"/>
        <v>46054</v>
      </c>
      <c r="C99" s="70">
        <f>IF(ISBLANK($A99),"",'Variable Mortgage Schedule'!$C99)</f>
        <v>0.1</v>
      </c>
      <c r="D99" s="63">
        <f>_xlfn.LET(
_xlpm.Payment,IF(OR($C99&lt;&gt;$C98,$C98=""),-PMT($C99/12,COUNT($A99:$A$625),$H98),$D98),
_xlpm.IsPrincipalRemainingZeroCondition,ROUND($H98,2)=0,
_xlpm.IsPrincipalRemainingBlankCondition,$H98="",
_xlpm.IsPeriodBlankCondition,ISBLANK($A99),
_xlpm.Calculation,IF(_xlpm.IsPeriodBlankCondition,"",IF(_xlpm.IsPrincipalRemainingBlankCondition,"",IF(_xlpm.IsPrincipalRemainingZeroCondition,"",_xlpm.Payment))),
_xlpm.Calculation
)</f>
        <v>1586.0104653907558</v>
      </c>
      <c r="E99" s="5">
        <f>_xlfn.LET(
_xlpm.StartingPrincipalBalance,$H98,
_xlpm.IsPrincipalRemainingZeroCondition,ROUND($H98,2)=0,
_xlpm.IsPrincipalRemainingBlankCondition,$H98="",
_xlpm.IsPeriodBlankCondition,ISBLANK($A99),
_xlpm.Calculation,IF(_xlpm.IsPeriodBlankCondition,"",IF(_xlpm.IsPrincipalRemainingBlankCondition,"",IF(_xlpm.IsPrincipalRemainingZeroCondition,"",_xlpm.StartingPrincipalBalance))),
_xlpm.Calculation
)</f>
        <v>172737.82452005937</v>
      </c>
      <c r="F99" s="5" cm="1">
        <f t="array" ref="F99">_xlfn.LET(
_xlpm.InterestCalculation,$H98*($C99/12),
_xlpm.IsPrincipalRemainingZeroCondition,ROUND($H98,2)=0,
_xlpm.IsPrincipalRemainingBlankCondition,$H98="",
_xlpm.IsPeriodBlankCondition,ISBLANK($A99),
_xlpm.Calculation,IF(_xlpm.IsPeriodBlankCondition,"",IF(_xlpm.IsPrincipalRemainingBlankCondition,"",IF(_xlpm.IsPrincipalRemainingZeroCondition,"",_xlpm.InterestCalculation))),
_xlpm.Calculation
)</f>
        <v>1439.4818710004947</v>
      </c>
      <c r="G99" s="5">
        <f>_xlfn.LET(
_xlpm.PrincipalOwedCalculation,$D99-$F99,
_xlpm.IsPrincipalLessThenOrEqualToMonthlyPaymentCondition,$H98&lt;=$D99,
_xlpm.IsPrincipalZeroCondition,ROUND($H98,2) = 0,
_xlpm.IsPrincipalRemainingBlankCondition,$H98="",
_xlpm.IsPeriodBlankCondition,ISBLANK($A99),
_xlpm.Calculation,IF(_xlpm.IsPeriodBlankCondition,"",IF(_xlpm.IsPrincipalRemainingBlankCondition,"",IF(_xlpm.IsPrincipalZeroCondition,"",IF(_xlpm.IsPrincipalLessThenOrEqualToMonthlyPaymentCondition,$H98,_xlpm.PrincipalOwedCalculation)))),
_xlpm.Calculation
)</f>
        <v>146.52859439026111</v>
      </c>
      <c r="H99" s="5">
        <f>_xlfn.LET(
_xlpm.StartingBalanceGreaterThanPrincipalOwedPlusPrepaymentCondition,$E99&gt;=$G99,
_xlpm.IsPrincpalOwedPlusPrepaymentLessThanOrEqualToPrincipalRemainingCondition,ROUND($G99,2)&lt;=ROUND($H98,2),
_xlpm.IsCurrentPrincapalOwedAmtGreaterThanPrevPrincipalOwedCondition,$G98&gt;$H98,
_xlpm.IsPrincipalZeroCondition,ROUND($H98,2) = 0,
_xlpm.IsPrincipalRemainingBlankCondition,$H98="",
_xlpm.IsPeriodBlankCondition,ISBLANK($A99),
_xlpm.Calculation,IF(_xlpm.IsPeriodBlankCondition,"",IF(_xlpm.IsPrincipalRemainingBlankCondition,"",IF(_xlpm.IsPrincipalZeroCondition,"",IF(_xlpm.StartingBalanceGreaterThanPrincipalOwedPlusPrepaymentCondition,$E99-$G99,0)))),
_xlpm.Calculation
)</f>
        <v>172591.29592566911</v>
      </c>
      <c r="I99" s="5">
        <f>_xlfn.LET(
_xlpm.PrincpalRemainingCalculation,$B$11,
_xlpm.IsPrincipalZeroCondition,ROUND($H98,2) = 0,
_xlpm.IsPrincipalRemainingBlankCondition,$H98="",
_xlpm.IsPeriodBlankCondition,ISBLANK($A99),
_xlpm.Calculation,IF(_xlpm.IsPeriodBlankCondition,"",IF(_xlpm.IsPrincipalRemainingBlankCondition,"",IF(_xlpm.IsPrincipalZeroCondition,"",_xlpm.PrincpalRemainingCalculation))),
_xlpm.Calculation
)</f>
        <v>500</v>
      </c>
      <c r="J99" s="5">
        <f>_xlfn.LET(
_xlpm.IsPrincipalRemainingLessThanOrEqualToPMICutoffAmtCondition,$H98&lt;=$B$2*(1-$B$13),
_xlpm.PMIMonthlyPayment,$B$17,
_xlpm.IsPrincipalZeroCondition,ROUND($H98,2) = 0,
_xlpm.IsPrincipalRemainingBlankCondition,$H98="",
_xlpm.IsPeriodBlankCondition,ISBLANK($A99),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99" s="5">
        <f>_xlfn.LET(
_xlpm.IfPMIOwedIsBlank,IF($J99 = "",0,$J99),
_xlpm.TotalMonthlyPaymentCalculation,$F99+$G99+$I99+_xlpm.IfPMIOwedIsBlank,
_xlpm.IsPrincipalZeroCondition,ROUND($H98,2) = 0,
_xlpm.IsPrincipalRemainingBlankCondition,$H98="",
_xlpm.IsPeriodBlankCondition,ISBLANK($A99),
_xlpm.Calculation,IF(_xlpm.IsPeriodBlankCondition,"",IF(_xlpm.IsPrincipalRemainingBlankCondition,"",IF(_xlpm.IsPrincipalZeroCondition,"",_xlpm.TotalMonthlyPaymentCalculation))),
_xlpm.Calculation
)</f>
        <v>2386.0104653907556</v>
      </c>
      <c r="N99" s="5"/>
    </row>
    <row r="100" spans="1:14" x14ac:dyDescent="0.3">
      <c r="A100">
        <v>75</v>
      </c>
      <c r="B100" s="53">
        <f t="shared" si="1"/>
        <v>46082</v>
      </c>
      <c r="C100" s="70">
        <f>IF(ISBLANK($A100),"",'Variable Mortgage Schedule'!$C100)</f>
        <v>0.1</v>
      </c>
      <c r="D100" s="63">
        <f>_xlfn.LET(
_xlpm.Payment,IF(OR($C100&lt;&gt;$C99,$C99=""),-PMT($C100/12,COUNT($A100:$A$625),$H99),$D99),
_xlpm.IsPrincipalRemainingZeroCondition,ROUND($H99,2)=0,
_xlpm.IsPrincipalRemainingBlankCondition,$H99="",
_xlpm.IsPeriodBlankCondition,ISBLANK($A100),
_xlpm.Calculation,IF(_xlpm.IsPeriodBlankCondition,"",IF(_xlpm.IsPrincipalRemainingBlankCondition,"",IF(_xlpm.IsPrincipalRemainingZeroCondition,"",_xlpm.Payment))),
_xlpm.Calculation
)</f>
        <v>1586.0104653907558</v>
      </c>
      <c r="E100" s="5">
        <f>_xlfn.LET(
_xlpm.StartingPrincipalBalance,$H99,
_xlpm.IsPrincipalRemainingZeroCondition,ROUND($H99,2)=0,
_xlpm.IsPrincipalRemainingBlankCondition,$H99="",
_xlpm.IsPeriodBlankCondition,ISBLANK($A100),
_xlpm.Calculation,IF(_xlpm.IsPeriodBlankCondition,"",IF(_xlpm.IsPrincipalRemainingBlankCondition,"",IF(_xlpm.IsPrincipalRemainingZeroCondition,"",_xlpm.StartingPrincipalBalance))),
_xlpm.Calculation
)</f>
        <v>172591.29592566911</v>
      </c>
      <c r="F100" s="5" cm="1">
        <f t="array" ref="F100">_xlfn.LET(
_xlpm.InterestCalculation,$H99*($C100/12),
_xlpm.IsPrincipalRemainingZeroCondition,ROUND($H99,2)=0,
_xlpm.IsPrincipalRemainingBlankCondition,$H99="",
_xlpm.IsPeriodBlankCondition,ISBLANK($A100),
_xlpm.Calculation,IF(_xlpm.IsPeriodBlankCondition,"",IF(_xlpm.IsPrincipalRemainingBlankCondition,"",IF(_xlpm.IsPrincipalRemainingZeroCondition,"",_xlpm.InterestCalculation))),
_xlpm.Calculation
)</f>
        <v>1438.2607993805759</v>
      </c>
      <c r="G100" s="5">
        <f>_xlfn.LET(
_xlpm.PrincipalOwedCalculation,$D100-$F100,
_xlpm.IsPrincipalLessThenOrEqualToMonthlyPaymentCondition,$H99&lt;=$D100,
_xlpm.IsPrincipalZeroCondition,ROUND($H99,2) = 0,
_xlpm.IsPrincipalRemainingBlankCondition,$H99="",
_xlpm.IsPeriodBlankCondition,ISBLANK($A100),
_xlpm.Calculation,IF(_xlpm.IsPeriodBlankCondition,"",IF(_xlpm.IsPrincipalRemainingBlankCondition,"",IF(_xlpm.IsPrincipalZeroCondition,"",IF(_xlpm.IsPrincipalLessThenOrEqualToMonthlyPaymentCondition,$H99,_xlpm.PrincipalOwedCalculation)))),
_xlpm.Calculation
)</f>
        <v>147.74966601017991</v>
      </c>
      <c r="H100" s="5">
        <f>_xlfn.LET(
_xlpm.StartingBalanceGreaterThanPrincipalOwedPlusPrepaymentCondition,$E100&gt;=$G100,
_xlpm.IsPrincpalOwedPlusPrepaymentLessThanOrEqualToPrincipalRemainingCondition,ROUND($G100,2)&lt;=ROUND($H99,2),
_xlpm.IsCurrentPrincapalOwedAmtGreaterThanPrevPrincipalOwedCondition,$G99&gt;$H99,
_xlpm.IsPrincipalZeroCondition,ROUND($H99,2) = 0,
_xlpm.IsPrincipalRemainingBlankCondition,$H99="",
_xlpm.IsPeriodBlankCondition,ISBLANK($A100),
_xlpm.Calculation,IF(_xlpm.IsPeriodBlankCondition,"",IF(_xlpm.IsPrincipalRemainingBlankCondition,"",IF(_xlpm.IsPrincipalZeroCondition,"",IF(_xlpm.StartingBalanceGreaterThanPrincipalOwedPlusPrepaymentCondition,$E100-$G100,0)))),
_xlpm.Calculation
)</f>
        <v>172443.54625965894</v>
      </c>
      <c r="I100" s="5">
        <f>_xlfn.LET(
_xlpm.PrincpalRemainingCalculation,$B$11,
_xlpm.IsPrincipalZeroCondition,ROUND($H99,2) = 0,
_xlpm.IsPrincipalRemainingBlankCondition,$H99="",
_xlpm.IsPeriodBlankCondition,ISBLANK($A100),
_xlpm.Calculation,IF(_xlpm.IsPeriodBlankCondition,"",IF(_xlpm.IsPrincipalRemainingBlankCondition,"",IF(_xlpm.IsPrincipalZeroCondition,"",_xlpm.PrincpalRemainingCalculation))),
_xlpm.Calculation
)</f>
        <v>500</v>
      </c>
      <c r="J100" s="5">
        <f>_xlfn.LET(
_xlpm.IsPrincipalRemainingLessThanOrEqualToPMICutoffAmtCondition,$H99&lt;=$B$2*(1-$B$13),
_xlpm.PMIMonthlyPayment,$B$17,
_xlpm.IsPrincipalZeroCondition,ROUND($H99,2) = 0,
_xlpm.IsPrincipalRemainingBlankCondition,$H99="",
_xlpm.IsPeriodBlankCondition,ISBLANK($A100),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00" s="5">
        <f>_xlfn.LET(
_xlpm.IfPMIOwedIsBlank,IF($J100 = "",0,$J100),
_xlpm.TotalMonthlyPaymentCalculation,$F100+$G100+$I100+_xlpm.IfPMIOwedIsBlank,
_xlpm.IsPrincipalZeroCondition,ROUND($H99,2) = 0,
_xlpm.IsPrincipalRemainingBlankCondition,$H99="",
_xlpm.IsPeriodBlankCondition,ISBLANK($A100),
_xlpm.Calculation,IF(_xlpm.IsPeriodBlankCondition,"",IF(_xlpm.IsPrincipalRemainingBlankCondition,"",IF(_xlpm.IsPrincipalZeroCondition,"",_xlpm.TotalMonthlyPaymentCalculation))),
_xlpm.Calculation
)</f>
        <v>2386.0104653907556</v>
      </c>
      <c r="N100" s="5"/>
    </row>
    <row r="101" spans="1:14" x14ac:dyDescent="0.3">
      <c r="A101">
        <v>76</v>
      </c>
      <c r="B101" s="53">
        <f t="shared" si="1"/>
        <v>46113</v>
      </c>
      <c r="C101" s="70">
        <f>IF(ISBLANK($A101),"",'Variable Mortgage Schedule'!$C101)</f>
        <v>0.1</v>
      </c>
      <c r="D101" s="63">
        <f>_xlfn.LET(
_xlpm.Payment,IF(OR($C101&lt;&gt;$C100,$C100=""),-PMT($C101/12,COUNT($A101:$A$625),$H100),$D100),
_xlpm.IsPrincipalRemainingZeroCondition,ROUND($H100,2)=0,
_xlpm.IsPrincipalRemainingBlankCondition,$H100="",
_xlpm.IsPeriodBlankCondition,ISBLANK($A101),
_xlpm.Calculation,IF(_xlpm.IsPeriodBlankCondition,"",IF(_xlpm.IsPrincipalRemainingBlankCondition,"",IF(_xlpm.IsPrincipalRemainingZeroCondition,"",_xlpm.Payment))),
_xlpm.Calculation
)</f>
        <v>1586.0104653907558</v>
      </c>
      <c r="E101" s="5">
        <f>_xlfn.LET(
_xlpm.StartingPrincipalBalance,$H100,
_xlpm.IsPrincipalRemainingZeroCondition,ROUND($H100,2)=0,
_xlpm.IsPrincipalRemainingBlankCondition,$H100="",
_xlpm.IsPeriodBlankCondition,ISBLANK($A101),
_xlpm.Calculation,IF(_xlpm.IsPeriodBlankCondition,"",IF(_xlpm.IsPrincipalRemainingBlankCondition,"",IF(_xlpm.IsPrincipalRemainingZeroCondition,"",_xlpm.StartingPrincipalBalance))),
_xlpm.Calculation
)</f>
        <v>172443.54625965894</v>
      </c>
      <c r="F101" s="5" cm="1">
        <f t="array" ref="F101">_xlfn.LET(
_xlpm.InterestCalculation,$H100*($C101/12),
_xlpm.IsPrincipalRemainingZeroCondition,ROUND($H100,2)=0,
_xlpm.IsPrincipalRemainingBlankCondition,$H100="",
_xlpm.IsPeriodBlankCondition,ISBLANK($A101),
_xlpm.Calculation,IF(_xlpm.IsPeriodBlankCondition,"",IF(_xlpm.IsPrincipalRemainingBlankCondition,"",IF(_xlpm.IsPrincipalRemainingZeroCondition,"",_xlpm.InterestCalculation))),
_xlpm.Calculation
)</f>
        <v>1437.0295521638245</v>
      </c>
      <c r="G101" s="5">
        <f>_xlfn.LET(
_xlpm.PrincipalOwedCalculation,$D101-$F101,
_xlpm.IsPrincipalLessThenOrEqualToMonthlyPaymentCondition,$H100&lt;=$D101,
_xlpm.IsPrincipalZeroCondition,ROUND($H100,2) = 0,
_xlpm.IsPrincipalRemainingBlankCondition,$H100="",
_xlpm.IsPeriodBlankCondition,ISBLANK($A101),
_xlpm.Calculation,IF(_xlpm.IsPeriodBlankCondition,"",IF(_xlpm.IsPrincipalRemainingBlankCondition,"",IF(_xlpm.IsPrincipalZeroCondition,"",IF(_xlpm.IsPrincipalLessThenOrEqualToMonthlyPaymentCondition,$H100,_xlpm.PrincipalOwedCalculation)))),
_xlpm.Calculation
)</f>
        <v>148.98091322693131</v>
      </c>
      <c r="H101" s="5">
        <f>_xlfn.LET(
_xlpm.StartingBalanceGreaterThanPrincipalOwedPlusPrepaymentCondition,$E101&gt;=$G101,
_xlpm.IsPrincpalOwedPlusPrepaymentLessThanOrEqualToPrincipalRemainingCondition,ROUND($G101,2)&lt;=ROUND($H100,2),
_xlpm.IsCurrentPrincapalOwedAmtGreaterThanPrevPrincipalOwedCondition,$G100&gt;$H100,
_xlpm.IsPrincipalZeroCondition,ROUND($H100,2) = 0,
_xlpm.IsPrincipalRemainingBlankCondition,$H100="",
_xlpm.IsPeriodBlankCondition,ISBLANK($A101),
_xlpm.Calculation,IF(_xlpm.IsPeriodBlankCondition,"",IF(_xlpm.IsPrincipalRemainingBlankCondition,"",IF(_xlpm.IsPrincipalZeroCondition,"",IF(_xlpm.StartingBalanceGreaterThanPrincipalOwedPlusPrepaymentCondition,$E101-$G101,0)))),
_xlpm.Calculation
)</f>
        <v>172294.56534643201</v>
      </c>
      <c r="I101" s="5">
        <f>_xlfn.LET(
_xlpm.PrincpalRemainingCalculation,$B$11,
_xlpm.IsPrincipalZeroCondition,ROUND($H100,2) = 0,
_xlpm.IsPrincipalRemainingBlankCondition,$H100="",
_xlpm.IsPeriodBlankCondition,ISBLANK($A101),
_xlpm.Calculation,IF(_xlpm.IsPeriodBlankCondition,"",IF(_xlpm.IsPrincipalRemainingBlankCondition,"",IF(_xlpm.IsPrincipalZeroCondition,"",_xlpm.PrincpalRemainingCalculation))),
_xlpm.Calculation
)</f>
        <v>500</v>
      </c>
      <c r="J101" s="5">
        <f>_xlfn.LET(
_xlpm.IsPrincipalRemainingLessThanOrEqualToPMICutoffAmtCondition,$H100&lt;=$B$2*(1-$B$13),
_xlpm.PMIMonthlyPayment,$B$17,
_xlpm.IsPrincipalZeroCondition,ROUND($H100,2) = 0,
_xlpm.IsPrincipalRemainingBlankCondition,$H100="",
_xlpm.IsPeriodBlankCondition,ISBLANK($A101),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01" s="5">
        <f>_xlfn.LET(
_xlpm.IfPMIOwedIsBlank,IF($J101 = "",0,$J101),
_xlpm.TotalMonthlyPaymentCalculation,$F101+$G101+$I101+_xlpm.IfPMIOwedIsBlank,
_xlpm.IsPrincipalZeroCondition,ROUND($H100,2) = 0,
_xlpm.IsPrincipalRemainingBlankCondition,$H100="",
_xlpm.IsPeriodBlankCondition,ISBLANK($A101),
_xlpm.Calculation,IF(_xlpm.IsPeriodBlankCondition,"",IF(_xlpm.IsPrincipalRemainingBlankCondition,"",IF(_xlpm.IsPrincipalZeroCondition,"",_xlpm.TotalMonthlyPaymentCalculation))),
_xlpm.Calculation
)</f>
        <v>2386.0104653907556</v>
      </c>
      <c r="N101" s="5"/>
    </row>
    <row r="102" spans="1:14" x14ac:dyDescent="0.3">
      <c r="A102">
        <v>77</v>
      </c>
      <c r="B102" s="53">
        <f t="shared" si="1"/>
        <v>46143</v>
      </c>
      <c r="C102" s="70">
        <f>IF(ISBLANK($A102),"",'Variable Mortgage Schedule'!$C102)</f>
        <v>0.1</v>
      </c>
      <c r="D102" s="63">
        <f>_xlfn.LET(
_xlpm.Payment,IF(OR($C102&lt;&gt;$C101,$C101=""),-PMT($C102/12,COUNT($A102:$A$625),$H101),$D101),
_xlpm.IsPrincipalRemainingZeroCondition,ROUND($H101,2)=0,
_xlpm.IsPrincipalRemainingBlankCondition,$H101="",
_xlpm.IsPeriodBlankCondition,ISBLANK($A102),
_xlpm.Calculation,IF(_xlpm.IsPeriodBlankCondition,"",IF(_xlpm.IsPrincipalRemainingBlankCondition,"",IF(_xlpm.IsPrincipalRemainingZeroCondition,"",_xlpm.Payment))),
_xlpm.Calculation
)</f>
        <v>1586.0104653907558</v>
      </c>
      <c r="E102" s="5">
        <f>_xlfn.LET(
_xlpm.StartingPrincipalBalance,$H101,
_xlpm.IsPrincipalRemainingZeroCondition,ROUND($H101,2)=0,
_xlpm.IsPrincipalRemainingBlankCondition,$H101="",
_xlpm.IsPeriodBlankCondition,ISBLANK($A102),
_xlpm.Calculation,IF(_xlpm.IsPeriodBlankCondition,"",IF(_xlpm.IsPrincipalRemainingBlankCondition,"",IF(_xlpm.IsPrincipalRemainingZeroCondition,"",_xlpm.StartingPrincipalBalance))),
_xlpm.Calculation
)</f>
        <v>172294.56534643201</v>
      </c>
      <c r="F102" s="5" cm="1">
        <f t="array" ref="F102">_xlfn.LET(
_xlpm.InterestCalculation,$H101*($C102/12),
_xlpm.IsPrincipalRemainingZeroCondition,ROUND($H101,2)=0,
_xlpm.IsPrincipalRemainingBlankCondition,$H101="",
_xlpm.IsPeriodBlankCondition,ISBLANK($A102),
_xlpm.Calculation,IF(_xlpm.IsPeriodBlankCondition,"",IF(_xlpm.IsPrincipalRemainingBlankCondition,"",IF(_xlpm.IsPrincipalRemainingZeroCondition,"",_xlpm.InterestCalculation))),
_xlpm.Calculation
)</f>
        <v>1435.7880445536</v>
      </c>
      <c r="G102" s="5">
        <f>_xlfn.LET(
_xlpm.PrincipalOwedCalculation,$D102-$F102,
_xlpm.IsPrincipalLessThenOrEqualToMonthlyPaymentCondition,$H101&lt;=$D102,
_xlpm.IsPrincipalZeroCondition,ROUND($H101,2) = 0,
_xlpm.IsPrincipalRemainingBlankCondition,$H101="",
_xlpm.IsPeriodBlankCondition,ISBLANK($A102),
_xlpm.Calculation,IF(_xlpm.IsPeriodBlankCondition,"",IF(_xlpm.IsPrincipalRemainingBlankCondition,"",IF(_xlpm.IsPrincipalZeroCondition,"",IF(_xlpm.IsPrincipalLessThenOrEqualToMonthlyPaymentCondition,$H101,_xlpm.PrincipalOwedCalculation)))),
_xlpm.Calculation
)</f>
        <v>150.22242083715582</v>
      </c>
      <c r="H102" s="5">
        <f>_xlfn.LET(
_xlpm.StartingBalanceGreaterThanPrincipalOwedPlusPrepaymentCondition,$E102&gt;=$G102,
_xlpm.IsPrincpalOwedPlusPrepaymentLessThanOrEqualToPrincipalRemainingCondition,ROUND($G102,2)&lt;=ROUND($H101,2),
_xlpm.IsCurrentPrincapalOwedAmtGreaterThanPrevPrincipalOwedCondition,$G101&gt;$H101,
_xlpm.IsPrincipalZeroCondition,ROUND($H101,2) = 0,
_xlpm.IsPrincipalRemainingBlankCondition,$H101="",
_xlpm.IsPeriodBlankCondition,ISBLANK($A102),
_xlpm.Calculation,IF(_xlpm.IsPeriodBlankCondition,"",IF(_xlpm.IsPrincipalRemainingBlankCondition,"",IF(_xlpm.IsPrincipalZeroCondition,"",IF(_xlpm.StartingBalanceGreaterThanPrincipalOwedPlusPrepaymentCondition,$E102-$G102,0)))),
_xlpm.Calculation
)</f>
        <v>172144.34292559486</v>
      </c>
      <c r="I102" s="5">
        <f>_xlfn.LET(
_xlpm.PrincpalRemainingCalculation,$B$11,
_xlpm.IsPrincipalZeroCondition,ROUND($H101,2) = 0,
_xlpm.IsPrincipalRemainingBlankCondition,$H101="",
_xlpm.IsPeriodBlankCondition,ISBLANK($A102),
_xlpm.Calculation,IF(_xlpm.IsPeriodBlankCondition,"",IF(_xlpm.IsPrincipalRemainingBlankCondition,"",IF(_xlpm.IsPrincipalZeroCondition,"",_xlpm.PrincpalRemainingCalculation))),
_xlpm.Calculation
)</f>
        <v>500</v>
      </c>
      <c r="J102" s="5">
        <f>_xlfn.LET(
_xlpm.IsPrincipalRemainingLessThanOrEqualToPMICutoffAmtCondition,$H101&lt;=$B$2*(1-$B$13),
_xlpm.PMIMonthlyPayment,$B$17,
_xlpm.IsPrincipalZeroCondition,ROUND($H101,2) = 0,
_xlpm.IsPrincipalRemainingBlankCondition,$H101="",
_xlpm.IsPeriodBlankCondition,ISBLANK($A102),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02" s="5">
        <f>_xlfn.LET(
_xlpm.IfPMIOwedIsBlank,IF($J102 = "",0,$J102),
_xlpm.TotalMonthlyPaymentCalculation,$F102+$G102+$I102+_xlpm.IfPMIOwedIsBlank,
_xlpm.IsPrincipalZeroCondition,ROUND($H101,2) = 0,
_xlpm.IsPrincipalRemainingBlankCondition,$H101="",
_xlpm.IsPeriodBlankCondition,ISBLANK($A102),
_xlpm.Calculation,IF(_xlpm.IsPeriodBlankCondition,"",IF(_xlpm.IsPrincipalRemainingBlankCondition,"",IF(_xlpm.IsPrincipalZeroCondition,"",_xlpm.TotalMonthlyPaymentCalculation))),
_xlpm.Calculation
)</f>
        <v>2386.0104653907556</v>
      </c>
      <c r="N102" s="5"/>
    </row>
    <row r="103" spans="1:14" x14ac:dyDescent="0.3">
      <c r="A103">
        <v>78</v>
      </c>
      <c r="B103" s="53">
        <f t="shared" si="1"/>
        <v>46174</v>
      </c>
      <c r="C103" s="70">
        <f>IF(ISBLANK($A103),"",'Variable Mortgage Schedule'!$C103)</f>
        <v>0.1</v>
      </c>
      <c r="D103" s="63">
        <f>_xlfn.LET(
_xlpm.Payment,IF(OR($C103&lt;&gt;$C102,$C102=""),-PMT($C103/12,COUNT($A103:$A$625),$H102),$D102),
_xlpm.IsPrincipalRemainingZeroCondition,ROUND($H102,2)=0,
_xlpm.IsPrincipalRemainingBlankCondition,$H102="",
_xlpm.IsPeriodBlankCondition,ISBLANK($A103),
_xlpm.Calculation,IF(_xlpm.IsPeriodBlankCondition,"",IF(_xlpm.IsPrincipalRemainingBlankCondition,"",IF(_xlpm.IsPrincipalRemainingZeroCondition,"",_xlpm.Payment))),
_xlpm.Calculation
)</f>
        <v>1586.0104653907558</v>
      </c>
      <c r="E103" s="5">
        <f>_xlfn.LET(
_xlpm.StartingPrincipalBalance,$H102,
_xlpm.IsPrincipalRemainingZeroCondition,ROUND($H102,2)=0,
_xlpm.IsPrincipalRemainingBlankCondition,$H102="",
_xlpm.IsPeriodBlankCondition,ISBLANK($A103),
_xlpm.Calculation,IF(_xlpm.IsPeriodBlankCondition,"",IF(_xlpm.IsPrincipalRemainingBlankCondition,"",IF(_xlpm.IsPrincipalRemainingZeroCondition,"",_xlpm.StartingPrincipalBalance))),
_xlpm.Calculation
)</f>
        <v>172144.34292559486</v>
      </c>
      <c r="F103" s="5" cm="1">
        <f t="array" ref="F103">_xlfn.LET(
_xlpm.InterestCalculation,$H102*($C103/12),
_xlpm.IsPrincipalRemainingZeroCondition,ROUND($H102,2)=0,
_xlpm.IsPrincipalRemainingBlankCondition,$H102="",
_xlpm.IsPeriodBlankCondition,ISBLANK($A103),
_xlpm.Calculation,IF(_xlpm.IsPeriodBlankCondition,"",IF(_xlpm.IsPrincipalRemainingBlankCondition,"",IF(_xlpm.IsPrincipalRemainingZeroCondition,"",_xlpm.InterestCalculation))),
_xlpm.Calculation
)</f>
        <v>1434.5361910466238</v>
      </c>
      <c r="G103" s="5">
        <f>_xlfn.LET(
_xlpm.PrincipalOwedCalculation,$D103-$F103,
_xlpm.IsPrincipalLessThenOrEqualToMonthlyPaymentCondition,$H102&lt;=$D103,
_xlpm.IsPrincipalZeroCondition,ROUND($H102,2) = 0,
_xlpm.IsPrincipalRemainingBlankCondition,$H102="",
_xlpm.IsPeriodBlankCondition,ISBLANK($A103),
_xlpm.Calculation,IF(_xlpm.IsPeriodBlankCondition,"",IF(_xlpm.IsPrincipalRemainingBlankCondition,"",IF(_xlpm.IsPrincipalZeroCondition,"",IF(_xlpm.IsPrincipalLessThenOrEqualToMonthlyPaymentCondition,$H102,_xlpm.PrincipalOwedCalculation)))),
_xlpm.Calculation
)</f>
        <v>151.47427434413203</v>
      </c>
      <c r="H103" s="5">
        <f>_xlfn.LET(
_xlpm.StartingBalanceGreaterThanPrincipalOwedPlusPrepaymentCondition,$E103&gt;=$G103,
_xlpm.IsPrincpalOwedPlusPrepaymentLessThanOrEqualToPrincipalRemainingCondition,ROUND($G103,2)&lt;=ROUND($H102,2),
_xlpm.IsCurrentPrincapalOwedAmtGreaterThanPrevPrincipalOwedCondition,$G102&gt;$H102,
_xlpm.IsPrincipalZeroCondition,ROUND($H102,2) = 0,
_xlpm.IsPrincipalRemainingBlankCondition,$H102="",
_xlpm.IsPeriodBlankCondition,ISBLANK($A103),
_xlpm.Calculation,IF(_xlpm.IsPeriodBlankCondition,"",IF(_xlpm.IsPrincipalRemainingBlankCondition,"",IF(_xlpm.IsPrincipalZeroCondition,"",IF(_xlpm.StartingBalanceGreaterThanPrincipalOwedPlusPrepaymentCondition,$E103-$G103,0)))),
_xlpm.Calculation
)</f>
        <v>171992.86865125073</v>
      </c>
      <c r="I103" s="5">
        <f>_xlfn.LET(
_xlpm.PrincpalRemainingCalculation,$B$11,
_xlpm.IsPrincipalZeroCondition,ROUND($H102,2) = 0,
_xlpm.IsPrincipalRemainingBlankCondition,$H102="",
_xlpm.IsPeriodBlankCondition,ISBLANK($A103),
_xlpm.Calculation,IF(_xlpm.IsPeriodBlankCondition,"",IF(_xlpm.IsPrincipalRemainingBlankCondition,"",IF(_xlpm.IsPrincipalZeroCondition,"",_xlpm.PrincpalRemainingCalculation))),
_xlpm.Calculation
)</f>
        <v>500</v>
      </c>
      <c r="J103" s="5">
        <f>_xlfn.LET(
_xlpm.IsPrincipalRemainingLessThanOrEqualToPMICutoffAmtCondition,$H102&lt;=$B$2*(1-$B$13),
_xlpm.PMIMonthlyPayment,$B$17,
_xlpm.IsPrincipalZeroCondition,ROUND($H102,2) = 0,
_xlpm.IsPrincipalRemainingBlankCondition,$H102="",
_xlpm.IsPeriodBlankCondition,ISBLANK($A103),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03" s="5">
        <f>_xlfn.LET(
_xlpm.IfPMIOwedIsBlank,IF($J103 = "",0,$J103),
_xlpm.TotalMonthlyPaymentCalculation,$F103+$G103+$I103+_xlpm.IfPMIOwedIsBlank,
_xlpm.IsPrincipalZeroCondition,ROUND($H102,2) = 0,
_xlpm.IsPrincipalRemainingBlankCondition,$H102="",
_xlpm.IsPeriodBlankCondition,ISBLANK($A103),
_xlpm.Calculation,IF(_xlpm.IsPeriodBlankCondition,"",IF(_xlpm.IsPrincipalRemainingBlankCondition,"",IF(_xlpm.IsPrincipalZeroCondition,"",_xlpm.TotalMonthlyPaymentCalculation))),
_xlpm.Calculation
)</f>
        <v>2386.0104653907556</v>
      </c>
      <c r="N103" s="5"/>
    </row>
    <row r="104" spans="1:14" x14ac:dyDescent="0.3">
      <c r="A104">
        <v>79</v>
      </c>
      <c r="B104" s="53">
        <f t="shared" si="1"/>
        <v>46204</v>
      </c>
      <c r="C104" s="70">
        <f>IF(ISBLANK($A104),"",'Variable Mortgage Schedule'!$C104)</f>
        <v>0.1</v>
      </c>
      <c r="D104" s="63">
        <f>_xlfn.LET(
_xlpm.Payment,IF(OR($C104&lt;&gt;$C103,$C103=""),-PMT($C104/12,COUNT($A104:$A$625),$H103),$D103),
_xlpm.IsPrincipalRemainingZeroCondition,ROUND($H103,2)=0,
_xlpm.IsPrincipalRemainingBlankCondition,$H103="",
_xlpm.IsPeriodBlankCondition,ISBLANK($A104),
_xlpm.Calculation,IF(_xlpm.IsPeriodBlankCondition,"",IF(_xlpm.IsPrincipalRemainingBlankCondition,"",IF(_xlpm.IsPrincipalRemainingZeroCondition,"",_xlpm.Payment))),
_xlpm.Calculation
)</f>
        <v>1586.0104653907558</v>
      </c>
      <c r="E104" s="5">
        <f>_xlfn.LET(
_xlpm.StartingPrincipalBalance,$H103,
_xlpm.IsPrincipalRemainingZeroCondition,ROUND($H103,2)=0,
_xlpm.IsPrincipalRemainingBlankCondition,$H103="",
_xlpm.IsPeriodBlankCondition,ISBLANK($A104),
_xlpm.Calculation,IF(_xlpm.IsPeriodBlankCondition,"",IF(_xlpm.IsPrincipalRemainingBlankCondition,"",IF(_xlpm.IsPrincipalRemainingZeroCondition,"",_xlpm.StartingPrincipalBalance))),
_xlpm.Calculation
)</f>
        <v>171992.86865125073</v>
      </c>
      <c r="F104" s="5" cm="1">
        <f t="array" ref="F104">_xlfn.LET(
_xlpm.InterestCalculation,$H103*($C104/12),
_xlpm.IsPrincipalRemainingZeroCondition,ROUND($H103,2)=0,
_xlpm.IsPrincipalRemainingBlankCondition,$H103="",
_xlpm.IsPeriodBlankCondition,ISBLANK($A104),
_xlpm.Calculation,IF(_xlpm.IsPeriodBlankCondition,"",IF(_xlpm.IsPrincipalRemainingBlankCondition,"",IF(_xlpm.IsPrincipalRemainingZeroCondition,"",_xlpm.InterestCalculation))),
_xlpm.Calculation
)</f>
        <v>1433.2739054270894</v>
      </c>
      <c r="G104" s="5">
        <f>_xlfn.LET(
_xlpm.PrincipalOwedCalculation,$D104-$F104,
_xlpm.IsPrincipalLessThenOrEqualToMonthlyPaymentCondition,$H103&lt;=$D104,
_xlpm.IsPrincipalZeroCondition,ROUND($H103,2) = 0,
_xlpm.IsPrincipalRemainingBlankCondition,$H103="",
_xlpm.IsPeriodBlankCondition,ISBLANK($A104),
_xlpm.Calculation,IF(_xlpm.IsPeriodBlankCondition,"",IF(_xlpm.IsPrincipalRemainingBlankCondition,"",IF(_xlpm.IsPrincipalZeroCondition,"",IF(_xlpm.IsPrincipalLessThenOrEqualToMonthlyPaymentCondition,$H103,_xlpm.PrincipalOwedCalculation)))),
_xlpm.Calculation
)</f>
        <v>152.73655996366642</v>
      </c>
      <c r="H104" s="5">
        <f>_xlfn.LET(
_xlpm.StartingBalanceGreaterThanPrincipalOwedPlusPrepaymentCondition,$E104&gt;=$G104,
_xlpm.IsPrincpalOwedPlusPrepaymentLessThanOrEqualToPrincipalRemainingCondition,ROUND($G104,2)&lt;=ROUND($H103,2),
_xlpm.IsCurrentPrincapalOwedAmtGreaterThanPrevPrincipalOwedCondition,$G103&gt;$H103,
_xlpm.IsPrincipalZeroCondition,ROUND($H103,2) = 0,
_xlpm.IsPrincipalRemainingBlankCondition,$H103="",
_xlpm.IsPeriodBlankCondition,ISBLANK($A104),
_xlpm.Calculation,IF(_xlpm.IsPeriodBlankCondition,"",IF(_xlpm.IsPrincipalRemainingBlankCondition,"",IF(_xlpm.IsPrincipalZeroCondition,"",IF(_xlpm.StartingBalanceGreaterThanPrincipalOwedPlusPrepaymentCondition,$E104-$G104,0)))),
_xlpm.Calculation
)</f>
        <v>171840.13209128706</v>
      </c>
      <c r="I104" s="5">
        <f>_xlfn.LET(
_xlpm.PrincpalRemainingCalculation,$B$11,
_xlpm.IsPrincipalZeroCondition,ROUND($H103,2) = 0,
_xlpm.IsPrincipalRemainingBlankCondition,$H103="",
_xlpm.IsPeriodBlankCondition,ISBLANK($A104),
_xlpm.Calculation,IF(_xlpm.IsPeriodBlankCondition,"",IF(_xlpm.IsPrincipalRemainingBlankCondition,"",IF(_xlpm.IsPrincipalZeroCondition,"",_xlpm.PrincpalRemainingCalculation))),
_xlpm.Calculation
)</f>
        <v>500</v>
      </c>
      <c r="J104" s="5">
        <f>_xlfn.LET(
_xlpm.IsPrincipalRemainingLessThanOrEqualToPMICutoffAmtCondition,$H103&lt;=$B$2*(1-$B$13),
_xlpm.PMIMonthlyPayment,$B$17,
_xlpm.IsPrincipalZeroCondition,ROUND($H103,2) = 0,
_xlpm.IsPrincipalRemainingBlankCondition,$H103="",
_xlpm.IsPeriodBlankCondition,ISBLANK($A104),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04" s="5">
        <f>_xlfn.LET(
_xlpm.IfPMIOwedIsBlank,IF($J104 = "",0,$J104),
_xlpm.TotalMonthlyPaymentCalculation,$F104+$G104+$I104+_xlpm.IfPMIOwedIsBlank,
_xlpm.IsPrincipalZeroCondition,ROUND($H103,2) = 0,
_xlpm.IsPrincipalRemainingBlankCondition,$H103="",
_xlpm.IsPeriodBlankCondition,ISBLANK($A104),
_xlpm.Calculation,IF(_xlpm.IsPeriodBlankCondition,"",IF(_xlpm.IsPrincipalRemainingBlankCondition,"",IF(_xlpm.IsPrincipalZeroCondition,"",_xlpm.TotalMonthlyPaymentCalculation))),
_xlpm.Calculation
)</f>
        <v>2386.0104653907556</v>
      </c>
      <c r="N104" s="5"/>
    </row>
    <row r="105" spans="1:14" x14ac:dyDescent="0.3">
      <c r="A105">
        <v>80</v>
      </c>
      <c r="B105" s="53">
        <f t="shared" si="1"/>
        <v>46235</v>
      </c>
      <c r="C105" s="70">
        <f>IF(ISBLANK($A105),"",'Variable Mortgage Schedule'!$C105)</f>
        <v>0.1</v>
      </c>
      <c r="D105" s="63">
        <f>_xlfn.LET(
_xlpm.Payment,IF(OR($C105&lt;&gt;$C104,$C104=""),-PMT($C105/12,COUNT($A105:$A$625),$H104),$D104),
_xlpm.IsPrincipalRemainingZeroCondition,ROUND($H104,2)=0,
_xlpm.IsPrincipalRemainingBlankCondition,$H104="",
_xlpm.IsPeriodBlankCondition,ISBLANK($A105),
_xlpm.Calculation,IF(_xlpm.IsPeriodBlankCondition,"",IF(_xlpm.IsPrincipalRemainingBlankCondition,"",IF(_xlpm.IsPrincipalRemainingZeroCondition,"",_xlpm.Payment))),
_xlpm.Calculation
)</f>
        <v>1586.0104653907558</v>
      </c>
      <c r="E105" s="5">
        <f>_xlfn.LET(
_xlpm.StartingPrincipalBalance,$H104,
_xlpm.IsPrincipalRemainingZeroCondition,ROUND($H104,2)=0,
_xlpm.IsPrincipalRemainingBlankCondition,$H104="",
_xlpm.IsPeriodBlankCondition,ISBLANK($A105),
_xlpm.Calculation,IF(_xlpm.IsPeriodBlankCondition,"",IF(_xlpm.IsPrincipalRemainingBlankCondition,"",IF(_xlpm.IsPrincipalRemainingZeroCondition,"",_xlpm.StartingPrincipalBalance))),
_xlpm.Calculation
)</f>
        <v>171840.13209128706</v>
      </c>
      <c r="F105" s="5" cm="1">
        <f t="array" ref="F105">_xlfn.LET(
_xlpm.InterestCalculation,$H104*($C105/12),
_xlpm.IsPrincipalRemainingZeroCondition,ROUND($H104,2)=0,
_xlpm.IsPrincipalRemainingBlankCondition,$H104="",
_xlpm.IsPeriodBlankCondition,ISBLANK($A105),
_xlpm.Calculation,IF(_xlpm.IsPeriodBlankCondition,"",IF(_xlpm.IsPrincipalRemainingBlankCondition,"",IF(_xlpm.IsPrincipalRemainingZeroCondition,"",_xlpm.InterestCalculation))),
_xlpm.Calculation
)</f>
        <v>1432.0011007607254</v>
      </c>
      <c r="G105" s="5">
        <f>_xlfn.LET(
_xlpm.PrincipalOwedCalculation,$D105-$F105,
_xlpm.IsPrincipalLessThenOrEqualToMonthlyPaymentCondition,$H104&lt;=$D105,
_xlpm.IsPrincipalZeroCondition,ROUND($H104,2) = 0,
_xlpm.IsPrincipalRemainingBlankCondition,$H104="",
_xlpm.IsPeriodBlankCondition,ISBLANK($A105),
_xlpm.Calculation,IF(_xlpm.IsPeriodBlankCondition,"",IF(_xlpm.IsPrincipalRemainingBlankCondition,"",IF(_xlpm.IsPrincipalZeroCondition,"",IF(_xlpm.IsPrincipalLessThenOrEqualToMonthlyPaymentCondition,$H104,_xlpm.PrincipalOwedCalculation)))),
_xlpm.Calculation
)</f>
        <v>154.0093646300304</v>
      </c>
      <c r="H105" s="5">
        <f>_xlfn.LET(
_xlpm.StartingBalanceGreaterThanPrincipalOwedPlusPrepaymentCondition,$E105&gt;=$G105,
_xlpm.IsPrincpalOwedPlusPrepaymentLessThanOrEqualToPrincipalRemainingCondition,ROUND($G105,2)&lt;=ROUND($H104,2),
_xlpm.IsCurrentPrincapalOwedAmtGreaterThanPrevPrincipalOwedCondition,$G104&gt;$H104,
_xlpm.IsPrincipalZeroCondition,ROUND($H104,2) = 0,
_xlpm.IsPrincipalRemainingBlankCondition,$H104="",
_xlpm.IsPeriodBlankCondition,ISBLANK($A105),
_xlpm.Calculation,IF(_xlpm.IsPeriodBlankCondition,"",IF(_xlpm.IsPrincipalRemainingBlankCondition,"",IF(_xlpm.IsPrincipalZeroCondition,"",IF(_xlpm.StartingBalanceGreaterThanPrincipalOwedPlusPrepaymentCondition,$E105-$G105,0)))),
_xlpm.Calculation
)</f>
        <v>171686.12272665702</v>
      </c>
      <c r="I105" s="5">
        <f>_xlfn.LET(
_xlpm.PrincpalRemainingCalculation,$B$11,
_xlpm.IsPrincipalZeroCondition,ROUND($H104,2) = 0,
_xlpm.IsPrincipalRemainingBlankCondition,$H104="",
_xlpm.IsPeriodBlankCondition,ISBLANK($A105),
_xlpm.Calculation,IF(_xlpm.IsPeriodBlankCondition,"",IF(_xlpm.IsPrincipalRemainingBlankCondition,"",IF(_xlpm.IsPrincipalZeroCondition,"",_xlpm.PrincpalRemainingCalculation))),
_xlpm.Calculation
)</f>
        <v>500</v>
      </c>
      <c r="J105" s="5">
        <f>_xlfn.LET(
_xlpm.IsPrincipalRemainingLessThanOrEqualToPMICutoffAmtCondition,$H104&lt;=$B$2*(1-$B$13),
_xlpm.PMIMonthlyPayment,$B$17,
_xlpm.IsPrincipalZeroCondition,ROUND($H104,2) = 0,
_xlpm.IsPrincipalRemainingBlankCondition,$H104="",
_xlpm.IsPeriodBlankCondition,ISBLANK($A105),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05" s="5">
        <f>_xlfn.LET(
_xlpm.IfPMIOwedIsBlank,IF($J105 = "",0,$J105),
_xlpm.TotalMonthlyPaymentCalculation,$F105+$G105+$I105+_xlpm.IfPMIOwedIsBlank,
_xlpm.IsPrincipalZeroCondition,ROUND($H104,2) = 0,
_xlpm.IsPrincipalRemainingBlankCondition,$H104="",
_xlpm.IsPeriodBlankCondition,ISBLANK($A105),
_xlpm.Calculation,IF(_xlpm.IsPeriodBlankCondition,"",IF(_xlpm.IsPrincipalRemainingBlankCondition,"",IF(_xlpm.IsPrincipalZeroCondition,"",_xlpm.TotalMonthlyPaymentCalculation))),
_xlpm.Calculation
)</f>
        <v>2386.0104653907556</v>
      </c>
      <c r="N105" s="5"/>
    </row>
    <row r="106" spans="1:14" x14ac:dyDescent="0.3">
      <c r="A106">
        <v>81</v>
      </c>
      <c r="B106" s="53">
        <f t="shared" si="1"/>
        <v>46266</v>
      </c>
      <c r="C106" s="70">
        <f>IF(ISBLANK($A106),"",'Variable Mortgage Schedule'!$C106)</f>
        <v>0.1</v>
      </c>
      <c r="D106" s="63">
        <f>_xlfn.LET(
_xlpm.Payment,IF(OR($C106&lt;&gt;$C105,$C105=""),-PMT($C106/12,COUNT($A106:$A$625),$H105),$D105),
_xlpm.IsPrincipalRemainingZeroCondition,ROUND($H105,2)=0,
_xlpm.IsPrincipalRemainingBlankCondition,$H105="",
_xlpm.IsPeriodBlankCondition,ISBLANK($A106),
_xlpm.Calculation,IF(_xlpm.IsPeriodBlankCondition,"",IF(_xlpm.IsPrincipalRemainingBlankCondition,"",IF(_xlpm.IsPrincipalRemainingZeroCondition,"",_xlpm.Payment))),
_xlpm.Calculation
)</f>
        <v>1586.0104653907558</v>
      </c>
      <c r="E106" s="5">
        <f>_xlfn.LET(
_xlpm.StartingPrincipalBalance,$H105,
_xlpm.IsPrincipalRemainingZeroCondition,ROUND($H105,2)=0,
_xlpm.IsPrincipalRemainingBlankCondition,$H105="",
_xlpm.IsPeriodBlankCondition,ISBLANK($A106),
_xlpm.Calculation,IF(_xlpm.IsPeriodBlankCondition,"",IF(_xlpm.IsPrincipalRemainingBlankCondition,"",IF(_xlpm.IsPrincipalRemainingZeroCondition,"",_xlpm.StartingPrincipalBalance))),
_xlpm.Calculation
)</f>
        <v>171686.12272665702</v>
      </c>
      <c r="F106" s="5" cm="1">
        <f t="array" ref="F106">_xlfn.LET(
_xlpm.InterestCalculation,$H105*($C106/12),
_xlpm.IsPrincipalRemainingZeroCondition,ROUND($H105,2)=0,
_xlpm.IsPrincipalRemainingBlankCondition,$H105="",
_xlpm.IsPeriodBlankCondition,ISBLANK($A106),
_xlpm.Calculation,IF(_xlpm.IsPeriodBlankCondition,"",IF(_xlpm.IsPrincipalRemainingBlankCondition,"",IF(_xlpm.IsPrincipalRemainingZeroCondition,"",_xlpm.InterestCalculation))),
_xlpm.Calculation
)</f>
        <v>1430.7176893888086</v>
      </c>
      <c r="G106" s="5">
        <f>_xlfn.LET(
_xlpm.PrincipalOwedCalculation,$D106-$F106,
_xlpm.IsPrincipalLessThenOrEqualToMonthlyPaymentCondition,$H105&lt;=$D106,
_xlpm.IsPrincipalZeroCondition,ROUND($H105,2) = 0,
_xlpm.IsPrincipalRemainingBlankCondition,$H105="",
_xlpm.IsPeriodBlankCondition,ISBLANK($A106),
_xlpm.Calculation,IF(_xlpm.IsPeriodBlankCondition,"",IF(_xlpm.IsPrincipalRemainingBlankCondition,"",IF(_xlpm.IsPrincipalZeroCondition,"",IF(_xlpm.IsPrincipalLessThenOrEqualToMonthlyPaymentCondition,$H105,_xlpm.PrincipalOwedCalculation)))),
_xlpm.Calculation
)</f>
        <v>155.29277600194723</v>
      </c>
      <c r="H106" s="5">
        <f>_xlfn.LET(
_xlpm.StartingBalanceGreaterThanPrincipalOwedPlusPrepaymentCondition,$E106&gt;=$G106,
_xlpm.IsPrincpalOwedPlusPrepaymentLessThanOrEqualToPrincipalRemainingCondition,ROUND($G106,2)&lt;=ROUND($H105,2),
_xlpm.IsCurrentPrincapalOwedAmtGreaterThanPrevPrincipalOwedCondition,$G105&gt;$H105,
_xlpm.IsPrincipalZeroCondition,ROUND($H105,2) = 0,
_xlpm.IsPrincipalRemainingBlankCondition,$H105="",
_xlpm.IsPeriodBlankCondition,ISBLANK($A106),
_xlpm.Calculation,IF(_xlpm.IsPeriodBlankCondition,"",IF(_xlpm.IsPrincipalRemainingBlankCondition,"",IF(_xlpm.IsPrincipalZeroCondition,"",IF(_xlpm.StartingBalanceGreaterThanPrincipalOwedPlusPrepaymentCondition,$E106-$G106,0)))),
_xlpm.Calculation
)</f>
        <v>171530.82995065508</v>
      </c>
      <c r="I106" s="5">
        <f>_xlfn.LET(
_xlpm.PrincpalRemainingCalculation,$B$11,
_xlpm.IsPrincipalZeroCondition,ROUND($H105,2) = 0,
_xlpm.IsPrincipalRemainingBlankCondition,$H105="",
_xlpm.IsPeriodBlankCondition,ISBLANK($A106),
_xlpm.Calculation,IF(_xlpm.IsPeriodBlankCondition,"",IF(_xlpm.IsPrincipalRemainingBlankCondition,"",IF(_xlpm.IsPrincipalZeroCondition,"",_xlpm.PrincpalRemainingCalculation))),
_xlpm.Calculation
)</f>
        <v>500</v>
      </c>
      <c r="J106" s="5">
        <f>_xlfn.LET(
_xlpm.IsPrincipalRemainingLessThanOrEqualToPMICutoffAmtCondition,$H105&lt;=$B$2*(1-$B$13),
_xlpm.PMIMonthlyPayment,$B$17,
_xlpm.IsPrincipalZeroCondition,ROUND($H105,2) = 0,
_xlpm.IsPrincipalRemainingBlankCondition,$H105="",
_xlpm.IsPeriodBlankCondition,ISBLANK($A106),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06" s="5">
        <f>_xlfn.LET(
_xlpm.IfPMIOwedIsBlank,IF($J106 = "",0,$J106),
_xlpm.TotalMonthlyPaymentCalculation,$F106+$G106+$I106+_xlpm.IfPMIOwedIsBlank,
_xlpm.IsPrincipalZeroCondition,ROUND($H105,2) = 0,
_xlpm.IsPrincipalRemainingBlankCondition,$H105="",
_xlpm.IsPeriodBlankCondition,ISBLANK($A106),
_xlpm.Calculation,IF(_xlpm.IsPeriodBlankCondition,"",IF(_xlpm.IsPrincipalRemainingBlankCondition,"",IF(_xlpm.IsPrincipalZeroCondition,"",_xlpm.TotalMonthlyPaymentCalculation))),
_xlpm.Calculation
)</f>
        <v>2386.0104653907556</v>
      </c>
      <c r="N106" s="5"/>
    </row>
    <row r="107" spans="1:14" x14ac:dyDescent="0.3">
      <c r="A107">
        <v>82</v>
      </c>
      <c r="B107" s="53">
        <f t="shared" si="1"/>
        <v>46296</v>
      </c>
      <c r="C107" s="70">
        <f>IF(ISBLANK($A107),"",'Variable Mortgage Schedule'!$C107)</f>
        <v>0.1</v>
      </c>
      <c r="D107" s="63">
        <f>_xlfn.LET(
_xlpm.Payment,IF(OR($C107&lt;&gt;$C106,$C106=""),-PMT($C107/12,COUNT($A107:$A$625),$H106),$D106),
_xlpm.IsPrincipalRemainingZeroCondition,ROUND($H106,2)=0,
_xlpm.IsPrincipalRemainingBlankCondition,$H106="",
_xlpm.IsPeriodBlankCondition,ISBLANK($A107),
_xlpm.Calculation,IF(_xlpm.IsPeriodBlankCondition,"",IF(_xlpm.IsPrincipalRemainingBlankCondition,"",IF(_xlpm.IsPrincipalRemainingZeroCondition,"",_xlpm.Payment))),
_xlpm.Calculation
)</f>
        <v>1586.0104653907558</v>
      </c>
      <c r="E107" s="5">
        <f>_xlfn.LET(
_xlpm.StartingPrincipalBalance,$H106,
_xlpm.IsPrincipalRemainingZeroCondition,ROUND($H106,2)=0,
_xlpm.IsPrincipalRemainingBlankCondition,$H106="",
_xlpm.IsPeriodBlankCondition,ISBLANK($A107),
_xlpm.Calculation,IF(_xlpm.IsPeriodBlankCondition,"",IF(_xlpm.IsPrincipalRemainingBlankCondition,"",IF(_xlpm.IsPrincipalRemainingZeroCondition,"",_xlpm.StartingPrincipalBalance))),
_xlpm.Calculation
)</f>
        <v>171530.82995065508</v>
      </c>
      <c r="F107" s="5" cm="1">
        <f t="array" ref="F107">_xlfn.LET(
_xlpm.InterestCalculation,$H106*($C107/12),
_xlpm.IsPrincipalRemainingZeroCondition,ROUND($H106,2)=0,
_xlpm.IsPrincipalRemainingBlankCondition,$H106="",
_xlpm.IsPeriodBlankCondition,ISBLANK($A107),
_xlpm.Calculation,IF(_xlpm.IsPeriodBlankCondition,"",IF(_xlpm.IsPrincipalRemainingBlankCondition,"",IF(_xlpm.IsPrincipalRemainingZeroCondition,"",_xlpm.InterestCalculation))),
_xlpm.Calculation
)</f>
        <v>1429.4235829221257</v>
      </c>
      <c r="G107" s="5">
        <f>_xlfn.LET(
_xlpm.PrincipalOwedCalculation,$D107-$F107,
_xlpm.IsPrincipalLessThenOrEqualToMonthlyPaymentCondition,$H106&lt;=$D107,
_xlpm.IsPrincipalZeroCondition,ROUND($H106,2) = 0,
_xlpm.IsPrincipalRemainingBlankCondition,$H106="",
_xlpm.IsPeriodBlankCondition,ISBLANK($A107),
_xlpm.Calculation,IF(_xlpm.IsPeriodBlankCondition,"",IF(_xlpm.IsPrincipalRemainingBlankCondition,"",IF(_xlpm.IsPrincipalZeroCondition,"",IF(_xlpm.IsPrincipalLessThenOrEqualToMonthlyPaymentCondition,$H106,_xlpm.PrincipalOwedCalculation)))),
_xlpm.Calculation
)</f>
        <v>156.58688246863017</v>
      </c>
      <c r="H107" s="5">
        <f>_xlfn.LET(
_xlpm.StartingBalanceGreaterThanPrincipalOwedPlusPrepaymentCondition,$E107&gt;=$G107,
_xlpm.IsPrincpalOwedPlusPrepaymentLessThanOrEqualToPrincipalRemainingCondition,ROUND($G107,2)&lt;=ROUND($H106,2),
_xlpm.IsCurrentPrincapalOwedAmtGreaterThanPrevPrincipalOwedCondition,$G106&gt;$H106,
_xlpm.IsPrincipalZeroCondition,ROUND($H106,2) = 0,
_xlpm.IsPrincipalRemainingBlankCondition,$H106="",
_xlpm.IsPeriodBlankCondition,ISBLANK($A107),
_xlpm.Calculation,IF(_xlpm.IsPeriodBlankCondition,"",IF(_xlpm.IsPrincipalRemainingBlankCondition,"",IF(_xlpm.IsPrincipalZeroCondition,"",IF(_xlpm.StartingBalanceGreaterThanPrincipalOwedPlusPrepaymentCondition,$E107-$G107,0)))),
_xlpm.Calculation
)</f>
        <v>171374.24306818645</v>
      </c>
      <c r="I107" s="5">
        <f>_xlfn.LET(
_xlpm.PrincpalRemainingCalculation,$B$11,
_xlpm.IsPrincipalZeroCondition,ROUND($H106,2) = 0,
_xlpm.IsPrincipalRemainingBlankCondition,$H106="",
_xlpm.IsPeriodBlankCondition,ISBLANK($A107),
_xlpm.Calculation,IF(_xlpm.IsPeriodBlankCondition,"",IF(_xlpm.IsPrincipalRemainingBlankCondition,"",IF(_xlpm.IsPrincipalZeroCondition,"",_xlpm.PrincpalRemainingCalculation))),
_xlpm.Calculation
)</f>
        <v>500</v>
      </c>
      <c r="J107" s="5">
        <f>_xlfn.LET(
_xlpm.IsPrincipalRemainingLessThanOrEqualToPMICutoffAmtCondition,$H106&lt;=$B$2*(1-$B$13),
_xlpm.PMIMonthlyPayment,$B$17,
_xlpm.IsPrincipalZeroCondition,ROUND($H106,2) = 0,
_xlpm.IsPrincipalRemainingBlankCondition,$H106="",
_xlpm.IsPeriodBlankCondition,ISBLANK($A107),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07" s="5">
        <f>_xlfn.LET(
_xlpm.IfPMIOwedIsBlank,IF($J107 = "",0,$J107),
_xlpm.TotalMonthlyPaymentCalculation,$F107+$G107+$I107+_xlpm.IfPMIOwedIsBlank,
_xlpm.IsPrincipalZeroCondition,ROUND($H106,2) = 0,
_xlpm.IsPrincipalRemainingBlankCondition,$H106="",
_xlpm.IsPeriodBlankCondition,ISBLANK($A107),
_xlpm.Calculation,IF(_xlpm.IsPeriodBlankCondition,"",IF(_xlpm.IsPrincipalRemainingBlankCondition,"",IF(_xlpm.IsPrincipalZeroCondition,"",_xlpm.TotalMonthlyPaymentCalculation))),
_xlpm.Calculation
)</f>
        <v>2386.0104653907556</v>
      </c>
      <c r="N107" s="5"/>
    </row>
    <row r="108" spans="1:14" x14ac:dyDescent="0.3">
      <c r="A108">
        <v>83</v>
      </c>
      <c r="B108" s="53">
        <f t="shared" si="1"/>
        <v>46327</v>
      </c>
      <c r="C108" s="70">
        <f>IF(ISBLANK($A108),"",'Variable Mortgage Schedule'!$C108)</f>
        <v>0.1</v>
      </c>
      <c r="D108" s="63">
        <f>_xlfn.LET(
_xlpm.Payment,IF(OR($C108&lt;&gt;$C107,$C107=""),-PMT($C108/12,COUNT($A108:$A$625),$H107),$D107),
_xlpm.IsPrincipalRemainingZeroCondition,ROUND($H107,2)=0,
_xlpm.IsPrincipalRemainingBlankCondition,$H107="",
_xlpm.IsPeriodBlankCondition,ISBLANK($A108),
_xlpm.Calculation,IF(_xlpm.IsPeriodBlankCondition,"",IF(_xlpm.IsPrincipalRemainingBlankCondition,"",IF(_xlpm.IsPrincipalRemainingZeroCondition,"",_xlpm.Payment))),
_xlpm.Calculation
)</f>
        <v>1586.0104653907558</v>
      </c>
      <c r="E108" s="5">
        <f>_xlfn.LET(
_xlpm.StartingPrincipalBalance,$H107,
_xlpm.IsPrincipalRemainingZeroCondition,ROUND($H107,2)=0,
_xlpm.IsPrincipalRemainingBlankCondition,$H107="",
_xlpm.IsPeriodBlankCondition,ISBLANK($A108),
_xlpm.Calculation,IF(_xlpm.IsPeriodBlankCondition,"",IF(_xlpm.IsPrincipalRemainingBlankCondition,"",IF(_xlpm.IsPrincipalRemainingZeroCondition,"",_xlpm.StartingPrincipalBalance))),
_xlpm.Calculation
)</f>
        <v>171374.24306818645</v>
      </c>
      <c r="F108" s="5" cm="1">
        <f t="array" ref="F108">_xlfn.LET(
_xlpm.InterestCalculation,$H107*($C108/12),
_xlpm.IsPrincipalRemainingZeroCondition,ROUND($H107,2)=0,
_xlpm.IsPrincipalRemainingBlankCondition,$H107="",
_xlpm.IsPeriodBlankCondition,ISBLANK($A108),
_xlpm.Calculation,IF(_xlpm.IsPeriodBlankCondition,"",IF(_xlpm.IsPrincipalRemainingBlankCondition,"",IF(_xlpm.IsPrincipalRemainingZeroCondition,"",_xlpm.InterestCalculation))),
_xlpm.Calculation
)</f>
        <v>1428.118692234887</v>
      </c>
      <c r="G108" s="5">
        <f>_xlfn.LET(
_xlpm.PrincipalOwedCalculation,$D108-$F108,
_xlpm.IsPrincipalLessThenOrEqualToMonthlyPaymentCondition,$H107&lt;=$D108,
_xlpm.IsPrincipalZeroCondition,ROUND($H107,2) = 0,
_xlpm.IsPrincipalRemainingBlankCondition,$H107="",
_xlpm.IsPeriodBlankCondition,ISBLANK($A108),
_xlpm.Calculation,IF(_xlpm.IsPeriodBlankCondition,"",IF(_xlpm.IsPrincipalRemainingBlankCondition,"",IF(_xlpm.IsPrincipalZeroCondition,"",IF(_xlpm.IsPrincipalLessThenOrEqualToMonthlyPaymentCondition,$H107,_xlpm.PrincipalOwedCalculation)))),
_xlpm.Calculation
)</f>
        <v>157.8917731558688</v>
      </c>
      <c r="H108" s="5">
        <f>_xlfn.LET(
_xlpm.StartingBalanceGreaterThanPrincipalOwedPlusPrepaymentCondition,$E108&gt;=$G108,
_xlpm.IsPrincpalOwedPlusPrepaymentLessThanOrEqualToPrincipalRemainingCondition,ROUND($G108,2)&lt;=ROUND($H107,2),
_xlpm.IsCurrentPrincapalOwedAmtGreaterThanPrevPrincipalOwedCondition,$G107&gt;$H107,
_xlpm.IsPrincipalZeroCondition,ROUND($H107,2) = 0,
_xlpm.IsPrincipalRemainingBlankCondition,$H107="",
_xlpm.IsPeriodBlankCondition,ISBLANK($A108),
_xlpm.Calculation,IF(_xlpm.IsPeriodBlankCondition,"",IF(_xlpm.IsPrincipalRemainingBlankCondition,"",IF(_xlpm.IsPrincipalZeroCondition,"",IF(_xlpm.StartingBalanceGreaterThanPrincipalOwedPlusPrepaymentCondition,$E108-$G108,0)))),
_xlpm.Calculation
)</f>
        <v>171216.35129503059</v>
      </c>
      <c r="I108" s="5">
        <f>_xlfn.LET(
_xlpm.PrincpalRemainingCalculation,$B$11,
_xlpm.IsPrincipalZeroCondition,ROUND($H107,2) = 0,
_xlpm.IsPrincipalRemainingBlankCondition,$H107="",
_xlpm.IsPeriodBlankCondition,ISBLANK($A108),
_xlpm.Calculation,IF(_xlpm.IsPeriodBlankCondition,"",IF(_xlpm.IsPrincipalRemainingBlankCondition,"",IF(_xlpm.IsPrincipalZeroCondition,"",_xlpm.PrincpalRemainingCalculation))),
_xlpm.Calculation
)</f>
        <v>500</v>
      </c>
      <c r="J108" s="5">
        <f>_xlfn.LET(
_xlpm.IsPrincipalRemainingLessThanOrEqualToPMICutoffAmtCondition,$H107&lt;=$B$2*(1-$B$13),
_xlpm.PMIMonthlyPayment,$B$17,
_xlpm.IsPrincipalZeroCondition,ROUND($H107,2) = 0,
_xlpm.IsPrincipalRemainingBlankCondition,$H107="",
_xlpm.IsPeriodBlankCondition,ISBLANK($A108),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08" s="5">
        <f>_xlfn.LET(
_xlpm.IfPMIOwedIsBlank,IF($J108 = "",0,$J108),
_xlpm.TotalMonthlyPaymentCalculation,$F108+$G108+$I108+_xlpm.IfPMIOwedIsBlank,
_xlpm.IsPrincipalZeroCondition,ROUND($H107,2) = 0,
_xlpm.IsPrincipalRemainingBlankCondition,$H107="",
_xlpm.IsPeriodBlankCondition,ISBLANK($A108),
_xlpm.Calculation,IF(_xlpm.IsPeriodBlankCondition,"",IF(_xlpm.IsPrincipalRemainingBlankCondition,"",IF(_xlpm.IsPrincipalZeroCondition,"",_xlpm.TotalMonthlyPaymentCalculation))),
_xlpm.Calculation
)</f>
        <v>2386.0104653907556</v>
      </c>
      <c r="N108" s="5"/>
    </row>
    <row r="109" spans="1:14" x14ac:dyDescent="0.3">
      <c r="A109">
        <v>84</v>
      </c>
      <c r="B109" s="53">
        <f t="shared" si="1"/>
        <v>46357</v>
      </c>
      <c r="C109" s="70">
        <f>IF(ISBLANK($A109),"",'Variable Mortgage Schedule'!$C109)</f>
        <v>0.1</v>
      </c>
      <c r="D109" s="63">
        <f>_xlfn.LET(
_xlpm.Payment,IF(OR($C109&lt;&gt;$C108,$C108=""),-PMT($C109/12,COUNT($A109:$A$625),$H108),$D108),
_xlpm.IsPrincipalRemainingZeroCondition,ROUND($H108,2)=0,
_xlpm.IsPrincipalRemainingBlankCondition,$H108="",
_xlpm.IsPeriodBlankCondition,ISBLANK($A109),
_xlpm.Calculation,IF(_xlpm.IsPeriodBlankCondition,"",IF(_xlpm.IsPrincipalRemainingBlankCondition,"",IF(_xlpm.IsPrincipalRemainingZeroCondition,"",_xlpm.Payment))),
_xlpm.Calculation
)</f>
        <v>1586.0104653907558</v>
      </c>
      <c r="E109" s="5">
        <f>_xlfn.LET(
_xlpm.StartingPrincipalBalance,$H108,
_xlpm.IsPrincipalRemainingZeroCondition,ROUND($H108,2)=0,
_xlpm.IsPrincipalRemainingBlankCondition,$H108="",
_xlpm.IsPeriodBlankCondition,ISBLANK($A109),
_xlpm.Calculation,IF(_xlpm.IsPeriodBlankCondition,"",IF(_xlpm.IsPrincipalRemainingBlankCondition,"",IF(_xlpm.IsPrincipalRemainingZeroCondition,"",_xlpm.StartingPrincipalBalance))),
_xlpm.Calculation
)</f>
        <v>171216.35129503059</v>
      </c>
      <c r="F109" s="5" cm="1">
        <f t="array" ref="F109">_xlfn.LET(
_xlpm.InterestCalculation,$H108*($C109/12),
_xlpm.IsPrincipalRemainingZeroCondition,ROUND($H108,2)=0,
_xlpm.IsPrincipalRemainingBlankCondition,$H108="",
_xlpm.IsPeriodBlankCondition,ISBLANK($A109),
_xlpm.Calculation,IF(_xlpm.IsPeriodBlankCondition,"",IF(_xlpm.IsPrincipalRemainingBlankCondition,"",IF(_xlpm.IsPrincipalRemainingZeroCondition,"",_xlpm.InterestCalculation))),
_xlpm.Calculation
)</f>
        <v>1426.8029274585883</v>
      </c>
      <c r="G109" s="5">
        <f>_xlfn.LET(
_xlpm.PrincipalOwedCalculation,$D109-$F109,
_xlpm.IsPrincipalLessThenOrEqualToMonthlyPaymentCondition,$H108&lt;=$D109,
_xlpm.IsPrincipalZeroCondition,ROUND($H108,2) = 0,
_xlpm.IsPrincipalRemainingBlankCondition,$H108="",
_xlpm.IsPeriodBlankCondition,ISBLANK($A109),
_xlpm.Calculation,IF(_xlpm.IsPeriodBlankCondition,"",IF(_xlpm.IsPrincipalRemainingBlankCondition,"",IF(_xlpm.IsPrincipalZeroCondition,"",IF(_xlpm.IsPrincipalLessThenOrEqualToMonthlyPaymentCondition,$H108,_xlpm.PrincipalOwedCalculation)))),
_xlpm.Calculation
)</f>
        <v>159.2075379321675</v>
      </c>
      <c r="H109" s="5">
        <f>_xlfn.LET(
_xlpm.StartingBalanceGreaterThanPrincipalOwedPlusPrepaymentCondition,$E109&gt;=$G109,
_xlpm.IsPrincpalOwedPlusPrepaymentLessThanOrEqualToPrincipalRemainingCondition,ROUND($G109,2)&lt;=ROUND($H108,2),
_xlpm.IsCurrentPrincapalOwedAmtGreaterThanPrevPrincipalOwedCondition,$G108&gt;$H108,
_xlpm.IsPrincipalZeroCondition,ROUND($H108,2) = 0,
_xlpm.IsPrincipalRemainingBlankCondition,$H108="",
_xlpm.IsPeriodBlankCondition,ISBLANK($A109),
_xlpm.Calculation,IF(_xlpm.IsPeriodBlankCondition,"",IF(_xlpm.IsPrincipalRemainingBlankCondition,"",IF(_xlpm.IsPrincipalZeroCondition,"",IF(_xlpm.StartingBalanceGreaterThanPrincipalOwedPlusPrepaymentCondition,$E109-$G109,0)))),
_xlpm.Calculation
)</f>
        <v>171057.14375709841</v>
      </c>
      <c r="I109" s="5">
        <f>_xlfn.LET(
_xlpm.PrincpalRemainingCalculation,$B$11,
_xlpm.IsPrincipalZeroCondition,ROUND($H108,2) = 0,
_xlpm.IsPrincipalRemainingBlankCondition,$H108="",
_xlpm.IsPeriodBlankCondition,ISBLANK($A109),
_xlpm.Calculation,IF(_xlpm.IsPeriodBlankCondition,"",IF(_xlpm.IsPrincipalRemainingBlankCondition,"",IF(_xlpm.IsPrincipalZeroCondition,"",_xlpm.PrincpalRemainingCalculation))),
_xlpm.Calculation
)</f>
        <v>500</v>
      </c>
      <c r="J109" s="5">
        <f>_xlfn.LET(
_xlpm.IsPrincipalRemainingLessThanOrEqualToPMICutoffAmtCondition,$H108&lt;=$B$2*(1-$B$13),
_xlpm.PMIMonthlyPayment,$B$17,
_xlpm.IsPrincipalZeroCondition,ROUND($H108,2) = 0,
_xlpm.IsPrincipalRemainingBlankCondition,$H108="",
_xlpm.IsPeriodBlankCondition,ISBLANK($A109),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09" s="5">
        <f>_xlfn.LET(
_xlpm.IfPMIOwedIsBlank,IF($J109 = "",0,$J109),
_xlpm.TotalMonthlyPaymentCalculation,$F109+$G109+$I109+_xlpm.IfPMIOwedIsBlank,
_xlpm.IsPrincipalZeroCondition,ROUND($H108,2) = 0,
_xlpm.IsPrincipalRemainingBlankCondition,$H108="",
_xlpm.IsPeriodBlankCondition,ISBLANK($A109),
_xlpm.Calculation,IF(_xlpm.IsPeriodBlankCondition,"",IF(_xlpm.IsPrincipalRemainingBlankCondition,"",IF(_xlpm.IsPrincipalZeroCondition,"",_xlpm.TotalMonthlyPaymentCalculation))),
_xlpm.Calculation
)</f>
        <v>2386.0104653907556</v>
      </c>
      <c r="N109" s="5"/>
    </row>
    <row r="110" spans="1:14" x14ac:dyDescent="0.3">
      <c r="A110">
        <v>85</v>
      </c>
      <c r="B110" s="53">
        <f t="shared" si="1"/>
        <v>46388</v>
      </c>
      <c r="C110" s="70">
        <f>IF(ISBLANK($A110),"",'Variable Mortgage Schedule'!$C110)</f>
        <v>0.1</v>
      </c>
      <c r="D110" s="63">
        <f>_xlfn.LET(
_xlpm.Payment,IF(OR($C110&lt;&gt;$C109,$C109=""),-PMT($C110/12,COUNT($A110:$A$625),$H109),$D109),
_xlpm.IsPrincipalRemainingZeroCondition,ROUND($H109,2)=0,
_xlpm.IsPrincipalRemainingBlankCondition,$H109="",
_xlpm.IsPeriodBlankCondition,ISBLANK($A110),
_xlpm.Calculation,IF(_xlpm.IsPeriodBlankCondition,"",IF(_xlpm.IsPrincipalRemainingBlankCondition,"",IF(_xlpm.IsPrincipalRemainingZeroCondition,"",_xlpm.Payment))),
_xlpm.Calculation
)</f>
        <v>1586.0104653907558</v>
      </c>
      <c r="E110" s="5">
        <f>_xlfn.LET(
_xlpm.StartingPrincipalBalance,$H109,
_xlpm.IsPrincipalRemainingZeroCondition,ROUND($H109,2)=0,
_xlpm.IsPrincipalRemainingBlankCondition,$H109="",
_xlpm.IsPeriodBlankCondition,ISBLANK($A110),
_xlpm.Calculation,IF(_xlpm.IsPeriodBlankCondition,"",IF(_xlpm.IsPrincipalRemainingBlankCondition,"",IF(_xlpm.IsPrincipalRemainingZeroCondition,"",_xlpm.StartingPrincipalBalance))),
_xlpm.Calculation
)</f>
        <v>171057.14375709841</v>
      </c>
      <c r="F110" s="5" cm="1">
        <f t="array" ref="F110">_xlfn.LET(
_xlpm.InterestCalculation,$H109*($C110/12),
_xlpm.IsPrincipalRemainingZeroCondition,ROUND($H109,2)=0,
_xlpm.IsPrincipalRemainingBlankCondition,$H109="",
_xlpm.IsPeriodBlankCondition,ISBLANK($A110),
_xlpm.Calculation,IF(_xlpm.IsPeriodBlankCondition,"",IF(_xlpm.IsPrincipalRemainingBlankCondition,"",IF(_xlpm.IsPrincipalRemainingZeroCondition,"",_xlpm.InterestCalculation))),
_xlpm.Calculation
)</f>
        <v>1425.47619797582</v>
      </c>
      <c r="G110" s="5">
        <f>_xlfn.LET(
_xlpm.PrincipalOwedCalculation,$D110-$F110,
_xlpm.IsPrincipalLessThenOrEqualToMonthlyPaymentCondition,$H109&lt;=$D110,
_xlpm.IsPrincipalZeroCondition,ROUND($H109,2) = 0,
_xlpm.IsPrincipalRemainingBlankCondition,$H109="",
_xlpm.IsPeriodBlankCondition,ISBLANK($A110),
_xlpm.Calculation,IF(_xlpm.IsPeriodBlankCondition,"",IF(_xlpm.IsPrincipalRemainingBlankCondition,"",IF(_xlpm.IsPrincipalZeroCondition,"",IF(_xlpm.IsPrincipalLessThenOrEqualToMonthlyPaymentCondition,$H109,_xlpm.PrincipalOwedCalculation)))),
_xlpm.Calculation
)</f>
        <v>160.53426741493581</v>
      </c>
      <c r="H110" s="5">
        <f>_xlfn.LET(
_xlpm.StartingBalanceGreaterThanPrincipalOwedPlusPrepaymentCondition,$E110&gt;=$G110,
_xlpm.IsPrincpalOwedPlusPrepaymentLessThanOrEqualToPrincipalRemainingCondition,ROUND($G110,2)&lt;=ROUND($H109,2),
_xlpm.IsCurrentPrincapalOwedAmtGreaterThanPrevPrincipalOwedCondition,$G109&gt;$H109,
_xlpm.IsPrincipalZeroCondition,ROUND($H109,2) = 0,
_xlpm.IsPrincipalRemainingBlankCondition,$H109="",
_xlpm.IsPeriodBlankCondition,ISBLANK($A110),
_xlpm.Calculation,IF(_xlpm.IsPeriodBlankCondition,"",IF(_xlpm.IsPrincipalRemainingBlankCondition,"",IF(_xlpm.IsPrincipalZeroCondition,"",IF(_xlpm.StartingBalanceGreaterThanPrincipalOwedPlusPrepaymentCondition,$E110-$G110,0)))),
_xlpm.Calculation
)</f>
        <v>170896.60948968347</v>
      </c>
      <c r="I110" s="5">
        <f>_xlfn.LET(
_xlpm.PrincpalRemainingCalculation,$B$11,
_xlpm.IsPrincipalZeroCondition,ROUND($H109,2) = 0,
_xlpm.IsPrincipalRemainingBlankCondition,$H109="",
_xlpm.IsPeriodBlankCondition,ISBLANK($A110),
_xlpm.Calculation,IF(_xlpm.IsPeriodBlankCondition,"",IF(_xlpm.IsPrincipalRemainingBlankCondition,"",IF(_xlpm.IsPrincipalZeroCondition,"",_xlpm.PrincpalRemainingCalculation))),
_xlpm.Calculation
)</f>
        <v>500</v>
      </c>
      <c r="J110" s="5">
        <f>_xlfn.LET(
_xlpm.IsPrincipalRemainingLessThanOrEqualToPMICutoffAmtCondition,$H109&lt;=$B$2*(1-$B$13),
_xlpm.PMIMonthlyPayment,$B$17,
_xlpm.IsPrincipalZeroCondition,ROUND($H109,2) = 0,
_xlpm.IsPrincipalRemainingBlankCondition,$H109="",
_xlpm.IsPeriodBlankCondition,ISBLANK($A110),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10" s="5">
        <f>_xlfn.LET(
_xlpm.IfPMIOwedIsBlank,IF($J110 = "",0,$J110),
_xlpm.TotalMonthlyPaymentCalculation,$F110+$G110+$I110+_xlpm.IfPMIOwedIsBlank,
_xlpm.IsPrincipalZeroCondition,ROUND($H109,2) = 0,
_xlpm.IsPrincipalRemainingBlankCondition,$H109="",
_xlpm.IsPeriodBlankCondition,ISBLANK($A110),
_xlpm.Calculation,IF(_xlpm.IsPeriodBlankCondition,"",IF(_xlpm.IsPrincipalRemainingBlankCondition,"",IF(_xlpm.IsPrincipalZeroCondition,"",_xlpm.TotalMonthlyPaymentCalculation))),
_xlpm.Calculation
)</f>
        <v>2386.0104653907556</v>
      </c>
      <c r="N110" s="5"/>
    </row>
    <row r="111" spans="1:14" x14ac:dyDescent="0.3">
      <c r="A111">
        <v>86</v>
      </c>
      <c r="B111" s="53">
        <f t="shared" si="1"/>
        <v>46419</v>
      </c>
      <c r="C111" s="70">
        <f>IF(ISBLANK($A111),"",'Variable Mortgage Schedule'!$C111)</f>
        <v>0.1</v>
      </c>
      <c r="D111" s="63">
        <f>_xlfn.LET(
_xlpm.Payment,IF(OR($C111&lt;&gt;$C110,$C110=""),-PMT($C111/12,COUNT($A111:$A$625),$H110),$D110),
_xlpm.IsPrincipalRemainingZeroCondition,ROUND($H110,2)=0,
_xlpm.IsPrincipalRemainingBlankCondition,$H110="",
_xlpm.IsPeriodBlankCondition,ISBLANK($A111),
_xlpm.Calculation,IF(_xlpm.IsPeriodBlankCondition,"",IF(_xlpm.IsPrincipalRemainingBlankCondition,"",IF(_xlpm.IsPrincipalRemainingZeroCondition,"",_xlpm.Payment))),
_xlpm.Calculation
)</f>
        <v>1586.0104653907558</v>
      </c>
      <c r="E111" s="5">
        <f>_xlfn.LET(
_xlpm.StartingPrincipalBalance,$H110,
_xlpm.IsPrincipalRemainingZeroCondition,ROUND($H110,2)=0,
_xlpm.IsPrincipalRemainingBlankCondition,$H110="",
_xlpm.IsPeriodBlankCondition,ISBLANK($A111),
_xlpm.Calculation,IF(_xlpm.IsPeriodBlankCondition,"",IF(_xlpm.IsPrincipalRemainingBlankCondition,"",IF(_xlpm.IsPrincipalRemainingZeroCondition,"",_xlpm.StartingPrincipalBalance))),
_xlpm.Calculation
)</f>
        <v>170896.60948968347</v>
      </c>
      <c r="F111" s="5" cm="1">
        <f t="array" ref="F111">_xlfn.LET(
_xlpm.InterestCalculation,$H110*($C111/12),
_xlpm.IsPrincipalRemainingZeroCondition,ROUND($H110,2)=0,
_xlpm.IsPrincipalRemainingBlankCondition,$H110="",
_xlpm.IsPeriodBlankCondition,ISBLANK($A111),
_xlpm.Calculation,IF(_xlpm.IsPeriodBlankCondition,"",IF(_xlpm.IsPrincipalRemainingBlankCondition,"",IF(_xlpm.IsPrincipalRemainingZeroCondition,"",_xlpm.InterestCalculation))),
_xlpm.Calculation
)</f>
        <v>1424.1384124140288</v>
      </c>
      <c r="G111" s="5">
        <f>_xlfn.LET(
_xlpm.PrincipalOwedCalculation,$D111-$F111,
_xlpm.IsPrincipalLessThenOrEqualToMonthlyPaymentCondition,$H110&lt;=$D111,
_xlpm.IsPrincipalZeroCondition,ROUND($H110,2) = 0,
_xlpm.IsPrincipalRemainingBlankCondition,$H110="",
_xlpm.IsPeriodBlankCondition,ISBLANK($A111),
_xlpm.Calculation,IF(_xlpm.IsPeriodBlankCondition,"",IF(_xlpm.IsPrincipalRemainingBlankCondition,"",IF(_xlpm.IsPrincipalZeroCondition,"",IF(_xlpm.IsPrincipalLessThenOrEqualToMonthlyPaymentCondition,$H110,_xlpm.PrincipalOwedCalculation)))),
_xlpm.Calculation
)</f>
        <v>161.87205297672699</v>
      </c>
      <c r="H111" s="5">
        <f>_xlfn.LET(
_xlpm.StartingBalanceGreaterThanPrincipalOwedPlusPrepaymentCondition,$E111&gt;=$G111,
_xlpm.IsPrincpalOwedPlusPrepaymentLessThanOrEqualToPrincipalRemainingCondition,ROUND($G111,2)&lt;=ROUND($H110,2),
_xlpm.IsCurrentPrincapalOwedAmtGreaterThanPrevPrincipalOwedCondition,$G110&gt;$H110,
_xlpm.IsPrincipalZeroCondition,ROUND($H110,2) = 0,
_xlpm.IsPrincipalRemainingBlankCondition,$H110="",
_xlpm.IsPeriodBlankCondition,ISBLANK($A111),
_xlpm.Calculation,IF(_xlpm.IsPeriodBlankCondition,"",IF(_xlpm.IsPrincipalRemainingBlankCondition,"",IF(_xlpm.IsPrincipalZeroCondition,"",IF(_xlpm.StartingBalanceGreaterThanPrincipalOwedPlusPrepaymentCondition,$E111-$G111,0)))),
_xlpm.Calculation
)</f>
        <v>170734.73743670675</v>
      </c>
      <c r="I111" s="5">
        <f>_xlfn.LET(
_xlpm.PrincpalRemainingCalculation,$B$11,
_xlpm.IsPrincipalZeroCondition,ROUND($H110,2) = 0,
_xlpm.IsPrincipalRemainingBlankCondition,$H110="",
_xlpm.IsPeriodBlankCondition,ISBLANK($A111),
_xlpm.Calculation,IF(_xlpm.IsPeriodBlankCondition,"",IF(_xlpm.IsPrincipalRemainingBlankCondition,"",IF(_xlpm.IsPrincipalZeroCondition,"",_xlpm.PrincpalRemainingCalculation))),
_xlpm.Calculation
)</f>
        <v>500</v>
      </c>
      <c r="J111" s="5">
        <f>_xlfn.LET(
_xlpm.IsPrincipalRemainingLessThanOrEqualToPMICutoffAmtCondition,$H110&lt;=$B$2*(1-$B$13),
_xlpm.PMIMonthlyPayment,$B$17,
_xlpm.IsPrincipalZeroCondition,ROUND($H110,2) = 0,
_xlpm.IsPrincipalRemainingBlankCondition,$H110="",
_xlpm.IsPeriodBlankCondition,ISBLANK($A111),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11" s="5">
        <f>_xlfn.LET(
_xlpm.IfPMIOwedIsBlank,IF($J111 = "",0,$J111),
_xlpm.TotalMonthlyPaymentCalculation,$F111+$G111+$I111+_xlpm.IfPMIOwedIsBlank,
_xlpm.IsPrincipalZeroCondition,ROUND($H110,2) = 0,
_xlpm.IsPrincipalRemainingBlankCondition,$H110="",
_xlpm.IsPeriodBlankCondition,ISBLANK($A111),
_xlpm.Calculation,IF(_xlpm.IsPeriodBlankCondition,"",IF(_xlpm.IsPrincipalRemainingBlankCondition,"",IF(_xlpm.IsPrincipalZeroCondition,"",_xlpm.TotalMonthlyPaymentCalculation))),
_xlpm.Calculation
)</f>
        <v>2386.0104653907556</v>
      </c>
      <c r="N111" s="5"/>
    </row>
    <row r="112" spans="1:14" x14ac:dyDescent="0.3">
      <c r="A112">
        <v>87</v>
      </c>
      <c r="B112" s="53">
        <f t="shared" si="1"/>
        <v>46447</v>
      </c>
      <c r="C112" s="70">
        <f>IF(ISBLANK($A112),"",'Variable Mortgage Schedule'!$C112)</f>
        <v>0.1</v>
      </c>
      <c r="D112" s="63">
        <f>_xlfn.LET(
_xlpm.Payment,IF(OR($C112&lt;&gt;$C111,$C111=""),-PMT($C112/12,COUNT($A112:$A$625),$H111),$D111),
_xlpm.IsPrincipalRemainingZeroCondition,ROUND($H111,2)=0,
_xlpm.IsPrincipalRemainingBlankCondition,$H111="",
_xlpm.IsPeriodBlankCondition,ISBLANK($A112),
_xlpm.Calculation,IF(_xlpm.IsPeriodBlankCondition,"",IF(_xlpm.IsPrincipalRemainingBlankCondition,"",IF(_xlpm.IsPrincipalRemainingZeroCondition,"",_xlpm.Payment))),
_xlpm.Calculation
)</f>
        <v>1586.0104653907558</v>
      </c>
      <c r="E112" s="5">
        <f>_xlfn.LET(
_xlpm.StartingPrincipalBalance,$H111,
_xlpm.IsPrincipalRemainingZeroCondition,ROUND($H111,2)=0,
_xlpm.IsPrincipalRemainingBlankCondition,$H111="",
_xlpm.IsPeriodBlankCondition,ISBLANK($A112),
_xlpm.Calculation,IF(_xlpm.IsPeriodBlankCondition,"",IF(_xlpm.IsPrincipalRemainingBlankCondition,"",IF(_xlpm.IsPrincipalRemainingZeroCondition,"",_xlpm.StartingPrincipalBalance))),
_xlpm.Calculation
)</f>
        <v>170734.73743670675</v>
      </c>
      <c r="F112" s="5" cm="1">
        <f t="array" ref="F112">_xlfn.LET(
_xlpm.InterestCalculation,$H111*($C112/12),
_xlpm.IsPrincipalRemainingZeroCondition,ROUND($H111,2)=0,
_xlpm.IsPrincipalRemainingBlankCondition,$H111="",
_xlpm.IsPeriodBlankCondition,ISBLANK($A112),
_xlpm.Calculation,IF(_xlpm.IsPeriodBlankCondition,"",IF(_xlpm.IsPrincipalRemainingBlankCondition,"",IF(_xlpm.IsPrincipalRemainingZeroCondition,"",_xlpm.InterestCalculation))),
_xlpm.Calculation
)</f>
        <v>1422.789478639223</v>
      </c>
      <c r="G112" s="5">
        <f>_xlfn.LET(
_xlpm.PrincipalOwedCalculation,$D112-$F112,
_xlpm.IsPrincipalLessThenOrEqualToMonthlyPaymentCondition,$H111&lt;=$D112,
_xlpm.IsPrincipalZeroCondition,ROUND($H111,2) = 0,
_xlpm.IsPrincipalRemainingBlankCondition,$H111="",
_xlpm.IsPeriodBlankCondition,ISBLANK($A112),
_xlpm.Calculation,IF(_xlpm.IsPeriodBlankCondition,"",IF(_xlpm.IsPrincipalRemainingBlankCondition,"",IF(_xlpm.IsPrincipalZeroCondition,"",IF(_xlpm.IsPrincipalLessThenOrEqualToMonthlyPaymentCondition,$H111,_xlpm.PrincipalOwedCalculation)))),
_xlpm.Calculation
)</f>
        <v>163.22098675153279</v>
      </c>
      <c r="H112" s="5">
        <f>_xlfn.LET(
_xlpm.StartingBalanceGreaterThanPrincipalOwedPlusPrepaymentCondition,$E112&gt;=$G112,
_xlpm.IsPrincpalOwedPlusPrepaymentLessThanOrEqualToPrincipalRemainingCondition,ROUND($G112,2)&lt;=ROUND($H111,2),
_xlpm.IsCurrentPrincapalOwedAmtGreaterThanPrevPrincipalOwedCondition,$G111&gt;$H111,
_xlpm.IsPrincipalZeroCondition,ROUND($H111,2) = 0,
_xlpm.IsPrincipalRemainingBlankCondition,$H111="",
_xlpm.IsPeriodBlankCondition,ISBLANK($A112),
_xlpm.Calculation,IF(_xlpm.IsPeriodBlankCondition,"",IF(_xlpm.IsPrincipalRemainingBlankCondition,"",IF(_xlpm.IsPrincipalZeroCondition,"",IF(_xlpm.StartingBalanceGreaterThanPrincipalOwedPlusPrepaymentCondition,$E112-$G112,0)))),
_xlpm.Calculation
)</f>
        <v>170571.51644995523</v>
      </c>
      <c r="I112" s="5">
        <f>_xlfn.LET(
_xlpm.PrincpalRemainingCalculation,$B$11,
_xlpm.IsPrincipalZeroCondition,ROUND($H111,2) = 0,
_xlpm.IsPrincipalRemainingBlankCondition,$H111="",
_xlpm.IsPeriodBlankCondition,ISBLANK($A112),
_xlpm.Calculation,IF(_xlpm.IsPeriodBlankCondition,"",IF(_xlpm.IsPrincipalRemainingBlankCondition,"",IF(_xlpm.IsPrincipalZeroCondition,"",_xlpm.PrincpalRemainingCalculation))),
_xlpm.Calculation
)</f>
        <v>500</v>
      </c>
      <c r="J112" s="5">
        <f>_xlfn.LET(
_xlpm.IsPrincipalRemainingLessThanOrEqualToPMICutoffAmtCondition,$H111&lt;=$B$2*(1-$B$13),
_xlpm.PMIMonthlyPayment,$B$17,
_xlpm.IsPrincipalZeroCondition,ROUND($H111,2) = 0,
_xlpm.IsPrincipalRemainingBlankCondition,$H111="",
_xlpm.IsPeriodBlankCondition,ISBLANK($A112),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12" s="5">
        <f>_xlfn.LET(
_xlpm.IfPMIOwedIsBlank,IF($J112 = "",0,$J112),
_xlpm.TotalMonthlyPaymentCalculation,$F112+$G112+$I112+_xlpm.IfPMIOwedIsBlank,
_xlpm.IsPrincipalZeroCondition,ROUND($H111,2) = 0,
_xlpm.IsPrincipalRemainingBlankCondition,$H111="",
_xlpm.IsPeriodBlankCondition,ISBLANK($A112),
_xlpm.Calculation,IF(_xlpm.IsPeriodBlankCondition,"",IF(_xlpm.IsPrincipalRemainingBlankCondition,"",IF(_xlpm.IsPrincipalZeroCondition,"",_xlpm.TotalMonthlyPaymentCalculation))),
_xlpm.Calculation
)</f>
        <v>2386.0104653907556</v>
      </c>
      <c r="N112" s="5"/>
    </row>
    <row r="113" spans="1:14" x14ac:dyDescent="0.3">
      <c r="A113">
        <v>88</v>
      </c>
      <c r="B113" s="53">
        <f t="shared" si="1"/>
        <v>46478</v>
      </c>
      <c r="C113" s="70">
        <f>IF(ISBLANK($A113),"",'Variable Mortgage Schedule'!$C113)</f>
        <v>0.1</v>
      </c>
      <c r="D113" s="63">
        <f>_xlfn.LET(
_xlpm.Payment,IF(OR($C113&lt;&gt;$C112,$C112=""),-PMT($C113/12,COUNT($A113:$A$625),$H112),$D112),
_xlpm.IsPrincipalRemainingZeroCondition,ROUND($H112,2)=0,
_xlpm.IsPrincipalRemainingBlankCondition,$H112="",
_xlpm.IsPeriodBlankCondition,ISBLANK($A113),
_xlpm.Calculation,IF(_xlpm.IsPeriodBlankCondition,"",IF(_xlpm.IsPrincipalRemainingBlankCondition,"",IF(_xlpm.IsPrincipalRemainingZeroCondition,"",_xlpm.Payment))),
_xlpm.Calculation
)</f>
        <v>1586.0104653907558</v>
      </c>
      <c r="E113" s="5">
        <f>_xlfn.LET(
_xlpm.StartingPrincipalBalance,$H112,
_xlpm.IsPrincipalRemainingZeroCondition,ROUND($H112,2)=0,
_xlpm.IsPrincipalRemainingBlankCondition,$H112="",
_xlpm.IsPeriodBlankCondition,ISBLANK($A113),
_xlpm.Calculation,IF(_xlpm.IsPeriodBlankCondition,"",IF(_xlpm.IsPrincipalRemainingBlankCondition,"",IF(_xlpm.IsPrincipalRemainingZeroCondition,"",_xlpm.StartingPrincipalBalance))),
_xlpm.Calculation
)</f>
        <v>170571.51644995523</v>
      </c>
      <c r="F113" s="5" cm="1">
        <f t="array" ref="F113">_xlfn.LET(
_xlpm.InterestCalculation,$H112*($C113/12),
_xlpm.IsPrincipalRemainingZeroCondition,ROUND($H112,2)=0,
_xlpm.IsPrincipalRemainingBlankCondition,$H112="",
_xlpm.IsPeriodBlankCondition,ISBLANK($A113),
_xlpm.Calculation,IF(_xlpm.IsPeriodBlankCondition,"",IF(_xlpm.IsPrincipalRemainingBlankCondition,"",IF(_xlpm.IsPrincipalRemainingZeroCondition,"",_xlpm.InterestCalculation))),
_xlpm.Calculation
)</f>
        <v>1421.429303749627</v>
      </c>
      <c r="G113" s="5">
        <f>_xlfn.LET(
_xlpm.PrincipalOwedCalculation,$D113-$F113,
_xlpm.IsPrincipalLessThenOrEqualToMonthlyPaymentCondition,$H112&lt;=$D113,
_xlpm.IsPrincipalZeroCondition,ROUND($H112,2) = 0,
_xlpm.IsPrincipalRemainingBlankCondition,$H112="",
_xlpm.IsPeriodBlankCondition,ISBLANK($A113),
_xlpm.Calculation,IF(_xlpm.IsPeriodBlankCondition,"",IF(_xlpm.IsPrincipalRemainingBlankCondition,"",IF(_xlpm.IsPrincipalZeroCondition,"",IF(_xlpm.IsPrincipalLessThenOrEqualToMonthlyPaymentCondition,$H112,_xlpm.PrincipalOwedCalculation)))),
_xlpm.Calculation
)</f>
        <v>164.5811616411288</v>
      </c>
      <c r="H113" s="5">
        <f>_xlfn.LET(
_xlpm.StartingBalanceGreaterThanPrincipalOwedPlusPrepaymentCondition,$E113&gt;=$G113,
_xlpm.IsPrincpalOwedPlusPrepaymentLessThanOrEqualToPrincipalRemainingCondition,ROUND($G113,2)&lt;=ROUND($H112,2),
_xlpm.IsCurrentPrincapalOwedAmtGreaterThanPrevPrincipalOwedCondition,$G112&gt;$H112,
_xlpm.IsPrincipalZeroCondition,ROUND($H112,2) = 0,
_xlpm.IsPrincipalRemainingBlankCondition,$H112="",
_xlpm.IsPeriodBlankCondition,ISBLANK($A113),
_xlpm.Calculation,IF(_xlpm.IsPeriodBlankCondition,"",IF(_xlpm.IsPrincipalRemainingBlankCondition,"",IF(_xlpm.IsPrincipalZeroCondition,"",IF(_xlpm.StartingBalanceGreaterThanPrincipalOwedPlusPrepaymentCondition,$E113-$G113,0)))),
_xlpm.Calculation
)</f>
        <v>170406.9352883141</v>
      </c>
      <c r="I113" s="5">
        <f>_xlfn.LET(
_xlpm.PrincpalRemainingCalculation,$B$11,
_xlpm.IsPrincipalZeroCondition,ROUND($H112,2) = 0,
_xlpm.IsPrincipalRemainingBlankCondition,$H112="",
_xlpm.IsPeriodBlankCondition,ISBLANK($A113),
_xlpm.Calculation,IF(_xlpm.IsPeriodBlankCondition,"",IF(_xlpm.IsPrincipalRemainingBlankCondition,"",IF(_xlpm.IsPrincipalZeroCondition,"",_xlpm.PrincpalRemainingCalculation))),
_xlpm.Calculation
)</f>
        <v>500</v>
      </c>
      <c r="J113" s="5">
        <f>_xlfn.LET(
_xlpm.IsPrincipalRemainingLessThanOrEqualToPMICutoffAmtCondition,$H112&lt;=$B$2*(1-$B$13),
_xlpm.PMIMonthlyPayment,$B$17,
_xlpm.IsPrincipalZeroCondition,ROUND($H112,2) = 0,
_xlpm.IsPrincipalRemainingBlankCondition,$H112="",
_xlpm.IsPeriodBlankCondition,ISBLANK($A113),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13" s="5">
        <f>_xlfn.LET(
_xlpm.IfPMIOwedIsBlank,IF($J113 = "",0,$J113),
_xlpm.TotalMonthlyPaymentCalculation,$F113+$G113+$I113+_xlpm.IfPMIOwedIsBlank,
_xlpm.IsPrincipalZeroCondition,ROUND($H112,2) = 0,
_xlpm.IsPrincipalRemainingBlankCondition,$H112="",
_xlpm.IsPeriodBlankCondition,ISBLANK($A113),
_xlpm.Calculation,IF(_xlpm.IsPeriodBlankCondition,"",IF(_xlpm.IsPrincipalRemainingBlankCondition,"",IF(_xlpm.IsPrincipalZeroCondition,"",_xlpm.TotalMonthlyPaymentCalculation))),
_xlpm.Calculation
)</f>
        <v>2386.0104653907556</v>
      </c>
      <c r="N113" s="5"/>
    </row>
    <row r="114" spans="1:14" x14ac:dyDescent="0.3">
      <c r="A114">
        <v>89</v>
      </c>
      <c r="B114" s="53">
        <f t="shared" si="1"/>
        <v>46508</v>
      </c>
      <c r="C114" s="70">
        <f>IF(ISBLANK($A114),"",'Variable Mortgage Schedule'!$C114)</f>
        <v>0.1</v>
      </c>
      <c r="D114" s="63">
        <f>_xlfn.LET(
_xlpm.Payment,IF(OR($C114&lt;&gt;$C113,$C113=""),-PMT($C114/12,COUNT($A114:$A$625),$H113),$D113),
_xlpm.IsPrincipalRemainingZeroCondition,ROUND($H113,2)=0,
_xlpm.IsPrincipalRemainingBlankCondition,$H113="",
_xlpm.IsPeriodBlankCondition,ISBLANK($A114),
_xlpm.Calculation,IF(_xlpm.IsPeriodBlankCondition,"",IF(_xlpm.IsPrincipalRemainingBlankCondition,"",IF(_xlpm.IsPrincipalRemainingZeroCondition,"",_xlpm.Payment))),
_xlpm.Calculation
)</f>
        <v>1586.0104653907558</v>
      </c>
      <c r="E114" s="5">
        <f>_xlfn.LET(
_xlpm.StartingPrincipalBalance,$H113,
_xlpm.IsPrincipalRemainingZeroCondition,ROUND($H113,2)=0,
_xlpm.IsPrincipalRemainingBlankCondition,$H113="",
_xlpm.IsPeriodBlankCondition,ISBLANK($A114),
_xlpm.Calculation,IF(_xlpm.IsPeriodBlankCondition,"",IF(_xlpm.IsPrincipalRemainingBlankCondition,"",IF(_xlpm.IsPrincipalRemainingZeroCondition,"",_xlpm.StartingPrincipalBalance))),
_xlpm.Calculation
)</f>
        <v>170406.9352883141</v>
      </c>
      <c r="F114" s="5" cm="1">
        <f t="array" ref="F114">_xlfn.LET(
_xlpm.InterestCalculation,$H113*($C114/12),
_xlpm.IsPrincipalRemainingZeroCondition,ROUND($H113,2)=0,
_xlpm.IsPrincipalRemainingBlankCondition,$H113="",
_xlpm.IsPeriodBlankCondition,ISBLANK($A114),
_xlpm.Calculation,IF(_xlpm.IsPeriodBlankCondition,"",IF(_xlpm.IsPrincipalRemainingBlankCondition,"",IF(_xlpm.IsPrincipalRemainingZeroCondition,"",_xlpm.InterestCalculation))),
_xlpm.Calculation
)</f>
        <v>1420.0577940692842</v>
      </c>
      <c r="G114" s="5">
        <f>_xlfn.LET(
_xlpm.PrincipalOwedCalculation,$D114-$F114,
_xlpm.IsPrincipalLessThenOrEqualToMonthlyPaymentCondition,$H113&lt;=$D114,
_xlpm.IsPrincipalZeroCondition,ROUND($H113,2) = 0,
_xlpm.IsPrincipalRemainingBlankCondition,$H113="",
_xlpm.IsPeriodBlankCondition,ISBLANK($A114),
_xlpm.Calculation,IF(_xlpm.IsPeriodBlankCondition,"",IF(_xlpm.IsPrincipalRemainingBlankCondition,"",IF(_xlpm.IsPrincipalZeroCondition,"",IF(_xlpm.IsPrincipalLessThenOrEqualToMonthlyPaymentCondition,$H113,_xlpm.PrincipalOwedCalculation)))),
_xlpm.Calculation
)</f>
        <v>165.9526713214716</v>
      </c>
      <c r="H114" s="5">
        <f>_xlfn.LET(
_xlpm.StartingBalanceGreaterThanPrincipalOwedPlusPrepaymentCondition,$E114&gt;=$G114,
_xlpm.IsPrincpalOwedPlusPrepaymentLessThanOrEqualToPrincipalRemainingCondition,ROUND($G114,2)&lt;=ROUND($H113,2),
_xlpm.IsCurrentPrincapalOwedAmtGreaterThanPrevPrincipalOwedCondition,$G113&gt;$H113,
_xlpm.IsPrincipalZeroCondition,ROUND($H113,2) = 0,
_xlpm.IsPrincipalRemainingBlankCondition,$H113="",
_xlpm.IsPeriodBlankCondition,ISBLANK($A114),
_xlpm.Calculation,IF(_xlpm.IsPeriodBlankCondition,"",IF(_xlpm.IsPrincipalRemainingBlankCondition,"",IF(_xlpm.IsPrincipalZeroCondition,"",IF(_xlpm.StartingBalanceGreaterThanPrincipalOwedPlusPrepaymentCondition,$E114-$G114,0)))),
_xlpm.Calculation
)</f>
        <v>170240.98261699264</v>
      </c>
      <c r="I114" s="5">
        <f>_xlfn.LET(
_xlpm.PrincpalRemainingCalculation,$B$11,
_xlpm.IsPrincipalZeroCondition,ROUND($H113,2) = 0,
_xlpm.IsPrincipalRemainingBlankCondition,$H113="",
_xlpm.IsPeriodBlankCondition,ISBLANK($A114),
_xlpm.Calculation,IF(_xlpm.IsPeriodBlankCondition,"",IF(_xlpm.IsPrincipalRemainingBlankCondition,"",IF(_xlpm.IsPrincipalZeroCondition,"",_xlpm.PrincpalRemainingCalculation))),
_xlpm.Calculation
)</f>
        <v>500</v>
      </c>
      <c r="J114" s="5">
        <f>_xlfn.LET(
_xlpm.IsPrincipalRemainingLessThanOrEqualToPMICutoffAmtCondition,$H113&lt;=$B$2*(1-$B$13),
_xlpm.PMIMonthlyPayment,$B$17,
_xlpm.IsPrincipalZeroCondition,ROUND($H113,2) = 0,
_xlpm.IsPrincipalRemainingBlankCondition,$H113="",
_xlpm.IsPeriodBlankCondition,ISBLANK($A114),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14" s="5">
        <f>_xlfn.LET(
_xlpm.IfPMIOwedIsBlank,IF($J114 = "",0,$J114),
_xlpm.TotalMonthlyPaymentCalculation,$F114+$G114+$I114+_xlpm.IfPMIOwedIsBlank,
_xlpm.IsPrincipalZeroCondition,ROUND($H113,2) = 0,
_xlpm.IsPrincipalRemainingBlankCondition,$H113="",
_xlpm.IsPeriodBlankCondition,ISBLANK($A114),
_xlpm.Calculation,IF(_xlpm.IsPeriodBlankCondition,"",IF(_xlpm.IsPrincipalRemainingBlankCondition,"",IF(_xlpm.IsPrincipalZeroCondition,"",_xlpm.TotalMonthlyPaymentCalculation))),
_xlpm.Calculation
)</f>
        <v>2386.0104653907556</v>
      </c>
      <c r="N114" s="5"/>
    </row>
    <row r="115" spans="1:14" x14ac:dyDescent="0.3">
      <c r="A115">
        <v>90</v>
      </c>
      <c r="B115" s="53">
        <f t="shared" si="1"/>
        <v>46539</v>
      </c>
      <c r="C115" s="70">
        <f>IF(ISBLANK($A115),"",'Variable Mortgage Schedule'!$C115)</f>
        <v>0.1</v>
      </c>
      <c r="D115" s="63">
        <f>_xlfn.LET(
_xlpm.Payment,IF(OR($C115&lt;&gt;$C114,$C114=""),-PMT($C115/12,COUNT($A115:$A$625),$H114),$D114),
_xlpm.IsPrincipalRemainingZeroCondition,ROUND($H114,2)=0,
_xlpm.IsPrincipalRemainingBlankCondition,$H114="",
_xlpm.IsPeriodBlankCondition,ISBLANK($A115),
_xlpm.Calculation,IF(_xlpm.IsPeriodBlankCondition,"",IF(_xlpm.IsPrincipalRemainingBlankCondition,"",IF(_xlpm.IsPrincipalRemainingZeroCondition,"",_xlpm.Payment))),
_xlpm.Calculation
)</f>
        <v>1586.0104653907558</v>
      </c>
      <c r="E115" s="5">
        <f>_xlfn.LET(
_xlpm.StartingPrincipalBalance,$H114,
_xlpm.IsPrincipalRemainingZeroCondition,ROUND($H114,2)=0,
_xlpm.IsPrincipalRemainingBlankCondition,$H114="",
_xlpm.IsPeriodBlankCondition,ISBLANK($A115),
_xlpm.Calculation,IF(_xlpm.IsPeriodBlankCondition,"",IF(_xlpm.IsPrincipalRemainingBlankCondition,"",IF(_xlpm.IsPrincipalRemainingZeroCondition,"",_xlpm.StartingPrincipalBalance))),
_xlpm.Calculation
)</f>
        <v>170240.98261699264</v>
      </c>
      <c r="F115" s="5" cm="1">
        <f t="array" ref="F115">_xlfn.LET(
_xlpm.InterestCalculation,$H114*($C115/12),
_xlpm.IsPrincipalRemainingZeroCondition,ROUND($H114,2)=0,
_xlpm.IsPrincipalRemainingBlankCondition,$H114="",
_xlpm.IsPeriodBlankCondition,ISBLANK($A115),
_xlpm.Calculation,IF(_xlpm.IsPeriodBlankCondition,"",IF(_xlpm.IsPrincipalRemainingBlankCondition,"",IF(_xlpm.IsPrincipalRemainingZeroCondition,"",_xlpm.InterestCalculation))),
_xlpm.Calculation
)</f>
        <v>1418.6748551416053</v>
      </c>
      <c r="G115" s="5">
        <f>_xlfn.LET(
_xlpm.PrincipalOwedCalculation,$D115-$F115,
_xlpm.IsPrincipalLessThenOrEqualToMonthlyPaymentCondition,$H114&lt;=$D115,
_xlpm.IsPrincipalZeroCondition,ROUND($H114,2) = 0,
_xlpm.IsPrincipalRemainingBlankCondition,$H114="",
_xlpm.IsPeriodBlankCondition,ISBLANK($A115),
_xlpm.Calculation,IF(_xlpm.IsPeriodBlankCondition,"",IF(_xlpm.IsPrincipalRemainingBlankCondition,"",IF(_xlpm.IsPrincipalZeroCondition,"",IF(_xlpm.IsPrincipalLessThenOrEqualToMonthlyPaymentCondition,$H114,_xlpm.PrincipalOwedCalculation)))),
_xlpm.Calculation
)</f>
        <v>167.33561024915048</v>
      </c>
      <c r="H115" s="5">
        <f>_xlfn.LET(
_xlpm.StartingBalanceGreaterThanPrincipalOwedPlusPrepaymentCondition,$E115&gt;=$G115,
_xlpm.IsPrincpalOwedPlusPrepaymentLessThanOrEqualToPrincipalRemainingCondition,ROUND($G115,2)&lt;=ROUND($H114,2),
_xlpm.IsCurrentPrincapalOwedAmtGreaterThanPrevPrincipalOwedCondition,$G114&gt;$H114,
_xlpm.IsPrincipalZeroCondition,ROUND($H114,2) = 0,
_xlpm.IsPrincipalRemainingBlankCondition,$H114="",
_xlpm.IsPeriodBlankCondition,ISBLANK($A115),
_xlpm.Calculation,IF(_xlpm.IsPeriodBlankCondition,"",IF(_xlpm.IsPrincipalRemainingBlankCondition,"",IF(_xlpm.IsPrincipalZeroCondition,"",IF(_xlpm.StartingBalanceGreaterThanPrincipalOwedPlusPrepaymentCondition,$E115-$G115,0)))),
_xlpm.Calculation
)</f>
        <v>170073.6470067435</v>
      </c>
      <c r="I115" s="5">
        <f>_xlfn.LET(
_xlpm.PrincpalRemainingCalculation,$B$11,
_xlpm.IsPrincipalZeroCondition,ROUND($H114,2) = 0,
_xlpm.IsPrincipalRemainingBlankCondition,$H114="",
_xlpm.IsPeriodBlankCondition,ISBLANK($A115),
_xlpm.Calculation,IF(_xlpm.IsPeriodBlankCondition,"",IF(_xlpm.IsPrincipalRemainingBlankCondition,"",IF(_xlpm.IsPrincipalZeroCondition,"",_xlpm.PrincpalRemainingCalculation))),
_xlpm.Calculation
)</f>
        <v>500</v>
      </c>
      <c r="J115" s="5">
        <f>_xlfn.LET(
_xlpm.IsPrincipalRemainingLessThanOrEqualToPMICutoffAmtCondition,$H114&lt;=$B$2*(1-$B$13),
_xlpm.PMIMonthlyPayment,$B$17,
_xlpm.IsPrincipalZeroCondition,ROUND($H114,2) = 0,
_xlpm.IsPrincipalRemainingBlankCondition,$H114="",
_xlpm.IsPeriodBlankCondition,ISBLANK($A115),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15" s="5">
        <f>_xlfn.LET(
_xlpm.IfPMIOwedIsBlank,IF($J115 = "",0,$J115),
_xlpm.TotalMonthlyPaymentCalculation,$F115+$G115+$I115+_xlpm.IfPMIOwedIsBlank,
_xlpm.IsPrincipalZeroCondition,ROUND($H114,2) = 0,
_xlpm.IsPrincipalRemainingBlankCondition,$H114="",
_xlpm.IsPeriodBlankCondition,ISBLANK($A115),
_xlpm.Calculation,IF(_xlpm.IsPeriodBlankCondition,"",IF(_xlpm.IsPrincipalRemainingBlankCondition,"",IF(_xlpm.IsPrincipalZeroCondition,"",_xlpm.TotalMonthlyPaymentCalculation))),
_xlpm.Calculation
)</f>
        <v>2386.0104653907556</v>
      </c>
      <c r="N115" s="5"/>
    </row>
    <row r="116" spans="1:14" x14ac:dyDescent="0.3">
      <c r="A116">
        <v>91</v>
      </c>
      <c r="B116" s="53">
        <f t="shared" si="1"/>
        <v>46569</v>
      </c>
      <c r="C116" s="70">
        <f>IF(ISBLANK($A116),"",'Variable Mortgage Schedule'!$C116)</f>
        <v>0.1</v>
      </c>
      <c r="D116" s="63">
        <f>_xlfn.LET(
_xlpm.Payment,IF(OR($C116&lt;&gt;$C115,$C115=""),-PMT($C116/12,COUNT($A116:$A$625),$H115),$D115),
_xlpm.IsPrincipalRemainingZeroCondition,ROUND($H115,2)=0,
_xlpm.IsPrincipalRemainingBlankCondition,$H115="",
_xlpm.IsPeriodBlankCondition,ISBLANK($A116),
_xlpm.Calculation,IF(_xlpm.IsPeriodBlankCondition,"",IF(_xlpm.IsPrincipalRemainingBlankCondition,"",IF(_xlpm.IsPrincipalRemainingZeroCondition,"",_xlpm.Payment))),
_xlpm.Calculation
)</f>
        <v>1586.0104653907558</v>
      </c>
      <c r="E116" s="5">
        <f>_xlfn.LET(
_xlpm.StartingPrincipalBalance,$H115,
_xlpm.IsPrincipalRemainingZeroCondition,ROUND($H115,2)=0,
_xlpm.IsPrincipalRemainingBlankCondition,$H115="",
_xlpm.IsPeriodBlankCondition,ISBLANK($A116),
_xlpm.Calculation,IF(_xlpm.IsPeriodBlankCondition,"",IF(_xlpm.IsPrincipalRemainingBlankCondition,"",IF(_xlpm.IsPrincipalRemainingZeroCondition,"",_xlpm.StartingPrincipalBalance))),
_xlpm.Calculation
)</f>
        <v>170073.6470067435</v>
      </c>
      <c r="F116" s="5" cm="1">
        <f t="array" ref="F116">_xlfn.LET(
_xlpm.InterestCalculation,$H115*($C116/12),
_xlpm.IsPrincipalRemainingZeroCondition,ROUND($H115,2)=0,
_xlpm.IsPrincipalRemainingBlankCondition,$H115="",
_xlpm.IsPeriodBlankCondition,ISBLANK($A116),
_xlpm.Calculation,IF(_xlpm.IsPeriodBlankCondition,"",IF(_xlpm.IsPrincipalRemainingBlankCondition,"",IF(_xlpm.IsPrincipalRemainingZeroCondition,"",_xlpm.InterestCalculation))),
_xlpm.Calculation
)</f>
        <v>1417.2803917228625</v>
      </c>
      <c r="G116" s="5">
        <f>_xlfn.LET(
_xlpm.PrincipalOwedCalculation,$D116-$F116,
_xlpm.IsPrincipalLessThenOrEqualToMonthlyPaymentCondition,$H115&lt;=$D116,
_xlpm.IsPrincipalZeroCondition,ROUND($H115,2) = 0,
_xlpm.IsPrincipalRemainingBlankCondition,$H115="",
_xlpm.IsPeriodBlankCondition,ISBLANK($A116),
_xlpm.Calculation,IF(_xlpm.IsPeriodBlankCondition,"",IF(_xlpm.IsPrincipalRemainingBlankCondition,"",IF(_xlpm.IsPrincipalZeroCondition,"",IF(_xlpm.IsPrincipalLessThenOrEqualToMonthlyPaymentCondition,$H115,_xlpm.PrincipalOwedCalculation)))),
_xlpm.Calculation
)</f>
        <v>168.73007366789329</v>
      </c>
      <c r="H116" s="5">
        <f>_xlfn.LET(
_xlpm.StartingBalanceGreaterThanPrincipalOwedPlusPrepaymentCondition,$E116&gt;=$G116,
_xlpm.IsPrincpalOwedPlusPrepaymentLessThanOrEqualToPrincipalRemainingCondition,ROUND($G116,2)&lt;=ROUND($H115,2),
_xlpm.IsCurrentPrincapalOwedAmtGreaterThanPrevPrincipalOwedCondition,$G115&gt;$H115,
_xlpm.IsPrincipalZeroCondition,ROUND($H115,2) = 0,
_xlpm.IsPrincipalRemainingBlankCondition,$H115="",
_xlpm.IsPeriodBlankCondition,ISBLANK($A116),
_xlpm.Calculation,IF(_xlpm.IsPeriodBlankCondition,"",IF(_xlpm.IsPrincipalRemainingBlankCondition,"",IF(_xlpm.IsPrincipalZeroCondition,"",IF(_xlpm.StartingBalanceGreaterThanPrincipalOwedPlusPrepaymentCondition,$E116-$G116,0)))),
_xlpm.Calculation
)</f>
        <v>169904.91693307561</v>
      </c>
      <c r="I116" s="5">
        <f>_xlfn.LET(
_xlpm.PrincpalRemainingCalculation,$B$11,
_xlpm.IsPrincipalZeroCondition,ROUND($H115,2) = 0,
_xlpm.IsPrincipalRemainingBlankCondition,$H115="",
_xlpm.IsPeriodBlankCondition,ISBLANK($A116),
_xlpm.Calculation,IF(_xlpm.IsPeriodBlankCondition,"",IF(_xlpm.IsPrincipalRemainingBlankCondition,"",IF(_xlpm.IsPrincipalZeroCondition,"",_xlpm.PrincpalRemainingCalculation))),
_xlpm.Calculation
)</f>
        <v>500</v>
      </c>
      <c r="J116" s="5">
        <f>_xlfn.LET(
_xlpm.IsPrincipalRemainingLessThanOrEqualToPMICutoffAmtCondition,$H115&lt;=$B$2*(1-$B$13),
_xlpm.PMIMonthlyPayment,$B$17,
_xlpm.IsPrincipalZeroCondition,ROUND($H115,2) = 0,
_xlpm.IsPrincipalRemainingBlankCondition,$H115="",
_xlpm.IsPeriodBlankCondition,ISBLANK($A116),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16" s="5">
        <f>_xlfn.LET(
_xlpm.IfPMIOwedIsBlank,IF($J116 = "",0,$J116),
_xlpm.TotalMonthlyPaymentCalculation,$F116+$G116+$I116+_xlpm.IfPMIOwedIsBlank,
_xlpm.IsPrincipalZeroCondition,ROUND($H115,2) = 0,
_xlpm.IsPrincipalRemainingBlankCondition,$H115="",
_xlpm.IsPeriodBlankCondition,ISBLANK($A116),
_xlpm.Calculation,IF(_xlpm.IsPeriodBlankCondition,"",IF(_xlpm.IsPrincipalRemainingBlankCondition,"",IF(_xlpm.IsPrincipalZeroCondition,"",_xlpm.TotalMonthlyPaymentCalculation))),
_xlpm.Calculation
)</f>
        <v>2386.0104653907556</v>
      </c>
      <c r="N116" s="5"/>
    </row>
    <row r="117" spans="1:14" x14ac:dyDescent="0.3">
      <c r="A117">
        <v>92</v>
      </c>
      <c r="B117" s="53">
        <f t="shared" si="1"/>
        <v>46600</v>
      </c>
      <c r="C117" s="70">
        <f>IF(ISBLANK($A117),"",'Variable Mortgage Schedule'!$C117)</f>
        <v>0.1</v>
      </c>
      <c r="D117" s="63">
        <f>_xlfn.LET(
_xlpm.Payment,IF(OR($C117&lt;&gt;$C116,$C116=""),-PMT($C117/12,COUNT($A117:$A$625),$H116),$D116),
_xlpm.IsPrincipalRemainingZeroCondition,ROUND($H116,2)=0,
_xlpm.IsPrincipalRemainingBlankCondition,$H116="",
_xlpm.IsPeriodBlankCondition,ISBLANK($A117),
_xlpm.Calculation,IF(_xlpm.IsPeriodBlankCondition,"",IF(_xlpm.IsPrincipalRemainingBlankCondition,"",IF(_xlpm.IsPrincipalRemainingZeroCondition,"",_xlpm.Payment))),
_xlpm.Calculation
)</f>
        <v>1586.0104653907558</v>
      </c>
      <c r="E117" s="5">
        <f>_xlfn.LET(
_xlpm.StartingPrincipalBalance,$H116,
_xlpm.IsPrincipalRemainingZeroCondition,ROUND($H116,2)=0,
_xlpm.IsPrincipalRemainingBlankCondition,$H116="",
_xlpm.IsPeriodBlankCondition,ISBLANK($A117),
_xlpm.Calculation,IF(_xlpm.IsPeriodBlankCondition,"",IF(_xlpm.IsPrincipalRemainingBlankCondition,"",IF(_xlpm.IsPrincipalRemainingZeroCondition,"",_xlpm.StartingPrincipalBalance))),
_xlpm.Calculation
)</f>
        <v>169904.91693307561</v>
      </c>
      <c r="F117" s="5" cm="1">
        <f t="array" ref="F117">_xlfn.LET(
_xlpm.InterestCalculation,$H116*($C117/12),
_xlpm.IsPrincipalRemainingZeroCondition,ROUND($H116,2)=0,
_xlpm.IsPrincipalRemainingBlankCondition,$H116="",
_xlpm.IsPeriodBlankCondition,ISBLANK($A117),
_xlpm.Calculation,IF(_xlpm.IsPeriodBlankCondition,"",IF(_xlpm.IsPrincipalRemainingBlankCondition,"",IF(_xlpm.IsPrincipalRemainingZeroCondition,"",_xlpm.InterestCalculation))),
_xlpm.Calculation
)</f>
        <v>1415.8743077756301</v>
      </c>
      <c r="G117" s="5">
        <f>_xlfn.LET(
_xlpm.PrincipalOwedCalculation,$D117-$F117,
_xlpm.IsPrincipalLessThenOrEqualToMonthlyPaymentCondition,$H116&lt;=$D117,
_xlpm.IsPrincipalZeroCondition,ROUND($H116,2) = 0,
_xlpm.IsPrincipalRemainingBlankCondition,$H116="",
_xlpm.IsPeriodBlankCondition,ISBLANK($A117),
_xlpm.Calculation,IF(_xlpm.IsPeriodBlankCondition,"",IF(_xlpm.IsPrincipalRemainingBlankCondition,"",IF(_xlpm.IsPrincipalZeroCondition,"",IF(_xlpm.IsPrincipalLessThenOrEqualToMonthlyPaymentCondition,$H116,_xlpm.PrincipalOwedCalculation)))),
_xlpm.Calculation
)</f>
        <v>170.13615761512574</v>
      </c>
      <c r="H117" s="5">
        <f>_xlfn.LET(
_xlpm.StartingBalanceGreaterThanPrincipalOwedPlusPrepaymentCondition,$E117&gt;=$G117,
_xlpm.IsPrincpalOwedPlusPrepaymentLessThanOrEqualToPrincipalRemainingCondition,ROUND($G117,2)&lt;=ROUND($H116,2),
_xlpm.IsCurrentPrincapalOwedAmtGreaterThanPrevPrincipalOwedCondition,$G116&gt;$H116,
_xlpm.IsPrincipalZeroCondition,ROUND($H116,2) = 0,
_xlpm.IsPrincipalRemainingBlankCondition,$H116="",
_xlpm.IsPeriodBlankCondition,ISBLANK($A117),
_xlpm.Calculation,IF(_xlpm.IsPeriodBlankCondition,"",IF(_xlpm.IsPrincipalRemainingBlankCondition,"",IF(_xlpm.IsPrincipalZeroCondition,"",IF(_xlpm.StartingBalanceGreaterThanPrincipalOwedPlusPrepaymentCondition,$E117-$G117,0)))),
_xlpm.Calculation
)</f>
        <v>169734.78077546047</v>
      </c>
      <c r="I117" s="5">
        <f>_xlfn.LET(
_xlpm.PrincpalRemainingCalculation,$B$11,
_xlpm.IsPrincipalZeroCondition,ROUND($H116,2) = 0,
_xlpm.IsPrincipalRemainingBlankCondition,$H116="",
_xlpm.IsPeriodBlankCondition,ISBLANK($A117),
_xlpm.Calculation,IF(_xlpm.IsPeriodBlankCondition,"",IF(_xlpm.IsPrincipalRemainingBlankCondition,"",IF(_xlpm.IsPrincipalZeroCondition,"",_xlpm.PrincpalRemainingCalculation))),
_xlpm.Calculation
)</f>
        <v>500</v>
      </c>
      <c r="J117" s="5">
        <f>_xlfn.LET(
_xlpm.IsPrincipalRemainingLessThanOrEqualToPMICutoffAmtCondition,$H116&lt;=$B$2*(1-$B$13),
_xlpm.PMIMonthlyPayment,$B$17,
_xlpm.IsPrincipalZeroCondition,ROUND($H116,2) = 0,
_xlpm.IsPrincipalRemainingBlankCondition,$H116="",
_xlpm.IsPeriodBlankCondition,ISBLANK($A117),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17" s="5">
        <f>_xlfn.LET(
_xlpm.IfPMIOwedIsBlank,IF($J117 = "",0,$J117),
_xlpm.TotalMonthlyPaymentCalculation,$F117+$G117+$I117+_xlpm.IfPMIOwedIsBlank,
_xlpm.IsPrincipalZeroCondition,ROUND($H116,2) = 0,
_xlpm.IsPrincipalRemainingBlankCondition,$H116="",
_xlpm.IsPeriodBlankCondition,ISBLANK($A117),
_xlpm.Calculation,IF(_xlpm.IsPeriodBlankCondition,"",IF(_xlpm.IsPrincipalRemainingBlankCondition,"",IF(_xlpm.IsPrincipalZeroCondition,"",_xlpm.TotalMonthlyPaymentCalculation))),
_xlpm.Calculation
)</f>
        <v>2386.0104653907556</v>
      </c>
      <c r="N117" s="5"/>
    </row>
    <row r="118" spans="1:14" x14ac:dyDescent="0.3">
      <c r="A118">
        <v>93</v>
      </c>
      <c r="B118" s="53">
        <f t="shared" si="1"/>
        <v>46631</v>
      </c>
      <c r="C118" s="70">
        <f>IF(ISBLANK($A118),"",'Variable Mortgage Schedule'!$C118)</f>
        <v>0.1</v>
      </c>
      <c r="D118" s="63">
        <f>_xlfn.LET(
_xlpm.Payment,IF(OR($C118&lt;&gt;$C117,$C117=""),-PMT($C118/12,COUNT($A118:$A$625),$H117),$D117),
_xlpm.IsPrincipalRemainingZeroCondition,ROUND($H117,2)=0,
_xlpm.IsPrincipalRemainingBlankCondition,$H117="",
_xlpm.IsPeriodBlankCondition,ISBLANK($A118),
_xlpm.Calculation,IF(_xlpm.IsPeriodBlankCondition,"",IF(_xlpm.IsPrincipalRemainingBlankCondition,"",IF(_xlpm.IsPrincipalRemainingZeroCondition,"",_xlpm.Payment))),
_xlpm.Calculation
)</f>
        <v>1586.0104653907558</v>
      </c>
      <c r="E118" s="5">
        <f>_xlfn.LET(
_xlpm.StartingPrincipalBalance,$H117,
_xlpm.IsPrincipalRemainingZeroCondition,ROUND($H117,2)=0,
_xlpm.IsPrincipalRemainingBlankCondition,$H117="",
_xlpm.IsPeriodBlankCondition,ISBLANK($A118),
_xlpm.Calculation,IF(_xlpm.IsPeriodBlankCondition,"",IF(_xlpm.IsPrincipalRemainingBlankCondition,"",IF(_xlpm.IsPrincipalRemainingZeroCondition,"",_xlpm.StartingPrincipalBalance))),
_xlpm.Calculation
)</f>
        <v>169734.78077546047</v>
      </c>
      <c r="F118" s="5" cm="1">
        <f t="array" ref="F118">_xlfn.LET(
_xlpm.InterestCalculation,$H117*($C118/12),
_xlpm.IsPrincipalRemainingZeroCondition,ROUND($H117,2)=0,
_xlpm.IsPrincipalRemainingBlankCondition,$H117="",
_xlpm.IsPeriodBlankCondition,ISBLANK($A118),
_xlpm.Calculation,IF(_xlpm.IsPeriodBlankCondition,"",IF(_xlpm.IsPrincipalRemainingBlankCondition,"",IF(_xlpm.IsPrincipalRemainingZeroCondition,"",_xlpm.InterestCalculation))),
_xlpm.Calculation
)</f>
        <v>1414.4565064621706</v>
      </c>
      <c r="G118" s="5">
        <f>_xlfn.LET(
_xlpm.PrincipalOwedCalculation,$D118-$F118,
_xlpm.IsPrincipalLessThenOrEqualToMonthlyPaymentCondition,$H117&lt;=$D118,
_xlpm.IsPrincipalZeroCondition,ROUND($H117,2) = 0,
_xlpm.IsPrincipalRemainingBlankCondition,$H117="",
_xlpm.IsPeriodBlankCondition,ISBLANK($A118),
_xlpm.Calculation,IF(_xlpm.IsPeriodBlankCondition,"",IF(_xlpm.IsPrincipalRemainingBlankCondition,"",IF(_xlpm.IsPrincipalZeroCondition,"",IF(_xlpm.IsPrincipalLessThenOrEqualToMonthlyPaymentCondition,$H117,_xlpm.PrincipalOwedCalculation)))),
_xlpm.Calculation
)</f>
        <v>171.55395892858519</v>
      </c>
      <c r="H118" s="5">
        <f>_xlfn.LET(
_xlpm.StartingBalanceGreaterThanPrincipalOwedPlusPrepaymentCondition,$E118&gt;=$G118,
_xlpm.IsPrincpalOwedPlusPrepaymentLessThanOrEqualToPrincipalRemainingCondition,ROUND($G118,2)&lt;=ROUND($H117,2),
_xlpm.IsCurrentPrincapalOwedAmtGreaterThanPrevPrincipalOwedCondition,$G117&gt;$H117,
_xlpm.IsPrincipalZeroCondition,ROUND($H117,2) = 0,
_xlpm.IsPrincipalRemainingBlankCondition,$H117="",
_xlpm.IsPeriodBlankCondition,ISBLANK($A118),
_xlpm.Calculation,IF(_xlpm.IsPeriodBlankCondition,"",IF(_xlpm.IsPrincipalRemainingBlankCondition,"",IF(_xlpm.IsPrincipalZeroCondition,"",IF(_xlpm.StartingBalanceGreaterThanPrincipalOwedPlusPrepaymentCondition,$E118-$G118,0)))),
_xlpm.Calculation
)</f>
        <v>169563.22681653188</v>
      </c>
      <c r="I118" s="5">
        <f>_xlfn.LET(
_xlpm.PrincpalRemainingCalculation,$B$11,
_xlpm.IsPrincipalZeroCondition,ROUND($H117,2) = 0,
_xlpm.IsPrincipalRemainingBlankCondition,$H117="",
_xlpm.IsPeriodBlankCondition,ISBLANK($A118),
_xlpm.Calculation,IF(_xlpm.IsPeriodBlankCondition,"",IF(_xlpm.IsPrincipalRemainingBlankCondition,"",IF(_xlpm.IsPrincipalZeroCondition,"",_xlpm.PrincpalRemainingCalculation))),
_xlpm.Calculation
)</f>
        <v>500</v>
      </c>
      <c r="J118" s="5">
        <f>_xlfn.LET(
_xlpm.IsPrincipalRemainingLessThanOrEqualToPMICutoffAmtCondition,$H117&lt;=$B$2*(1-$B$13),
_xlpm.PMIMonthlyPayment,$B$17,
_xlpm.IsPrincipalZeroCondition,ROUND($H117,2) = 0,
_xlpm.IsPrincipalRemainingBlankCondition,$H117="",
_xlpm.IsPeriodBlankCondition,ISBLANK($A118),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18" s="5">
        <f>_xlfn.LET(
_xlpm.IfPMIOwedIsBlank,IF($J118 = "",0,$J118),
_xlpm.TotalMonthlyPaymentCalculation,$F118+$G118+$I118+_xlpm.IfPMIOwedIsBlank,
_xlpm.IsPrincipalZeroCondition,ROUND($H117,2) = 0,
_xlpm.IsPrincipalRemainingBlankCondition,$H117="",
_xlpm.IsPeriodBlankCondition,ISBLANK($A118),
_xlpm.Calculation,IF(_xlpm.IsPeriodBlankCondition,"",IF(_xlpm.IsPrincipalRemainingBlankCondition,"",IF(_xlpm.IsPrincipalZeroCondition,"",_xlpm.TotalMonthlyPaymentCalculation))),
_xlpm.Calculation
)</f>
        <v>2386.0104653907556</v>
      </c>
      <c r="N118" s="5"/>
    </row>
    <row r="119" spans="1:14" x14ac:dyDescent="0.3">
      <c r="A119">
        <v>94</v>
      </c>
      <c r="B119" s="53">
        <f t="shared" si="1"/>
        <v>46661</v>
      </c>
      <c r="C119" s="70">
        <f>IF(ISBLANK($A119),"",'Variable Mortgage Schedule'!$C119)</f>
        <v>0.1</v>
      </c>
      <c r="D119" s="63">
        <f>_xlfn.LET(
_xlpm.Payment,IF(OR($C119&lt;&gt;$C118,$C118=""),-PMT($C119/12,COUNT($A119:$A$625),$H118),$D118),
_xlpm.IsPrincipalRemainingZeroCondition,ROUND($H118,2)=0,
_xlpm.IsPrincipalRemainingBlankCondition,$H118="",
_xlpm.IsPeriodBlankCondition,ISBLANK($A119),
_xlpm.Calculation,IF(_xlpm.IsPeriodBlankCondition,"",IF(_xlpm.IsPrincipalRemainingBlankCondition,"",IF(_xlpm.IsPrincipalRemainingZeroCondition,"",_xlpm.Payment))),
_xlpm.Calculation
)</f>
        <v>1586.0104653907558</v>
      </c>
      <c r="E119" s="5">
        <f>_xlfn.LET(
_xlpm.StartingPrincipalBalance,$H118,
_xlpm.IsPrincipalRemainingZeroCondition,ROUND($H118,2)=0,
_xlpm.IsPrincipalRemainingBlankCondition,$H118="",
_xlpm.IsPeriodBlankCondition,ISBLANK($A119),
_xlpm.Calculation,IF(_xlpm.IsPeriodBlankCondition,"",IF(_xlpm.IsPrincipalRemainingBlankCondition,"",IF(_xlpm.IsPrincipalRemainingZeroCondition,"",_xlpm.StartingPrincipalBalance))),
_xlpm.Calculation
)</f>
        <v>169563.22681653188</v>
      </c>
      <c r="F119" s="5" cm="1">
        <f t="array" ref="F119">_xlfn.LET(
_xlpm.InterestCalculation,$H118*($C119/12),
_xlpm.IsPrincipalRemainingZeroCondition,ROUND($H118,2)=0,
_xlpm.IsPrincipalRemainingBlankCondition,$H118="",
_xlpm.IsPeriodBlankCondition,ISBLANK($A119),
_xlpm.Calculation,IF(_xlpm.IsPeriodBlankCondition,"",IF(_xlpm.IsPrincipalRemainingBlankCondition,"",IF(_xlpm.IsPrincipalRemainingZeroCondition,"",_xlpm.InterestCalculation))),
_xlpm.Calculation
)</f>
        <v>1413.0268901377656</v>
      </c>
      <c r="G119" s="5">
        <f>_xlfn.LET(
_xlpm.PrincipalOwedCalculation,$D119-$F119,
_xlpm.IsPrincipalLessThenOrEqualToMonthlyPaymentCondition,$H118&lt;=$D119,
_xlpm.IsPrincipalZeroCondition,ROUND($H118,2) = 0,
_xlpm.IsPrincipalRemainingBlankCondition,$H118="",
_xlpm.IsPeriodBlankCondition,ISBLANK($A119),
_xlpm.Calculation,IF(_xlpm.IsPeriodBlankCondition,"",IF(_xlpm.IsPrincipalRemainingBlankCondition,"",IF(_xlpm.IsPrincipalZeroCondition,"",IF(_xlpm.IsPrincipalLessThenOrEqualToMonthlyPaymentCondition,$H118,_xlpm.PrincipalOwedCalculation)))),
_xlpm.Calculation
)</f>
        <v>172.98357525299025</v>
      </c>
      <c r="H119" s="5">
        <f>_xlfn.LET(
_xlpm.StartingBalanceGreaterThanPrincipalOwedPlusPrepaymentCondition,$E119&gt;=$G119,
_xlpm.IsPrincpalOwedPlusPrepaymentLessThanOrEqualToPrincipalRemainingCondition,ROUND($G119,2)&lt;=ROUND($H118,2),
_xlpm.IsCurrentPrincapalOwedAmtGreaterThanPrevPrincipalOwedCondition,$G118&gt;$H118,
_xlpm.IsPrincipalZeroCondition,ROUND($H118,2) = 0,
_xlpm.IsPrincipalRemainingBlankCondition,$H118="",
_xlpm.IsPeriodBlankCondition,ISBLANK($A119),
_xlpm.Calculation,IF(_xlpm.IsPeriodBlankCondition,"",IF(_xlpm.IsPrincipalRemainingBlankCondition,"",IF(_xlpm.IsPrincipalZeroCondition,"",IF(_xlpm.StartingBalanceGreaterThanPrincipalOwedPlusPrepaymentCondition,$E119-$G119,0)))),
_xlpm.Calculation
)</f>
        <v>169390.24324127889</v>
      </c>
      <c r="I119" s="5">
        <f>_xlfn.LET(
_xlpm.PrincpalRemainingCalculation,$B$11,
_xlpm.IsPrincipalZeroCondition,ROUND($H118,2) = 0,
_xlpm.IsPrincipalRemainingBlankCondition,$H118="",
_xlpm.IsPeriodBlankCondition,ISBLANK($A119),
_xlpm.Calculation,IF(_xlpm.IsPeriodBlankCondition,"",IF(_xlpm.IsPrincipalRemainingBlankCondition,"",IF(_xlpm.IsPrincipalZeroCondition,"",_xlpm.PrincpalRemainingCalculation))),
_xlpm.Calculation
)</f>
        <v>500</v>
      </c>
      <c r="J119" s="5">
        <f>_xlfn.LET(
_xlpm.IsPrincipalRemainingLessThanOrEqualToPMICutoffAmtCondition,$H118&lt;=$B$2*(1-$B$13),
_xlpm.PMIMonthlyPayment,$B$17,
_xlpm.IsPrincipalZeroCondition,ROUND($H118,2) = 0,
_xlpm.IsPrincipalRemainingBlankCondition,$H118="",
_xlpm.IsPeriodBlankCondition,ISBLANK($A119),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19" s="5">
        <f>_xlfn.LET(
_xlpm.IfPMIOwedIsBlank,IF($J119 = "",0,$J119),
_xlpm.TotalMonthlyPaymentCalculation,$F119+$G119+$I119+_xlpm.IfPMIOwedIsBlank,
_xlpm.IsPrincipalZeroCondition,ROUND($H118,2) = 0,
_xlpm.IsPrincipalRemainingBlankCondition,$H118="",
_xlpm.IsPeriodBlankCondition,ISBLANK($A119),
_xlpm.Calculation,IF(_xlpm.IsPeriodBlankCondition,"",IF(_xlpm.IsPrincipalRemainingBlankCondition,"",IF(_xlpm.IsPrincipalZeroCondition,"",_xlpm.TotalMonthlyPaymentCalculation))),
_xlpm.Calculation
)</f>
        <v>2386.0104653907556</v>
      </c>
      <c r="N119" s="5"/>
    </row>
    <row r="120" spans="1:14" x14ac:dyDescent="0.3">
      <c r="A120">
        <v>95</v>
      </c>
      <c r="B120" s="53">
        <f t="shared" si="1"/>
        <v>46692</v>
      </c>
      <c r="C120" s="70">
        <f>IF(ISBLANK($A120),"",'Variable Mortgage Schedule'!$C120)</f>
        <v>0.1</v>
      </c>
      <c r="D120" s="63">
        <f>_xlfn.LET(
_xlpm.Payment,IF(OR($C120&lt;&gt;$C119,$C119=""),-PMT($C120/12,COUNT($A120:$A$625),$H119),$D119),
_xlpm.IsPrincipalRemainingZeroCondition,ROUND($H119,2)=0,
_xlpm.IsPrincipalRemainingBlankCondition,$H119="",
_xlpm.IsPeriodBlankCondition,ISBLANK($A120),
_xlpm.Calculation,IF(_xlpm.IsPeriodBlankCondition,"",IF(_xlpm.IsPrincipalRemainingBlankCondition,"",IF(_xlpm.IsPrincipalRemainingZeroCondition,"",_xlpm.Payment))),
_xlpm.Calculation
)</f>
        <v>1586.0104653907558</v>
      </c>
      <c r="E120" s="5">
        <f>_xlfn.LET(
_xlpm.StartingPrincipalBalance,$H119,
_xlpm.IsPrincipalRemainingZeroCondition,ROUND($H119,2)=0,
_xlpm.IsPrincipalRemainingBlankCondition,$H119="",
_xlpm.IsPeriodBlankCondition,ISBLANK($A120),
_xlpm.Calculation,IF(_xlpm.IsPeriodBlankCondition,"",IF(_xlpm.IsPrincipalRemainingBlankCondition,"",IF(_xlpm.IsPrincipalRemainingZeroCondition,"",_xlpm.StartingPrincipalBalance))),
_xlpm.Calculation
)</f>
        <v>169390.24324127889</v>
      </c>
      <c r="F120" s="5" cm="1">
        <f t="array" ref="F120">_xlfn.LET(
_xlpm.InterestCalculation,$H119*($C120/12),
_xlpm.IsPrincipalRemainingZeroCondition,ROUND($H119,2)=0,
_xlpm.IsPrincipalRemainingBlankCondition,$H119="",
_xlpm.IsPeriodBlankCondition,ISBLANK($A120),
_xlpm.Calculation,IF(_xlpm.IsPeriodBlankCondition,"",IF(_xlpm.IsPrincipalRemainingBlankCondition,"",IF(_xlpm.IsPrincipalRemainingZeroCondition,"",_xlpm.InterestCalculation))),
_xlpm.Calculation
)</f>
        <v>1411.5853603439907</v>
      </c>
      <c r="G120" s="5">
        <f>_xlfn.LET(
_xlpm.PrincipalOwedCalculation,$D120-$F120,
_xlpm.IsPrincipalLessThenOrEqualToMonthlyPaymentCondition,$H119&lt;=$D120,
_xlpm.IsPrincipalZeroCondition,ROUND($H119,2) = 0,
_xlpm.IsPrincipalRemainingBlankCondition,$H119="",
_xlpm.IsPeriodBlankCondition,ISBLANK($A120),
_xlpm.Calculation,IF(_xlpm.IsPeriodBlankCondition,"",IF(_xlpm.IsPrincipalRemainingBlankCondition,"",IF(_xlpm.IsPrincipalZeroCondition,"",IF(_xlpm.IsPrincipalLessThenOrEqualToMonthlyPaymentCondition,$H119,_xlpm.PrincipalOwedCalculation)))),
_xlpm.Calculation
)</f>
        <v>174.42510504676511</v>
      </c>
      <c r="H120" s="5">
        <f>_xlfn.LET(
_xlpm.StartingBalanceGreaterThanPrincipalOwedPlusPrepaymentCondition,$E120&gt;=$G120,
_xlpm.IsPrincpalOwedPlusPrepaymentLessThanOrEqualToPrincipalRemainingCondition,ROUND($G120,2)&lt;=ROUND($H119,2),
_xlpm.IsCurrentPrincapalOwedAmtGreaterThanPrevPrincipalOwedCondition,$G119&gt;$H119,
_xlpm.IsPrincipalZeroCondition,ROUND($H119,2) = 0,
_xlpm.IsPrincipalRemainingBlankCondition,$H119="",
_xlpm.IsPeriodBlankCondition,ISBLANK($A120),
_xlpm.Calculation,IF(_xlpm.IsPeriodBlankCondition,"",IF(_xlpm.IsPrincipalRemainingBlankCondition,"",IF(_xlpm.IsPrincipalZeroCondition,"",IF(_xlpm.StartingBalanceGreaterThanPrincipalOwedPlusPrepaymentCondition,$E120-$G120,0)))),
_xlpm.Calculation
)</f>
        <v>169215.81813623212</v>
      </c>
      <c r="I120" s="5">
        <f>_xlfn.LET(
_xlpm.PrincpalRemainingCalculation,$B$11,
_xlpm.IsPrincipalZeroCondition,ROUND($H119,2) = 0,
_xlpm.IsPrincipalRemainingBlankCondition,$H119="",
_xlpm.IsPeriodBlankCondition,ISBLANK($A120),
_xlpm.Calculation,IF(_xlpm.IsPeriodBlankCondition,"",IF(_xlpm.IsPrincipalRemainingBlankCondition,"",IF(_xlpm.IsPrincipalZeroCondition,"",_xlpm.PrincpalRemainingCalculation))),
_xlpm.Calculation
)</f>
        <v>500</v>
      </c>
      <c r="J120" s="5">
        <f>_xlfn.LET(
_xlpm.IsPrincipalRemainingLessThanOrEqualToPMICutoffAmtCondition,$H119&lt;=$B$2*(1-$B$13),
_xlpm.PMIMonthlyPayment,$B$17,
_xlpm.IsPrincipalZeroCondition,ROUND($H119,2) = 0,
_xlpm.IsPrincipalRemainingBlankCondition,$H119="",
_xlpm.IsPeriodBlankCondition,ISBLANK($A120),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20" s="5">
        <f>_xlfn.LET(
_xlpm.IfPMIOwedIsBlank,IF($J120 = "",0,$J120),
_xlpm.TotalMonthlyPaymentCalculation,$F120+$G120+$I120+_xlpm.IfPMIOwedIsBlank,
_xlpm.IsPrincipalZeroCondition,ROUND($H119,2) = 0,
_xlpm.IsPrincipalRemainingBlankCondition,$H119="",
_xlpm.IsPeriodBlankCondition,ISBLANK($A120),
_xlpm.Calculation,IF(_xlpm.IsPeriodBlankCondition,"",IF(_xlpm.IsPrincipalRemainingBlankCondition,"",IF(_xlpm.IsPrincipalZeroCondition,"",_xlpm.TotalMonthlyPaymentCalculation))),
_xlpm.Calculation
)</f>
        <v>2386.0104653907556</v>
      </c>
      <c r="N120" s="5"/>
    </row>
    <row r="121" spans="1:14" x14ac:dyDescent="0.3">
      <c r="A121">
        <v>96</v>
      </c>
      <c r="B121" s="53">
        <f t="shared" si="1"/>
        <v>46722</v>
      </c>
      <c r="C121" s="70">
        <f>IF(ISBLANK($A121),"",'Variable Mortgage Schedule'!$C121)</f>
        <v>0.1</v>
      </c>
      <c r="D121" s="63">
        <f>_xlfn.LET(
_xlpm.Payment,IF(OR($C121&lt;&gt;$C120,$C120=""),-PMT($C121/12,COUNT($A121:$A$625),$H120),$D120),
_xlpm.IsPrincipalRemainingZeroCondition,ROUND($H120,2)=0,
_xlpm.IsPrincipalRemainingBlankCondition,$H120="",
_xlpm.IsPeriodBlankCondition,ISBLANK($A121),
_xlpm.Calculation,IF(_xlpm.IsPeriodBlankCondition,"",IF(_xlpm.IsPrincipalRemainingBlankCondition,"",IF(_xlpm.IsPrincipalRemainingZeroCondition,"",_xlpm.Payment))),
_xlpm.Calculation
)</f>
        <v>1586.0104653907558</v>
      </c>
      <c r="E121" s="5">
        <f>_xlfn.LET(
_xlpm.StartingPrincipalBalance,$H120,
_xlpm.IsPrincipalRemainingZeroCondition,ROUND($H120,2)=0,
_xlpm.IsPrincipalRemainingBlankCondition,$H120="",
_xlpm.IsPeriodBlankCondition,ISBLANK($A121),
_xlpm.Calculation,IF(_xlpm.IsPeriodBlankCondition,"",IF(_xlpm.IsPrincipalRemainingBlankCondition,"",IF(_xlpm.IsPrincipalRemainingZeroCondition,"",_xlpm.StartingPrincipalBalance))),
_xlpm.Calculation
)</f>
        <v>169215.81813623212</v>
      </c>
      <c r="F121" s="5" cm="1">
        <f t="array" ref="F121">_xlfn.LET(
_xlpm.InterestCalculation,$H120*($C121/12),
_xlpm.IsPrincipalRemainingZeroCondition,ROUND($H120,2)=0,
_xlpm.IsPrincipalRemainingBlankCondition,$H120="",
_xlpm.IsPeriodBlankCondition,ISBLANK($A121),
_xlpm.Calculation,IF(_xlpm.IsPeriodBlankCondition,"",IF(_xlpm.IsPrincipalRemainingBlankCondition,"",IF(_xlpm.IsPrincipalRemainingZeroCondition,"",_xlpm.InterestCalculation))),
_xlpm.Calculation
)</f>
        <v>1410.1318178019344</v>
      </c>
      <c r="G121" s="5">
        <f>_xlfn.LET(
_xlpm.PrincipalOwedCalculation,$D121-$F121,
_xlpm.IsPrincipalLessThenOrEqualToMonthlyPaymentCondition,$H120&lt;=$D121,
_xlpm.IsPrincipalZeroCondition,ROUND($H120,2) = 0,
_xlpm.IsPrincipalRemainingBlankCondition,$H120="",
_xlpm.IsPeriodBlankCondition,ISBLANK($A121),
_xlpm.Calculation,IF(_xlpm.IsPeriodBlankCondition,"",IF(_xlpm.IsPrincipalRemainingBlankCondition,"",IF(_xlpm.IsPrincipalZeroCondition,"",IF(_xlpm.IsPrincipalLessThenOrEqualToMonthlyPaymentCondition,$H120,_xlpm.PrincipalOwedCalculation)))),
_xlpm.Calculation
)</f>
        <v>175.87864758882142</v>
      </c>
      <c r="H121" s="5">
        <f>_xlfn.LET(
_xlpm.StartingBalanceGreaterThanPrincipalOwedPlusPrepaymentCondition,$E121&gt;=$G121,
_xlpm.IsPrincpalOwedPlusPrepaymentLessThanOrEqualToPrincipalRemainingCondition,ROUND($G121,2)&lt;=ROUND($H120,2),
_xlpm.IsCurrentPrincapalOwedAmtGreaterThanPrevPrincipalOwedCondition,$G120&gt;$H120,
_xlpm.IsPrincipalZeroCondition,ROUND($H120,2) = 0,
_xlpm.IsPrincipalRemainingBlankCondition,$H120="",
_xlpm.IsPeriodBlankCondition,ISBLANK($A121),
_xlpm.Calculation,IF(_xlpm.IsPeriodBlankCondition,"",IF(_xlpm.IsPrincipalRemainingBlankCondition,"",IF(_xlpm.IsPrincipalZeroCondition,"",IF(_xlpm.StartingBalanceGreaterThanPrincipalOwedPlusPrepaymentCondition,$E121-$G121,0)))),
_xlpm.Calculation
)</f>
        <v>169039.93948864329</v>
      </c>
      <c r="I121" s="5">
        <f>_xlfn.LET(
_xlpm.PrincpalRemainingCalculation,$B$11,
_xlpm.IsPrincipalZeroCondition,ROUND($H120,2) = 0,
_xlpm.IsPrincipalRemainingBlankCondition,$H120="",
_xlpm.IsPeriodBlankCondition,ISBLANK($A121),
_xlpm.Calculation,IF(_xlpm.IsPeriodBlankCondition,"",IF(_xlpm.IsPrincipalRemainingBlankCondition,"",IF(_xlpm.IsPrincipalZeroCondition,"",_xlpm.PrincpalRemainingCalculation))),
_xlpm.Calculation
)</f>
        <v>500</v>
      </c>
      <c r="J121" s="5">
        <f>_xlfn.LET(
_xlpm.IsPrincipalRemainingLessThanOrEqualToPMICutoffAmtCondition,$H120&lt;=$B$2*(1-$B$13),
_xlpm.PMIMonthlyPayment,$B$17,
_xlpm.IsPrincipalZeroCondition,ROUND($H120,2) = 0,
_xlpm.IsPrincipalRemainingBlankCondition,$H120="",
_xlpm.IsPeriodBlankCondition,ISBLANK($A121),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21" s="5">
        <f>_xlfn.LET(
_xlpm.IfPMIOwedIsBlank,IF($J121 = "",0,$J121),
_xlpm.TotalMonthlyPaymentCalculation,$F121+$G121+$I121+_xlpm.IfPMIOwedIsBlank,
_xlpm.IsPrincipalZeroCondition,ROUND($H120,2) = 0,
_xlpm.IsPrincipalRemainingBlankCondition,$H120="",
_xlpm.IsPeriodBlankCondition,ISBLANK($A121),
_xlpm.Calculation,IF(_xlpm.IsPeriodBlankCondition,"",IF(_xlpm.IsPrincipalRemainingBlankCondition,"",IF(_xlpm.IsPrincipalZeroCondition,"",_xlpm.TotalMonthlyPaymentCalculation))),
_xlpm.Calculation
)</f>
        <v>2386.0104653907556</v>
      </c>
      <c r="N121" s="5"/>
    </row>
    <row r="122" spans="1:14" x14ac:dyDescent="0.3">
      <c r="A122">
        <v>97</v>
      </c>
      <c r="B122" s="53">
        <f t="shared" si="1"/>
        <v>46753</v>
      </c>
      <c r="C122" s="70">
        <f>IF(ISBLANK($A122),"",'Variable Mortgage Schedule'!$C122)</f>
        <v>0.1</v>
      </c>
      <c r="D122" s="63">
        <f>_xlfn.LET(
_xlpm.Payment,IF(OR($C122&lt;&gt;$C121,$C121=""),-PMT($C122/12,COUNT($A122:$A$625),$H121),$D121),
_xlpm.IsPrincipalRemainingZeroCondition,ROUND($H121,2)=0,
_xlpm.IsPrincipalRemainingBlankCondition,$H121="",
_xlpm.IsPeriodBlankCondition,ISBLANK($A122),
_xlpm.Calculation,IF(_xlpm.IsPeriodBlankCondition,"",IF(_xlpm.IsPrincipalRemainingBlankCondition,"",IF(_xlpm.IsPrincipalRemainingZeroCondition,"",_xlpm.Payment))),
_xlpm.Calculation
)</f>
        <v>1586.0104653907558</v>
      </c>
      <c r="E122" s="5">
        <f>_xlfn.LET(
_xlpm.StartingPrincipalBalance,$H121,
_xlpm.IsPrincipalRemainingZeroCondition,ROUND($H121,2)=0,
_xlpm.IsPrincipalRemainingBlankCondition,$H121="",
_xlpm.IsPeriodBlankCondition,ISBLANK($A122),
_xlpm.Calculation,IF(_xlpm.IsPeriodBlankCondition,"",IF(_xlpm.IsPrincipalRemainingBlankCondition,"",IF(_xlpm.IsPrincipalRemainingZeroCondition,"",_xlpm.StartingPrincipalBalance))),
_xlpm.Calculation
)</f>
        <v>169039.93948864329</v>
      </c>
      <c r="F122" s="5" cm="1">
        <f t="array" ref="F122">_xlfn.LET(
_xlpm.InterestCalculation,$H121*($C122/12),
_xlpm.IsPrincipalRemainingZeroCondition,ROUND($H121,2)=0,
_xlpm.IsPrincipalRemainingBlankCondition,$H121="",
_xlpm.IsPeriodBlankCondition,ISBLANK($A122),
_xlpm.Calculation,IF(_xlpm.IsPeriodBlankCondition,"",IF(_xlpm.IsPrincipalRemainingBlankCondition,"",IF(_xlpm.IsPrincipalRemainingZeroCondition,"",_xlpm.InterestCalculation))),
_xlpm.Calculation
)</f>
        <v>1408.6661624053606</v>
      </c>
      <c r="G122" s="5">
        <f>_xlfn.LET(
_xlpm.PrincipalOwedCalculation,$D122-$F122,
_xlpm.IsPrincipalLessThenOrEqualToMonthlyPaymentCondition,$H121&lt;=$D122,
_xlpm.IsPrincipalZeroCondition,ROUND($H121,2) = 0,
_xlpm.IsPrincipalRemainingBlankCondition,$H121="",
_xlpm.IsPeriodBlankCondition,ISBLANK($A122),
_xlpm.Calculation,IF(_xlpm.IsPeriodBlankCondition,"",IF(_xlpm.IsPrincipalRemainingBlankCondition,"",IF(_xlpm.IsPrincipalZeroCondition,"",IF(_xlpm.IsPrincipalLessThenOrEqualToMonthlyPaymentCondition,$H121,_xlpm.PrincipalOwedCalculation)))),
_xlpm.Calculation
)</f>
        <v>177.34430298539519</v>
      </c>
      <c r="H122" s="5">
        <f>_xlfn.LET(
_xlpm.StartingBalanceGreaterThanPrincipalOwedPlusPrepaymentCondition,$E122&gt;=$G122,
_xlpm.IsPrincpalOwedPlusPrepaymentLessThanOrEqualToPrincipalRemainingCondition,ROUND($G122,2)&lt;=ROUND($H121,2),
_xlpm.IsCurrentPrincapalOwedAmtGreaterThanPrevPrincipalOwedCondition,$G121&gt;$H121,
_xlpm.IsPrincipalZeroCondition,ROUND($H121,2) = 0,
_xlpm.IsPrincipalRemainingBlankCondition,$H121="",
_xlpm.IsPeriodBlankCondition,ISBLANK($A122),
_xlpm.Calculation,IF(_xlpm.IsPeriodBlankCondition,"",IF(_xlpm.IsPrincipalRemainingBlankCondition,"",IF(_xlpm.IsPrincipalZeroCondition,"",IF(_xlpm.StartingBalanceGreaterThanPrincipalOwedPlusPrepaymentCondition,$E122-$G122,0)))),
_xlpm.Calculation
)</f>
        <v>168862.5951856579</v>
      </c>
      <c r="I122" s="5">
        <f>_xlfn.LET(
_xlpm.PrincpalRemainingCalculation,$B$11,
_xlpm.IsPrincipalZeroCondition,ROUND($H121,2) = 0,
_xlpm.IsPrincipalRemainingBlankCondition,$H121="",
_xlpm.IsPeriodBlankCondition,ISBLANK($A122),
_xlpm.Calculation,IF(_xlpm.IsPeriodBlankCondition,"",IF(_xlpm.IsPrincipalRemainingBlankCondition,"",IF(_xlpm.IsPrincipalZeroCondition,"",_xlpm.PrincpalRemainingCalculation))),
_xlpm.Calculation
)</f>
        <v>500</v>
      </c>
      <c r="J122" s="5">
        <f>_xlfn.LET(
_xlpm.IsPrincipalRemainingLessThanOrEqualToPMICutoffAmtCondition,$H121&lt;=$B$2*(1-$B$13),
_xlpm.PMIMonthlyPayment,$B$17,
_xlpm.IsPrincipalZeroCondition,ROUND($H121,2) = 0,
_xlpm.IsPrincipalRemainingBlankCondition,$H121="",
_xlpm.IsPeriodBlankCondition,ISBLANK($A122),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22" s="5">
        <f>_xlfn.LET(
_xlpm.IfPMIOwedIsBlank,IF($J122 = "",0,$J122),
_xlpm.TotalMonthlyPaymentCalculation,$F122+$G122+$I122+_xlpm.IfPMIOwedIsBlank,
_xlpm.IsPrincipalZeroCondition,ROUND($H121,2) = 0,
_xlpm.IsPrincipalRemainingBlankCondition,$H121="",
_xlpm.IsPeriodBlankCondition,ISBLANK($A122),
_xlpm.Calculation,IF(_xlpm.IsPeriodBlankCondition,"",IF(_xlpm.IsPrincipalRemainingBlankCondition,"",IF(_xlpm.IsPrincipalZeroCondition,"",_xlpm.TotalMonthlyPaymentCalculation))),
_xlpm.Calculation
)</f>
        <v>2386.0104653907556</v>
      </c>
      <c r="N122" s="5"/>
    </row>
    <row r="123" spans="1:14" x14ac:dyDescent="0.3">
      <c r="A123">
        <v>98</v>
      </c>
      <c r="B123" s="53">
        <f t="shared" si="1"/>
        <v>46784</v>
      </c>
      <c r="C123" s="70">
        <f>IF(ISBLANK($A123),"",'Variable Mortgage Schedule'!$C123)</f>
        <v>0.1</v>
      </c>
      <c r="D123" s="63">
        <f>_xlfn.LET(
_xlpm.Payment,IF(OR($C123&lt;&gt;$C122,$C122=""),-PMT($C123/12,COUNT($A123:$A$625),$H122),$D122),
_xlpm.IsPrincipalRemainingZeroCondition,ROUND($H122,2)=0,
_xlpm.IsPrincipalRemainingBlankCondition,$H122="",
_xlpm.IsPeriodBlankCondition,ISBLANK($A123),
_xlpm.Calculation,IF(_xlpm.IsPeriodBlankCondition,"",IF(_xlpm.IsPrincipalRemainingBlankCondition,"",IF(_xlpm.IsPrincipalRemainingZeroCondition,"",_xlpm.Payment))),
_xlpm.Calculation
)</f>
        <v>1586.0104653907558</v>
      </c>
      <c r="E123" s="5">
        <f>_xlfn.LET(
_xlpm.StartingPrincipalBalance,$H122,
_xlpm.IsPrincipalRemainingZeroCondition,ROUND($H122,2)=0,
_xlpm.IsPrincipalRemainingBlankCondition,$H122="",
_xlpm.IsPeriodBlankCondition,ISBLANK($A123),
_xlpm.Calculation,IF(_xlpm.IsPeriodBlankCondition,"",IF(_xlpm.IsPrincipalRemainingBlankCondition,"",IF(_xlpm.IsPrincipalRemainingZeroCondition,"",_xlpm.StartingPrincipalBalance))),
_xlpm.Calculation
)</f>
        <v>168862.5951856579</v>
      </c>
      <c r="F123" s="5" cm="1">
        <f t="array" ref="F123">_xlfn.LET(
_xlpm.InterestCalculation,$H122*($C123/12),
_xlpm.IsPrincipalRemainingZeroCondition,ROUND($H122,2)=0,
_xlpm.IsPrincipalRemainingBlankCondition,$H122="",
_xlpm.IsPeriodBlankCondition,ISBLANK($A123),
_xlpm.Calculation,IF(_xlpm.IsPeriodBlankCondition,"",IF(_xlpm.IsPrincipalRemainingBlankCondition,"",IF(_xlpm.IsPrincipalRemainingZeroCondition,"",_xlpm.InterestCalculation))),
_xlpm.Calculation
)</f>
        <v>1407.1882932138158</v>
      </c>
      <c r="G123" s="5">
        <f>_xlfn.LET(
_xlpm.PrincipalOwedCalculation,$D123-$F123,
_xlpm.IsPrincipalLessThenOrEqualToMonthlyPaymentCondition,$H122&lt;=$D123,
_xlpm.IsPrincipalZeroCondition,ROUND($H122,2) = 0,
_xlpm.IsPrincipalRemainingBlankCondition,$H122="",
_xlpm.IsPeriodBlankCondition,ISBLANK($A123),
_xlpm.Calculation,IF(_xlpm.IsPeriodBlankCondition,"",IF(_xlpm.IsPrincipalRemainingBlankCondition,"",IF(_xlpm.IsPrincipalZeroCondition,"",IF(_xlpm.IsPrincipalLessThenOrEqualToMonthlyPaymentCondition,$H122,_xlpm.PrincipalOwedCalculation)))),
_xlpm.Calculation
)</f>
        <v>178.82217217694006</v>
      </c>
      <c r="H123" s="5">
        <f>_xlfn.LET(
_xlpm.StartingBalanceGreaterThanPrincipalOwedPlusPrepaymentCondition,$E123&gt;=$G123,
_xlpm.IsPrincpalOwedPlusPrepaymentLessThanOrEqualToPrincipalRemainingCondition,ROUND($G123,2)&lt;=ROUND($H122,2),
_xlpm.IsCurrentPrincapalOwedAmtGreaterThanPrevPrincipalOwedCondition,$G122&gt;$H122,
_xlpm.IsPrincipalZeroCondition,ROUND($H122,2) = 0,
_xlpm.IsPrincipalRemainingBlankCondition,$H122="",
_xlpm.IsPeriodBlankCondition,ISBLANK($A123),
_xlpm.Calculation,IF(_xlpm.IsPeriodBlankCondition,"",IF(_xlpm.IsPrincipalRemainingBlankCondition,"",IF(_xlpm.IsPrincipalZeroCondition,"",IF(_xlpm.StartingBalanceGreaterThanPrincipalOwedPlusPrepaymentCondition,$E123-$G123,0)))),
_xlpm.Calculation
)</f>
        <v>168683.77301348097</v>
      </c>
      <c r="I123" s="5">
        <f>_xlfn.LET(
_xlpm.PrincpalRemainingCalculation,$B$11,
_xlpm.IsPrincipalZeroCondition,ROUND($H122,2) = 0,
_xlpm.IsPrincipalRemainingBlankCondition,$H122="",
_xlpm.IsPeriodBlankCondition,ISBLANK($A123),
_xlpm.Calculation,IF(_xlpm.IsPeriodBlankCondition,"",IF(_xlpm.IsPrincipalRemainingBlankCondition,"",IF(_xlpm.IsPrincipalZeroCondition,"",_xlpm.PrincpalRemainingCalculation))),
_xlpm.Calculation
)</f>
        <v>500</v>
      </c>
      <c r="J123" s="5">
        <f>_xlfn.LET(
_xlpm.IsPrincipalRemainingLessThanOrEqualToPMICutoffAmtCondition,$H122&lt;=$B$2*(1-$B$13),
_xlpm.PMIMonthlyPayment,$B$17,
_xlpm.IsPrincipalZeroCondition,ROUND($H122,2) = 0,
_xlpm.IsPrincipalRemainingBlankCondition,$H122="",
_xlpm.IsPeriodBlankCondition,ISBLANK($A123),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23" s="5">
        <f>_xlfn.LET(
_xlpm.IfPMIOwedIsBlank,IF($J123 = "",0,$J123),
_xlpm.TotalMonthlyPaymentCalculation,$F123+$G123+$I123+_xlpm.IfPMIOwedIsBlank,
_xlpm.IsPrincipalZeroCondition,ROUND($H122,2) = 0,
_xlpm.IsPrincipalRemainingBlankCondition,$H122="",
_xlpm.IsPeriodBlankCondition,ISBLANK($A123),
_xlpm.Calculation,IF(_xlpm.IsPeriodBlankCondition,"",IF(_xlpm.IsPrincipalRemainingBlankCondition,"",IF(_xlpm.IsPrincipalZeroCondition,"",_xlpm.TotalMonthlyPaymentCalculation))),
_xlpm.Calculation
)</f>
        <v>2386.0104653907556</v>
      </c>
      <c r="N123" s="5"/>
    </row>
    <row r="124" spans="1:14" x14ac:dyDescent="0.3">
      <c r="A124">
        <v>99</v>
      </c>
      <c r="B124" s="53">
        <f t="shared" si="1"/>
        <v>46813</v>
      </c>
      <c r="C124" s="70">
        <f>IF(ISBLANK($A124),"",'Variable Mortgage Schedule'!$C124)</f>
        <v>0.1</v>
      </c>
      <c r="D124" s="63">
        <f>_xlfn.LET(
_xlpm.Payment,IF(OR($C124&lt;&gt;$C123,$C123=""),-PMT($C124/12,COUNT($A124:$A$625),$H123),$D123),
_xlpm.IsPrincipalRemainingZeroCondition,ROUND($H123,2)=0,
_xlpm.IsPrincipalRemainingBlankCondition,$H123="",
_xlpm.IsPeriodBlankCondition,ISBLANK($A124),
_xlpm.Calculation,IF(_xlpm.IsPeriodBlankCondition,"",IF(_xlpm.IsPrincipalRemainingBlankCondition,"",IF(_xlpm.IsPrincipalRemainingZeroCondition,"",_xlpm.Payment))),
_xlpm.Calculation
)</f>
        <v>1586.0104653907558</v>
      </c>
      <c r="E124" s="5">
        <f>_xlfn.LET(
_xlpm.StartingPrincipalBalance,$H123,
_xlpm.IsPrincipalRemainingZeroCondition,ROUND($H123,2)=0,
_xlpm.IsPrincipalRemainingBlankCondition,$H123="",
_xlpm.IsPeriodBlankCondition,ISBLANK($A124),
_xlpm.Calculation,IF(_xlpm.IsPeriodBlankCondition,"",IF(_xlpm.IsPrincipalRemainingBlankCondition,"",IF(_xlpm.IsPrincipalRemainingZeroCondition,"",_xlpm.StartingPrincipalBalance))),
_xlpm.Calculation
)</f>
        <v>168683.77301348097</v>
      </c>
      <c r="F124" s="5" cm="1">
        <f t="array" ref="F124">_xlfn.LET(
_xlpm.InterestCalculation,$H123*($C124/12),
_xlpm.IsPrincipalRemainingZeroCondition,ROUND($H123,2)=0,
_xlpm.IsPrincipalRemainingBlankCondition,$H123="",
_xlpm.IsPeriodBlankCondition,ISBLANK($A124),
_xlpm.Calculation,IF(_xlpm.IsPeriodBlankCondition,"",IF(_xlpm.IsPrincipalRemainingBlankCondition,"",IF(_xlpm.IsPrincipalRemainingZeroCondition,"",_xlpm.InterestCalculation))),
_xlpm.Calculation
)</f>
        <v>1405.6981084456747</v>
      </c>
      <c r="G124" s="5">
        <f>_xlfn.LET(
_xlpm.PrincipalOwedCalculation,$D124-$F124,
_xlpm.IsPrincipalLessThenOrEqualToMonthlyPaymentCondition,$H123&lt;=$D124,
_xlpm.IsPrincipalZeroCondition,ROUND($H123,2) = 0,
_xlpm.IsPrincipalRemainingBlankCondition,$H123="",
_xlpm.IsPeriodBlankCondition,ISBLANK($A124),
_xlpm.Calculation,IF(_xlpm.IsPeriodBlankCondition,"",IF(_xlpm.IsPrincipalRemainingBlankCondition,"",IF(_xlpm.IsPrincipalZeroCondition,"",IF(_xlpm.IsPrincipalLessThenOrEqualToMonthlyPaymentCondition,$H123,_xlpm.PrincipalOwedCalculation)))),
_xlpm.Calculation
)</f>
        <v>180.31235694508109</v>
      </c>
      <c r="H124" s="5">
        <f>_xlfn.LET(
_xlpm.StartingBalanceGreaterThanPrincipalOwedPlusPrepaymentCondition,$E124&gt;=$G124,
_xlpm.IsPrincpalOwedPlusPrepaymentLessThanOrEqualToPrincipalRemainingCondition,ROUND($G124,2)&lt;=ROUND($H123,2),
_xlpm.IsCurrentPrincapalOwedAmtGreaterThanPrevPrincipalOwedCondition,$G123&gt;$H123,
_xlpm.IsPrincipalZeroCondition,ROUND($H123,2) = 0,
_xlpm.IsPrincipalRemainingBlankCondition,$H123="",
_xlpm.IsPeriodBlankCondition,ISBLANK($A124),
_xlpm.Calculation,IF(_xlpm.IsPeriodBlankCondition,"",IF(_xlpm.IsPrincipalRemainingBlankCondition,"",IF(_xlpm.IsPrincipalZeroCondition,"",IF(_xlpm.StartingBalanceGreaterThanPrincipalOwedPlusPrepaymentCondition,$E124-$G124,0)))),
_xlpm.Calculation
)</f>
        <v>168503.4606565359</v>
      </c>
      <c r="I124" s="5">
        <f>_xlfn.LET(
_xlpm.PrincpalRemainingCalculation,$B$11,
_xlpm.IsPrincipalZeroCondition,ROUND($H123,2) = 0,
_xlpm.IsPrincipalRemainingBlankCondition,$H123="",
_xlpm.IsPeriodBlankCondition,ISBLANK($A124),
_xlpm.Calculation,IF(_xlpm.IsPeriodBlankCondition,"",IF(_xlpm.IsPrincipalRemainingBlankCondition,"",IF(_xlpm.IsPrincipalZeroCondition,"",_xlpm.PrincpalRemainingCalculation))),
_xlpm.Calculation
)</f>
        <v>500</v>
      </c>
      <c r="J124" s="5">
        <f>_xlfn.LET(
_xlpm.IsPrincipalRemainingLessThanOrEqualToPMICutoffAmtCondition,$H123&lt;=$B$2*(1-$B$13),
_xlpm.PMIMonthlyPayment,$B$17,
_xlpm.IsPrincipalZeroCondition,ROUND($H123,2) = 0,
_xlpm.IsPrincipalRemainingBlankCondition,$H123="",
_xlpm.IsPeriodBlankCondition,ISBLANK($A124),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24" s="5">
        <f>_xlfn.LET(
_xlpm.IfPMIOwedIsBlank,IF($J124 = "",0,$J124),
_xlpm.TotalMonthlyPaymentCalculation,$F124+$G124+$I124+_xlpm.IfPMIOwedIsBlank,
_xlpm.IsPrincipalZeroCondition,ROUND($H123,2) = 0,
_xlpm.IsPrincipalRemainingBlankCondition,$H123="",
_xlpm.IsPeriodBlankCondition,ISBLANK($A124),
_xlpm.Calculation,IF(_xlpm.IsPeriodBlankCondition,"",IF(_xlpm.IsPrincipalRemainingBlankCondition,"",IF(_xlpm.IsPrincipalZeroCondition,"",_xlpm.TotalMonthlyPaymentCalculation))),
_xlpm.Calculation
)</f>
        <v>2386.0104653907556</v>
      </c>
      <c r="N124" s="5"/>
    </row>
    <row r="125" spans="1:14" x14ac:dyDescent="0.3">
      <c r="A125">
        <v>100</v>
      </c>
      <c r="B125" s="53">
        <f t="shared" si="1"/>
        <v>46844</v>
      </c>
      <c r="C125" s="70">
        <f>IF(ISBLANK($A125),"",'Variable Mortgage Schedule'!$C125)</f>
        <v>0.1</v>
      </c>
      <c r="D125" s="63">
        <f>_xlfn.LET(
_xlpm.Payment,IF(OR($C125&lt;&gt;$C124,$C124=""),-PMT($C125/12,COUNT($A125:$A$625),$H124),$D124),
_xlpm.IsPrincipalRemainingZeroCondition,ROUND($H124,2)=0,
_xlpm.IsPrincipalRemainingBlankCondition,$H124="",
_xlpm.IsPeriodBlankCondition,ISBLANK($A125),
_xlpm.Calculation,IF(_xlpm.IsPeriodBlankCondition,"",IF(_xlpm.IsPrincipalRemainingBlankCondition,"",IF(_xlpm.IsPrincipalRemainingZeroCondition,"",_xlpm.Payment))),
_xlpm.Calculation
)</f>
        <v>1586.0104653907558</v>
      </c>
      <c r="E125" s="5">
        <f>_xlfn.LET(
_xlpm.StartingPrincipalBalance,$H124,
_xlpm.IsPrincipalRemainingZeroCondition,ROUND($H124,2)=0,
_xlpm.IsPrincipalRemainingBlankCondition,$H124="",
_xlpm.IsPeriodBlankCondition,ISBLANK($A125),
_xlpm.Calculation,IF(_xlpm.IsPeriodBlankCondition,"",IF(_xlpm.IsPrincipalRemainingBlankCondition,"",IF(_xlpm.IsPrincipalRemainingZeroCondition,"",_xlpm.StartingPrincipalBalance))),
_xlpm.Calculation
)</f>
        <v>168503.4606565359</v>
      </c>
      <c r="F125" s="5" cm="1">
        <f t="array" ref="F125">_xlfn.LET(
_xlpm.InterestCalculation,$H124*($C125/12),
_xlpm.IsPrincipalRemainingZeroCondition,ROUND($H124,2)=0,
_xlpm.IsPrincipalRemainingBlankCondition,$H124="",
_xlpm.IsPeriodBlankCondition,ISBLANK($A125),
_xlpm.Calculation,IF(_xlpm.IsPeriodBlankCondition,"",IF(_xlpm.IsPrincipalRemainingBlankCondition,"",IF(_xlpm.IsPrincipalRemainingZeroCondition,"",_xlpm.InterestCalculation))),
_xlpm.Calculation
)</f>
        <v>1404.1955054711325</v>
      </c>
      <c r="G125" s="5">
        <f>_xlfn.LET(
_xlpm.PrincipalOwedCalculation,$D125-$F125,
_xlpm.IsPrincipalLessThenOrEqualToMonthlyPaymentCondition,$H124&lt;=$D125,
_xlpm.IsPrincipalZeroCondition,ROUND($H124,2) = 0,
_xlpm.IsPrincipalRemainingBlankCondition,$H124="",
_xlpm.IsPeriodBlankCondition,ISBLANK($A125),
_xlpm.Calculation,IF(_xlpm.IsPeriodBlankCondition,"",IF(_xlpm.IsPrincipalRemainingBlankCondition,"",IF(_xlpm.IsPrincipalZeroCondition,"",IF(_xlpm.IsPrincipalLessThenOrEqualToMonthlyPaymentCondition,$H124,_xlpm.PrincipalOwedCalculation)))),
_xlpm.Calculation
)</f>
        <v>181.81495991962333</v>
      </c>
      <c r="H125" s="5">
        <f>_xlfn.LET(
_xlpm.StartingBalanceGreaterThanPrincipalOwedPlusPrepaymentCondition,$E125&gt;=$G125,
_xlpm.IsPrincpalOwedPlusPrepaymentLessThanOrEqualToPrincipalRemainingCondition,ROUND($G125,2)&lt;=ROUND($H124,2),
_xlpm.IsCurrentPrincapalOwedAmtGreaterThanPrevPrincipalOwedCondition,$G124&gt;$H124,
_xlpm.IsPrincipalZeroCondition,ROUND($H124,2) = 0,
_xlpm.IsPrincipalRemainingBlankCondition,$H124="",
_xlpm.IsPeriodBlankCondition,ISBLANK($A125),
_xlpm.Calculation,IF(_xlpm.IsPeriodBlankCondition,"",IF(_xlpm.IsPrincipalRemainingBlankCondition,"",IF(_xlpm.IsPrincipalZeroCondition,"",IF(_xlpm.StartingBalanceGreaterThanPrincipalOwedPlusPrepaymentCondition,$E125-$G125,0)))),
_xlpm.Calculation
)</f>
        <v>168321.64569661627</v>
      </c>
      <c r="I125" s="5">
        <f>_xlfn.LET(
_xlpm.PrincpalRemainingCalculation,$B$11,
_xlpm.IsPrincipalZeroCondition,ROUND($H124,2) = 0,
_xlpm.IsPrincipalRemainingBlankCondition,$H124="",
_xlpm.IsPeriodBlankCondition,ISBLANK($A125),
_xlpm.Calculation,IF(_xlpm.IsPeriodBlankCondition,"",IF(_xlpm.IsPrincipalRemainingBlankCondition,"",IF(_xlpm.IsPrincipalZeroCondition,"",_xlpm.PrincpalRemainingCalculation))),
_xlpm.Calculation
)</f>
        <v>500</v>
      </c>
      <c r="J125" s="5">
        <f>_xlfn.LET(
_xlpm.IsPrincipalRemainingLessThanOrEqualToPMICutoffAmtCondition,$H124&lt;=$B$2*(1-$B$13),
_xlpm.PMIMonthlyPayment,$B$17,
_xlpm.IsPrincipalZeroCondition,ROUND($H124,2) = 0,
_xlpm.IsPrincipalRemainingBlankCondition,$H124="",
_xlpm.IsPeriodBlankCondition,ISBLANK($A125),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25" s="5">
        <f>_xlfn.LET(
_xlpm.IfPMIOwedIsBlank,IF($J125 = "",0,$J125),
_xlpm.TotalMonthlyPaymentCalculation,$F125+$G125+$I125+_xlpm.IfPMIOwedIsBlank,
_xlpm.IsPrincipalZeroCondition,ROUND($H124,2) = 0,
_xlpm.IsPrincipalRemainingBlankCondition,$H124="",
_xlpm.IsPeriodBlankCondition,ISBLANK($A125),
_xlpm.Calculation,IF(_xlpm.IsPeriodBlankCondition,"",IF(_xlpm.IsPrincipalRemainingBlankCondition,"",IF(_xlpm.IsPrincipalZeroCondition,"",_xlpm.TotalMonthlyPaymentCalculation))),
_xlpm.Calculation
)</f>
        <v>2386.0104653907556</v>
      </c>
      <c r="N125" s="5"/>
    </row>
    <row r="126" spans="1:14" x14ac:dyDescent="0.3">
      <c r="A126">
        <v>101</v>
      </c>
      <c r="B126" s="53">
        <f t="shared" si="1"/>
        <v>46874</v>
      </c>
      <c r="C126" s="70">
        <f>IF(ISBLANK($A126),"",'Variable Mortgage Schedule'!$C126)</f>
        <v>0.1</v>
      </c>
      <c r="D126" s="63">
        <f>_xlfn.LET(
_xlpm.Payment,IF(OR($C126&lt;&gt;$C125,$C125=""),-PMT($C126/12,COUNT($A126:$A$625),$H125),$D125),
_xlpm.IsPrincipalRemainingZeroCondition,ROUND($H125,2)=0,
_xlpm.IsPrincipalRemainingBlankCondition,$H125="",
_xlpm.IsPeriodBlankCondition,ISBLANK($A126),
_xlpm.Calculation,IF(_xlpm.IsPeriodBlankCondition,"",IF(_xlpm.IsPrincipalRemainingBlankCondition,"",IF(_xlpm.IsPrincipalRemainingZeroCondition,"",_xlpm.Payment))),
_xlpm.Calculation
)</f>
        <v>1586.0104653907558</v>
      </c>
      <c r="E126" s="5">
        <f>_xlfn.LET(
_xlpm.StartingPrincipalBalance,$H125,
_xlpm.IsPrincipalRemainingZeroCondition,ROUND($H125,2)=0,
_xlpm.IsPrincipalRemainingBlankCondition,$H125="",
_xlpm.IsPeriodBlankCondition,ISBLANK($A126),
_xlpm.Calculation,IF(_xlpm.IsPeriodBlankCondition,"",IF(_xlpm.IsPrincipalRemainingBlankCondition,"",IF(_xlpm.IsPrincipalRemainingZeroCondition,"",_xlpm.StartingPrincipalBalance))),
_xlpm.Calculation
)</f>
        <v>168321.64569661627</v>
      </c>
      <c r="F126" s="5" cm="1">
        <f t="array" ref="F126">_xlfn.LET(
_xlpm.InterestCalculation,$H125*($C126/12),
_xlpm.IsPrincipalRemainingZeroCondition,ROUND($H125,2)=0,
_xlpm.IsPrincipalRemainingBlankCondition,$H125="",
_xlpm.IsPeriodBlankCondition,ISBLANK($A126),
_xlpm.Calculation,IF(_xlpm.IsPeriodBlankCondition,"",IF(_xlpm.IsPrincipalRemainingBlankCondition,"",IF(_xlpm.IsPrincipalRemainingZeroCondition,"",_xlpm.InterestCalculation))),
_xlpm.Calculation
)</f>
        <v>1402.6803808051354</v>
      </c>
      <c r="G126" s="5">
        <f>_xlfn.LET(
_xlpm.PrincipalOwedCalculation,$D126-$F126,
_xlpm.IsPrincipalLessThenOrEqualToMonthlyPaymentCondition,$H125&lt;=$D126,
_xlpm.IsPrincipalZeroCondition,ROUND($H125,2) = 0,
_xlpm.IsPrincipalRemainingBlankCondition,$H125="",
_xlpm.IsPeriodBlankCondition,ISBLANK($A126),
_xlpm.Calculation,IF(_xlpm.IsPeriodBlankCondition,"",IF(_xlpm.IsPrincipalRemainingBlankCondition,"",IF(_xlpm.IsPrincipalZeroCondition,"",IF(_xlpm.IsPrincipalLessThenOrEqualToMonthlyPaymentCondition,$H125,_xlpm.PrincipalOwedCalculation)))),
_xlpm.Calculation
)</f>
        <v>183.3300845856204</v>
      </c>
      <c r="H126" s="5">
        <f>_xlfn.LET(
_xlpm.StartingBalanceGreaterThanPrincipalOwedPlusPrepaymentCondition,$E126&gt;=$G126,
_xlpm.IsPrincpalOwedPlusPrepaymentLessThanOrEqualToPrincipalRemainingCondition,ROUND($G126,2)&lt;=ROUND($H125,2),
_xlpm.IsCurrentPrincapalOwedAmtGreaterThanPrevPrincipalOwedCondition,$G125&gt;$H125,
_xlpm.IsPrincipalZeroCondition,ROUND($H125,2) = 0,
_xlpm.IsPrincipalRemainingBlankCondition,$H125="",
_xlpm.IsPeriodBlankCondition,ISBLANK($A126),
_xlpm.Calculation,IF(_xlpm.IsPeriodBlankCondition,"",IF(_xlpm.IsPrincipalRemainingBlankCondition,"",IF(_xlpm.IsPrincipalZeroCondition,"",IF(_xlpm.StartingBalanceGreaterThanPrincipalOwedPlusPrepaymentCondition,$E126-$G126,0)))),
_xlpm.Calculation
)</f>
        <v>168138.31561203065</v>
      </c>
      <c r="I126" s="5">
        <f>_xlfn.LET(
_xlpm.PrincpalRemainingCalculation,$B$11,
_xlpm.IsPrincipalZeroCondition,ROUND($H125,2) = 0,
_xlpm.IsPrincipalRemainingBlankCondition,$H125="",
_xlpm.IsPeriodBlankCondition,ISBLANK($A126),
_xlpm.Calculation,IF(_xlpm.IsPeriodBlankCondition,"",IF(_xlpm.IsPrincipalRemainingBlankCondition,"",IF(_xlpm.IsPrincipalZeroCondition,"",_xlpm.PrincpalRemainingCalculation))),
_xlpm.Calculation
)</f>
        <v>500</v>
      </c>
      <c r="J126" s="5">
        <f>_xlfn.LET(
_xlpm.IsPrincipalRemainingLessThanOrEqualToPMICutoffAmtCondition,$H125&lt;=$B$2*(1-$B$13),
_xlpm.PMIMonthlyPayment,$B$17,
_xlpm.IsPrincipalZeroCondition,ROUND($H125,2) = 0,
_xlpm.IsPrincipalRemainingBlankCondition,$H125="",
_xlpm.IsPeriodBlankCondition,ISBLANK($A126),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26" s="5">
        <f>_xlfn.LET(
_xlpm.IfPMIOwedIsBlank,IF($J126 = "",0,$J126),
_xlpm.TotalMonthlyPaymentCalculation,$F126+$G126+$I126+_xlpm.IfPMIOwedIsBlank,
_xlpm.IsPrincipalZeroCondition,ROUND($H125,2) = 0,
_xlpm.IsPrincipalRemainingBlankCondition,$H125="",
_xlpm.IsPeriodBlankCondition,ISBLANK($A126),
_xlpm.Calculation,IF(_xlpm.IsPeriodBlankCondition,"",IF(_xlpm.IsPrincipalRemainingBlankCondition,"",IF(_xlpm.IsPrincipalZeroCondition,"",_xlpm.TotalMonthlyPaymentCalculation))),
_xlpm.Calculation
)</f>
        <v>2386.0104653907556</v>
      </c>
      <c r="N126" s="5"/>
    </row>
    <row r="127" spans="1:14" x14ac:dyDescent="0.3">
      <c r="A127">
        <v>102</v>
      </c>
      <c r="B127" s="53">
        <f t="shared" si="1"/>
        <v>46905</v>
      </c>
      <c r="C127" s="70">
        <f>IF(ISBLANK($A127),"",'Variable Mortgage Schedule'!$C127)</f>
        <v>0.1</v>
      </c>
      <c r="D127" s="63">
        <f>_xlfn.LET(
_xlpm.Payment,IF(OR($C127&lt;&gt;$C126,$C126=""),-PMT($C127/12,COUNT($A127:$A$625),$H126),$D126),
_xlpm.IsPrincipalRemainingZeroCondition,ROUND($H126,2)=0,
_xlpm.IsPrincipalRemainingBlankCondition,$H126="",
_xlpm.IsPeriodBlankCondition,ISBLANK($A127),
_xlpm.Calculation,IF(_xlpm.IsPeriodBlankCondition,"",IF(_xlpm.IsPrincipalRemainingBlankCondition,"",IF(_xlpm.IsPrincipalRemainingZeroCondition,"",_xlpm.Payment))),
_xlpm.Calculation
)</f>
        <v>1586.0104653907558</v>
      </c>
      <c r="E127" s="5">
        <f>_xlfn.LET(
_xlpm.StartingPrincipalBalance,$H126,
_xlpm.IsPrincipalRemainingZeroCondition,ROUND($H126,2)=0,
_xlpm.IsPrincipalRemainingBlankCondition,$H126="",
_xlpm.IsPeriodBlankCondition,ISBLANK($A127),
_xlpm.Calculation,IF(_xlpm.IsPeriodBlankCondition,"",IF(_xlpm.IsPrincipalRemainingBlankCondition,"",IF(_xlpm.IsPrincipalRemainingZeroCondition,"",_xlpm.StartingPrincipalBalance))),
_xlpm.Calculation
)</f>
        <v>168138.31561203065</v>
      </c>
      <c r="F127" s="5" cm="1">
        <f t="array" ref="F127">_xlfn.LET(
_xlpm.InterestCalculation,$H126*($C127/12),
_xlpm.IsPrincipalRemainingZeroCondition,ROUND($H126,2)=0,
_xlpm.IsPrincipalRemainingBlankCondition,$H126="",
_xlpm.IsPeriodBlankCondition,ISBLANK($A127),
_xlpm.Calculation,IF(_xlpm.IsPeriodBlankCondition,"",IF(_xlpm.IsPrincipalRemainingBlankCondition,"",IF(_xlpm.IsPrincipalRemainingZeroCondition,"",_xlpm.InterestCalculation))),
_xlpm.Calculation
)</f>
        <v>1401.1526301002555</v>
      </c>
      <c r="G127" s="5">
        <f>_xlfn.LET(
_xlpm.PrincipalOwedCalculation,$D127-$F127,
_xlpm.IsPrincipalLessThenOrEqualToMonthlyPaymentCondition,$H126&lt;=$D127,
_xlpm.IsPrincipalZeroCondition,ROUND($H126,2) = 0,
_xlpm.IsPrincipalRemainingBlankCondition,$H126="",
_xlpm.IsPeriodBlankCondition,ISBLANK($A127),
_xlpm.Calculation,IF(_xlpm.IsPeriodBlankCondition,"",IF(_xlpm.IsPrincipalRemainingBlankCondition,"",IF(_xlpm.IsPrincipalZeroCondition,"",IF(_xlpm.IsPrincipalLessThenOrEqualToMonthlyPaymentCondition,$H126,_xlpm.PrincipalOwedCalculation)))),
_xlpm.Calculation
)</f>
        <v>184.85783529050036</v>
      </c>
      <c r="H127" s="5">
        <f>_xlfn.LET(
_xlpm.StartingBalanceGreaterThanPrincipalOwedPlusPrepaymentCondition,$E127&gt;=$G127,
_xlpm.IsPrincpalOwedPlusPrepaymentLessThanOrEqualToPrincipalRemainingCondition,ROUND($G127,2)&lt;=ROUND($H126,2),
_xlpm.IsCurrentPrincapalOwedAmtGreaterThanPrevPrincipalOwedCondition,$G126&gt;$H126,
_xlpm.IsPrincipalZeroCondition,ROUND($H126,2) = 0,
_xlpm.IsPrincipalRemainingBlankCondition,$H126="",
_xlpm.IsPeriodBlankCondition,ISBLANK($A127),
_xlpm.Calculation,IF(_xlpm.IsPeriodBlankCondition,"",IF(_xlpm.IsPrincipalRemainingBlankCondition,"",IF(_xlpm.IsPrincipalZeroCondition,"",IF(_xlpm.StartingBalanceGreaterThanPrincipalOwedPlusPrepaymentCondition,$E127-$G127,0)))),
_xlpm.Calculation
)</f>
        <v>167953.45777674016</v>
      </c>
      <c r="I127" s="5">
        <f>_xlfn.LET(
_xlpm.PrincpalRemainingCalculation,$B$11,
_xlpm.IsPrincipalZeroCondition,ROUND($H126,2) = 0,
_xlpm.IsPrincipalRemainingBlankCondition,$H126="",
_xlpm.IsPeriodBlankCondition,ISBLANK($A127),
_xlpm.Calculation,IF(_xlpm.IsPeriodBlankCondition,"",IF(_xlpm.IsPrincipalRemainingBlankCondition,"",IF(_xlpm.IsPrincipalZeroCondition,"",_xlpm.PrincpalRemainingCalculation))),
_xlpm.Calculation
)</f>
        <v>500</v>
      </c>
      <c r="J127" s="5">
        <f>_xlfn.LET(
_xlpm.IsPrincipalRemainingLessThanOrEqualToPMICutoffAmtCondition,$H126&lt;=$B$2*(1-$B$13),
_xlpm.PMIMonthlyPayment,$B$17,
_xlpm.IsPrincipalZeroCondition,ROUND($H126,2) = 0,
_xlpm.IsPrincipalRemainingBlankCondition,$H126="",
_xlpm.IsPeriodBlankCondition,ISBLANK($A127),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27" s="5">
        <f>_xlfn.LET(
_xlpm.IfPMIOwedIsBlank,IF($J127 = "",0,$J127),
_xlpm.TotalMonthlyPaymentCalculation,$F127+$G127+$I127+_xlpm.IfPMIOwedIsBlank,
_xlpm.IsPrincipalZeroCondition,ROUND($H126,2) = 0,
_xlpm.IsPrincipalRemainingBlankCondition,$H126="",
_xlpm.IsPeriodBlankCondition,ISBLANK($A127),
_xlpm.Calculation,IF(_xlpm.IsPeriodBlankCondition,"",IF(_xlpm.IsPrincipalRemainingBlankCondition,"",IF(_xlpm.IsPrincipalZeroCondition,"",_xlpm.TotalMonthlyPaymentCalculation))),
_xlpm.Calculation
)</f>
        <v>2386.0104653907556</v>
      </c>
      <c r="N127" s="5"/>
    </row>
    <row r="128" spans="1:14" x14ac:dyDescent="0.3">
      <c r="A128">
        <v>103</v>
      </c>
      <c r="B128" s="53">
        <f t="shared" si="1"/>
        <v>46935</v>
      </c>
      <c r="C128" s="70">
        <f>IF(ISBLANK($A128),"",'Variable Mortgage Schedule'!$C128)</f>
        <v>0.1</v>
      </c>
      <c r="D128" s="63">
        <f>_xlfn.LET(
_xlpm.Payment,IF(OR($C128&lt;&gt;$C127,$C127=""),-PMT($C128/12,COUNT($A128:$A$625),$H127),$D127),
_xlpm.IsPrincipalRemainingZeroCondition,ROUND($H127,2)=0,
_xlpm.IsPrincipalRemainingBlankCondition,$H127="",
_xlpm.IsPeriodBlankCondition,ISBLANK($A128),
_xlpm.Calculation,IF(_xlpm.IsPeriodBlankCondition,"",IF(_xlpm.IsPrincipalRemainingBlankCondition,"",IF(_xlpm.IsPrincipalRemainingZeroCondition,"",_xlpm.Payment))),
_xlpm.Calculation
)</f>
        <v>1586.0104653907558</v>
      </c>
      <c r="E128" s="5">
        <f>_xlfn.LET(
_xlpm.StartingPrincipalBalance,$H127,
_xlpm.IsPrincipalRemainingZeroCondition,ROUND($H127,2)=0,
_xlpm.IsPrincipalRemainingBlankCondition,$H127="",
_xlpm.IsPeriodBlankCondition,ISBLANK($A128),
_xlpm.Calculation,IF(_xlpm.IsPeriodBlankCondition,"",IF(_xlpm.IsPrincipalRemainingBlankCondition,"",IF(_xlpm.IsPrincipalRemainingZeroCondition,"",_xlpm.StartingPrincipalBalance))),
_xlpm.Calculation
)</f>
        <v>167953.45777674016</v>
      </c>
      <c r="F128" s="5" cm="1">
        <f t="array" ref="F128">_xlfn.LET(
_xlpm.InterestCalculation,$H127*($C128/12),
_xlpm.IsPrincipalRemainingZeroCondition,ROUND($H127,2)=0,
_xlpm.IsPrincipalRemainingBlankCondition,$H127="",
_xlpm.IsPeriodBlankCondition,ISBLANK($A128),
_xlpm.Calculation,IF(_xlpm.IsPeriodBlankCondition,"",IF(_xlpm.IsPrincipalRemainingBlankCondition,"",IF(_xlpm.IsPrincipalRemainingZeroCondition,"",_xlpm.InterestCalculation))),
_xlpm.Calculation
)</f>
        <v>1399.6121481395014</v>
      </c>
      <c r="G128" s="5">
        <f>_xlfn.LET(
_xlpm.PrincipalOwedCalculation,$D128-$F128,
_xlpm.IsPrincipalLessThenOrEqualToMonthlyPaymentCondition,$H127&lt;=$D128,
_xlpm.IsPrincipalZeroCondition,ROUND($H127,2) = 0,
_xlpm.IsPrincipalRemainingBlankCondition,$H127="",
_xlpm.IsPeriodBlankCondition,ISBLANK($A128),
_xlpm.Calculation,IF(_xlpm.IsPeriodBlankCondition,"",IF(_xlpm.IsPrincipalRemainingBlankCondition,"",IF(_xlpm.IsPrincipalZeroCondition,"",IF(_xlpm.IsPrincipalLessThenOrEqualToMonthlyPaymentCondition,$H127,_xlpm.PrincipalOwedCalculation)))),
_xlpm.Calculation
)</f>
        <v>186.39831725125441</v>
      </c>
      <c r="H128" s="5">
        <f>_xlfn.LET(
_xlpm.StartingBalanceGreaterThanPrincipalOwedPlusPrepaymentCondition,$E128&gt;=$G128,
_xlpm.IsPrincpalOwedPlusPrepaymentLessThanOrEqualToPrincipalRemainingCondition,ROUND($G128,2)&lt;=ROUND($H127,2),
_xlpm.IsCurrentPrincapalOwedAmtGreaterThanPrevPrincipalOwedCondition,$G127&gt;$H127,
_xlpm.IsPrincipalZeroCondition,ROUND($H127,2) = 0,
_xlpm.IsPrincipalRemainingBlankCondition,$H127="",
_xlpm.IsPeriodBlankCondition,ISBLANK($A128),
_xlpm.Calculation,IF(_xlpm.IsPeriodBlankCondition,"",IF(_xlpm.IsPrincipalRemainingBlankCondition,"",IF(_xlpm.IsPrincipalZeroCondition,"",IF(_xlpm.StartingBalanceGreaterThanPrincipalOwedPlusPrepaymentCondition,$E128-$G128,0)))),
_xlpm.Calculation
)</f>
        <v>167767.0594594889</v>
      </c>
      <c r="I128" s="5">
        <f>_xlfn.LET(
_xlpm.PrincpalRemainingCalculation,$B$11,
_xlpm.IsPrincipalZeroCondition,ROUND($H127,2) = 0,
_xlpm.IsPrincipalRemainingBlankCondition,$H127="",
_xlpm.IsPeriodBlankCondition,ISBLANK($A128),
_xlpm.Calculation,IF(_xlpm.IsPeriodBlankCondition,"",IF(_xlpm.IsPrincipalRemainingBlankCondition,"",IF(_xlpm.IsPrincipalZeroCondition,"",_xlpm.PrincpalRemainingCalculation))),
_xlpm.Calculation
)</f>
        <v>500</v>
      </c>
      <c r="J128" s="5">
        <f>_xlfn.LET(
_xlpm.IsPrincipalRemainingLessThanOrEqualToPMICutoffAmtCondition,$H127&lt;=$B$2*(1-$B$13),
_xlpm.PMIMonthlyPayment,$B$17,
_xlpm.IsPrincipalZeroCondition,ROUND($H127,2) = 0,
_xlpm.IsPrincipalRemainingBlankCondition,$H127="",
_xlpm.IsPeriodBlankCondition,ISBLANK($A128),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28" s="5">
        <f>_xlfn.LET(
_xlpm.IfPMIOwedIsBlank,IF($J128 = "",0,$J128),
_xlpm.TotalMonthlyPaymentCalculation,$F128+$G128+$I128+_xlpm.IfPMIOwedIsBlank,
_xlpm.IsPrincipalZeroCondition,ROUND($H127,2) = 0,
_xlpm.IsPrincipalRemainingBlankCondition,$H127="",
_xlpm.IsPeriodBlankCondition,ISBLANK($A128),
_xlpm.Calculation,IF(_xlpm.IsPeriodBlankCondition,"",IF(_xlpm.IsPrincipalRemainingBlankCondition,"",IF(_xlpm.IsPrincipalZeroCondition,"",_xlpm.TotalMonthlyPaymentCalculation))),
_xlpm.Calculation
)</f>
        <v>2386.0104653907556</v>
      </c>
      <c r="N128" s="5"/>
    </row>
    <row r="129" spans="1:14" x14ac:dyDescent="0.3">
      <c r="A129">
        <v>104</v>
      </c>
      <c r="B129" s="53">
        <f t="shared" si="1"/>
        <v>46966</v>
      </c>
      <c r="C129" s="70">
        <f>IF(ISBLANK($A129),"",'Variable Mortgage Schedule'!$C129)</f>
        <v>0.1</v>
      </c>
      <c r="D129" s="63">
        <f>_xlfn.LET(
_xlpm.Payment,IF(OR($C129&lt;&gt;$C128,$C128=""),-PMT($C129/12,COUNT($A129:$A$625),$H128),$D128),
_xlpm.IsPrincipalRemainingZeroCondition,ROUND($H128,2)=0,
_xlpm.IsPrincipalRemainingBlankCondition,$H128="",
_xlpm.IsPeriodBlankCondition,ISBLANK($A129),
_xlpm.Calculation,IF(_xlpm.IsPeriodBlankCondition,"",IF(_xlpm.IsPrincipalRemainingBlankCondition,"",IF(_xlpm.IsPrincipalRemainingZeroCondition,"",_xlpm.Payment))),
_xlpm.Calculation
)</f>
        <v>1586.0104653907558</v>
      </c>
      <c r="E129" s="5">
        <f>_xlfn.LET(
_xlpm.StartingPrincipalBalance,$H128,
_xlpm.IsPrincipalRemainingZeroCondition,ROUND($H128,2)=0,
_xlpm.IsPrincipalRemainingBlankCondition,$H128="",
_xlpm.IsPeriodBlankCondition,ISBLANK($A129),
_xlpm.Calculation,IF(_xlpm.IsPeriodBlankCondition,"",IF(_xlpm.IsPrincipalRemainingBlankCondition,"",IF(_xlpm.IsPrincipalRemainingZeroCondition,"",_xlpm.StartingPrincipalBalance))),
_xlpm.Calculation
)</f>
        <v>167767.0594594889</v>
      </c>
      <c r="F129" s="5" cm="1">
        <f t="array" ref="F129">_xlfn.LET(
_xlpm.InterestCalculation,$H128*($C129/12),
_xlpm.IsPrincipalRemainingZeroCondition,ROUND($H128,2)=0,
_xlpm.IsPrincipalRemainingBlankCondition,$H128="",
_xlpm.IsPeriodBlankCondition,ISBLANK($A129),
_xlpm.Calculation,IF(_xlpm.IsPeriodBlankCondition,"",IF(_xlpm.IsPrincipalRemainingBlankCondition,"",IF(_xlpm.IsPrincipalRemainingZeroCondition,"",_xlpm.InterestCalculation))),
_xlpm.Calculation
)</f>
        <v>1398.0588288290742</v>
      </c>
      <c r="G129" s="5">
        <f>_xlfn.LET(
_xlpm.PrincipalOwedCalculation,$D129-$F129,
_xlpm.IsPrincipalLessThenOrEqualToMonthlyPaymentCondition,$H128&lt;=$D129,
_xlpm.IsPrincipalZeroCondition,ROUND($H128,2) = 0,
_xlpm.IsPrincipalRemainingBlankCondition,$H128="",
_xlpm.IsPeriodBlankCondition,ISBLANK($A129),
_xlpm.Calculation,IF(_xlpm.IsPeriodBlankCondition,"",IF(_xlpm.IsPrincipalRemainingBlankCondition,"",IF(_xlpm.IsPrincipalZeroCondition,"",IF(_xlpm.IsPrincipalLessThenOrEqualToMonthlyPaymentCondition,$H128,_xlpm.PrincipalOwedCalculation)))),
_xlpm.Calculation
)</f>
        <v>187.95163656168165</v>
      </c>
      <c r="H129" s="5">
        <f>_xlfn.LET(
_xlpm.StartingBalanceGreaterThanPrincipalOwedPlusPrepaymentCondition,$E129&gt;=$G129,
_xlpm.IsPrincpalOwedPlusPrepaymentLessThanOrEqualToPrincipalRemainingCondition,ROUND($G129,2)&lt;=ROUND($H128,2),
_xlpm.IsCurrentPrincapalOwedAmtGreaterThanPrevPrincipalOwedCondition,$G128&gt;$H128,
_xlpm.IsPrincipalZeroCondition,ROUND($H128,2) = 0,
_xlpm.IsPrincipalRemainingBlankCondition,$H128="",
_xlpm.IsPeriodBlankCondition,ISBLANK($A129),
_xlpm.Calculation,IF(_xlpm.IsPeriodBlankCondition,"",IF(_xlpm.IsPrincipalRemainingBlankCondition,"",IF(_xlpm.IsPrincipalZeroCondition,"",IF(_xlpm.StartingBalanceGreaterThanPrincipalOwedPlusPrepaymentCondition,$E129-$G129,0)))),
_xlpm.Calculation
)</f>
        <v>167579.10782292721</v>
      </c>
      <c r="I129" s="5">
        <f>_xlfn.LET(
_xlpm.PrincpalRemainingCalculation,$B$11,
_xlpm.IsPrincipalZeroCondition,ROUND($H128,2) = 0,
_xlpm.IsPrincipalRemainingBlankCondition,$H128="",
_xlpm.IsPeriodBlankCondition,ISBLANK($A129),
_xlpm.Calculation,IF(_xlpm.IsPeriodBlankCondition,"",IF(_xlpm.IsPrincipalRemainingBlankCondition,"",IF(_xlpm.IsPrincipalZeroCondition,"",_xlpm.PrincpalRemainingCalculation))),
_xlpm.Calculation
)</f>
        <v>500</v>
      </c>
      <c r="J129" s="5">
        <f>_xlfn.LET(
_xlpm.IsPrincipalRemainingLessThanOrEqualToPMICutoffAmtCondition,$H128&lt;=$B$2*(1-$B$13),
_xlpm.PMIMonthlyPayment,$B$17,
_xlpm.IsPrincipalZeroCondition,ROUND($H128,2) = 0,
_xlpm.IsPrincipalRemainingBlankCondition,$H128="",
_xlpm.IsPeriodBlankCondition,ISBLANK($A129),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29" s="5">
        <f>_xlfn.LET(
_xlpm.IfPMIOwedIsBlank,IF($J129 = "",0,$J129),
_xlpm.TotalMonthlyPaymentCalculation,$F129+$G129+$I129+_xlpm.IfPMIOwedIsBlank,
_xlpm.IsPrincipalZeroCondition,ROUND($H128,2) = 0,
_xlpm.IsPrincipalRemainingBlankCondition,$H128="",
_xlpm.IsPeriodBlankCondition,ISBLANK($A129),
_xlpm.Calculation,IF(_xlpm.IsPeriodBlankCondition,"",IF(_xlpm.IsPrincipalRemainingBlankCondition,"",IF(_xlpm.IsPrincipalZeroCondition,"",_xlpm.TotalMonthlyPaymentCalculation))),
_xlpm.Calculation
)</f>
        <v>2386.0104653907556</v>
      </c>
      <c r="N129" s="5"/>
    </row>
    <row r="130" spans="1:14" x14ac:dyDescent="0.3">
      <c r="A130">
        <v>105</v>
      </c>
      <c r="B130" s="53">
        <f t="shared" si="1"/>
        <v>46997</v>
      </c>
      <c r="C130" s="70">
        <f>IF(ISBLANK($A130),"",'Variable Mortgage Schedule'!$C130)</f>
        <v>0.1</v>
      </c>
      <c r="D130" s="63">
        <f>_xlfn.LET(
_xlpm.Payment,IF(OR($C130&lt;&gt;$C129,$C129=""),-PMT($C130/12,COUNT($A130:$A$625),$H129),$D129),
_xlpm.IsPrincipalRemainingZeroCondition,ROUND($H129,2)=0,
_xlpm.IsPrincipalRemainingBlankCondition,$H129="",
_xlpm.IsPeriodBlankCondition,ISBLANK($A130),
_xlpm.Calculation,IF(_xlpm.IsPeriodBlankCondition,"",IF(_xlpm.IsPrincipalRemainingBlankCondition,"",IF(_xlpm.IsPrincipalRemainingZeroCondition,"",_xlpm.Payment))),
_xlpm.Calculation
)</f>
        <v>1586.0104653907558</v>
      </c>
      <c r="E130" s="5">
        <f>_xlfn.LET(
_xlpm.StartingPrincipalBalance,$H129,
_xlpm.IsPrincipalRemainingZeroCondition,ROUND($H129,2)=0,
_xlpm.IsPrincipalRemainingBlankCondition,$H129="",
_xlpm.IsPeriodBlankCondition,ISBLANK($A130),
_xlpm.Calculation,IF(_xlpm.IsPeriodBlankCondition,"",IF(_xlpm.IsPrincipalRemainingBlankCondition,"",IF(_xlpm.IsPrincipalRemainingZeroCondition,"",_xlpm.StartingPrincipalBalance))),
_xlpm.Calculation
)</f>
        <v>167579.10782292721</v>
      </c>
      <c r="F130" s="5" cm="1">
        <f t="array" ref="F130">_xlfn.LET(
_xlpm.InterestCalculation,$H129*($C130/12),
_xlpm.IsPrincipalRemainingZeroCondition,ROUND($H129,2)=0,
_xlpm.IsPrincipalRemainingBlankCondition,$H129="",
_xlpm.IsPeriodBlankCondition,ISBLANK($A130),
_xlpm.Calculation,IF(_xlpm.IsPeriodBlankCondition,"",IF(_xlpm.IsPrincipalRemainingBlankCondition,"",IF(_xlpm.IsPrincipalRemainingZeroCondition,"",_xlpm.InterestCalculation))),
_xlpm.Calculation
)</f>
        <v>1396.4925651910601</v>
      </c>
      <c r="G130" s="5">
        <f>_xlfn.LET(
_xlpm.PrincipalOwedCalculation,$D130-$F130,
_xlpm.IsPrincipalLessThenOrEqualToMonthlyPaymentCondition,$H129&lt;=$D130,
_xlpm.IsPrincipalZeroCondition,ROUND($H129,2) = 0,
_xlpm.IsPrincipalRemainingBlankCondition,$H129="",
_xlpm.IsPeriodBlankCondition,ISBLANK($A130),
_xlpm.Calculation,IF(_xlpm.IsPeriodBlankCondition,"",IF(_xlpm.IsPrincipalRemainingBlankCondition,"",IF(_xlpm.IsPrincipalZeroCondition,"",IF(_xlpm.IsPrincipalLessThenOrEqualToMonthlyPaymentCondition,$H129,_xlpm.PrincipalOwedCalculation)))),
_xlpm.Calculation
)</f>
        <v>189.51790019969576</v>
      </c>
      <c r="H130" s="5">
        <f>_xlfn.LET(
_xlpm.StartingBalanceGreaterThanPrincipalOwedPlusPrepaymentCondition,$E130&gt;=$G130,
_xlpm.IsPrincpalOwedPlusPrepaymentLessThanOrEqualToPrincipalRemainingCondition,ROUND($G130,2)&lt;=ROUND($H129,2),
_xlpm.IsCurrentPrincapalOwedAmtGreaterThanPrevPrincipalOwedCondition,$G129&gt;$H129,
_xlpm.IsPrincipalZeroCondition,ROUND($H129,2) = 0,
_xlpm.IsPrincipalRemainingBlankCondition,$H129="",
_xlpm.IsPeriodBlankCondition,ISBLANK($A130),
_xlpm.Calculation,IF(_xlpm.IsPeriodBlankCondition,"",IF(_xlpm.IsPrincipalRemainingBlankCondition,"",IF(_xlpm.IsPrincipalZeroCondition,"",IF(_xlpm.StartingBalanceGreaterThanPrincipalOwedPlusPrepaymentCondition,$E130-$G130,0)))),
_xlpm.Calculation
)</f>
        <v>167389.58992272752</v>
      </c>
      <c r="I130" s="5">
        <f>_xlfn.LET(
_xlpm.PrincpalRemainingCalculation,$B$11,
_xlpm.IsPrincipalZeroCondition,ROUND($H129,2) = 0,
_xlpm.IsPrincipalRemainingBlankCondition,$H129="",
_xlpm.IsPeriodBlankCondition,ISBLANK($A130),
_xlpm.Calculation,IF(_xlpm.IsPeriodBlankCondition,"",IF(_xlpm.IsPrincipalRemainingBlankCondition,"",IF(_xlpm.IsPrincipalZeroCondition,"",_xlpm.PrincpalRemainingCalculation))),
_xlpm.Calculation
)</f>
        <v>500</v>
      </c>
      <c r="J130" s="5">
        <f>_xlfn.LET(
_xlpm.IsPrincipalRemainingLessThanOrEqualToPMICutoffAmtCondition,$H129&lt;=$B$2*(1-$B$13),
_xlpm.PMIMonthlyPayment,$B$17,
_xlpm.IsPrincipalZeroCondition,ROUND($H129,2) = 0,
_xlpm.IsPrincipalRemainingBlankCondition,$H129="",
_xlpm.IsPeriodBlankCondition,ISBLANK($A130),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30" s="5">
        <f>_xlfn.LET(
_xlpm.IfPMIOwedIsBlank,IF($J130 = "",0,$J130),
_xlpm.TotalMonthlyPaymentCalculation,$F130+$G130+$I130+_xlpm.IfPMIOwedIsBlank,
_xlpm.IsPrincipalZeroCondition,ROUND($H129,2) = 0,
_xlpm.IsPrincipalRemainingBlankCondition,$H129="",
_xlpm.IsPeriodBlankCondition,ISBLANK($A130),
_xlpm.Calculation,IF(_xlpm.IsPeriodBlankCondition,"",IF(_xlpm.IsPrincipalRemainingBlankCondition,"",IF(_xlpm.IsPrincipalZeroCondition,"",_xlpm.TotalMonthlyPaymentCalculation))),
_xlpm.Calculation
)</f>
        <v>2386.0104653907556</v>
      </c>
      <c r="N130" s="5"/>
    </row>
    <row r="131" spans="1:14" x14ac:dyDescent="0.3">
      <c r="A131">
        <v>106</v>
      </c>
      <c r="B131" s="53">
        <f t="shared" si="1"/>
        <v>47027</v>
      </c>
      <c r="C131" s="70">
        <f>IF(ISBLANK($A131),"",'Variable Mortgage Schedule'!$C131)</f>
        <v>0.1</v>
      </c>
      <c r="D131" s="63">
        <f>_xlfn.LET(
_xlpm.Payment,IF(OR($C131&lt;&gt;$C130,$C130=""),-PMT($C131/12,COUNT($A131:$A$625),$H130),$D130),
_xlpm.IsPrincipalRemainingZeroCondition,ROUND($H130,2)=0,
_xlpm.IsPrincipalRemainingBlankCondition,$H130="",
_xlpm.IsPeriodBlankCondition,ISBLANK($A131),
_xlpm.Calculation,IF(_xlpm.IsPeriodBlankCondition,"",IF(_xlpm.IsPrincipalRemainingBlankCondition,"",IF(_xlpm.IsPrincipalRemainingZeroCondition,"",_xlpm.Payment))),
_xlpm.Calculation
)</f>
        <v>1586.0104653907558</v>
      </c>
      <c r="E131" s="5">
        <f>_xlfn.LET(
_xlpm.StartingPrincipalBalance,$H130,
_xlpm.IsPrincipalRemainingZeroCondition,ROUND($H130,2)=0,
_xlpm.IsPrincipalRemainingBlankCondition,$H130="",
_xlpm.IsPeriodBlankCondition,ISBLANK($A131),
_xlpm.Calculation,IF(_xlpm.IsPeriodBlankCondition,"",IF(_xlpm.IsPrincipalRemainingBlankCondition,"",IF(_xlpm.IsPrincipalRemainingZeroCondition,"",_xlpm.StartingPrincipalBalance))),
_xlpm.Calculation
)</f>
        <v>167389.58992272752</v>
      </c>
      <c r="F131" s="5" cm="1">
        <f t="array" ref="F131">_xlfn.LET(
_xlpm.InterestCalculation,$H130*($C131/12),
_xlpm.IsPrincipalRemainingZeroCondition,ROUND($H130,2)=0,
_xlpm.IsPrincipalRemainingBlankCondition,$H130="",
_xlpm.IsPeriodBlankCondition,ISBLANK($A131),
_xlpm.Calculation,IF(_xlpm.IsPeriodBlankCondition,"",IF(_xlpm.IsPrincipalRemainingBlankCondition,"",IF(_xlpm.IsPrincipalRemainingZeroCondition,"",_xlpm.InterestCalculation))),
_xlpm.Calculation
)</f>
        <v>1394.9132493560626</v>
      </c>
      <c r="G131" s="5">
        <f>_xlfn.LET(
_xlpm.PrincipalOwedCalculation,$D131-$F131,
_xlpm.IsPrincipalLessThenOrEqualToMonthlyPaymentCondition,$H130&lt;=$D131,
_xlpm.IsPrincipalZeroCondition,ROUND($H130,2) = 0,
_xlpm.IsPrincipalRemainingBlankCondition,$H130="",
_xlpm.IsPeriodBlankCondition,ISBLANK($A131),
_xlpm.Calculation,IF(_xlpm.IsPeriodBlankCondition,"",IF(_xlpm.IsPrincipalRemainingBlankCondition,"",IF(_xlpm.IsPrincipalZeroCondition,"",IF(_xlpm.IsPrincipalLessThenOrEqualToMonthlyPaymentCondition,$H130,_xlpm.PrincipalOwedCalculation)))),
_xlpm.Calculation
)</f>
        <v>191.09721603469325</v>
      </c>
      <c r="H131" s="5">
        <f>_xlfn.LET(
_xlpm.StartingBalanceGreaterThanPrincipalOwedPlusPrepaymentCondition,$E131&gt;=$G131,
_xlpm.IsPrincpalOwedPlusPrepaymentLessThanOrEqualToPrincipalRemainingCondition,ROUND($G131,2)&lt;=ROUND($H130,2),
_xlpm.IsCurrentPrincapalOwedAmtGreaterThanPrevPrincipalOwedCondition,$G130&gt;$H130,
_xlpm.IsPrincipalZeroCondition,ROUND($H130,2) = 0,
_xlpm.IsPrincipalRemainingBlankCondition,$H130="",
_xlpm.IsPeriodBlankCondition,ISBLANK($A131),
_xlpm.Calculation,IF(_xlpm.IsPeriodBlankCondition,"",IF(_xlpm.IsPrincipalRemainingBlankCondition,"",IF(_xlpm.IsPrincipalZeroCondition,"",IF(_xlpm.StartingBalanceGreaterThanPrincipalOwedPlusPrepaymentCondition,$E131-$G131,0)))),
_xlpm.Calculation
)</f>
        <v>167198.49270669284</v>
      </c>
      <c r="I131" s="5">
        <f>_xlfn.LET(
_xlpm.PrincpalRemainingCalculation,$B$11,
_xlpm.IsPrincipalZeroCondition,ROUND($H130,2) = 0,
_xlpm.IsPrincipalRemainingBlankCondition,$H130="",
_xlpm.IsPeriodBlankCondition,ISBLANK($A131),
_xlpm.Calculation,IF(_xlpm.IsPeriodBlankCondition,"",IF(_xlpm.IsPrincipalRemainingBlankCondition,"",IF(_xlpm.IsPrincipalZeroCondition,"",_xlpm.PrincpalRemainingCalculation))),
_xlpm.Calculation
)</f>
        <v>500</v>
      </c>
      <c r="J131" s="5">
        <f>_xlfn.LET(
_xlpm.IsPrincipalRemainingLessThanOrEqualToPMICutoffAmtCondition,$H130&lt;=$B$2*(1-$B$13),
_xlpm.PMIMonthlyPayment,$B$17,
_xlpm.IsPrincipalZeroCondition,ROUND($H130,2) = 0,
_xlpm.IsPrincipalRemainingBlankCondition,$H130="",
_xlpm.IsPeriodBlankCondition,ISBLANK($A131),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31" s="5">
        <f>_xlfn.LET(
_xlpm.IfPMIOwedIsBlank,IF($J131 = "",0,$J131),
_xlpm.TotalMonthlyPaymentCalculation,$F131+$G131+$I131+_xlpm.IfPMIOwedIsBlank,
_xlpm.IsPrincipalZeroCondition,ROUND($H130,2) = 0,
_xlpm.IsPrincipalRemainingBlankCondition,$H130="",
_xlpm.IsPeriodBlankCondition,ISBLANK($A131),
_xlpm.Calculation,IF(_xlpm.IsPeriodBlankCondition,"",IF(_xlpm.IsPrincipalRemainingBlankCondition,"",IF(_xlpm.IsPrincipalZeroCondition,"",_xlpm.TotalMonthlyPaymentCalculation))),
_xlpm.Calculation
)</f>
        <v>2386.0104653907556</v>
      </c>
      <c r="N131" s="5"/>
    </row>
    <row r="132" spans="1:14" x14ac:dyDescent="0.3">
      <c r="A132">
        <v>107</v>
      </c>
      <c r="B132" s="53">
        <f t="shared" si="1"/>
        <v>47058</v>
      </c>
      <c r="C132" s="70">
        <f>IF(ISBLANK($A132),"",'Variable Mortgage Schedule'!$C132)</f>
        <v>0.1</v>
      </c>
      <c r="D132" s="63">
        <f>_xlfn.LET(
_xlpm.Payment,IF(OR($C132&lt;&gt;$C131,$C131=""),-PMT($C132/12,COUNT($A132:$A$625),$H131),$D131),
_xlpm.IsPrincipalRemainingZeroCondition,ROUND($H131,2)=0,
_xlpm.IsPrincipalRemainingBlankCondition,$H131="",
_xlpm.IsPeriodBlankCondition,ISBLANK($A132),
_xlpm.Calculation,IF(_xlpm.IsPeriodBlankCondition,"",IF(_xlpm.IsPrincipalRemainingBlankCondition,"",IF(_xlpm.IsPrincipalRemainingZeroCondition,"",_xlpm.Payment))),
_xlpm.Calculation
)</f>
        <v>1586.0104653907558</v>
      </c>
      <c r="E132" s="5">
        <f>_xlfn.LET(
_xlpm.StartingPrincipalBalance,$H131,
_xlpm.IsPrincipalRemainingZeroCondition,ROUND($H131,2)=0,
_xlpm.IsPrincipalRemainingBlankCondition,$H131="",
_xlpm.IsPeriodBlankCondition,ISBLANK($A132),
_xlpm.Calculation,IF(_xlpm.IsPeriodBlankCondition,"",IF(_xlpm.IsPrincipalRemainingBlankCondition,"",IF(_xlpm.IsPrincipalRemainingZeroCondition,"",_xlpm.StartingPrincipalBalance))),
_xlpm.Calculation
)</f>
        <v>167198.49270669284</v>
      </c>
      <c r="F132" s="5" cm="1">
        <f t="array" ref="F132">_xlfn.LET(
_xlpm.InterestCalculation,$H131*($C132/12),
_xlpm.IsPrincipalRemainingZeroCondition,ROUND($H131,2)=0,
_xlpm.IsPrincipalRemainingBlankCondition,$H131="",
_xlpm.IsPeriodBlankCondition,ISBLANK($A132),
_xlpm.Calculation,IF(_xlpm.IsPeriodBlankCondition,"",IF(_xlpm.IsPrincipalRemainingBlankCondition,"",IF(_xlpm.IsPrincipalRemainingZeroCondition,"",_xlpm.InterestCalculation))),
_xlpm.Calculation
)</f>
        <v>1393.3207725557736</v>
      </c>
      <c r="G132" s="5">
        <f>_xlfn.LET(
_xlpm.PrincipalOwedCalculation,$D132-$F132,
_xlpm.IsPrincipalLessThenOrEqualToMonthlyPaymentCondition,$H131&lt;=$D132,
_xlpm.IsPrincipalZeroCondition,ROUND($H131,2) = 0,
_xlpm.IsPrincipalRemainingBlankCondition,$H131="",
_xlpm.IsPeriodBlankCondition,ISBLANK($A132),
_xlpm.Calculation,IF(_xlpm.IsPeriodBlankCondition,"",IF(_xlpm.IsPrincipalRemainingBlankCondition,"",IF(_xlpm.IsPrincipalZeroCondition,"",IF(_xlpm.IsPrincipalLessThenOrEqualToMonthlyPaymentCondition,$H131,_xlpm.PrincipalOwedCalculation)))),
_xlpm.Calculation
)</f>
        <v>192.68969283498222</v>
      </c>
      <c r="H132" s="5">
        <f>_xlfn.LET(
_xlpm.StartingBalanceGreaterThanPrincipalOwedPlusPrepaymentCondition,$E132&gt;=$G132,
_xlpm.IsPrincpalOwedPlusPrepaymentLessThanOrEqualToPrincipalRemainingCondition,ROUND($G132,2)&lt;=ROUND($H131,2),
_xlpm.IsCurrentPrincapalOwedAmtGreaterThanPrevPrincipalOwedCondition,$G131&gt;$H131,
_xlpm.IsPrincipalZeroCondition,ROUND($H131,2) = 0,
_xlpm.IsPrincipalRemainingBlankCondition,$H131="",
_xlpm.IsPeriodBlankCondition,ISBLANK($A132),
_xlpm.Calculation,IF(_xlpm.IsPeriodBlankCondition,"",IF(_xlpm.IsPrincipalRemainingBlankCondition,"",IF(_xlpm.IsPrincipalZeroCondition,"",IF(_xlpm.StartingBalanceGreaterThanPrincipalOwedPlusPrepaymentCondition,$E132-$G132,0)))),
_xlpm.Calculation
)</f>
        <v>167005.80301385786</v>
      </c>
      <c r="I132" s="5">
        <f>_xlfn.LET(
_xlpm.PrincpalRemainingCalculation,$B$11,
_xlpm.IsPrincipalZeroCondition,ROUND($H131,2) = 0,
_xlpm.IsPrincipalRemainingBlankCondition,$H131="",
_xlpm.IsPeriodBlankCondition,ISBLANK($A132),
_xlpm.Calculation,IF(_xlpm.IsPeriodBlankCondition,"",IF(_xlpm.IsPrincipalRemainingBlankCondition,"",IF(_xlpm.IsPrincipalZeroCondition,"",_xlpm.PrincpalRemainingCalculation))),
_xlpm.Calculation
)</f>
        <v>500</v>
      </c>
      <c r="J132" s="5">
        <f>_xlfn.LET(
_xlpm.IsPrincipalRemainingLessThanOrEqualToPMICutoffAmtCondition,$H131&lt;=$B$2*(1-$B$13),
_xlpm.PMIMonthlyPayment,$B$17,
_xlpm.IsPrincipalZeroCondition,ROUND($H131,2) = 0,
_xlpm.IsPrincipalRemainingBlankCondition,$H131="",
_xlpm.IsPeriodBlankCondition,ISBLANK($A132),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32" s="5">
        <f>_xlfn.LET(
_xlpm.IfPMIOwedIsBlank,IF($J132 = "",0,$J132),
_xlpm.TotalMonthlyPaymentCalculation,$F132+$G132+$I132+_xlpm.IfPMIOwedIsBlank,
_xlpm.IsPrincipalZeroCondition,ROUND($H131,2) = 0,
_xlpm.IsPrincipalRemainingBlankCondition,$H131="",
_xlpm.IsPeriodBlankCondition,ISBLANK($A132),
_xlpm.Calculation,IF(_xlpm.IsPeriodBlankCondition,"",IF(_xlpm.IsPrincipalRemainingBlankCondition,"",IF(_xlpm.IsPrincipalZeroCondition,"",_xlpm.TotalMonthlyPaymentCalculation))),
_xlpm.Calculation
)</f>
        <v>2386.0104653907556</v>
      </c>
      <c r="N132" s="5"/>
    </row>
    <row r="133" spans="1:14" x14ac:dyDescent="0.3">
      <c r="A133">
        <v>108</v>
      </c>
      <c r="B133" s="53">
        <f t="shared" si="1"/>
        <v>47088</v>
      </c>
      <c r="C133" s="70">
        <f>IF(ISBLANK($A133),"",'Variable Mortgage Schedule'!$C133)</f>
        <v>0.1</v>
      </c>
      <c r="D133" s="63">
        <f>_xlfn.LET(
_xlpm.Payment,IF(OR($C133&lt;&gt;$C132,$C132=""),-PMT($C133/12,COUNT($A133:$A$625),$H132),$D132),
_xlpm.IsPrincipalRemainingZeroCondition,ROUND($H132,2)=0,
_xlpm.IsPrincipalRemainingBlankCondition,$H132="",
_xlpm.IsPeriodBlankCondition,ISBLANK($A133),
_xlpm.Calculation,IF(_xlpm.IsPeriodBlankCondition,"",IF(_xlpm.IsPrincipalRemainingBlankCondition,"",IF(_xlpm.IsPrincipalRemainingZeroCondition,"",_xlpm.Payment))),
_xlpm.Calculation
)</f>
        <v>1586.0104653907558</v>
      </c>
      <c r="E133" s="5">
        <f>_xlfn.LET(
_xlpm.StartingPrincipalBalance,$H132,
_xlpm.IsPrincipalRemainingZeroCondition,ROUND($H132,2)=0,
_xlpm.IsPrincipalRemainingBlankCondition,$H132="",
_xlpm.IsPeriodBlankCondition,ISBLANK($A133),
_xlpm.Calculation,IF(_xlpm.IsPeriodBlankCondition,"",IF(_xlpm.IsPrincipalRemainingBlankCondition,"",IF(_xlpm.IsPrincipalRemainingZeroCondition,"",_xlpm.StartingPrincipalBalance))),
_xlpm.Calculation
)</f>
        <v>167005.80301385786</v>
      </c>
      <c r="F133" s="5" cm="1">
        <f t="array" ref="F133">_xlfn.LET(
_xlpm.InterestCalculation,$H132*($C133/12),
_xlpm.IsPrincipalRemainingZeroCondition,ROUND($H132,2)=0,
_xlpm.IsPrincipalRemainingBlankCondition,$H132="",
_xlpm.IsPeriodBlankCondition,ISBLANK($A133),
_xlpm.Calculation,IF(_xlpm.IsPeriodBlankCondition,"",IF(_xlpm.IsPrincipalRemainingBlankCondition,"",IF(_xlpm.IsPrincipalRemainingZeroCondition,"",_xlpm.InterestCalculation))),
_xlpm.Calculation
)</f>
        <v>1391.7150251154821</v>
      </c>
      <c r="G133" s="5">
        <f>_xlfn.LET(
_xlpm.PrincipalOwedCalculation,$D133-$F133,
_xlpm.IsPrincipalLessThenOrEqualToMonthlyPaymentCondition,$H132&lt;=$D133,
_xlpm.IsPrincipalZeroCondition,ROUND($H132,2) = 0,
_xlpm.IsPrincipalRemainingBlankCondition,$H132="",
_xlpm.IsPeriodBlankCondition,ISBLANK($A133),
_xlpm.Calculation,IF(_xlpm.IsPeriodBlankCondition,"",IF(_xlpm.IsPrincipalRemainingBlankCondition,"",IF(_xlpm.IsPrincipalZeroCondition,"",IF(_xlpm.IsPrincipalLessThenOrEqualToMonthlyPaymentCondition,$H132,_xlpm.PrincipalOwedCalculation)))),
_xlpm.Calculation
)</f>
        <v>194.29544027527368</v>
      </c>
      <c r="H133" s="5">
        <f>_xlfn.LET(
_xlpm.StartingBalanceGreaterThanPrincipalOwedPlusPrepaymentCondition,$E133&gt;=$G133,
_xlpm.IsPrincpalOwedPlusPrepaymentLessThanOrEqualToPrincipalRemainingCondition,ROUND($G133,2)&lt;=ROUND($H132,2),
_xlpm.IsCurrentPrincapalOwedAmtGreaterThanPrevPrincipalOwedCondition,$G132&gt;$H132,
_xlpm.IsPrincipalZeroCondition,ROUND($H132,2) = 0,
_xlpm.IsPrincipalRemainingBlankCondition,$H132="",
_xlpm.IsPeriodBlankCondition,ISBLANK($A133),
_xlpm.Calculation,IF(_xlpm.IsPeriodBlankCondition,"",IF(_xlpm.IsPrincipalRemainingBlankCondition,"",IF(_xlpm.IsPrincipalZeroCondition,"",IF(_xlpm.StartingBalanceGreaterThanPrincipalOwedPlusPrepaymentCondition,$E133-$G133,0)))),
_xlpm.Calculation
)</f>
        <v>166811.50757358258</v>
      </c>
      <c r="I133" s="5">
        <f>_xlfn.LET(
_xlpm.PrincpalRemainingCalculation,$B$11,
_xlpm.IsPrincipalZeroCondition,ROUND($H132,2) = 0,
_xlpm.IsPrincipalRemainingBlankCondition,$H132="",
_xlpm.IsPeriodBlankCondition,ISBLANK($A133),
_xlpm.Calculation,IF(_xlpm.IsPeriodBlankCondition,"",IF(_xlpm.IsPrincipalRemainingBlankCondition,"",IF(_xlpm.IsPrincipalZeroCondition,"",_xlpm.PrincpalRemainingCalculation))),
_xlpm.Calculation
)</f>
        <v>500</v>
      </c>
      <c r="J133" s="5">
        <f>_xlfn.LET(
_xlpm.IsPrincipalRemainingLessThanOrEqualToPMICutoffAmtCondition,$H132&lt;=$B$2*(1-$B$13),
_xlpm.PMIMonthlyPayment,$B$17,
_xlpm.IsPrincipalZeroCondition,ROUND($H132,2) = 0,
_xlpm.IsPrincipalRemainingBlankCondition,$H132="",
_xlpm.IsPeriodBlankCondition,ISBLANK($A133),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33" s="5">
        <f>_xlfn.LET(
_xlpm.IfPMIOwedIsBlank,IF($J133 = "",0,$J133),
_xlpm.TotalMonthlyPaymentCalculation,$F133+$G133+$I133+_xlpm.IfPMIOwedIsBlank,
_xlpm.IsPrincipalZeroCondition,ROUND($H132,2) = 0,
_xlpm.IsPrincipalRemainingBlankCondition,$H132="",
_xlpm.IsPeriodBlankCondition,ISBLANK($A133),
_xlpm.Calculation,IF(_xlpm.IsPeriodBlankCondition,"",IF(_xlpm.IsPrincipalRemainingBlankCondition,"",IF(_xlpm.IsPrincipalZeroCondition,"",_xlpm.TotalMonthlyPaymentCalculation))),
_xlpm.Calculation
)</f>
        <v>2386.0104653907556</v>
      </c>
      <c r="N133" s="5"/>
    </row>
    <row r="134" spans="1:14" x14ac:dyDescent="0.3">
      <c r="A134">
        <v>109</v>
      </c>
      <c r="B134" s="53">
        <f t="shared" si="1"/>
        <v>47119</v>
      </c>
      <c r="C134" s="70">
        <f>IF(ISBLANK($A134),"",'Variable Mortgage Schedule'!$C134)</f>
        <v>0.1</v>
      </c>
      <c r="D134" s="63">
        <f>_xlfn.LET(
_xlpm.Payment,IF(OR($C134&lt;&gt;$C133,$C133=""),-PMT($C134/12,COUNT($A134:$A$625),$H133),$D133),
_xlpm.IsPrincipalRemainingZeroCondition,ROUND($H133,2)=0,
_xlpm.IsPrincipalRemainingBlankCondition,$H133="",
_xlpm.IsPeriodBlankCondition,ISBLANK($A134),
_xlpm.Calculation,IF(_xlpm.IsPeriodBlankCondition,"",IF(_xlpm.IsPrincipalRemainingBlankCondition,"",IF(_xlpm.IsPrincipalRemainingZeroCondition,"",_xlpm.Payment))),
_xlpm.Calculation
)</f>
        <v>1586.0104653907558</v>
      </c>
      <c r="E134" s="5">
        <f>_xlfn.LET(
_xlpm.StartingPrincipalBalance,$H133,
_xlpm.IsPrincipalRemainingZeroCondition,ROUND($H133,2)=0,
_xlpm.IsPrincipalRemainingBlankCondition,$H133="",
_xlpm.IsPeriodBlankCondition,ISBLANK($A134),
_xlpm.Calculation,IF(_xlpm.IsPeriodBlankCondition,"",IF(_xlpm.IsPrincipalRemainingBlankCondition,"",IF(_xlpm.IsPrincipalRemainingZeroCondition,"",_xlpm.StartingPrincipalBalance))),
_xlpm.Calculation
)</f>
        <v>166811.50757358258</v>
      </c>
      <c r="F134" s="5" cm="1">
        <f t="array" ref="F134">_xlfn.LET(
_xlpm.InterestCalculation,$H133*($C134/12),
_xlpm.IsPrincipalRemainingZeroCondition,ROUND($H133,2)=0,
_xlpm.IsPrincipalRemainingBlankCondition,$H133="",
_xlpm.IsPeriodBlankCondition,ISBLANK($A134),
_xlpm.Calculation,IF(_xlpm.IsPeriodBlankCondition,"",IF(_xlpm.IsPrincipalRemainingBlankCondition,"",IF(_xlpm.IsPrincipalRemainingZeroCondition,"",_xlpm.InterestCalculation))),
_xlpm.Calculation
)</f>
        <v>1390.0958964465215</v>
      </c>
      <c r="G134" s="5">
        <f>_xlfn.LET(
_xlpm.PrincipalOwedCalculation,$D134-$F134,
_xlpm.IsPrincipalLessThenOrEqualToMonthlyPaymentCondition,$H133&lt;=$D134,
_xlpm.IsPrincipalZeroCondition,ROUND($H133,2) = 0,
_xlpm.IsPrincipalRemainingBlankCondition,$H133="",
_xlpm.IsPeriodBlankCondition,ISBLANK($A134),
_xlpm.Calculation,IF(_xlpm.IsPeriodBlankCondition,"",IF(_xlpm.IsPrincipalRemainingBlankCondition,"",IF(_xlpm.IsPrincipalZeroCondition,"",IF(_xlpm.IsPrincipalLessThenOrEqualToMonthlyPaymentCondition,$H133,_xlpm.PrincipalOwedCalculation)))),
_xlpm.Calculation
)</f>
        <v>195.91456894423436</v>
      </c>
      <c r="H134" s="5">
        <f>_xlfn.LET(
_xlpm.StartingBalanceGreaterThanPrincipalOwedPlusPrepaymentCondition,$E134&gt;=$G134,
_xlpm.IsPrincpalOwedPlusPrepaymentLessThanOrEqualToPrincipalRemainingCondition,ROUND($G134,2)&lt;=ROUND($H133,2),
_xlpm.IsCurrentPrincapalOwedAmtGreaterThanPrevPrincipalOwedCondition,$G133&gt;$H133,
_xlpm.IsPrincipalZeroCondition,ROUND($H133,2) = 0,
_xlpm.IsPrincipalRemainingBlankCondition,$H133="",
_xlpm.IsPeriodBlankCondition,ISBLANK($A134),
_xlpm.Calculation,IF(_xlpm.IsPeriodBlankCondition,"",IF(_xlpm.IsPrincipalRemainingBlankCondition,"",IF(_xlpm.IsPrincipalZeroCondition,"",IF(_xlpm.StartingBalanceGreaterThanPrincipalOwedPlusPrepaymentCondition,$E134-$G134,0)))),
_xlpm.Calculation
)</f>
        <v>166615.59300463836</v>
      </c>
      <c r="I134" s="5">
        <f>_xlfn.LET(
_xlpm.PrincpalRemainingCalculation,$B$11,
_xlpm.IsPrincipalZeroCondition,ROUND($H133,2) = 0,
_xlpm.IsPrincipalRemainingBlankCondition,$H133="",
_xlpm.IsPeriodBlankCondition,ISBLANK($A134),
_xlpm.Calculation,IF(_xlpm.IsPeriodBlankCondition,"",IF(_xlpm.IsPrincipalRemainingBlankCondition,"",IF(_xlpm.IsPrincipalZeroCondition,"",_xlpm.PrincpalRemainingCalculation))),
_xlpm.Calculation
)</f>
        <v>500</v>
      </c>
      <c r="J134" s="5">
        <f>_xlfn.LET(
_xlpm.IsPrincipalRemainingLessThanOrEqualToPMICutoffAmtCondition,$H133&lt;=$B$2*(1-$B$13),
_xlpm.PMIMonthlyPayment,$B$17,
_xlpm.IsPrincipalZeroCondition,ROUND($H133,2) = 0,
_xlpm.IsPrincipalRemainingBlankCondition,$H133="",
_xlpm.IsPeriodBlankCondition,ISBLANK($A134),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34" s="5">
        <f>_xlfn.LET(
_xlpm.IfPMIOwedIsBlank,IF($J134 = "",0,$J134),
_xlpm.TotalMonthlyPaymentCalculation,$F134+$G134+$I134+_xlpm.IfPMIOwedIsBlank,
_xlpm.IsPrincipalZeroCondition,ROUND($H133,2) = 0,
_xlpm.IsPrincipalRemainingBlankCondition,$H133="",
_xlpm.IsPeriodBlankCondition,ISBLANK($A134),
_xlpm.Calculation,IF(_xlpm.IsPeriodBlankCondition,"",IF(_xlpm.IsPrincipalRemainingBlankCondition,"",IF(_xlpm.IsPrincipalZeroCondition,"",_xlpm.TotalMonthlyPaymentCalculation))),
_xlpm.Calculation
)</f>
        <v>2386.0104653907556</v>
      </c>
      <c r="N134" s="5"/>
    </row>
    <row r="135" spans="1:14" x14ac:dyDescent="0.3">
      <c r="A135">
        <v>110</v>
      </c>
      <c r="B135" s="53">
        <f t="shared" si="1"/>
        <v>47150</v>
      </c>
      <c r="C135" s="70">
        <f>IF(ISBLANK($A135),"",'Variable Mortgage Schedule'!$C135)</f>
        <v>0.1</v>
      </c>
      <c r="D135" s="63">
        <f>_xlfn.LET(
_xlpm.Payment,IF(OR($C135&lt;&gt;$C134,$C134=""),-PMT($C135/12,COUNT($A135:$A$625),$H134),$D134),
_xlpm.IsPrincipalRemainingZeroCondition,ROUND($H134,2)=0,
_xlpm.IsPrincipalRemainingBlankCondition,$H134="",
_xlpm.IsPeriodBlankCondition,ISBLANK($A135),
_xlpm.Calculation,IF(_xlpm.IsPeriodBlankCondition,"",IF(_xlpm.IsPrincipalRemainingBlankCondition,"",IF(_xlpm.IsPrincipalRemainingZeroCondition,"",_xlpm.Payment))),
_xlpm.Calculation
)</f>
        <v>1586.0104653907558</v>
      </c>
      <c r="E135" s="5">
        <f>_xlfn.LET(
_xlpm.StartingPrincipalBalance,$H134,
_xlpm.IsPrincipalRemainingZeroCondition,ROUND($H134,2)=0,
_xlpm.IsPrincipalRemainingBlankCondition,$H134="",
_xlpm.IsPeriodBlankCondition,ISBLANK($A135),
_xlpm.Calculation,IF(_xlpm.IsPeriodBlankCondition,"",IF(_xlpm.IsPrincipalRemainingBlankCondition,"",IF(_xlpm.IsPrincipalRemainingZeroCondition,"",_xlpm.StartingPrincipalBalance))),
_xlpm.Calculation
)</f>
        <v>166615.59300463836</v>
      </c>
      <c r="F135" s="5" cm="1">
        <f t="array" ref="F135">_xlfn.LET(
_xlpm.InterestCalculation,$H134*($C135/12),
_xlpm.IsPrincipalRemainingZeroCondition,ROUND($H134,2)=0,
_xlpm.IsPrincipalRemainingBlankCondition,$H134="",
_xlpm.IsPeriodBlankCondition,ISBLANK($A135),
_xlpm.Calculation,IF(_xlpm.IsPeriodBlankCondition,"",IF(_xlpm.IsPrincipalRemainingBlankCondition,"",IF(_xlpm.IsPrincipalRemainingZeroCondition,"",_xlpm.InterestCalculation))),
_xlpm.Calculation
)</f>
        <v>1388.4632750386529</v>
      </c>
      <c r="G135" s="5">
        <f>_xlfn.LET(
_xlpm.PrincipalOwedCalculation,$D135-$F135,
_xlpm.IsPrincipalLessThenOrEqualToMonthlyPaymentCondition,$H134&lt;=$D135,
_xlpm.IsPrincipalZeroCondition,ROUND($H134,2) = 0,
_xlpm.IsPrincipalRemainingBlankCondition,$H134="",
_xlpm.IsPeriodBlankCondition,ISBLANK($A135),
_xlpm.Calculation,IF(_xlpm.IsPeriodBlankCondition,"",IF(_xlpm.IsPrincipalRemainingBlankCondition,"",IF(_xlpm.IsPrincipalZeroCondition,"",IF(_xlpm.IsPrincipalLessThenOrEqualToMonthlyPaymentCondition,$H134,_xlpm.PrincipalOwedCalculation)))),
_xlpm.Calculation
)</f>
        <v>197.54719035210292</v>
      </c>
      <c r="H135" s="5">
        <f>_xlfn.LET(
_xlpm.StartingBalanceGreaterThanPrincipalOwedPlusPrepaymentCondition,$E135&gt;=$G135,
_xlpm.IsPrincpalOwedPlusPrepaymentLessThanOrEqualToPrincipalRemainingCondition,ROUND($G135,2)&lt;=ROUND($H134,2),
_xlpm.IsCurrentPrincapalOwedAmtGreaterThanPrevPrincipalOwedCondition,$G134&gt;$H134,
_xlpm.IsPrincipalZeroCondition,ROUND($H134,2) = 0,
_xlpm.IsPrincipalRemainingBlankCondition,$H134="",
_xlpm.IsPeriodBlankCondition,ISBLANK($A135),
_xlpm.Calculation,IF(_xlpm.IsPeriodBlankCondition,"",IF(_xlpm.IsPrincipalRemainingBlankCondition,"",IF(_xlpm.IsPrincipalZeroCondition,"",IF(_xlpm.StartingBalanceGreaterThanPrincipalOwedPlusPrepaymentCondition,$E135-$G135,0)))),
_xlpm.Calculation
)</f>
        <v>166418.04581428625</v>
      </c>
      <c r="I135" s="5">
        <f>_xlfn.LET(
_xlpm.PrincpalRemainingCalculation,$B$11,
_xlpm.IsPrincipalZeroCondition,ROUND($H134,2) = 0,
_xlpm.IsPrincipalRemainingBlankCondition,$H134="",
_xlpm.IsPeriodBlankCondition,ISBLANK($A135),
_xlpm.Calculation,IF(_xlpm.IsPeriodBlankCondition,"",IF(_xlpm.IsPrincipalRemainingBlankCondition,"",IF(_xlpm.IsPrincipalZeroCondition,"",_xlpm.PrincpalRemainingCalculation))),
_xlpm.Calculation
)</f>
        <v>500</v>
      </c>
      <c r="J135" s="5">
        <f>_xlfn.LET(
_xlpm.IsPrincipalRemainingLessThanOrEqualToPMICutoffAmtCondition,$H134&lt;=$B$2*(1-$B$13),
_xlpm.PMIMonthlyPayment,$B$17,
_xlpm.IsPrincipalZeroCondition,ROUND($H134,2) = 0,
_xlpm.IsPrincipalRemainingBlankCondition,$H134="",
_xlpm.IsPeriodBlankCondition,ISBLANK($A135),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35" s="5">
        <f>_xlfn.LET(
_xlpm.IfPMIOwedIsBlank,IF($J135 = "",0,$J135),
_xlpm.TotalMonthlyPaymentCalculation,$F135+$G135+$I135+_xlpm.IfPMIOwedIsBlank,
_xlpm.IsPrincipalZeroCondition,ROUND($H134,2) = 0,
_xlpm.IsPrincipalRemainingBlankCondition,$H134="",
_xlpm.IsPeriodBlankCondition,ISBLANK($A135),
_xlpm.Calculation,IF(_xlpm.IsPeriodBlankCondition,"",IF(_xlpm.IsPrincipalRemainingBlankCondition,"",IF(_xlpm.IsPrincipalZeroCondition,"",_xlpm.TotalMonthlyPaymentCalculation))),
_xlpm.Calculation
)</f>
        <v>2386.0104653907556</v>
      </c>
      <c r="N135" s="5"/>
    </row>
    <row r="136" spans="1:14" x14ac:dyDescent="0.3">
      <c r="A136">
        <v>111</v>
      </c>
      <c r="B136" s="53">
        <f t="shared" si="1"/>
        <v>47178</v>
      </c>
      <c r="C136" s="70">
        <f>IF(ISBLANK($A136),"",'Variable Mortgage Schedule'!$C136)</f>
        <v>0.1</v>
      </c>
      <c r="D136" s="63">
        <f>_xlfn.LET(
_xlpm.Payment,IF(OR($C136&lt;&gt;$C135,$C135=""),-PMT($C136/12,COUNT($A136:$A$625),$H135),$D135),
_xlpm.IsPrincipalRemainingZeroCondition,ROUND($H135,2)=0,
_xlpm.IsPrincipalRemainingBlankCondition,$H135="",
_xlpm.IsPeriodBlankCondition,ISBLANK($A136),
_xlpm.Calculation,IF(_xlpm.IsPeriodBlankCondition,"",IF(_xlpm.IsPrincipalRemainingBlankCondition,"",IF(_xlpm.IsPrincipalRemainingZeroCondition,"",_xlpm.Payment))),
_xlpm.Calculation
)</f>
        <v>1586.0104653907558</v>
      </c>
      <c r="E136" s="5">
        <f>_xlfn.LET(
_xlpm.StartingPrincipalBalance,$H135,
_xlpm.IsPrincipalRemainingZeroCondition,ROUND($H135,2)=0,
_xlpm.IsPrincipalRemainingBlankCondition,$H135="",
_xlpm.IsPeriodBlankCondition,ISBLANK($A136),
_xlpm.Calculation,IF(_xlpm.IsPeriodBlankCondition,"",IF(_xlpm.IsPrincipalRemainingBlankCondition,"",IF(_xlpm.IsPrincipalRemainingZeroCondition,"",_xlpm.StartingPrincipalBalance))),
_xlpm.Calculation
)</f>
        <v>166418.04581428625</v>
      </c>
      <c r="F136" s="5" cm="1">
        <f t="array" ref="F136">_xlfn.LET(
_xlpm.InterestCalculation,$H135*($C136/12),
_xlpm.IsPrincipalRemainingZeroCondition,ROUND($H135,2)=0,
_xlpm.IsPrincipalRemainingBlankCondition,$H135="",
_xlpm.IsPeriodBlankCondition,ISBLANK($A136),
_xlpm.Calculation,IF(_xlpm.IsPeriodBlankCondition,"",IF(_xlpm.IsPrincipalRemainingBlankCondition,"",IF(_xlpm.IsPrincipalRemainingZeroCondition,"",_xlpm.InterestCalculation))),
_xlpm.Calculation
)</f>
        <v>1386.8170484523853</v>
      </c>
      <c r="G136" s="5">
        <f>_xlfn.LET(
_xlpm.PrincipalOwedCalculation,$D136-$F136,
_xlpm.IsPrincipalLessThenOrEqualToMonthlyPaymentCondition,$H135&lt;=$D136,
_xlpm.IsPrincipalZeroCondition,ROUND($H135,2) = 0,
_xlpm.IsPrincipalRemainingBlankCondition,$H135="",
_xlpm.IsPeriodBlankCondition,ISBLANK($A136),
_xlpm.Calculation,IF(_xlpm.IsPeriodBlankCondition,"",IF(_xlpm.IsPrincipalRemainingBlankCondition,"",IF(_xlpm.IsPrincipalZeroCondition,"",IF(_xlpm.IsPrincipalLessThenOrEqualToMonthlyPaymentCondition,$H135,_xlpm.PrincipalOwedCalculation)))),
_xlpm.Calculation
)</f>
        <v>199.19341693837055</v>
      </c>
      <c r="H136" s="5">
        <f>_xlfn.LET(
_xlpm.StartingBalanceGreaterThanPrincipalOwedPlusPrepaymentCondition,$E136&gt;=$G136,
_xlpm.IsPrincpalOwedPlusPrepaymentLessThanOrEqualToPrincipalRemainingCondition,ROUND($G136,2)&lt;=ROUND($H135,2),
_xlpm.IsCurrentPrincapalOwedAmtGreaterThanPrevPrincipalOwedCondition,$G135&gt;$H135,
_xlpm.IsPrincipalZeroCondition,ROUND($H135,2) = 0,
_xlpm.IsPrincipalRemainingBlankCondition,$H135="",
_xlpm.IsPeriodBlankCondition,ISBLANK($A136),
_xlpm.Calculation,IF(_xlpm.IsPeriodBlankCondition,"",IF(_xlpm.IsPrincipalRemainingBlankCondition,"",IF(_xlpm.IsPrincipalZeroCondition,"",IF(_xlpm.StartingBalanceGreaterThanPrincipalOwedPlusPrepaymentCondition,$E136-$G136,0)))),
_xlpm.Calculation
)</f>
        <v>166218.85239734789</v>
      </c>
      <c r="I136" s="5">
        <f>_xlfn.LET(
_xlpm.PrincpalRemainingCalculation,$B$11,
_xlpm.IsPrincipalZeroCondition,ROUND($H135,2) = 0,
_xlpm.IsPrincipalRemainingBlankCondition,$H135="",
_xlpm.IsPeriodBlankCondition,ISBLANK($A136),
_xlpm.Calculation,IF(_xlpm.IsPeriodBlankCondition,"",IF(_xlpm.IsPrincipalRemainingBlankCondition,"",IF(_xlpm.IsPrincipalZeroCondition,"",_xlpm.PrincpalRemainingCalculation))),
_xlpm.Calculation
)</f>
        <v>500</v>
      </c>
      <c r="J136" s="5">
        <f>_xlfn.LET(
_xlpm.IsPrincipalRemainingLessThanOrEqualToPMICutoffAmtCondition,$H135&lt;=$B$2*(1-$B$13),
_xlpm.PMIMonthlyPayment,$B$17,
_xlpm.IsPrincipalZeroCondition,ROUND($H135,2) = 0,
_xlpm.IsPrincipalRemainingBlankCondition,$H135="",
_xlpm.IsPeriodBlankCondition,ISBLANK($A136),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36" s="5">
        <f>_xlfn.LET(
_xlpm.IfPMIOwedIsBlank,IF($J136 = "",0,$J136),
_xlpm.TotalMonthlyPaymentCalculation,$F136+$G136+$I136+_xlpm.IfPMIOwedIsBlank,
_xlpm.IsPrincipalZeroCondition,ROUND($H135,2) = 0,
_xlpm.IsPrincipalRemainingBlankCondition,$H135="",
_xlpm.IsPeriodBlankCondition,ISBLANK($A136),
_xlpm.Calculation,IF(_xlpm.IsPeriodBlankCondition,"",IF(_xlpm.IsPrincipalRemainingBlankCondition,"",IF(_xlpm.IsPrincipalZeroCondition,"",_xlpm.TotalMonthlyPaymentCalculation))),
_xlpm.Calculation
)</f>
        <v>2386.0104653907556</v>
      </c>
      <c r="N136" s="5"/>
    </row>
    <row r="137" spans="1:14" x14ac:dyDescent="0.3">
      <c r="A137">
        <v>112</v>
      </c>
      <c r="B137" s="53">
        <f t="shared" si="1"/>
        <v>47209</v>
      </c>
      <c r="C137" s="70">
        <f>IF(ISBLANK($A137),"",'Variable Mortgage Schedule'!$C137)</f>
        <v>0.1</v>
      </c>
      <c r="D137" s="63">
        <f>_xlfn.LET(
_xlpm.Payment,IF(OR($C137&lt;&gt;$C136,$C136=""),-PMT($C137/12,COUNT($A137:$A$625),$H136),$D136),
_xlpm.IsPrincipalRemainingZeroCondition,ROUND($H136,2)=0,
_xlpm.IsPrincipalRemainingBlankCondition,$H136="",
_xlpm.IsPeriodBlankCondition,ISBLANK($A137),
_xlpm.Calculation,IF(_xlpm.IsPeriodBlankCondition,"",IF(_xlpm.IsPrincipalRemainingBlankCondition,"",IF(_xlpm.IsPrincipalRemainingZeroCondition,"",_xlpm.Payment))),
_xlpm.Calculation
)</f>
        <v>1586.0104653907558</v>
      </c>
      <c r="E137" s="5">
        <f>_xlfn.LET(
_xlpm.StartingPrincipalBalance,$H136,
_xlpm.IsPrincipalRemainingZeroCondition,ROUND($H136,2)=0,
_xlpm.IsPrincipalRemainingBlankCondition,$H136="",
_xlpm.IsPeriodBlankCondition,ISBLANK($A137),
_xlpm.Calculation,IF(_xlpm.IsPeriodBlankCondition,"",IF(_xlpm.IsPrincipalRemainingBlankCondition,"",IF(_xlpm.IsPrincipalRemainingZeroCondition,"",_xlpm.StartingPrincipalBalance))),
_xlpm.Calculation
)</f>
        <v>166218.85239734789</v>
      </c>
      <c r="F137" s="5" cm="1">
        <f t="array" ref="F137">_xlfn.LET(
_xlpm.InterestCalculation,$H136*($C137/12),
_xlpm.IsPrincipalRemainingZeroCondition,ROUND($H136,2)=0,
_xlpm.IsPrincipalRemainingBlankCondition,$H136="",
_xlpm.IsPeriodBlankCondition,ISBLANK($A137),
_xlpm.Calculation,IF(_xlpm.IsPeriodBlankCondition,"",IF(_xlpm.IsPrincipalRemainingBlankCondition,"",IF(_xlpm.IsPrincipalRemainingZeroCondition,"",_xlpm.InterestCalculation))),
_xlpm.Calculation
)</f>
        <v>1385.1571033112323</v>
      </c>
      <c r="G137" s="5">
        <f>_xlfn.LET(
_xlpm.PrincipalOwedCalculation,$D137-$F137,
_xlpm.IsPrincipalLessThenOrEqualToMonthlyPaymentCondition,$H136&lt;=$D137,
_xlpm.IsPrincipalZeroCondition,ROUND($H136,2) = 0,
_xlpm.IsPrincipalRemainingBlankCondition,$H136="",
_xlpm.IsPeriodBlankCondition,ISBLANK($A137),
_xlpm.Calculation,IF(_xlpm.IsPeriodBlankCondition,"",IF(_xlpm.IsPrincipalRemainingBlankCondition,"",IF(_xlpm.IsPrincipalZeroCondition,"",IF(_xlpm.IsPrincipalLessThenOrEqualToMonthlyPaymentCondition,$H136,_xlpm.PrincipalOwedCalculation)))),
_xlpm.Calculation
)</f>
        <v>200.85336207952355</v>
      </c>
      <c r="H137" s="5">
        <f>_xlfn.LET(
_xlpm.StartingBalanceGreaterThanPrincipalOwedPlusPrepaymentCondition,$E137&gt;=$G137,
_xlpm.IsPrincpalOwedPlusPrepaymentLessThanOrEqualToPrincipalRemainingCondition,ROUND($G137,2)&lt;=ROUND($H136,2),
_xlpm.IsCurrentPrincapalOwedAmtGreaterThanPrevPrincipalOwedCondition,$G136&gt;$H136,
_xlpm.IsPrincipalZeroCondition,ROUND($H136,2) = 0,
_xlpm.IsPrincipalRemainingBlankCondition,$H136="",
_xlpm.IsPeriodBlankCondition,ISBLANK($A137),
_xlpm.Calculation,IF(_xlpm.IsPeriodBlankCondition,"",IF(_xlpm.IsPrincipalRemainingBlankCondition,"",IF(_xlpm.IsPrincipalZeroCondition,"",IF(_xlpm.StartingBalanceGreaterThanPrincipalOwedPlusPrepaymentCondition,$E137-$G137,0)))),
_xlpm.Calculation
)</f>
        <v>166017.99903526835</v>
      </c>
      <c r="I137" s="5">
        <f>_xlfn.LET(
_xlpm.PrincpalRemainingCalculation,$B$11,
_xlpm.IsPrincipalZeroCondition,ROUND($H136,2) = 0,
_xlpm.IsPrincipalRemainingBlankCondition,$H136="",
_xlpm.IsPeriodBlankCondition,ISBLANK($A137),
_xlpm.Calculation,IF(_xlpm.IsPeriodBlankCondition,"",IF(_xlpm.IsPrincipalRemainingBlankCondition,"",IF(_xlpm.IsPrincipalZeroCondition,"",_xlpm.PrincpalRemainingCalculation))),
_xlpm.Calculation
)</f>
        <v>500</v>
      </c>
      <c r="J137" s="5">
        <f>_xlfn.LET(
_xlpm.IsPrincipalRemainingLessThanOrEqualToPMICutoffAmtCondition,$H136&lt;=$B$2*(1-$B$13),
_xlpm.PMIMonthlyPayment,$B$17,
_xlpm.IsPrincipalZeroCondition,ROUND($H136,2) = 0,
_xlpm.IsPrincipalRemainingBlankCondition,$H136="",
_xlpm.IsPeriodBlankCondition,ISBLANK($A137),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37" s="5">
        <f>_xlfn.LET(
_xlpm.IfPMIOwedIsBlank,IF($J137 = "",0,$J137),
_xlpm.TotalMonthlyPaymentCalculation,$F137+$G137+$I137+_xlpm.IfPMIOwedIsBlank,
_xlpm.IsPrincipalZeroCondition,ROUND($H136,2) = 0,
_xlpm.IsPrincipalRemainingBlankCondition,$H136="",
_xlpm.IsPeriodBlankCondition,ISBLANK($A137),
_xlpm.Calculation,IF(_xlpm.IsPeriodBlankCondition,"",IF(_xlpm.IsPrincipalRemainingBlankCondition,"",IF(_xlpm.IsPrincipalZeroCondition,"",_xlpm.TotalMonthlyPaymentCalculation))),
_xlpm.Calculation
)</f>
        <v>2386.0104653907556</v>
      </c>
      <c r="N137" s="5"/>
    </row>
    <row r="138" spans="1:14" x14ac:dyDescent="0.3">
      <c r="A138">
        <v>113</v>
      </c>
      <c r="B138" s="53">
        <f t="shared" si="1"/>
        <v>47239</v>
      </c>
      <c r="C138" s="70">
        <f>IF(ISBLANK($A138),"",'Variable Mortgage Schedule'!$C138)</f>
        <v>0.1</v>
      </c>
      <c r="D138" s="63">
        <f>_xlfn.LET(
_xlpm.Payment,IF(OR($C138&lt;&gt;$C137,$C137=""),-PMT($C138/12,COUNT($A138:$A$625),$H137),$D137),
_xlpm.IsPrincipalRemainingZeroCondition,ROUND($H137,2)=0,
_xlpm.IsPrincipalRemainingBlankCondition,$H137="",
_xlpm.IsPeriodBlankCondition,ISBLANK($A138),
_xlpm.Calculation,IF(_xlpm.IsPeriodBlankCondition,"",IF(_xlpm.IsPrincipalRemainingBlankCondition,"",IF(_xlpm.IsPrincipalRemainingZeroCondition,"",_xlpm.Payment))),
_xlpm.Calculation
)</f>
        <v>1586.0104653907558</v>
      </c>
      <c r="E138" s="5">
        <f>_xlfn.LET(
_xlpm.StartingPrincipalBalance,$H137,
_xlpm.IsPrincipalRemainingZeroCondition,ROUND($H137,2)=0,
_xlpm.IsPrincipalRemainingBlankCondition,$H137="",
_xlpm.IsPeriodBlankCondition,ISBLANK($A138),
_xlpm.Calculation,IF(_xlpm.IsPeriodBlankCondition,"",IF(_xlpm.IsPrincipalRemainingBlankCondition,"",IF(_xlpm.IsPrincipalRemainingZeroCondition,"",_xlpm.StartingPrincipalBalance))),
_xlpm.Calculation
)</f>
        <v>166017.99903526835</v>
      </c>
      <c r="F138" s="5" cm="1">
        <f t="array" ref="F138">_xlfn.LET(
_xlpm.InterestCalculation,$H137*($C138/12),
_xlpm.IsPrincipalRemainingZeroCondition,ROUND($H137,2)=0,
_xlpm.IsPrincipalRemainingBlankCondition,$H137="",
_xlpm.IsPeriodBlankCondition,ISBLANK($A138),
_xlpm.Calculation,IF(_xlpm.IsPeriodBlankCondition,"",IF(_xlpm.IsPrincipalRemainingBlankCondition,"",IF(_xlpm.IsPrincipalRemainingZeroCondition,"",_xlpm.InterestCalculation))),
_xlpm.Calculation
)</f>
        <v>1383.4833252939029</v>
      </c>
      <c r="G138" s="5">
        <f>_xlfn.LET(
_xlpm.PrincipalOwedCalculation,$D138-$F138,
_xlpm.IsPrincipalLessThenOrEqualToMonthlyPaymentCondition,$H137&lt;=$D138,
_xlpm.IsPrincipalZeroCondition,ROUND($H137,2) = 0,
_xlpm.IsPrincipalRemainingBlankCondition,$H137="",
_xlpm.IsPeriodBlankCondition,ISBLANK($A138),
_xlpm.Calculation,IF(_xlpm.IsPeriodBlankCondition,"",IF(_xlpm.IsPrincipalRemainingBlankCondition,"",IF(_xlpm.IsPrincipalZeroCondition,"",IF(_xlpm.IsPrincipalLessThenOrEqualToMonthlyPaymentCondition,$H137,_xlpm.PrincipalOwedCalculation)))),
_xlpm.Calculation
)</f>
        <v>202.52714009685292</v>
      </c>
      <c r="H138" s="5">
        <f>_xlfn.LET(
_xlpm.StartingBalanceGreaterThanPrincipalOwedPlusPrepaymentCondition,$E138&gt;=$G138,
_xlpm.IsPrincpalOwedPlusPrepaymentLessThanOrEqualToPrincipalRemainingCondition,ROUND($G138,2)&lt;=ROUND($H137,2),
_xlpm.IsCurrentPrincapalOwedAmtGreaterThanPrevPrincipalOwedCondition,$G137&gt;$H137,
_xlpm.IsPrincipalZeroCondition,ROUND($H137,2) = 0,
_xlpm.IsPrincipalRemainingBlankCondition,$H137="",
_xlpm.IsPeriodBlankCondition,ISBLANK($A138),
_xlpm.Calculation,IF(_xlpm.IsPeriodBlankCondition,"",IF(_xlpm.IsPrincipalRemainingBlankCondition,"",IF(_xlpm.IsPrincipalZeroCondition,"",IF(_xlpm.StartingBalanceGreaterThanPrincipalOwedPlusPrepaymentCondition,$E138-$G138,0)))),
_xlpm.Calculation
)</f>
        <v>165815.4718951715</v>
      </c>
      <c r="I138" s="5">
        <f>_xlfn.LET(
_xlpm.PrincpalRemainingCalculation,$B$11,
_xlpm.IsPrincipalZeroCondition,ROUND($H137,2) = 0,
_xlpm.IsPrincipalRemainingBlankCondition,$H137="",
_xlpm.IsPeriodBlankCondition,ISBLANK($A138),
_xlpm.Calculation,IF(_xlpm.IsPeriodBlankCondition,"",IF(_xlpm.IsPrincipalRemainingBlankCondition,"",IF(_xlpm.IsPrincipalZeroCondition,"",_xlpm.PrincpalRemainingCalculation))),
_xlpm.Calculation
)</f>
        <v>500</v>
      </c>
      <c r="J138" s="5">
        <f>_xlfn.LET(
_xlpm.IsPrincipalRemainingLessThanOrEqualToPMICutoffAmtCondition,$H137&lt;=$B$2*(1-$B$13),
_xlpm.PMIMonthlyPayment,$B$17,
_xlpm.IsPrincipalZeroCondition,ROUND($H137,2) = 0,
_xlpm.IsPrincipalRemainingBlankCondition,$H137="",
_xlpm.IsPeriodBlankCondition,ISBLANK($A138),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38" s="5">
        <f>_xlfn.LET(
_xlpm.IfPMIOwedIsBlank,IF($J138 = "",0,$J138),
_xlpm.TotalMonthlyPaymentCalculation,$F138+$G138+$I138+_xlpm.IfPMIOwedIsBlank,
_xlpm.IsPrincipalZeroCondition,ROUND($H137,2) = 0,
_xlpm.IsPrincipalRemainingBlankCondition,$H137="",
_xlpm.IsPeriodBlankCondition,ISBLANK($A138),
_xlpm.Calculation,IF(_xlpm.IsPeriodBlankCondition,"",IF(_xlpm.IsPrincipalRemainingBlankCondition,"",IF(_xlpm.IsPrincipalZeroCondition,"",_xlpm.TotalMonthlyPaymentCalculation))),
_xlpm.Calculation
)</f>
        <v>2386.0104653907556</v>
      </c>
      <c r="N138" s="5"/>
    </row>
    <row r="139" spans="1:14" x14ac:dyDescent="0.3">
      <c r="A139">
        <v>114</v>
      </c>
      <c r="B139" s="53">
        <f t="shared" si="1"/>
        <v>47270</v>
      </c>
      <c r="C139" s="70">
        <f>IF(ISBLANK($A139),"",'Variable Mortgage Schedule'!$C139)</f>
        <v>0.1</v>
      </c>
      <c r="D139" s="63">
        <f>_xlfn.LET(
_xlpm.Payment,IF(OR($C139&lt;&gt;$C138,$C138=""),-PMT($C139/12,COUNT($A139:$A$625),$H138),$D138),
_xlpm.IsPrincipalRemainingZeroCondition,ROUND($H138,2)=0,
_xlpm.IsPrincipalRemainingBlankCondition,$H138="",
_xlpm.IsPeriodBlankCondition,ISBLANK($A139),
_xlpm.Calculation,IF(_xlpm.IsPeriodBlankCondition,"",IF(_xlpm.IsPrincipalRemainingBlankCondition,"",IF(_xlpm.IsPrincipalRemainingZeroCondition,"",_xlpm.Payment))),
_xlpm.Calculation
)</f>
        <v>1586.0104653907558</v>
      </c>
      <c r="E139" s="5">
        <f>_xlfn.LET(
_xlpm.StartingPrincipalBalance,$H138,
_xlpm.IsPrincipalRemainingZeroCondition,ROUND($H138,2)=0,
_xlpm.IsPrincipalRemainingBlankCondition,$H138="",
_xlpm.IsPeriodBlankCondition,ISBLANK($A139),
_xlpm.Calculation,IF(_xlpm.IsPeriodBlankCondition,"",IF(_xlpm.IsPrincipalRemainingBlankCondition,"",IF(_xlpm.IsPrincipalRemainingZeroCondition,"",_xlpm.StartingPrincipalBalance))),
_xlpm.Calculation
)</f>
        <v>165815.4718951715</v>
      </c>
      <c r="F139" s="5" cm="1">
        <f t="array" ref="F139">_xlfn.LET(
_xlpm.InterestCalculation,$H138*($C139/12),
_xlpm.IsPrincipalRemainingZeroCondition,ROUND($H138,2)=0,
_xlpm.IsPrincipalRemainingBlankCondition,$H138="",
_xlpm.IsPeriodBlankCondition,ISBLANK($A139),
_xlpm.Calculation,IF(_xlpm.IsPeriodBlankCondition,"",IF(_xlpm.IsPrincipalRemainingBlankCondition,"",IF(_xlpm.IsPrincipalRemainingZeroCondition,"",_xlpm.InterestCalculation))),
_xlpm.Calculation
)</f>
        <v>1381.7955991264291</v>
      </c>
      <c r="G139" s="5">
        <f>_xlfn.LET(
_xlpm.PrincipalOwedCalculation,$D139-$F139,
_xlpm.IsPrincipalLessThenOrEqualToMonthlyPaymentCondition,$H138&lt;=$D139,
_xlpm.IsPrincipalZeroCondition,ROUND($H138,2) = 0,
_xlpm.IsPrincipalRemainingBlankCondition,$H138="",
_xlpm.IsPeriodBlankCondition,ISBLANK($A139),
_xlpm.Calculation,IF(_xlpm.IsPeriodBlankCondition,"",IF(_xlpm.IsPrincipalRemainingBlankCondition,"",IF(_xlpm.IsPrincipalZeroCondition,"",IF(_xlpm.IsPrincipalLessThenOrEqualToMonthlyPaymentCondition,$H138,_xlpm.PrincipalOwedCalculation)))),
_xlpm.Calculation
)</f>
        <v>204.2148662643267</v>
      </c>
      <c r="H139" s="5">
        <f>_xlfn.LET(
_xlpm.StartingBalanceGreaterThanPrincipalOwedPlusPrepaymentCondition,$E139&gt;=$G139,
_xlpm.IsPrincpalOwedPlusPrepaymentLessThanOrEqualToPrincipalRemainingCondition,ROUND($G139,2)&lt;=ROUND($H138,2),
_xlpm.IsCurrentPrincapalOwedAmtGreaterThanPrevPrincipalOwedCondition,$G138&gt;$H138,
_xlpm.IsPrincipalZeroCondition,ROUND($H138,2) = 0,
_xlpm.IsPrincipalRemainingBlankCondition,$H138="",
_xlpm.IsPeriodBlankCondition,ISBLANK($A139),
_xlpm.Calculation,IF(_xlpm.IsPeriodBlankCondition,"",IF(_xlpm.IsPrincipalRemainingBlankCondition,"",IF(_xlpm.IsPrincipalZeroCondition,"",IF(_xlpm.StartingBalanceGreaterThanPrincipalOwedPlusPrepaymentCondition,$E139-$G139,0)))),
_xlpm.Calculation
)</f>
        <v>165611.25702890719</v>
      </c>
      <c r="I139" s="5">
        <f>_xlfn.LET(
_xlpm.PrincpalRemainingCalculation,$B$11,
_xlpm.IsPrincipalZeroCondition,ROUND($H138,2) = 0,
_xlpm.IsPrincipalRemainingBlankCondition,$H138="",
_xlpm.IsPeriodBlankCondition,ISBLANK($A139),
_xlpm.Calculation,IF(_xlpm.IsPeriodBlankCondition,"",IF(_xlpm.IsPrincipalRemainingBlankCondition,"",IF(_xlpm.IsPrincipalZeroCondition,"",_xlpm.PrincpalRemainingCalculation))),
_xlpm.Calculation
)</f>
        <v>500</v>
      </c>
      <c r="J139" s="5">
        <f>_xlfn.LET(
_xlpm.IsPrincipalRemainingLessThanOrEqualToPMICutoffAmtCondition,$H138&lt;=$B$2*(1-$B$13),
_xlpm.PMIMonthlyPayment,$B$17,
_xlpm.IsPrincipalZeroCondition,ROUND($H138,2) = 0,
_xlpm.IsPrincipalRemainingBlankCondition,$H138="",
_xlpm.IsPeriodBlankCondition,ISBLANK($A139),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39" s="5">
        <f>_xlfn.LET(
_xlpm.IfPMIOwedIsBlank,IF($J139 = "",0,$J139),
_xlpm.TotalMonthlyPaymentCalculation,$F139+$G139+$I139+_xlpm.IfPMIOwedIsBlank,
_xlpm.IsPrincipalZeroCondition,ROUND($H138,2) = 0,
_xlpm.IsPrincipalRemainingBlankCondition,$H138="",
_xlpm.IsPeriodBlankCondition,ISBLANK($A139),
_xlpm.Calculation,IF(_xlpm.IsPeriodBlankCondition,"",IF(_xlpm.IsPrincipalRemainingBlankCondition,"",IF(_xlpm.IsPrincipalZeroCondition,"",_xlpm.TotalMonthlyPaymentCalculation))),
_xlpm.Calculation
)</f>
        <v>2386.0104653907556</v>
      </c>
      <c r="N139" s="5"/>
    </row>
    <row r="140" spans="1:14" x14ac:dyDescent="0.3">
      <c r="A140">
        <v>115</v>
      </c>
      <c r="B140" s="53">
        <f t="shared" si="1"/>
        <v>47300</v>
      </c>
      <c r="C140" s="70">
        <f>IF(ISBLANK($A140),"",'Variable Mortgage Schedule'!$C140)</f>
        <v>0.1</v>
      </c>
      <c r="D140" s="63">
        <f>_xlfn.LET(
_xlpm.Payment,IF(OR($C140&lt;&gt;$C139,$C139=""),-PMT($C140/12,COUNT($A140:$A$625),$H139),$D139),
_xlpm.IsPrincipalRemainingZeroCondition,ROUND($H139,2)=0,
_xlpm.IsPrincipalRemainingBlankCondition,$H139="",
_xlpm.IsPeriodBlankCondition,ISBLANK($A140),
_xlpm.Calculation,IF(_xlpm.IsPeriodBlankCondition,"",IF(_xlpm.IsPrincipalRemainingBlankCondition,"",IF(_xlpm.IsPrincipalRemainingZeroCondition,"",_xlpm.Payment))),
_xlpm.Calculation
)</f>
        <v>1586.0104653907558</v>
      </c>
      <c r="E140" s="5">
        <f>_xlfn.LET(
_xlpm.StartingPrincipalBalance,$H139,
_xlpm.IsPrincipalRemainingZeroCondition,ROUND($H139,2)=0,
_xlpm.IsPrincipalRemainingBlankCondition,$H139="",
_xlpm.IsPeriodBlankCondition,ISBLANK($A140),
_xlpm.Calculation,IF(_xlpm.IsPeriodBlankCondition,"",IF(_xlpm.IsPrincipalRemainingBlankCondition,"",IF(_xlpm.IsPrincipalRemainingZeroCondition,"",_xlpm.StartingPrincipalBalance))),
_xlpm.Calculation
)</f>
        <v>165611.25702890719</v>
      </c>
      <c r="F140" s="5" cm="1">
        <f t="array" ref="F140">_xlfn.LET(
_xlpm.InterestCalculation,$H139*($C140/12),
_xlpm.IsPrincipalRemainingZeroCondition,ROUND($H139,2)=0,
_xlpm.IsPrincipalRemainingBlankCondition,$H139="",
_xlpm.IsPeriodBlankCondition,ISBLANK($A140),
_xlpm.Calculation,IF(_xlpm.IsPeriodBlankCondition,"",IF(_xlpm.IsPrincipalRemainingBlankCondition,"",IF(_xlpm.IsPrincipalRemainingZeroCondition,"",_xlpm.InterestCalculation))),
_xlpm.Calculation
)</f>
        <v>1380.0938085742266</v>
      </c>
      <c r="G140" s="5">
        <f>_xlfn.LET(
_xlpm.PrincipalOwedCalculation,$D140-$F140,
_xlpm.IsPrincipalLessThenOrEqualToMonthlyPaymentCondition,$H139&lt;=$D140,
_xlpm.IsPrincipalZeroCondition,ROUND($H139,2) = 0,
_xlpm.IsPrincipalRemainingBlankCondition,$H139="",
_xlpm.IsPeriodBlankCondition,ISBLANK($A140),
_xlpm.Calculation,IF(_xlpm.IsPeriodBlankCondition,"",IF(_xlpm.IsPrincipalRemainingBlankCondition,"",IF(_xlpm.IsPrincipalZeroCondition,"",IF(_xlpm.IsPrincipalLessThenOrEqualToMonthlyPaymentCondition,$H139,_xlpm.PrincipalOwedCalculation)))),
_xlpm.Calculation
)</f>
        <v>205.91665681652921</v>
      </c>
      <c r="H140" s="5">
        <f>_xlfn.LET(
_xlpm.StartingBalanceGreaterThanPrincipalOwedPlusPrepaymentCondition,$E140&gt;=$G140,
_xlpm.IsPrincpalOwedPlusPrepaymentLessThanOrEqualToPrincipalRemainingCondition,ROUND($G140,2)&lt;=ROUND($H139,2),
_xlpm.IsCurrentPrincapalOwedAmtGreaterThanPrevPrincipalOwedCondition,$G139&gt;$H139,
_xlpm.IsPrincipalZeroCondition,ROUND($H139,2) = 0,
_xlpm.IsPrincipalRemainingBlankCondition,$H139="",
_xlpm.IsPeriodBlankCondition,ISBLANK($A140),
_xlpm.Calculation,IF(_xlpm.IsPeriodBlankCondition,"",IF(_xlpm.IsPrincipalRemainingBlankCondition,"",IF(_xlpm.IsPrincipalZeroCondition,"",IF(_xlpm.StartingBalanceGreaterThanPrincipalOwedPlusPrepaymentCondition,$E140-$G140,0)))),
_xlpm.Calculation
)</f>
        <v>165405.34037209066</v>
      </c>
      <c r="I140" s="5">
        <f>_xlfn.LET(
_xlpm.PrincpalRemainingCalculation,$B$11,
_xlpm.IsPrincipalZeroCondition,ROUND($H139,2) = 0,
_xlpm.IsPrincipalRemainingBlankCondition,$H139="",
_xlpm.IsPeriodBlankCondition,ISBLANK($A140),
_xlpm.Calculation,IF(_xlpm.IsPeriodBlankCondition,"",IF(_xlpm.IsPrincipalRemainingBlankCondition,"",IF(_xlpm.IsPrincipalZeroCondition,"",_xlpm.PrincpalRemainingCalculation))),
_xlpm.Calculation
)</f>
        <v>500</v>
      </c>
      <c r="J140" s="5">
        <f>_xlfn.LET(
_xlpm.IsPrincipalRemainingLessThanOrEqualToPMICutoffAmtCondition,$H139&lt;=$B$2*(1-$B$13),
_xlpm.PMIMonthlyPayment,$B$17,
_xlpm.IsPrincipalZeroCondition,ROUND($H139,2) = 0,
_xlpm.IsPrincipalRemainingBlankCondition,$H139="",
_xlpm.IsPeriodBlankCondition,ISBLANK($A140),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40" s="5">
        <f>_xlfn.LET(
_xlpm.IfPMIOwedIsBlank,IF($J140 = "",0,$J140),
_xlpm.TotalMonthlyPaymentCalculation,$F140+$G140+$I140+_xlpm.IfPMIOwedIsBlank,
_xlpm.IsPrincipalZeroCondition,ROUND($H139,2) = 0,
_xlpm.IsPrincipalRemainingBlankCondition,$H139="",
_xlpm.IsPeriodBlankCondition,ISBLANK($A140),
_xlpm.Calculation,IF(_xlpm.IsPeriodBlankCondition,"",IF(_xlpm.IsPrincipalRemainingBlankCondition,"",IF(_xlpm.IsPrincipalZeroCondition,"",_xlpm.TotalMonthlyPaymentCalculation))),
_xlpm.Calculation
)</f>
        <v>2386.0104653907556</v>
      </c>
      <c r="N140" s="5"/>
    </row>
    <row r="141" spans="1:14" x14ac:dyDescent="0.3">
      <c r="A141">
        <v>116</v>
      </c>
      <c r="B141" s="53">
        <f t="shared" si="1"/>
        <v>47331</v>
      </c>
      <c r="C141" s="70">
        <f>IF(ISBLANK($A141),"",'Variable Mortgage Schedule'!$C141)</f>
        <v>0.1</v>
      </c>
      <c r="D141" s="63">
        <f>_xlfn.LET(
_xlpm.Payment,IF(OR($C141&lt;&gt;$C140,$C140=""),-PMT($C141/12,COUNT($A141:$A$625),$H140),$D140),
_xlpm.IsPrincipalRemainingZeroCondition,ROUND($H140,2)=0,
_xlpm.IsPrincipalRemainingBlankCondition,$H140="",
_xlpm.IsPeriodBlankCondition,ISBLANK($A141),
_xlpm.Calculation,IF(_xlpm.IsPeriodBlankCondition,"",IF(_xlpm.IsPrincipalRemainingBlankCondition,"",IF(_xlpm.IsPrincipalRemainingZeroCondition,"",_xlpm.Payment))),
_xlpm.Calculation
)</f>
        <v>1586.0104653907558</v>
      </c>
      <c r="E141" s="5">
        <f>_xlfn.LET(
_xlpm.StartingPrincipalBalance,$H140,
_xlpm.IsPrincipalRemainingZeroCondition,ROUND($H140,2)=0,
_xlpm.IsPrincipalRemainingBlankCondition,$H140="",
_xlpm.IsPeriodBlankCondition,ISBLANK($A141),
_xlpm.Calculation,IF(_xlpm.IsPeriodBlankCondition,"",IF(_xlpm.IsPrincipalRemainingBlankCondition,"",IF(_xlpm.IsPrincipalRemainingZeroCondition,"",_xlpm.StartingPrincipalBalance))),
_xlpm.Calculation
)</f>
        <v>165405.34037209066</v>
      </c>
      <c r="F141" s="5" cm="1">
        <f t="array" ref="F141">_xlfn.LET(
_xlpm.InterestCalculation,$H140*($C141/12),
_xlpm.IsPrincipalRemainingZeroCondition,ROUND($H140,2)=0,
_xlpm.IsPrincipalRemainingBlankCondition,$H140="",
_xlpm.IsPeriodBlankCondition,ISBLANK($A141),
_xlpm.Calculation,IF(_xlpm.IsPeriodBlankCondition,"",IF(_xlpm.IsPrincipalRemainingBlankCondition,"",IF(_xlpm.IsPrincipalRemainingZeroCondition,"",_xlpm.InterestCalculation))),
_xlpm.Calculation
)</f>
        <v>1378.3778364340887</v>
      </c>
      <c r="G141" s="5">
        <f>_xlfn.LET(
_xlpm.PrincipalOwedCalculation,$D141-$F141,
_xlpm.IsPrincipalLessThenOrEqualToMonthlyPaymentCondition,$H140&lt;=$D141,
_xlpm.IsPrincipalZeroCondition,ROUND($H140,2) = 0,
_xlpm.IsPrincipalRemainingBlankCondition,$H140="",
_xlpm.IsPeriodBlankCondition,ISBLANK($A141),
_xlpm.Calculation,IF(_xlpm.IsPeriodBlankCondition,"",IF(_xlpm.IsPrincipalRemainingBlankCondition,"",IF(_xlpm.IsPrincipalZeroCondition,"",IF(_xlpm.IsPrincipalLessThenOrEqualToMonthlyPaymentCondition,$H140,_xlpm.PrincipalOwedCalculation)))),
_xlpm.Calculation
)</f>
        <v>207.63262895666708</v>
      </c>
      <c r="H141" s="5">
        <f>_xlfn.LET(
_xlpm.StartingBalanceGreaterThanPrincipalOwedPlusPrepaymentCondition,$E141&gt;=$G141,
_xlpm.IsPrincpalOwedPlusPrepaymentLessThanOrEqualToPrincipalRemainingCondition,ROUND($G141,2)&lt;=ROUND($H140,2),
_xlpm.IsCurrentPrincapalOwedAmtGreaterThanPrevPrincipalOwedCondition,$G140&gt;$H140,
_xlpm.IsPrincipalZeroCondition,ROUND($H140,2) = 0,
_xlpm.IsPrincipalRemainingBlankCondition,$H140="",
_xlpm.IsPeriodBlankCondition,ISBLANK($A141),
_xlpm.Calculation,IF(_xlpm.IsPeriodBlankCondition,"",IF(_xlpm.IsPrincipalRemainingBlankCondition,"",IF(_xlpm.IsPrincipalZeroCondition,"",IF(_xlpm.StartingBalanceGreaterThanPrincipalOwedPlusPrepaymentCondition,$E141-$G141,0)))),
_xlpm.Calculation
)</f>
        <v>165197.707743134</v>
      </c>
      <c r="I141" s="5">
        <f>_xlfn.LET(
_xlpm.PrincpalRemainingCalculation,$B$11,
_xlpm.IsPrincipalZeroCondition,ROUND($H140,2) = 0,
_xlpm.IsPrincipalRemainingBlankCondition,$H140="",
_xlpm.IsPeriodBlankCondition,ISBLANK($A141),
_xlpm.Calculation,IF(_xlpm.IsPeriodBlankCondition,"",IF(_xlpm.IsPrincipalRemainingBlankCondition,"",IF(_xlpm.IsPrincipalZeroCondition,"",_xlpm.PrincpalRemainingCalculation))),
_xlpm.Calculation
)</f>
        <v>500</v>
      </c>
      <c r="J141" s="5">
        <f>_xlfn.LET(
_xlpm.IsPrincipalRemainingLessThanOrEqualToPMICutoffAmtCondition,$H140&lt;=$B$2*(1-$B$13),
_xlpm.PMIMonthlyPayment,$B$17,
_xlpm.IsPrincipalZeroCondition,ROUND($H140,2) = 0,
_xlpm.IsPrincipalRemainingBlankCondition,$H140="",
_xlpm.IsPeriodBlankCondition,ISBLANK($A141),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41" s="5">
        <f>_xlfn.LET(
_xlpm.IfPMIOwedIsBlank,IF($J141 = "",0,$J141),
_xlpm.TotalMonthlyPaymentCalculation,$F141+$G141+$I141+_xlpm.IfPMIOwedIsBlank,
_xlpm.IsPrincipalZeroCondition,ROUND($H140,2) = 0,
_xlpm.IsPrincipalRemainingBlankCondition,$H140="",
_xlpm.IsPeriodBlankCondition,ISBLANK($A141),
_xlpm.Calculation,IF(_xlpm.IsPeriodBlankCondition,"",IF(_xlpm.IsPrincipalRemainingBlankCondition,"",IF(_xlpm.IsPrincipalZeroCondition,"",_xlpm.TotalMonthlyPaymentCalculation))),
_xlpm.Calculation
)</f>
        <v>2386.0104653907556</v>
      </c>
      <c r="N141" s="5"/>
    </row>
    <row r="142" spans="1:14" x14ac:dyDescent="0.3">
      <c r="A142">
        <v>117</v>
      </c>
      <c r="B142" s="53">
        <f t="shared" si="1"/>
        <v>47362</v>
      </c>
      <c r="C142" s="70">
        <f>IF(ISBLANK($A142),"",'Variable Mortgage Schedule'!$C142)</f>
        <v>0.1</v>
      </c>
      <c r="D142" s="63">
        <f>_xlfn.LET(
_xlpm.Payment,IF(OR($C142&lt;&gt;$C141,$C141=""),-PMT($C142/12,COUNT($A142:$A$625),$H141),$D141),
_xlpm.IsPrincipalRemainingZeroCondition,ROUND($H141,2)=0,
_xlpm.IsPrincipalRemainingBlankCondition,$H141="",
_xlpm.IsPeriodBlankCondition,ISBLANK($A142),
_xlpm.Calculation,IF(_xlpm.IsPeriodBlankCondition,"",IF(_xlpm.IsPrincipalRemainingBlankCondition,"",IF(_xlpm.IsPrincipalRemainingZeroCondition,"",_xlpm.Payment))),
_xlpm.Calculation
)</f>
        <v>1586.0104653907558</v>
      </c>
      <c r="E142" s="5">
        <f>_xlfn.LET(
_xlpm.StartingPrincipalBalance,$H141,
_xlpm.IsPrincipalRemainingZeroCondition,ROUND($H141,2)=0,
_xlpm.IsPrincipalRemainingBlankCondition,$H141="",
_xlpm.IsPeriodBlankCondition,ISBLANK($A142),
_xlpm.Calculation,IF(_xlpm.IsPeriodBlankCondition,"",IF(_xlpm.IsPrincipalRemainingBlankCondition,"",IF(_xlpm.IsPrincipalRemainingZeroCondition,"",_xlpm.StartingPrincipalBalance))),
_xlpm.Calculation
)</f>
        <v>165197.707743134</v>
      </c>
      <c r="F142" s="5" cm="1">
        <f t="array" ref="F142">_xlfn.LET(
_xlpm.InterestCalculation,$H141*($C142/12),
_xlpm.IsPrincipalRemainingZeroCondition,ROUND($H141,2)=0,
_xlpm.IsPrincipalRemainingBlankCondition,$H141="",
_xlpm.IsPeriodBlankCondition,ISBLANK($A142),
_xlpm.Calculation,IF(_xlpm.IsPeriodBlankCondition,"",IF(_xlpm.IsPrincipalRemainingBlankCondition,"",IF(_xlpm.IsPrincipalRemainingZeroCondition,"",_xlpm.InterestCalculation))),
_xlpm.Calculation
)</f>
        <v>1376.6475645261166</v>
      </c>
      <c r="G142" s="5">
        <f>_xlfn.LET(
_xlpm.PrincipalOwedCalculation,$D142-$F142,
_xlpm.IsPrincipalLessThenOrEqualToMonthlyPaymentCondition,$H141&lt;=$D142,
_xlpm.IsPrincipalZeroCondition,ROUND($H141,2) = 0,
_xlpm.IsPrincipalRemainingBlankCondition,$H141="",
_xlpm.IsPeriodBlankCondition,ISBLANK($A142),
_xlpm.Calculation,IF(_xlpm.IsPeriodBlankCondition,"",IF(_xlpm.IsPrincipalRemainingBlankCondition,"",IF(_xlpm.IsPrincipalZeroCondition,"",IF(_xlpm.IsPrincipalLessThenOrEqualToMonthlyPaymentCondition,$H141,_xlpm.PrincipalOwedCalculation)))),
_xlpm.Calculation
)</f>
        <v>209.36290086463919</v>
      </c>
      <c r="H142" s="5">
        <f>_xlfn.LET(
_xlpm.StartingBalanceGreaterThanPrincipalOwedPlusPrepaymentCondition,$E142&gt;=$G142,
_xlpm.IsPrincpalOwedPlusPrepaymentLessThanOrEqualToPrincipalRemainingCondition,ROUND($G142,2)&lt;=ROUND($H141,2),
_xlpm.IsCurrentPrincapalOwedAmtGreaterThanPrevPrincipalOwedCondition,$G141&gt;$H141,
_xlpm.IsPrincipalZeroCondition,ROUND($H141,2) = 0,
_xlpm.IsPrincipalRemainingBlankCondition,$H141="",
_xlpm.IsPeriodBlankCondition,ISBLANK($A142),
_xlpm.Calculation,IF(_xlpm.IsPeriodBlankCondition,"",IF(_xlpm.IsPrincipalRemainingBlankCondition,"",IF(_xlpm.IsPrincipalZeroCondition,"",IF(_xlpm.StartingBalanceGreaterThanPrincipalOwedPlusPrepaymentCondition,$E142-$G142,0)))),
_xlpm.Calculation
)</f>
        <v>164988.34484226935</v>
      </c>
      <c r="I142" s="5">
        <f>_xlfn.LET(
_xlpm.PrincpalRemainingCalculation,$B$11,
_xlpm.IsPrincipalZeroCondition,ROUND($H141,2) = 0,
_xlpm.IsPrincipalRemainingBlankCondition,$H141="",
_xlpm.IsPeriodBlankCondition,ISBLANK($A142),
_xlpm.Calculation,IF(_xlpm.IsPeriodBlankCondition,"",IF(_xlpm.IsPrincipalRemainingBlankCondition,"",IF(_xlpm.IsPrincipalZeroCondition,"",_xlpm.PrincpalRemainingCalculation))),
_xlpm.Calculation
)</f>
        <v>500</v>
      </c>
      <c r="J142" s="5">
        <f>_xlfn.LET(
_xlpm.IsPrincipalRemainingLessThanOrEqualToPMICutoffAmtCondition,$H141&lt;=$B$2*(1-$B$13),
_xlpm.PMIMonthlyPayment,$B$17,
_xlpm.IsPrincipalZeroCondition,ROUND($H141,2) = 0,
_xlpm.IsPrincipalRemainingBlankCondition,$H141="",
_xlpm.IsPeriodBlankCondition,ISBLANK($A142),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42" s="5">
        <f>_xlfn.LET(
_xlpm.IfPMIOwedIsBlank,IF($J142 = "",0,$J142),
_xlpm.TotalMonthlyPaymentCalculation,$F142+$G142+$I142+_xlpm.IfPMIOwedIsBlank,
_xlpm.IsPrincipalZeroCondition,ROUND($H141,2) = 0,
_xlpm.IsPrincipalRemainingBlankCondition,$H141="",
_xlpm.IsPeriodBlankCondition,ISBLANK($A142),
_xlpm.Calculation,IF(_xlpm.IsPeriodBlankCondition,"",IF(_xlpm.IsPrincipalRemainingBlankCondition,"",IF(_xlpm.IsPrincipalZeroCondition,"",_xlpm.TotalMonthlyPaymentCalculation))),
_xlpm.Calculation
)</f>
        <v>2386.0104653907556</v>
      </c>
      <c r="N142" s="5"/>
    </row>
    <row r="143" spans="1:14" x14ac:dyDescent="0.3">
      <c r="A143">
        <v>118</v>
      </c>
      <c r="B143" s="53">
        <f t="shared" si="1"/>
        <v>47392</v>
      </c>
      <c r="C143" s="70">
        <f>IF(ISBLANK($A143),"",'Variable Mortgage Schedule'!$C143)</f>
        <v>0.1</v>
      </c>
      <c r="D143" s="63">
        <f>_xlfn.LET(
_xlpm.Payment,IF(OR($C143&lt;&gt;$C142,$C142=""),-PMT($C143/12,COUNT($A143:$A$625),$H142),$D142),
_xlpm.IsPrincipalRemainingZeroCondition,ROUND($H142,2)=0,
_xlpm.IsPrincipalRemainingBlankCondition,$H142="",
_xlpm.IsPeriodBlankCondition,ISBLANK($A143),
_xlpm.Calculation,IF(_xlpm.IsPeriodBlankCondition,"",IF(_xlpm.IsPrincipalRemainingBlankCondition,"",IF(_xlpm.IsPrincipalRemainingZeroCondition,"",_xlpm.Payment))),
_xlpm.Calculation
)</f>
        <v>1586.0104653907558</v>
      </c>
      <c r="E143" s="5">
        <f>_xlfn.LET(
_xlpm.StartingPrincipalBalance,$H142,
_xlpm.IsPrincipalRemainingZeroCondition,ROUND($H142,2)=0,
_xlpm.IsPrincipalRemainingBlankCondition,$H142="",
_xlpm.IsPeriodBlankCondition,ISBLANK($A143),
_xlpm.Calculation,IF(_xlpm.IsPeriodBlankCondition,"",IF(_xlpm.IsPrincipalRemainingBlankCondition,"",IF(_xlpm.IsPrincipalRemainingZeroCondition,"",_xlpm.StartingPrincipalBalance))),
_xlpm.Calculation
)</f>
        <v>164988.34484226935</v>
      </c>
      <c r="F143" s="5" cm="1">
        <f t="array" ref="F143">_xlfn.LET(
_xlpm.InterestCalculation,$H142*($C143/12),
_xlpm.IsPrincipalRemainingZeroCondition,ROUND($H142,2)=0,
_xlpm.IsPrincipalRemainingBlankCondition,$H142="",
_xlpm.IsPeriodBlankCondition,ISBLANK($A143),
_xlpm.Calculation,IF(_xlpm.IsPeriodBlankCondition,"",IF(_xlpm.IsPrincipalRemainingBlankCondition,"",IF(_xlpm.IsPrincipalRemainingZeroCondition,"",_xlpm.InterestCalculation))),
_xlpm.Calculation
)</f>
        <v>1374.9028736855778</v>
      </c>
      <c r="G143" s="5">
        <f>_xlfn.LET(
_xlpm.PrincipalOwedCalculation,$D143-$F143,
_xlpm.IsPrincipalLessThenOrEqualToMonthlyPaymentCondition,$H142&lt;=$D143,
_xlpm.IsPrincipalZeroCondition,ROUND($H142,2) = 0,
_xlpm.IsPrincipalRemainingBlankCondition,$H142="",
_xlpm.IsPeriodBlankCondition,ISBLANK($A143),
_xlpm.Calculation,IF(_xlpm.IsPeriodBlankCondition,"",IF(_xlpm.IsPrincipalRemainingBlankCondition,"",IF(_xlpm.IsPrincipalZeroCondition,"",IF(_xlpm.IsPrincipalLessThenOrEqualToMonthlyPaymentCondition,$H142,_xlpm.PrincipalOwedCalculation)))),
_xlpm.Calculation
)</f>
        <v>211.10759170517804</v>
      </c>
      <c r="H143" s="5">
        <f>_xlfn.LET(
_xlpm.StartingBalanceGreaterThanPrincipalOwedPlusPrepaymentCondition,$E143&gt;=$G143,
_xlpm.IsPrincpalOwedPlusPrepaymentLessThanOrEqualToPrincipalRemainingCondition,ROUND($G143,2)&lt;=ROUND($H142,2),
_xlpm.IsCurrentPrincapalOwedAmtGreaterThanPrevPrincipalOwedCondition,$G142&gt;$H142,
_xlpm.IsPrincipalZeroCondition,ROUND($H142,2) = 0,
_xlpm.IsPrincipalRemainingBlankCondition,$H142="",
_xlpm.IsPeriodBlankCondition,ISBLANK($A143),
_xlpm.Calculation,IF(_xlpm.IsPeriodBlankCondition,"",IF(_xlpm.IsPrincipalRemainingBlankCondition,"",IF(_xlpm.IsPrincipalZeroCondition,"",IF(_xlpm.StartingBalanceGreaterThanPrincipalOwedPlusPrepaymentCondition,$E143-$G143,0)))),
_xlpm.Calculation
)</f>
        <v>164777.23725056418</v>
      </c>
      <c r="I143" s="5">
        <f>_xlfn.LET(
_xlpm.PrincpalRemainingCalculation,$B$11,
_xlpm.IsPrincipalZeroCondition,ROUND($H142,2) = 0,
_xlpm.IsPrincipalRemainingBlankCondition,$H142="",
_xlpm.IsPeriodBlankCondition,ISBLANK($A143),
_xlpm.Calculation,IF(_xlpm.IsPeriodBlankCondition,"",IF(_xlpm.IsPrincipalRemainingBlankCondition,"",IF(_xlpm.IsPrincipalZeroCondition,"",_xlpm.PrincpalRemainingCalculation))),
_xlpm.Calculation
)</f>
        <v>500</v>
      </c>
      <c r="J143" s="5">
        <f>_xlfn.LET(
_xlpm.IsPrincipalRemainingLessThanOrEqualToPMICutoffAmtCondition,$H142&lt;=$B$2*(1-$B$13),
_xlpm.PMIMonthlyPayment,$B$17,
_xlpm.IsPrincipalZeroCondition,ROUND($H142,2) = 0,
_xlpm.IsPrincipalRemainingBlankCondition,$H142="",
_xlpm.IsPeriodBlankCondition,ISBLANK($A143),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43" s="5">
        <f>_xlfn.LET(
_xlpm.IfPMIOwedIsBlank,IF($J143 = "",0,$J143),
_xlpm.TotalMonthlyPaymentCalculation,$F143+$G143+$I143+_xlpm.IfPMIOwedIsBlank,
_xlpm.IsPrincipalZeroCondition,ROUND($H142,2) = 0,
_xlpm.IsPrincipalRemainingBlankCondition,$H142="",
_xlpm.IsPeriodBlankCondition,ISBLANK($A143),
_xlpm.Calculation,IF(_xlpm.IsPeriodBlankCondition,"",IF(_xlpm.IsPrincipalRemainingBlankCondition,"",IF(_xlpm.IsPrincipalZeroCondition,"",_xlpm.TotalMonthlyPaymentCalculation))),
_xlpm.Calculation
)</f>
        <v>2386.0104653907556</v>
      </c>
      <c r="N143" s="5"/>
    </row>
    <row r="144" spans="1:14" x14ac:dyDescent="0.3">
      <c r="A144">
        <v>119</v>
      </c>
      <c r="B144" s="53">
        <f t="shared" si="1"/>
        <v>47423</v>
      </c>
      <c r="C144" s="70">
        <f>IF(ISBLANK($A144),"",'Variable Mortgage Schedule'!$C144)</f>
        <v>0.1</v>
      </c>
      <c r="D144" s="63">
        <f>_xlfn.LET(
_xlpm.Payment,IF(OR($C144&lt;&gt;$C143,$C143=""),-PMT($C144/12,COUNT($A144:$A$625),$H143),$D143),
_xlpm.IsPrincipalRemainingZeroCondition,ROUND($H143,2)=0,
_xlpm.IsPrincipalRemainingBlankCondition,$H143="",
_xlpm.IsPeriodBlankCondition,ISBLANK($A144),
_xlpm.Calculation,IF(_xlpm.IsPeriodBlankCondition,"",IF(_xlpm.IsPrincipalRemainingBlankCondition,"",IF(_xlpm.IsPrincipalRemainingZeroCondition,"",_xlpm.Payment))),
_xlpm.Calculation
)</f>
        <v>1586.0104653907558</v>
      </c>
      <c r="E144" s="5">
        <f>_xlfn.LET(
_xlpm.StartingPrincipalBalance,$H143,
_xlpm.IsPrincipalRemainingZeroCondition,ROUND($H143,2)=0,
_xlpm.IsPrincipalRemainingBlankCondition,$H143="",
_xlpm.IsPeriodBlankCondition,ISBLANK($A144),
_xlpm.Calculation,IF(_xlpm.IsPeriodBlankCondition,"",IF(_xlpm.IsPrincipalRemainingBlankCondition,"",IF(_xlpm.IsPrincipalRemainingZeroCondition,"",_xlpm.StartingPrincipalBalance))),
_xlpm.Calculation
)</f>
        <v>164777.23725056418</v>
      </c>
      <c r="F144" s="5" cm="1">
        <f t="array" ref="F144">_xlfn.LET(
_xlpm.InterestCalculation,$H143*($C144/12),
_xlpm.IsPrincipalRemainingZeroCondition,ROUND($H143,2)=0,
_xlpm.IsPrincipalRemainingBlankCondition,$H143="",
_xlpm.IsPeriodBlankCondition,ISBLANK($A144),
_xlpm.Calculation,IF(_xlpm.IsPeriodBlankCondition,"",IF(_xlpm.IsPrincipalRemainingBlankCondition,"",IF(_xlpm.IsPrincipalRemainingZeroCondition,"",_xlpm.InterestCalculation))),
_xlpm.Calculation
)</f>
        <v>1373.1436437547015</v>
      </c>
      <c r="G144" s="5">
        <f>_xlfn.LET(
_xlpm.PrincipalOwedCalculation,$D144-$F144,
_xlpm.IsPrincipalLessThenOrEqualToMonthlyPaymentCondition,$H143&lt;=$D144,
_xlpm.IsPrincipalZeroCondition,ROUND($H143,2) = 0,
_xlpm.IsPrincipalRemainingBlankCondition,$H143="",
_xlpm.IsPeriodBlankCondition,ISBLANK($A144),
_xlpm.Calculation,IF(_xlpm.IsPeriodBlankCondition,"",IF(_xlpm.IsPrincipalRemainingBlankCondition,"",IF(_xlpm.IsPrincipalZeroCondition,"",IF(_xlpm.IsPrincipalLessThenOrEqualToMonthlyPaymentCondition,$H143,_xlpm.PrincipalOwedCalculation)))),
_xlpm.Calculation
)</f>
        <v>212.86682163605428</v>
      </c>
      <c r="H144" s="5">
        <f>_xlfn.LET(
_xlpm.StartingBalanceGreaterThanPrincipalOwedPlusPrepaymentCondition,$E144&gt;=$G144,
_xlpm.IsPrincpalOwedPlusPrepaymentLessThanOrEqualToPrincipalRemainingCondition,ROUND($G144,2)&lt;=ROUND($H143,2),
_xlpm.IsCurrentPrincapalOwedAmtGreaterThanPrevPrincipalOwedCondition,$G143&gt;$H143,
_xlpm.IsPrincipalZeroCondition,ROUND($H143,2) = 0,
_xlpm.IsPrincipalRemainingBlankCondition,$H143="",
_xlpm.IsPeriodBlankCondition,ISBLANK($A144),
_xlpm.Calculation,IF(_xlpm.IsPeriodBlankCondition,"",IF(_xlpm.IsPrincipalRemainingBlankCondition,"",IF(_xlpm.IsPrincipalZeroCondition,"",IF(_xlpm.StartingBalanceGreaterThanPrincipalOwedPlusPrepaymentCondition,$E144-$G144,0)))),
_xlpm.Calculation
)</f>
        <v>164564.37042892812</v>
      </c>
      <c r="I144" s="5">
        <f>_xlfn.LET(
_xlpm.PrincpalRemainingCalculation,$B$11,
_xlpm.IsPrincipalZeroCondition,ROUND($H143,2) = 0,
_xlpm.IsPrincipalRemainingBlankCondition,$H143="",
_xlpm.IsPeriodBlankCondition,ISBLANK($A144),
_xlpm.Calculation,IF(_xlpm.IsPeriodBlankCondition,"",IF(_xlpm.IsPrincipalRemainingBlankCondition,"",IF(_xlpm.IsPrincipalZeroCondition,"",_xlpm.PrincpalRemainingCalculation))),
_xlpm.Calculation
)</f>
        <v>500</v>
      </c>
      <c r="J144" s="5">
        <f>_xlfn.LET(
_xlpm.IsPrincipalRemainingLessThanOrEqualToPMICutoffAmtCondition,$H143&lt;=$B$2*(1-$B$13),
_xlpm.PMIMonthlyPayment,$B$17,
_xlpm.IsPrincipalZeroCondition,ROUND($H143,2) = 0,
_xlpm.IsPrincipalRemainingBlankCondition,$H143="",
_xlpm.IsPeriodBlankCondition,ISBLANK($A144),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44" s="5">
        <f>_xlfn.LET(
_xlpm.IfPMIOwedIsBlank,IF($J144 = "",0,$J144),
_xlpm.TotalMonthlyPaymentCalculation,$F144+$G144+$I144+_xlpm.IfPMIOwedIsBlank,
_xlpm.IsPrincipalZeroCondition,ROUND($H143,2) = 0,
_xlpm.IsPrincipalRemainingBlankCondition,$H143="",
_xlpm.IsPeriodBlankCondition,ISBLANK($A144),
_xlpm.Calculation,IF(_xlpm.IsPeriodBlankCondition,"",IF(_xlpm.IsPrincipalRemainingBlankCondition,"",IF(_xlpm.IsPrincipalZeroCondition,"",_xlpm.TotalMonthlyPaymentCalculation))),
_xlpm.Calculation
)</f>
        <v>2386.0104653907556</v>
      </c>
      <c r="N144" s="5"/>
    </row>
    <row r="145" spans="1:14" x14ac:dyDescent="0.3">
      <c r="A145">
        <v>120</v>
      </c>
      <c r="B145" s="53">
        <f t="shared" si="1"/>
        <v>47453</v>
      </c>
      <c r="C145" s="70">
        <f>IF(ISBLANK($A145),"",'Variable Mortgage Schedule'!$C145)</f>
        <v>0.1</v>
      </c>
      <c r="D145" s="63">
        <f>_xlfn.LET(
_xlpm.Payment,IF(OR($C145&lt;&gt;$C144,$C144=""),-PMT($C145/12,COUNT($A145:$A$625),$H144),$D144),
_xlpm.IsPrincipalRemainingZeroCondition,ROUND($H144,2)=0,
_xlpm.IsPrincipalRemainingBlankCondition,$H144="",
_xlpm.IsPeriodBlankCondition,ISBLANK($A145),
_xlpm.Calculation,IF(_xlpm.IsPeriodBlankCondition,"",IF(_xlpm.IsPrincipalRemainingBlankCondition,"",IF(_xlpm.IsPrincipalRemainingZeroCondition,"",_xlpm.Payment))),
_xlpm.Calculation
)</f>
        <v>1586.0104653907558</v>
      </c>
      <c r="E145" s="5">
        <f>_xlfn.LET(
_xlpm.StartingPrincipalBalance,$H144,
_xlpm.IsPrincipalRemainingZeroCondition,ROUND($H144,2)=0,
_xlpm.IsPrincipalRemainingBlankCondition,$H144="",
_xlpm.IsPeriodBlankCondition,ISBLANK($A145),
_xlpm.Calculation,IF(_xlpm.IsPeriodBlankCondition,"",IF(_xlpm.IsPrincipalRemainingBlankCondition,"",IF(_xlpm.IsPrincipalRemainingZeroCondition,"",_xlpm.StartingPrincipalBalance))),
_xlpm.Calculation
)</f>
        <v>164564.37042892812</v>
      </c>
      <c r="F145" s="5" cm="1">
        <f t="array" ref="F145">_xlfn.LET(
_xlpm.InterestCalculation,$H144*($C145/12),
_xlpm.IsPrincipalRemainingZeroCondition,ROUND($H144,2)=0,
_xlpm.IsPrincipalRemainingBlankCondition,$H144="",
_xlpm.IsPeriodBlankCondition,ISBLANK($A145),
_xlpm.Calculation,IF(_xlpm.IsPeriodBlankCondition,"",IF(_xlpm.IsPrincipalRemainingBlankCondition,"",IF(_xlpm.IsPrincipalRemainingZeroCondition,"",_xlpm.InterestCalculation))),
_xlpm.Calculation
)</f>
        <v>1371.3697535744009</v>
      </c>
      <c r="G145" s="5">
        <f>_xlfn.LET(
_xlpm.PrincipalOwedCalculation,$D145-$F145,
_xlpm.IsPrincipalLessThenOrEqualToMonthlyPaymentCondition,$H144&lt;=$D145,
_xlpm.IsPrincipalZeroCondition,ROUND($H144,2) = 0,
_xlpm.IsPrincipalRemainingBlankCondition,$H144="",
_xlpm.IsPeriodBlankCondition,ISBLANK($A145),
_xlpm.Calculation,IF(_xlpm.IsPeriodBlankCondition,"",IF(_xlpm.IsPrincipalRemainingBlankCondition,"",IF(_xlpm.IsPrincipalZeroCondition,"",IF(_xlpm.IsPrincipalLessThenOrEqualToMonthlyPaymentCondition,$H144,_xlpm.PrincipalOwedCalculation)))),
_xlpm.Calculation
)</f>
        <v>214.64071181635495</v>
      </c>
      <c r="H145" s="5">
        <f>_xlfn.LET(
_xlpm.StartingBalanceGreaterThanPrincipalOwedPlusPrepaymentCondition,$E145&gt;=$G145,
_xlpm.IsPrincpalOwedPlusPrepaymentLessThanOrEqualToPrincipalRemainingCondition,ROUND($G145,2)&lt;=ROUND($H144,2),
_xlpm.IsCurrentPrincapalOwedAmtGreaterThanPrevPrincipalOwedCondition,$G144&gt;$H144,
_xlpm.IsPrincipalZeroCondition,ROUND($H144,2) = 0,
_xlpm.IsPrincipalRemainingBlankCondition,$H144="",
_xlpm.IsPeriodBlankCondition,ISBLANK($A145),
_xlpm.Calculation,IF(_xlpm.IsPeriodBlankCondition,"",IF(_xlpm.IsPrincipalRemainingBlankCondition,"",IF(_xlpm.IsPrincipalZeroCondition,"",IF(_xlpm.StartingBalanceGreaterThanPrincipalOwedPlusPrepaymentCondition,$E145-$G145,0)))),
_xlpm.Calculation
)</f>
        <v>164349.72971711177</v>
      </c>
      <c r="I145" s="5">
        <f>_xlfn.LET(
_xlpm.PrincpalRemainingCalculation,$B$11,
_xlpm.IsPrincipalZeroCondition,ROUND($H144,2) = 0,
_xlpm.IsPrincipalRemainingBlankCondition,$H144="",
_xlpm.IsPeriodBlankCondition,ISBLANK($A145),
_xlpm.Calculation,IF(_xlpm.IsPeriodBlankCondition,"",IF(_xlpm.IsPrincipalRemainingBlankCondition,"",IF(_xlpm.IsPrincipalZeroCondition,"",_xlpm.PrincpalRemainingCalculation))),
_xlpm.Calculation
)</f>
        <v>500</v>
      </c>
      <c r="J145" s="5">
        <f>_xlfn.LET(
_xlpm.IsPrincipalRemainingLessThanOrEqualToPMICutoffAmtCondition,$H144&lt;=$B$2*(1-$B$13),
_xlpm.PMIMonthlyPayment,$B$17,
_xlpm.IsPrincipalZeroCondition,ROUND($H144,2) = 0,
_xlpm.IsPrincipalRemainingBlankCondition,$H144="",
_xlpm.IsPeriodBlankCondition,ISBLANK($A145),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45" s="5">
        <f>_xlfn.LET(
_xlpm.IfPMIOwedIsBlank,IF($J145 = "",0,$J145),
_xlpm.TotalMonthlyPaymentCalculation,$F145+$G145+$I145+_xlpm.IfPMIOwedIsBlank,
_xlpm.IsPrincipalZeroCondition,ROUND($H144,2) = 0,
_xlpm.IsPrincipalRemainingBlankCondition,$H144="",
_xlpm.IsPeriodBlankCondition,ISBLANK($A145),
_xlpm.Calculation,IF(_xlpm.IsPeriodBlankCondition,"",IF(_xlpm.IsPrincipalRemainingBlankCondition,"",IF(_xlpm.IsPrincipalZeroCondition,"",_xlpm.TotalMonthlyPaymentCalculation))),
_xlpm.Calculation
)</f>
        <v>2386.0104653907556</v>
      </c>
      <c r="N145" s="5"/>
    </row>
    <row r="146" spans="1:14" x14ac:dyDescent="0.3">
      <c r="A146">
        <v>121</v>
      </c>
      <c r="B146" s="53">
        <f t="shared" si="1"/>
        <v>47484</v>
      </c>
      <c r="C146" s="70">
        <f>IF(ISBLANK($A146),"",'Variable Mortgage Schedule'!$C146)</f>
        <v>0.1</v>
      </c>
      <c r="D146" s="63">
        <f>_xlfn.LET(
_xlpm.Payment,IF(OR($C146&lt;&gt;$C145,$C145=""),-PMT($C146/12,COUNT($A146:$A$625),$H145),$D145),
_xlpm.IsPrincipalRemainingZeroCondition,ROUND($H145,2)=0,
_xlpm.IsPrincipalRemainingBlankCondition,$H145="",
_xlpm.IsPeriodBlankCondition,ISBLANK($A146),
_xlpm.Calculation,IF(_xlpm.IsPeriodBlankCondition,"",IF(_xlpm.IsPrincipalRemainingBlankCondition,"",IF(_xlpm.IsPrincipalRemainingZeroCondition,"",_xlpm.Payment))),
_xlpm.Calculation
)</f>
        <v>1586.0104653907558</v>
      </c>
      <c r="E146" s="5">
        <f>_xlfn.LET(
_xlpm.StartingPrincipalBalance,$H145,
_xlpm.IsPrincipalRemainingZeroCondition,ROUND($H145,2)=0,
_xlpm.IsPrincipalRemainingBlankCondition,$H145="",
_xlpm.IsPeriodBlankCondition,ISBLANK($A146),
_xlpm.Calculation,IF(_xlpm.IsPeriodBlankCondition,"",IF(_xlpm.IsPrincipalRemainingBlankCondition,"",IF(_xlpm.IsPrincipalRemainingZeroCondition,"",_xlpm.StartingPrincipalBalance))),
_xlpm.Calculation
)</f>
        <v>164349.72971711177</v>
      </c>
      <c r="F146" s="5" cm="1">
        <f t="array" ref="F146">_xlfn.LET(
_xlpm.InterestCalculation,$H145*($C146/12),
_xlpm.IsPrincipalRemainingZeroCondition,ROUND($H145,2)=0,
_xlpm.IsPrincipalRemainingBlankCondition,$H145="",
_xlpm.IsPeriodBlankCondition,ISBLANK($A146),
_xlpm.Calculation,IF(_xlpm.IsPeriodBlankCondition,"",IF(_xlpm.IsPrincipalRemainingBlankCondition,"",IF(_xlpm.IsPrincipalRemainingZeroCondition,"",_xlpm.InterestCalculation))),
_xlpm.Calculation
)</f>
        <v>1369.5810809759314</v>
      </c>
      <c r="G146" s="5">
        <f>_xlfn.LET(
_xlpm.PrincipalOwedCalculation,$D146-$F146,
_xlpm.IsPrincipalLessThenOrEqualToMonthlyPaymentCondition,$H145&lt;=$D146,
_xlpm.IsPrincipalZeroCondition,ROUND($H145,2) = 0,
_xlpm.IsPrincipalRemainingBlankCondition,$H145="",
_xlpm.IsPeriodBlankCondition,ISBLANK($A146),
_xlpm.Calculation,IF(_xlpm.IsPeriodBlankCondition,"",IF(_xlpm.IsPrincipalRemainingBlankCondition,"",IF(_xlpm.IsPrincipalZeroCondition,"",IF(_xlpm.IsPrincipalLessThenOrEqualToMonthlyPaymentCondition,$H145,_xlpm.PrincipalOwedCalculation)))),
_xlpm.Calculation
)</f>
        <v>216.42938441482443</v>
      </c>
      <c r="H146" s="5">
        <f>_xlfn.LET(
_xlpm.StartingBalanceGreaterThanPrincipalOwedPlusPrepaymentCondition,$E146&gt;=$G146,
_xlpm.IsPrincpalOwedPlusPrepaymentLessThanOrEqualToPrincipalRemainingCondition,ROUND($G146,2)&lt;=ROUND($H145,2),
_xlpm.IsCurrentPrincapalOwedAmtGreaterThanPrevPrincipalOwedCondition,$G145&gt;$H145,
_xlpm.IsPrincipalZeroCondition,ROUND($H145,2) = 0,
_xlpm.IsPrincipalRemainingBlankCondition,$H145="",
_xlpm.IsPeriodBlankCondition,ISBLANK($A146),
_xlpm.Calculation,IF(_xlpm.IsPeriodBlankCondition,"",IF(_xlpm.IsPrincipalRemainingBlankCondition,"",IF(_xlpm.IsPrincipalZeroCondition,"",IF(_xlpm.StartingBalanceGreaterThanPrincipalOwedPlusPrepaymentCondition,$E146-$G146,0)))),
_xlpm.Calculation
)</f>
        <v>164133.30033269693</v>
      </c>
      <c r="I146" s="5">
        <f>_xlfn.LET(
_xlpm.PrincpalRemainingCalculation,$B$11,
_xlpm.IsPrincipalZeroCondition,ROUND($H145,2) = 0,
_xlpm.IsPrincipalRemainingBlankCondition,$H145="",
_xlpm.IsPeriodBlankCondition,ISBLANK($A146),
_xlpm.Calculation,IF(_xlpm.IsPeriodBlankCondition,"",IF(_xlpm.IsPrincipalRemainingBlankCondition,"",IF(_xlpm.IsPrincipalZeroCondition,"",_xlpm.PrincpalRemainingCalculation))),
_xlpm.Calculation
)</f>
        <v>500</v>
      </c>
      <c r="J146" s="5">
        <f>_xlfn.LET(
_xlpm.IsPrincipalRemainingLessThanOrEqualToPMICutoffAmtCondition,$H145&lt;=$B$2*(1-$B$13),
_xlpm.PMIMonthlyPayment,$B$17,
_xlpm.IsPrincipalZeroCondition,ROUND($H145,2) = 0,
_xlpm.IsPrincipalRemainingBlankCondition,$H145="",
_xlpm.IsPeriodBlankCondition,ISBLANK($A146),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46" s="5">
        <f>_xlfn.LET(
_xlpm.IfPMIOwedIsBlank,IF($J146 = "",0,$J146),
_xlpm.TotalMonthlyPaymentCalculation,$F146+$G146+$I146+_xlpm.IfPMIOwedIsBlank,
_xlpm.IsPrincipalZeroCondition,ROUND($H145,2) = 0,
_xlpm.IsPrincipalRemainingBlankCondition,$H145="",
_xlpm.IsPeriodBlankCondition,ISBLANK($A146),
_xlpm.Calculation,IF(_xlpm.IsPeriodBlankCondition,"",IF(_xlpm.IsPrincipalRemainingBlankCondition,"",IF(_xlpm.IsPrincipalZeroCondition,"",_xlpm.TotalMonthlyPaymentCalculation))),
_xlpm.Calculation
)</f>
        <v>2386.0104653907556</v>
      </c>
      <c r="N146" s="5"/>
    </row>
    <row r="147" spans="1:14" x14ac:dyDescent="0.3">
      <c r="A147">
        <v>122</v>
      </c>
      <c r="B147" s="53">
        <f t="shared" si="1"/>
        <v>47515</v>
      </c>
      <c r="C147" s="70">
        <f>IF(ISBLANK($A147),"",'Variable Mortgage Schedule'!$C147)</f>
        <v>0.1</v>
      </c>
      <c r="D147" s="63">
        <f>_xlfn.LET(
_xlpm.Payment,IF(OR($C147&lt;&gt;$C146,$C146=""),-PMT($C147/12,COUNT($A147:$A$625),$H146),$D146),
_xlpm.IsPrincipalRemainingZeroCondition,ROUND($H146,2)=0,
_xlpm.IsPrincipalRemainingBlankCondition,$H146="",
_xlpm.IsPeriodBlankCondition,ISBLANK($A147),
_xlpm.Calculation,IF(_xlpm.IsPeriodBlankCondition,"",IF(_xlpm.IsPrincipalRemainingBlankCondition,"",IF(_xlpm.IsPrincipalRemainingZeroCondition,"",_xlpm.Payment))),
_xlpm.Calculation
)</f>
        <v>1586.0104653907558</v>
      </c>
      <c r="E147" s="5">
        <f>_xlfn.LET(
_xlpm.StartingPrincipalBalance,$H146,
_xlpm.IsPrincipalRemainingZeroCondition,ROUND($H146,2)=0,
_xlpm.IsPrincipalRemainingBlankCondition,$H146="",
_xlpm.IsPeriodBlankCondition,ISBLANK($A147),
_xlpm.Calculation,IF(_xlpm.IsPeriodBlankCondition,"",IF(_xlpm.IsPrincipalRemainingBlankCondition,"",IF(_xlpm.IsPrincipalRemainingZeroCondition,"",_xlpm.StartingPrincipalBalance))),
_xlpm.Calculation
)</f>
        <v>164133.30033269693</v>
      </c>
      <c r="F147" s="5" cm="1">
        <f t="array" ref="F147">_xlfn.LET(
_xlpm.InterestCalculation,$H146*($C147/12),
_xlpm.IsPrincipalRemainingZeroCondition,ROUND($H146,2)=0,
_xlpm.IsPrincipalRemainingBlankCondition,$H146="",
_xlpm.IsPeriodBlankCondition,ISBLANK($A147),
_xlpm.Calculation,IF(_xlpm.IsPeriodBlankCondition,"",IF(_xlpm.IsPrincipalRemainingBlankCondition,"",IF(_xlpm.IsPrincipalRemainingZeroCondition,"",_xlpm.InterestCalculation))),
_xlpm.Calculation
)</f>
        <v>1367.7775027724745</v>
      </c>
      <c r="G147" s="5">
        <f>_xlfn.LET(
_xlpm.PrincipalOwedCalculation,$D147-$F147,
_xlpm.IsPrincipalLessThenOrEqualToMonthlyPaymentCondition,$H146&lt;=$D147,
_xlpm.IsPrincipalZeroCondition,ROUND($H146,2) = 0,
_xlpm.IsPrincipalRemainingBlankCondition,$H146="",
_xlpm.IsPeriodBlankCondition,ISBLANK($A147),
_xlpm.Calculation,IF(_xlpm.IsPeriodBlankCondition,"",IF(_xlpm.IsPrincipalRemainingBlankCondition,"",IF(_xlpm.IsPrincipalZeroCondition,"",IF(_xlpm.IsPrincipalLessThenOrEqualToMonthlyPaymentCondition,$H146,_xlpm.PrincipalOwedCalculation)))),
_xlpm.Calculation
)</f>
        <v>218.23296261828136</v>
      </c>
      <c r="H147" s="5">
        <f>_xlfn.LET(
_xlpm.StartingBalanceGreaterThanPrincipalOwedPlusPrepaymentCondition,$E147&gt;=$G147,
_xlpm.IsPrincpalOwedPlusPrepaymentLessThanOrEqualToPrincipalRemainingCondition,ROUND($G147,2)&lt;=ROUND($H146,2),
_xlpm.IsCurrentPrincapalOwedAmtGreaterThanPrevPrincipalOwedCondition,$G146&gt;$H146,
_xlpm.IsPrincipalZeroCondition,ROUND($H146,2) = 0,
_xlpm.IsPrincipalRemainingBlankCondition,$H146="",
_xlpm.IsPeriodBlankCondition,ISBLANK($A147),
_xlpm.Calculation,IF(_xlpm.IsPeriodBlankCondition,"",IF(_xlpm.IsPrincipalRemainingBlankCondition,"",IF(_xlpm.IsPrincipalZeroCondition,"",IF(_xlpm.StartingBalanceGreaterThanPrincipalOwedPlusPrepaymentCondition,$E147-$G147,0)))),
_xlpm.Calculation
)</f>
        <v>163915.06737007864</v>
      </c>
      <c r="I147" s="5">
        <f>_xlfn.LET(
_xlpm.PrincpalRemainingCalculation,$B$11,
_xlpm.IsPrincipalZeroCondition,ROUND($H146,2) = 0,
_xlpm.IsPrincipalRemainingBlankCondition,$H146="",
_xlpm.IsPeriodBlankCondition,ISBLANK($A147),
_xlpm.Calculation,IF(_xlpm.IsPeriodBlankCondition,"",IF(_xlpm.IsPrincipalRemainingBlankCondition,"",IF(_xlpm.IsPrincipalZeroCondition,"",_xlpm.PrincpalRemainingCalculation))),
_xlpm.Calculation
)</f>
        <v>500</v>
      </c>
      <c r="J147" s="5">
        <f>_xlfn.LET(
_xlpm.IsPrincipalRemainingLessThanOrEqualToPMICutoffAmtCondition,$H146&lt;=$B$2*(1-$B$13),
_xlpm.PMIMonthlyPayment,$B$17,
_xlpm.IsPrincipalZeroCondition,ROUND($H146,2) = 0,
_xlpm.IsPrincipalRemainingBlankCondition,$H146="",
_xlpm.IsPeriodBlankCondition,ISBLANK($A147),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47" s="5">
        <f>_xlfn.LET(
_xlpm.IfPMIOwedIsBlank,IF($J147 = "",0,$J147),
_xlpm.TotalMonthlyPaymentCalculation,$F147+$G147+$I147+_xlpm.IfPMIOwedIsBlank,
_xlpm.IsPrincipalZeroCondition,ROUND($H146,2) = 0,
_xlpm.IsPrincipalRemainingBlankCondition,$H146="",
_xlpm.IsPeriodBlankCondition,ISBLANK($A147),
_xlpm.Calculation,IF(_xlpm.IsPeriodBlankCondition,"",IF(_xlpm.IsPrincipalRemainingBlankCondition,"",IF(_xlpm.IsPrincipalZeroCondition,"",_xlpm.TotalMonthlyPaymentCalculation))),
_xlpm.Calculation
)</f>
        <v>2386.0104653907556</v>
      </c>
      <c r="N147" s="5"/>
    </row>
    <row r="148" spans="1:14" x14ac:dyDescent="0.3">
      <c r="A148">
        <v>123</v>
      </c>
      <c r="B148" s="53">
        <f t="shared" si="1"/>
        <v>47543</v>
      </c>
      <c r="C148" s="70">
        <f>IF(ISBLANK($A148),"",'Variable Mortgage Schedule'!$C148)</f>
        <v>0.1</v>
      </c>
      <c r="D148" s="63">
        <f>_xlfn.LET(
_xlpm.Payment,IF(OR($C148&lt;&gt;$C147,$C147=""),-PMT($C148/12,COUNT($A148:$A$625),$H147),$D147),
_xlpm.IsPrincipalRemainingZeroCondition,ROUND($H147,2)=0,
_xlpm.IsPrincipalRemainingBlankCondition,$H147="",
_xlpm.IsPeriodBlankCondition,ISBLANK($A148),
_xlpm.Calculation,IF(_xlpm.IsPeriodBlankCondition,"",IF(_xlpm.IsPrincipalRemainingBlankCondition,"",IF(_xlpm.IsPrincipalRemainingZeroCondition,"",_xlpm.Payment))),
_xlpm.Calculation
)</f>
        <v>1586.0104653907558</v>
      </c>
      <c r="E148" s="5">
        <f>_xlfn.LET(
_xlpm.StartingPrincipalBalance,$H147,
_xlpm.IsPrincipalRemainingZeroCondition,ROUND($H147,2)=0,
_xlpm.IsPrincipalRemainingBlankCondition,$H147="",
_xlpm.IsPeriodBlankCondition,ISBLANK($A148),
_xlpm.Calculation,IF(_xlpm.IsPeriodBlankCondition,"",IF(_xlpm.IsPrincipalRemainingBlankCondition,"",IF(_xlpm.IsPrincipalRemainingZeroCondition,"",_xlpm.StartingPrincipalBalance))),
_xlpm.Calculation
)</f>
        <v>163915.06737007864</v>
      </c>
      <c r="F148" s="5" cm="1">
        <f t="array" ref="F148">_xlfn.LET(
_xlpm.InterestCalculation,$H147*($C148/12),
_xlpm.IsPrincipalRemainingZeroCondition,ROUND($H147,2)=0,
_xlpm.IsPrincipalRemainingBlankCondition,$H147="",
_xlpm.IsPeriodBlankCondition,ISBLANK($A148),
_xlpm.Calculation,IF(_xlpm.IsPeriodBlankCondition,"",IF(_xlpm.IsPrincipalRemainingBlankCondition,"",IF(_xlpm.IsPrincipalRemainingZeroCondition,"",_xlpm.InterestCalculation))),
_xlpm.Calculation
)</f>
        <v>1365.9588947506554</v>
      </c>
      <c r="G148" s="5">
        <f>_xlfn.LET(
_xlpm.PrincipalOwedCalculation,$D148-$F148,
_xlpm.IsPrincipalLessThenOrEqualToMonthlyPaymentCondition,$H147&lt;=$D148,
_xlpm.IsPrincipalZeroCondition,ROUND($H147,2) = 0,
_xlpm.IsPrincipalRemainingBlankCondition,$H147="",
_xlpm.IsPeriodBlankCondition,ISBLANK($A148),
_xlpm.Calculation,IF(_xlpm.IsPeriodBlankCondition,"",IF(_xlpm.IsPrincipalRemainingBlankCondition,"",IF(_xlpm.IsPrincipalZeroCondition,"",IF(_xlpm.IsPrincipalLessThenOrEqualToMonthlyPaymentCondition,$H147,_xlpm.PrincipalOwedCalculation)))),
_xlpm.Calculation
)</f>
        <v>220.05157064010041</v>
      </c>
      <c r="H148" s="5">
        <f>_xlfn.LET(
_xlpm.StartingBalanceGreaterThanPrincipalOwedPlusPrepaymentCondition,$E148&gt;=$G148,
_xlpm.IsPrincpalOwedPlusPrepaymentLessThanOrEqualToPrincipalRemainingCondition,ROUND($G148,2)&lt;=ROUND($H147,2),
_xlpm.IsCurrentPrincapalOwedAmtGreaterThanPrevPrincipalOwedCondition,$G147&gt;$H147,
_xlpm.IsPrincipalZeroCondition,ROUND($H147,2) = 0,
_xlpm.IsPrincipalRemainingBlankCondition,$H147="",
_xlpm.IsPeriodBlankCondition,ISBLANK($A148),
_xlpm.Calculation,IF(_xlpm.IsPeriodBlankCondition,"",IF(_xlpm.IsPrincipalRemainingBlankCondition,"",IF(_xlpm.IsPrincipalZeroCondition,"",IF(_xlpm.StartingBalanceGreaterThanPrincipalOwedPlusPrepaymentCondition,$E148-$G148,0)))),
_xlpm.Calculation
)</f>
        <v>163695.01579943855</v>
      </c>
      <c r="I148" s="5">
        <f>_xlfn.LET(
_xlpm.PrincpalRemainingCalculation,$B$11,
_xlpm.IsPrincipalZeroCondition,ROUND($H147,2) = 0,
_xlpm.IsPrincipalRemainingBlankCondition,$H147="",
_xlpm.IsPeriodBlankCondition,ISBLANK($A148),
_xlpm.Calculation,IF(_xlpm.IsPeriodBlankCondition,"",IF(_xlpm.IsPrincipalRemainingBlankCondition,"",IF(_xlpm.IsPrincipalZeroCondition,"",_xlpm.PrincpalRemainingCalculation))),
_xlpm.Calculation
)</f>
        <v>500</v>
      </c>
      <c r="J148" s="5">
        <f>_xlfn.LET(
_xlpm.IsPrincipalRemainingLessThanOrEqualToPMICutoffAmtCondition,$H147&lt;=$B$2*(1-$B$13),
_xlpm.PMIMonthlyPayment,$B$17,
_xlpm.IsPrincipalZeroCondition,ROUND($H147,2) = 0,
_xlpm.IsPrincipalRemainingBlankCondition,$H147="",
_xlpm.IsPeriodBlankCondition,ISBLANK($A148),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48" s="5">
        <f>_xlfn.LET(
_xlpm.IfPMIOwedIsBlank,IF($J148 = "",0,$J148),
_xlpm.TotalMonthlyPaymentCalculation,$F148+$G148+$I148+_xlpm.IfPMIOwedIsBlank,
_xlpm.IsPrincipalZeroCondition,ROUND($H147,2) = 0,
_xlpm.IsPrincipalRemainingBlankCondition,$H147="",
_xlpm.IsPeriodBlankCondition,ISBLANK($A148),
_xlpm.Calculation,IF(_xlpm.IsPeriodBlankCondition,"",IF(_xlpm.IsPrincipalRemainingBlankCondition,"",IF(_xlpm.IsPrincipalZeroCondition,"",_xlpm.TotalMonthlyPaymentCalculation))),
_xlpm.Calculation
)</f>
        <v>2386.0104653907556</v>
      </c>
      <c r="N148" s="5"/>
    </row>
    <row r="149" spans="1:14" x14ac:dyDescent="0.3">
      <c r="A149">
        <v>124</v>
      </c>
      <c r="B149" s="53">
        <f t="shared" si="1"/>
        <v>47574</v>
      </c>
      <c r="C149" s="70">
        <f>IF(ISBLANK($A149),"",'Variable Mortgage Schedule'!$C149)</f>
        <v>0.1</v>
      </c>
      <c r="D149" s="63">
        <f>_xlfn.LET(
_xlpm.Payment,IF(OR($C149&lt;&gt;$C148,$C148=""),-PMT($C149/12,COUNT($A149:$A$625),$H148),$D148),
_xlpm.IsPrincipalRemainingZeroCondition,ROUND($H148,2)=0,
_xlpm.IsPrincipalRemainingBlankCondition,$H148="",
_xlpm.IsPeriodBlankCondition,ISBLANK($A149),
_xlpm.Calculation,IF(_xlpm.IsPeriodBlankCondition,"",IF(_xlpm.IsPrincipalRemainingBlankCondition,"",IF(_xlpm.IsPrincipalRemainingZeroCondition,"",_xlpm.Payment))),
_xlpm.Calculation
)</f>
        <v>1586.0104653907558</v>
      </c>
      <c r="E149" s="5">
        <f>_xlfn.LET(
_xlpm.StartingPrincipalBalance,$H148,
_xlpm.IsPrincipalRemainingZeroCondition,ROUND($H148,2)=0,
_xlpm.IsPrincipalRemainingBlankCondition,$H148="",
_xlpm.IsPeriodBlankCondition,ISBLANK($A149),
_xlpm.Calculation,IF(_xlpm.IsPeriodBlankCondition,"",IF(_xlpm.IsPrincipalRemainingBlankCondition,"",IF(_xlpm.IsPrincipalRemainingZeroCondition,"",_xlpm.StartingPrincipalBalance))),
_xlpm.Calculation
)</f>
        <v>163695.01579943855</v>
      </c>
      <c r="F149" s="5" cm="1">
        <f t="array" ref="F149">_xlfn.LET(
_xlpm.InterestCalculation,$H148*($C149/12),
_xlpm.IsPrincipalRemainingZeroCondition,ROUND($H148,2)=0,
_xlpm.IsPrincipalRemainingBlankCondition,$H148="",
_xlpm.IsPeriodBlankCondition,ISBLANK($A149),
_xlpm.Calculation,IF(_xlpm.IsPeriodBlankCondition,"",IF(_xlpm.IsPrincipalRemainingBlankCondition,"",IF(_xlpm.IsPrincipalRemainingZeroCondition,"",_xlpm.InterestCalculation))),
_xlpm.Calculation
)</f>
        <v>1364.125131661988</v>
      </c>
      <c r="G149" s="5">
        <f>_xlfn.LET(
_xlpm.PrincipalOwedCalculation,$D149-$F149,
_xlpm.IsPrincipalLessThenOrEqualToMonthlyPaymentCondition,$H148&lt;=$D149,
_xlpm.IsPrincipalZeroCondition,ROUND($H148,2) = 0,
_xlpm.IsPrincipalRemainingBlankCondition,$H148="",
_xlpm.IsPeriodBlankCondition,ISBLANK($A149),
_xlpm.Calculation,IF(_xlpm.IsPeriodBlankCondition,"",IF(_xlpm.IsPrincipalRemainingBlankCondition,"",IF(_xlpm.IsPrincipalZeroCondition,"",IF(_xlpm.IsPrincipalLessThenOrEqualToMonthlyPaymentCondition,$H148,_xlpm.PrincipalOwedCalculation)))),
_xlpm.Calculation
)</f>
        <v>221.88533372876782</v>
      </c>
      <c r="H149" s="5">
        <f>_xlfn.LET(
_xlpm.StartingBalanceGreaterThanPrincipalOwedPlusPrepaymentCondition,$E149&gt;=$G149,
_xlpm.IsPrincpalOwedPlusPrepaymentLessThanOrEqualToPrincipalRemainingCondition,ROUND($G149,2)&lt;=ROUND($H148,2),
_xlpm.IsCurrentPrincapalOwedAmtGreaterThanPrevPrincipalOwedCondition,$G148&gt;$H148,
_xlpm.IsPrincipalZeroCondition,ROUND($H148,2) = 0,
_xlpm.IsPrincipalRemainingBlankCondition,$H148="",
_xlpm.IsPeriodBlankCondition,ISBLANK($A149),
_xlpm.Calculation,IF(_xlpm.IsPeriodBlankCondition,"",IF(_xlpm.IsPrincipalRemainingBlankCondition,"",IF(_xlpm.IsPrincipalZeroCondition,"",IF(_xlpm.StartingBalanceGreaterThanPrincipalOwedPlusPrepaymentCondition,$E149-$G149,0)))),
_xlpm.Calculation
)</f>
        <v>163473.13046570978</v>
      </c>
      <c r="I149" s="5">
        <f>_xlfn.LET(
_xlpm.PrincpalRemainingCalculation,$B$11,
_xlpm.IsPrincipalZeroCondition,ROUND($H148,2) = 0,
_xlpm.IsPrincipalRemainingBlankCondition,$H148="",
_xlpm.IsPeriodBlankCondition,ISBLANK($A149),
_xlpm.Calculation,IF(_xlpm.IsPeriodBlankCondition,"",IF(_xlpm.IsPrincipalRemainingBlankCondition,"",IF(_xlpm.IsPrincipalZeroCondition,"",_xlpm.PrincpalRemainingCalculation))),
_xlpm.Calculation
)</f>
        <v>500</v>
      </c>
      <c r="J149" s="5">
        <f>_xlfn.LET(
_xlpm.IsPrincipalRemainingLessThanOrEqualToPMICutoffAmtCondition,$H148&lt;=$B$2*(1-$B$13),
_xlpm.PMIMonthlyPayment,$B$17,
_xlpm.IsPrincipalZeroCondition,ROUND($H148,2) = 0,
_xlpm.IsPrincipalRemainingBlankCondition,$H148="",
_xlpm.IsPeriodBlankCondition,ISBLANK($A149),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49" s="5">
        <f>_xlfn.LET(
_xlpm.IfPMIOwedIsBlank,IF($J149 = "",0,$J149),
_xlpm.TotalMonthlyPaymentCalculation,$F149+$G149+$I149+_xlpm.IfPMIOwedIsBlank,
_xlpm.IsPrincipalZeroCondition,ROUND($H148,2) = 0,
_xlpm.IsPrincipalRemainingBlankCondition,$H148="",
_xlpm.IsPeriodBlankCondition,ISBLANK($A149),
_xlpm.Calculation,IF(_xlpm.IsPeriodBlankCondition,"",IF(_xlpm.IsPrincipalRemainingBlankCondition,"",IF(_xlpm.IsPrincipalZeroCondition,"",_xlpm.TotalMonthlyPaymentCalculation))),
_xlpm.Calculation
)</f>
        <v>2386.0104653907556</v>
      </c>
      <c r="N149" s="5"/>
    </row>
    <row r="150" spans="1:14" x14ac:dyDescent="0.3">
      <c r="A150">
        <v>125</v>
      </c>
      <c r="B150" s="53">
        <f t="shared" si="1"/>
        <v>47604</v>
      </c>
      <c r="C150" s="70">
        <f>IF(ISBLANK($A150),"",'Variable Mortgage Schedule'!$C150)</f>
        <v>0.1</v>
      </c>
      <c r="D150" s="63">
        <f>_xlfn.LET(
_xlpm.Payment,IF(OR($C150&lt;&gt;$C149,$C149=""),-PMT($C150/12,COUNT($A150:$A$625),$H149),$D149),
_xlpm.IsPrincipalRemainingZeroCondition,ROUND($H149,2)=0,
_xlpm.IsPrincipalRemainingBlankCondition,$H149="",
_xlpm.IsPeriodBlankCondition,ISBLANK($A150),
_xlpm.Calculation,IF(_xlpm.IsPeriodBlankCondition,"",IF(_xlpm.IsPrincipalRemainingBlankCondition,"",IF(_xlpm.IsPrincipalRemainingZeroCondition,"",_xlpm.Payment))),
_xlpm.Calculation
)</f>
        <v>1586.0104653907558</v>
      </c>
      <c r="E150" s="5">
        <f>_xlfn.LET(
_xlpm.StartingPrincipalBalance,$H149,
_xlpm.IsPrincipalRemainingZeroCondition,ROUND($H149,2)=0,
_xlpm.IsPrincipalRemainingBlankCondition,$H149="",
_xlpm.IsPeriodBlankCondition,ISBLANK($A150),
_xlpm.Calculation,IF(_xlpm.IsPeriodBlankCondition,"",IF(_xlpm.IsPrincipalRemainingBlankCondition,"",IF(_xlpm.IsPrincipalRemainingZeroCondition,"",_xlpm.StartingPrincipalBalance))),
_xlpm.Calculation
)</f>
        <v>163473.13046570978</v>
      </c>
      <c r="F150" s="5" cm="1">
        <f t="array" ref="F150">_xlfn.LET(
_xlpm.InterestCalculation,$H149*($C150/12),
_xlpm.IsPrincipalRemainingZeroCondition,ROUND($H149,2)=0,
_xlpm.IsPrincipalRemainingBlankCondition,$H149="",
_xlpm.IsPeriodBlankCondition,ISBLANK($A150),
_xlpm.Calculation,IF(_xlpm.IsPeriodBlankCondition,"",IF(_xlpm.IsPrincipalRemainingBlankCondition,"",IF(_xlpm.IsPrincipalRemainingZeroCondition,"",_xlpm.InterestCalculation))),
_xlpm.Calculation
)</f>
        <v>1362.276087214248</v>
      </c>
      <c r="G150" s="5">
        <f>_xlfn.LET(
_xlpm.PrincipalOwedCalculation,$D150-$F150,
_xlpm.IsPrincipalLessThenOrEqualToMonthlyPaymentCondition,$H149&lt;=$D150,
_xlpm.IsPrincipalZeroCondition,ROUND($H149,2) = 0,
_xlpm.IsPrincipalRemainingBlankCondition,$H149="",
_xlpm.IsPeriodBlankCondition,ISBLANK($A150),
_xlpm.Calculation,IF(_xlpm.IsPeriodBlankCondition,"",IF(_xlpm.IsPrincipalRemainingBlankCondition,"",IF(_xlpm.IsPrincipalZeroCondition,"",IF(_xlpm.IsPrincipalLessThenOrEqualToMonthlyPaymentCondition,$H149,_xlpm.PrincipalOwedCalculation)))),
_xlpm.Calculation
)</f>
        <v>223.73437817650779</v>
      </c>
      <c r="H150" s="5">
        <f>_xlfn.LET(
_xlpm.StartingBalanceGreaterThanPrincipalOwedPlusPrepaymentCondition,$E150&gt;=$G150,
_xlpm.IsPrincpalOwedPlusPrepaymentLessThanOrEqualToPrincipalRemainingCondition,ROUND($G150,2)&lt;=ROUND($H149,2),
_xlpm.IsCurrentPrincapalOwedAmtGreaterThanPrevPrincipalOwedCondition,$G149&gt;$H149,
_xlpm.IsPrincipalZeroCondition,ROUND($H149,2) = 0,
_xlpm.IsPrincipalRemainingBlankCondition,$H149="",
_xlpm.IsPeriodBlankCondition,ISBLANK($A150),
_xlpm.Calculation,IF(_xlpm.IsPeriodBlankCondition,"",IF(_xlpm.IsPrincipalRemainingBlankCondition,"",IF(_xlpm.IsPrincipalZeroCondition,"",IF(_xlpm.StartingBalanceGreaterThanPrincipalOwedPlusPrepaymentCondition,$E150-$G150,0)))),
_xlpm.Calculation
)</f>
        <v>163249.39608753327</v>
      </c>
      <c r="I150" s="5">
        <f>_xlfn.LET(
_xlpm.PrincpalRemainingCalculation,$B$11,
_xlpm.IsPrincipalZeroCondition,ROUND($H149,2) = 0,
_xlpm.IsPrincipalRemainingBlankCondition,$H149="",
_xlpm.IsPeriodBlankCondition,ISBLANK($A150),
_xlpm.Calculation,IF(_xlpm.IsPeriodBlankCondition,"",IF(_xlpm.IsPrincipalRemainingBlankCondition,"",IF(_xlpm.IsPrincipalZeroCondition,"",_xlpm.PrincpalRemainingCalculation))),
_xlpm.Calculation
)</f>
        <v>500</v>
      </c>
      <c r="J150" s="5">
        <f>_xlfn.LET(
_xlpm.IsPrincipalRemainingLessThanOrEqualToPMICutoffAmtCondition,$H149&lt;=$B$2*(1-$B$13),
_xlpm.PMIMonthlyPayment,$B$17,
_xlpm.IsPrincipalZeroCondition,ROUND($H149,2) = 0,
_xlpm.IsPrincipalRemainingBlankCondition,$H149="",
_xlpm.IsPeriodBlankCondition,ISBLANK($A150),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50" s="5">
        <f>_xlfn.LET(
_xlpm.IfPMIOwedIsBlank,IF($J150 = "",0,$J150),
_xlpm.TotalMonthlyPaymentCalculation,$F150+$G150+$I150+_xlpm.IfPMIOwedIsBlank,
_xlpm.IsPrincipalZeroCondition,ROUND($H149,2) = 0,
_xlpm.IsPrincipalRemainingBlankCondition,$H149="",
_xlpm.IsPeriodBlankCondition,ISBLANK($A150),
_xlpm.Calculation,IF(_xlpm.IsPeriodBlankCondition,"",IF(_xlpm.IsPrincipalRemainingBlankCondition,"",IF(_xlpm.IsPrincipalZeroCondition,"",_xlpm.TotalMonthlyPaymentCalculation))),
_xlpm.Calculation
)</f>
        <v>2386.0104653907556</v>
      </c>
      <c r="N150" s="5"/>
    </row>
    <row r="151" spans="1:14" x14ac:dyDescent="0.3">
      <c r="A151">
        <v>126</v>
      </c>
      <c r="B151" s="53">
        <f t="shared" si="1"/>
        <v>47635</v>
      </c>
      <c r="C151" s="70">
        <f>IF(ISBLANK($A151),"",'Variable Mortgage Schedule'!$C151)</f>
        <v>0.1</v>
      </c>
      <c r="D151" s="63">
        <f>_xlfn.LET(
_xlpm.Payment,IF(OR($C151&lt;&gt;$C150,$C150=""),-PMT($C151/12,COUNT($A151:$A$625),$H150),$D150),
_xlpm.IsPrincipalRemainingZeroCondition,ROUND($H150,2)=0,
_xlpm.IsPrincipalRemainingBlankCondition,$H150="",
_xlpm.IsPeriodBlankCondition,ISBLANK($A151),
_xlpm.Calculation,IF(_xlpm.IsPeriodBlankCondition,"",IF(_xlpm.IsPrincipalRemainingBlankCondition,"",IF(_xlpm.IsPrincipalRemainingZeroCondition,"",_xlpm.Payment))),
_xlpm.Calculation
)</f>
        <v>1586.0104653907558</v>
      </c>
      <c r="E151" s="5">
        <f>_xlfn.LET(
_xlpm.StartingPrincipalBalance,$H150,
_xlpm.IsPrincipalRemainingZeroCondition,ROUND($H150,2)=0,
_xlpm.IsPrincipalRemainingBlankCondition,$H150="",
_xlpm.IsPeriodBlankCondition,ISBLANK($A151),
_xlpm.Calculation,IF(_xlpm.IsPeriodBlankCondition,"",IF(_xlpm.IsPrincipalRemainingBlankCondition,"",IF(_xlpm.IsPrincipalRemainingZeroCondition,"",_xlpm.StartingPrincipalBalance))),
_xlpm.Calculation
)</f>
        <v>163249.39608753327</v>
      </c>
      <c r="F151" s="5" cm="1">
        <f t="array" ref="F151">_xlfn.LET(
_xlpm.InterestCalculation,$H150*($C151/12),
_xlpm.IsPrincipalRemainingZeroCondition,ROUND($H150,2)=0,
_xlpm.IsPrincipalRemainingBlankCondition,$H150="",
_xlpm.IsPeriodBlankCondition,ISBLANK($A151),
_xlpm.Calculation,IF(_xlpm.IsPeriodBlankCondition,"",IF(_xlpm.IsPrincipalRemainingBlankCondition,"",IF(_xlpm.IsPrincipalRemainingZeroCondition,"",_xlpm.InterestCalculation))),
_xlpm.Calculation
)</f>
        <v>1360.4116340627772</v>
      </c>
      <c r="G151" s="5">
        <f>_xlfn.LET(
_xlpm.PrincipalOwedCalculation,$D151-$F151,
_xlpm.IsPrincipalLessThenOrEqualToMonthlyPaymentCondition,$H150&lt;=$D151,
_xlpm.IsPrincipalZeroCondition,ROUND($H150,2) = 0,
_xlpm.IsPrincipalRemainingBlankCondition,$H150="",
_xlpm.IsPeriodBlankCondition,ISBLANK($A151),
_xlpm.Calculation,IF(_xlpm.IsPeriodBlankCondition,"",IF(_xlpm.IsPrincipalRemainingBlankCondition,"",IF(_xlpm.IsPrincipalZeroCondition,"",IF(_xlpm.IsPrincipalLessThenOrEqualToMonthlyPaymentCondition,$H150,_xlpm.PrincipalOwedCalculation)))),
_xlpm.Calculation
)</f>
        <v>225.59883132797859</v>
      </c>
      <c r="H151" s="5">
        <f>_xlfn.LET(
_xlpm.StartingBalanceGreaterThanPrincipalOwedPlusPrepaymentCondition,$E151&gt;=$G151,
_xlpm.IsPrincpalOwedPlusPrepaymentLessThanOrEqualToPrincipalRemainingCondition,ROUND($G151,2)&lt;=ROUND($H150,2),
_xlpm.IsCurrentPrincapalOwedAmtGreaterThanPrevPrincipalOwedCondition,$G150&gt;$H150,
_xlpm.IsPrincipalZeroCondition,ROUND($H150,2) = 0,
_xlpm.IsPrincipalRemainingBlankCondition,$H150="",
_xlpm.IsPeriodBlankCondition,ISBLANK($A151),
_xlpm.Calculation,IF(_xlpm.IsPeriodBlankCondition,"",IF(_xlpm.IsPrincipalRemainingBlankCondition,"",IF(_xlpm.IsPrincipalZeroCondition,"",IF(_xlpm.StartingBalanceGreaterThanPrincipalOwedPlusPrepaymentCondition,$E151-$G151,0)))),
_xlpm.Calculation
)</f>
        <v>163023.79725620529</v>
      </c>
      <c r="I151" s="5">
        <f>_xlfn.LET(
_xlpm.PrincpalRemainingCalculation,$B$11,
_xlpm.IsPrincipalZeroCondition,ROUND($H150,2) = 0,
_xlpm.IsPrincipalRemainingBlankCondition,$H150="",
_xlpm.IsPeriodBlankCondition,ISBLANK($A151),
_xlpm.Calculation,IF(_xlpm.IsPeriodBlankCondition,"",IF(_xlpm.IsPrincipalRemainingBlankCondition,"",IF(_xlpm.IsPrincipalZeroCondition,"",_xlpm.PrincpalRemainingCalculation))),
_xlpm.Calculation
)</f>
        <v>500</v>
      </c>
      <c r="J151" s="5">
        <f>_xlfn.LET(
_xlpm.IsPrincipalRemainingLessThanOrEqualToPMICutoffAmtCondition,$H150&lt;=$B$2*(1-$B$13),
_xlpm.PMIMonthlyPayment,$B$17,
_xlpm.IsPrincipalZeroCondition,ROUND($H150,2) = 0,
_xlpm.IsPrincipalRemainingBlankCondition,$H150="",
_xlpm.IsPeriodBlankCondition,ISBLANK($A151),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51" s="5">
        <f>_xlfn.LET(
_xlpm.IfPMIOwedIsBlank,IF($J151 = "",0,$J151),
_xlpm.TotalMonthlyPaymentCalculation,$F151+$G151+$I151+_xlpm.IfPMIOwedIsBlank,
_xlpm.IsPrincipalZeroCondition,ROUND($H150,2) = 0,
_xlpm.IsPrincipalRemainingBlankCondition,$H150="",
_xlpm.IsPeriodBlankCondition,ISBLANK($A151),
_xlpm.Calculation,IF(_xlpm.IsPeriodBlankCondition,"",IF(_xlpm.IsPrincipalRemainingBlankCondition,"",IF(_xlpm.IsPrincipalZeroCondition,"",_xlpm.TotalMonthlyPaymentCalculation))),
_xlpm.Calculation
)</f>
        <v>2386.0104653907556</v>
      </c>
      <c r="N151" s="5"/>
    </row>
    <row r="152" spans="1:14" x14ac:dyDescent="0.3">
      <c r="A152">
        <v>127</v>
      </c>
      <c r="B152" s="53">
        <f t="shared" si="1"/>
        <v>47665</v>
      </c>
      <c r="C152" s="70">
        <f>IF(ISBLANK($A152),"",'Variable Mortgage Schedule'!$C152)</f>
        <v>0.1</v>
      </c>
      <c r="D152" s="63">
        <f>_xlfn.LET(
_xlpm.Payment,IF(OR($C152&lt;&gt;$C151,$C151=""),-PMT($C152/12,COUNT($A152:$A$625),$H151),$D151),
_xlpm.IsPrincipalRemainingZeroCondition,ROUND($H151,2)=0,
_xlpm.IsPrincipalRemainingBlankCondition,$H151="",
_xlpm.IsPeriodBlankCondition,ISBLANK($A152),
_xlpm.Calculation,IF(_xlpm.IsPeriodBlankCondition,"",IF(_xlpm.IsPrincipalRemainingBlankCondition,"",IF(_xlpm.IsPrincipalRemainingZeroCondition,"",_xlpm.Payment))),
_xlpm.Calculation
)</f>
        <v>1586.0104653907558</v>
      </c>
      <c r="E152" s="5">
        <f>_xlfn.LET(
_xlpm.StartingPrincipalBalance,$H151,
_xlpm.IsPrincipalRemainingZeroCondition,ROUND($H151,2)=0,
_xlpm.IsPrincipalRemainingBlankCondition,$H151="",
_xlpm.IsPeriodBlankCondition,ISBLANK($A152),
_xlpm.Calculation,IF(_xlpm.IsPeriodBlankCondition,"",IF(_xlpm.IsPrincipalRemainingBlankCondition,"",IF(_xlpm.IsPrincipalRemainingZeroCondition,"",_xlpm.StartingPrincipalBalance))),
_xlpm.Calculation
)</f>
        <v>163023.79725620529</v>
      </c>
      <c r="F152" s="5" cm="1">
        <f t="array" ref="F152">_xlfn.LET(
_xlpm.InterestCalculation,$H151*($C152/12),
_xlpm.IsPrincipalRemainingZeroCondition,ROUND($H151,2)=0,
_xlpm.IsPrincipalRemainingBlankCondition,$H151="",
_xlpm.IsPeriodBlankCondition,ISBLANK($A152),
_xlpm.Calculation,IF(_xlpm.IsPeriodBlankCondition,"",IF(_xlpm.IsPrincipalRemainingBlankCondition,"",IF(_xlpm.IsPrincipalRemainingZeroCondition,"",_xlpm.InterestCalculation))),
_xlpm.Calculation
)</f>
        <v>1358.5316438017107</v>
      </c>
      <c r="G152" s="5">
        <f>_xlfn.LET(
_xlpm.PrincipalOwedCalculation,$D152-$F152,
_xlpm.IsPrincipalLessThenOrEqualToMonthlyPaymentCondition,$H151&lt;=$D152,
_xlpm.IsPrincipalZeroCondition,ROUND($H151,2) = 0,
_xlpm.IsPrincipalRemainingBlankCondition,$H151="",
_xlpm.IsPeriodBlankCondition,ISBLANK($A152),
_xlpm.Calculation,IF(_xlpm.IsPeriodBlankCondition,"",IF(_xlpm.IsPrincipalRemainingBlankCondition,"",IF(_xlpm.IsPrincipalZeroCondition,"",IF(_xlpm.IsPrincipalLessThenOrEqualToMonthlyPaymentCondition,$H151,_xlpm.PrincipalOwedCalculation)))),
_xlpm.Calculation
)</f>
        <v>227.47882158904508</v>
      </c>
      <c r="H152" s="5">
        <f>_xlfn.LET(
_xlpm.StartingBalanceGreaterThanPrincipalOwedPlusPrepaymentCondition,$E152&gt;=$G152,
_xlpm.IsPrincpalOwedPlusPrepaymentLessThanOrEqualToPrincipalRemainingCondition,ROUND($G152,2)&lt;=ROUND($H151,2),
_xlpm.IsCurrentPrincapalOwedAmtGreaterThanPrevPrincipalOwedCondition,$G151&gt;$H151,
_xlpm.IsPrincipalZeroCondition,ROUND($H151,2) = 0,
_xlpm.IsPrincipalRemainingBlankCondition,$H151="",
_xlpm.IsPeriodBlankCondition,ISBLANK($A152),
_xlpm.Calculation,IF(_xlpm.IsPeriodBlankCondition,"",IF(_xlpm.IsPrincipalRemainingBlankCondition,"",IF(_xlpm.IsPrincipalZeroCondition,"",IF(_xlpm.StartingBalanceGreaterThanPrincipalOwedPlusPrepaymentCondition,$E152-$G152,0)))),
_xlpm.Calculation
)</f>
        <v>162796.31843461623</v>
      </c>
      <c r="I152" s="5">
        <f>_xlfn.LET(
_xlpm.PrincpalRemainingCalculation,$B$11,
_xlpm.IsPrincipalZeroCondition,ROUND($H151,2) = 0,
_xlpm.IsPrincipalRemainingBlankCondition,$H151="",
_xlpm.IsPeriodBlankCondition,ISBLANK($A152),
_xlpm.Calculation,IF(_xlpm.IsPeriodBlankCondition,"",IF(_xlpm.IsPrincipalRemainingBlankCondition,"",IF(_xlpm.IsPrincipalZeroCondition,"",_xlpm.PrincpalRemainingCalculation))),
_xlpm.Calculation
)</f>
        <v>500</v>
      </c>
      <c r="J152" s="5">
        <f>_xlfn.LET(
_xlpm.IsPrincipalRemainingLessThanOrEqualToPMICutoffAmtCondition,$H151&lt;=$B$2*(1-$B$13),
_xlpm.PMIMonthlyPayment,$B$17,
_xlpm.IsPrincipalZeroCondition,ROUND($H151,2) = 0,
_xlpm.IsPrincipalRemainingBlankCondition,$H151="",
_xlpm.IsPeriodBlankCondition,ISBLANK($A152),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52" s="5">
        <f>_xlfn.LET(
_xlpm.IfPMIOwedIsBlank,IF($J152 = "",0,$J152),
_xlpm.TotalMonthlyPaymentCalculation,$F152+$G152+$I152+_xlpm.IfPMIOwedIsBlank,
_xlpm.IsPrincipalZeroCondition,ROUND($H151,2) = 0,
_xlpm.IsPrincipalRemainingBlankCondition,$H151="",
_xlpm.IsPeriodBlankCondition,ISBLANK($A152),
_xlpm.Calculation,IF(_xlpm.IsPeriodBlankCondition,"",IF(_xlpm.IsPrincipalRemainingBlankCondition,"",IF(_xlpm.IsPrincipalZeroCondition,"",_xlpm.TotalMonthlyPaymentCalculation))),
_xlpm.Calculation
)</f>
        <v>2386.0104653907556</v>
      </c>
      <c r="N152" s="5"/>
    </row>
    <row r="153" spans="1:14" x14ac:dyDescent="0.3">
      <c r="A153">
        <v>128</v>
      </c>
      <c r="B153" s="53">
        <f t="shared" si="1"/>
        <v>47696</v>
      </c>
      <c r="C153" s="70">
        <f>IF(ISBLANK($A153),"",'Variable Mortgage Schedule'!$C153)</f>
        <v>0.1</v>
      </c>
      <c r="D153" s="63">
        <f>_xlfn.LET(
_xlpm.Payment,IF(OR($C153&lt;&gt;$C152,$C152=""),-PMT($C153/12,COUNT($A153:$A$625),$H152),$D152),
_xlpm.IsPrincipalRemainingZeroCondition,ROUND($H152,2)=0,
_xlpm.IsPrincipalRemainingBlankCondition,$H152="",
_xlpm.IsPeriodBlankCondition,ISBLANK($A153),
_xlpm.Calculation,IF(_xlpm.IsPeriodBlankCondition,"",IF(_xlpm.IsPrincipalRemainingBlankCondition,"",IF(_xlpm.IsPrincipalRemainingZeroCondition,"",_xlpm.Payment))),
_xlpm.Calculation
)</f>
        <v>1586.0104653907558</v>
      </c>
      <c r="E153" s="5">
        <f>_xlfn.LET(
_xlpm.StartingPrincipalBalance,$H152,
_xlpm.IsPrincipalRemainingZeroCondition,ROUND($H152,2)=0,
_xlpm.IsPrincipalRemainingBlankCondition,$H152="",
_xlpm.IsPeriodBlankCondition,ISBLANK($A153),
_xlpm.Calculation,IF(_xlpm.IsPeriodBlankCondition,"",IF(_xlpm.IsPrincipalRemainingBlankCondition,"",IF(_xlpm.IsPrincipalRemainingZeroCondition,"",_xlpm.StartingPrincipalBalance))),
_xlpm.Calculation
)</f>
        <v>162796.31843461623</v>
      </c>
      <c r="F153" s="5" cm="1">
        <f t="array" ref="F153">_xlfn.LET(
_xlpm.InterestCalculation,$H152*($C153/12),
_xlpm.IsPrincipalRemainingZeroCondition,ROUND($H152,2)=0,
_xlpm.IsPrincipalRemainingBlankCondition,$H152="",
_xlpm.IsPeriodBlankCondition,ISBLANK($A153),
_xlpm.Calculation,IF(_xlpm.IsPeriodBlankCondition,"",IF(_xlpm.IsPrincipalRemainingBlankCondition,"",IF(_xlpm.IsPrincipalRemainingZeroCondition,"",_xlpm.InterestCalculation))),
_xlpm.Calculation
)</f>
        <v>1356.6359869551352</v>
      </c>
      <c r="G153" s="5">
        <f>_xlfn.LET(
_xlpm.PrincipalOwedCalculation,$D153-$F153,
_xlpm.IsPrincipalLessThenOrEqualToMonthlyPaymentCondition,$H152&lt;=$D153,
_xlpm.IsPrincipalZeroCondition,ROUND($H152,2) = 0,
_xlpm.IsPrincipalRemainingBlankCondition,$H152="",
_xlpm.IsPeriodBlankCondition,ISBLANK($A153),
_xlpm.Calculation,IF(_xlpm.IsPeriodBlankCondition,"",IF(_xlpm.IsPrincipalRemainingBlankCondition,"",IF(_xlpm.IsPrincipalZeroCondition,"",IF(_xlpm.IsPrincipalLessThenOrEqualToMonthlyPaymentCondition,$H152,_xlpm.PrincipalOwedCalculation)))),
_xlpm.Calculation
)</f>
        <v>229.37447843562063</v>
      </c>
      <c r="H153" s="5">
        <f>_xlfn.LET(
_xlpm.StartingBalanceGreaterThanPrincipalOwedPlusPrepaymentCondition,$E153&gt;=$G153,
_xlpm.IsPrincpalOwedPlusPrepaymentLessThanOrEqualToPrincipalRemainingCondition,ROUND($G153,2)&lt;=ROUND($H152,2),
_xlpm.IsCurrentPrincapalOwedAmtGreaterThanPrevPrincipalOwedCondition,$G152&gt;$H152,
_xlpm.IsPrincipalZeroCondition,ROUND($H152,2) = 0,
_xlpm.IsPrincipalRemainingBlankCondition,$H152="",
_xlpm.IsPeriodBlankCondition,ISBLANK($A153),
_xlpm.Calculation,IF(_xlpm.IsPeriodBlankCondition,"",IF(_xlpm.IsPrincipalRemainingBlankCondition,"",IF(_xlpm.IsPrincipalZeroCondition,"",IF(_xlpm.StartingBalanceGreaterThanPrincipalOwedPlusPrepaymentCondition,$E153-$G153,0)))),
_xlpm.Calculation
)</f>
        <v>162566.94395618062</v>
      </c>
      <c r="I153" s="5">
        <f>_xlfn.LET(
_xlpm.PrincpalRemainingCalculation,$B$11,
_xlpm.IsPrincipalZeroCondition,ROUND($H152,2) = 0,
_xlpm.IsPrincipalRemainingBlankCondition,$H152="",
_xlpm.IsPeriodBlankCondition,ISBLANK($A153),
_xlpm.Calculation,IF(_xlpm.IsPeriodBlankCondition,"",IF(_xlpm.IsPrincipalRemainingBlankCondition,"",IF(_xlpm.IsPrincipalZeroCondition,"",_xlpm.PrincpalRemainingCalculation))),
_xlpm.Calculation
)</f>
        <v>500</v>
      </c>
      <c r="J153" s="5">
        <f>_xlfn.LET(
_xlpm.IsPrincipalRemainingLessThanOrEqualToPMICutoffAmtCondition,$H152&lt;=$B$2*(1-$B$13),
_xlpm.PMIMonthlyPayment,$B$17,
_xlpm.IsPrincipalZeroCondition,ROUND($H152,2) = 0,
_xlpm.IsPrincipalRemainingBlankCondition,$H152="",
_xlpm.IsPeriodBlankCondition,ISBLANK($A153),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53" s="5">
        <f>_xlfn.LET(
_xlpm.IfPMIOwedIsBlank,IF($J153 = "",0,$J153),
_xlpm.TotalMonthlyPaymentCalculation,$F153+$G153+$I153+_xlpm.IfPMIOwedIsBlank,
_xlpm.IsPrincipalZeroCondition,ROUND($H152,2) = 0,
_xlpm.IsPrincipalRemainingBlankCondition,$H152="",
_xlpm.IsPeriodBlankCondition,ISBLANK($A153),
_xlpm.Calculation,IF(_xlpm.IsPeriodBlankCondition,"",IF(_xlpm.IsPrincipalRemainingBlankCondition,"",IF(_xlpm.IsPrincipalZeroCondition,"",_xlpm.TotalMonthlyPaymentCalculation))),
_xlpm.Calculation
)</f>
        <v>2386.0104653907556</v>
      </c>
      <c r="N153" s="5"/>
    </row>
    <row r="154" spans="1:14" x14ac:dyDescent="0.3">
      <c r="A154">
        <v>129</v>
      </c>
      <c r="B154" s="53">
        <f t="shared" si="1"/>
        <v>47727</v>
      </c>
      <c r="C154" s="70">
        <f>IF(ISBLANK($A154),"",'Variable Mortgage Schedule'!$C154)</f>
        <v>0.1</v>
      </c>
      <c r="D154" s="63">
        <f>_xlfn.LET(
_xlpm.Payment,IF(OR($C154&lt;&gt;$C153,$C153=""),-PMT($C154/12,COUNT($A154:$A$625),$H153),$D153),
_xlpm.IsPrincipalRemainingZeroCondition,ROUND($H153,2)=0,
_xlpm.IsPrincipalRemainingBlankCondition,$H153="",
_xlpm.IsPeriodBlankCondition,ISBLANK($A154),
_xlpm.Calculation,IF(_xlpm.IsPeriodBlankCondition,"",IF(_xlpm.IsPrincipalRemainingBlankCondition,"",IF(_xlpm.IsPrincipalRemainingZeroCondition,"",_xlpm.Payment))),
_xlpm.Calculation
)</f>
        <v>1586.0104653907558</v>
      </c>
      <c r="E154" s="5">
        <f>_xlfn.LET(
_xlpm.StartingPrincipalBalance,$H153,
_xlpm.IsPrincipalRemainingZeroCondition,ROUND($H153,2)=0,
_xlpm.IsPrincipalRemainingBlankCondition,$H153="",
_xlpm.IsPeriodBlankCondition,ISBLANK($A154),
_xlpm.Calculation,IF(_xlpm.IsPeriodBlankCondition,"",IF(_xlpm.IsPrincipalRemainingBlankCondition,"",IF(_xlpm.IsPrincipalRemainingZeroCondition,"",_xlpm.StartingPrincipalBalance))),
_xlpm.Calculation
)</f>
        <v>162566.94395618062</v>
      </c>
      <c r="F154" s="5" cm="1">
        <f t="array" ref="F154">_xlfn.LET(
_xlpm.InterestCalculation,$H153*($C154/12),
_xlpm.IsPrincipalRemainingZeroCondition,ROUND($H153,2)=0,
_xlpm.IsPrincipalRemainingBlankCondition,$H153="",
_xlpm.IsPeriodBlankCondition,ISBLANK($A154),
_xlpm.Calculation,IF(_xlpm.IsPeriodBlankCondition,"",IF(_xlpm.IsPrincipalRemainingBlankCondition,"",IF(_xlpm.IsPrincipalRemainingZeroCondition,"",_xlpm.InterestCalculation))),
_xlpm.Calculation
)</f>
        <v>1354.7245329681718</v>
      </c>
      <c r="G154" s="5">
        <f>_xlfn.LET(
_xlpm.PrincipalOwedCalculation,$D154-$F154,
_xlpm.IsPrincipalLessThenOrEqualToMonthlyPaymentCondition,$H153&lt;=$D154,
_xlpm.IsPrincipalZeroCondition,ROUND($H153,2) = 0,
_xlpm.IsPrincipalRemainingBlankCondition,$H153="",
_xlpm.IsPeriodBlankCondition,ISBLANK($A154),
_xlpm.Calculation,IF(_xlpm.IsPeriodBlankCondition,"",IF(_xlpm.IsPrincipalRemainingBlankCondition,"",IF(_xlpm.IsPrincipalZeroCondition,"",IF(_xlpm.IsPrincipalLessThenOrEqualToMonthlyPaymentCondition,$H153,_xlpm.PrincipalOwedCalculation)))),
_xlpm.Calculation
)</f>
        <v>231.28593242258398</v>
      </c>
      <c r="H154" s="5">
        <f>_xlfn.LET(
_xlpm.StartingBalanceGreaterThanPrincipalOwedPlusPrepaymentCondition,$E154&gt;=$G154,
_xlpm.IsPrincpalOwedPlusPrepaymentLessThanOrEqualToPrincipalRemainingCondition,ROUND($G154,2)&lt;=ROUND($H153,2),
_xlpm.IsCurrentPrincapalOwedAmtGreaterThanPrevPrincipalOwedCondition,$G153&gt;$H153,
_xlpm.IsPrincipalZeroCondition,ROUND($H153,2) = 0,
_xlpm.IsPrincipalRemainingBlankCondition,$H153="",
_xlpm.IsPeriodBlankCondition,ISBLANK($A154),
_xlpm.Calculation,IF(_xlpm.IsPeriodBlankCondition,"",IF(_xlpm.IsPrincipalRemainingBlankCondition,"",IF(_xlpm.IsPrincipalZeroCondition,"",IF(_xlpm.StartingBalanceGreaterThanPrincipalOwedPlusPrepaymentCondition,$E154-$G154,0)))),
_xlpm.Calculation
)</f>
        <v>162335.65802375803</v>
      </c>
      <c r="I154" s="5">
        <f>_xlfn.LET(
_xlpm.PrincpalRemainingCalculation,$B$11,
_xlpm.IsPrincipalZeroCondition,ROUND($H153,2) = 0,
_xlpm.IsPrincipalRemainingBlankCondition,$H153="",
_xlpm.IsPeriodBlankCondition,ISBLANK($A154),
_xlpm.Calculation,IF(_xlpm.IsPeriodBlankCondition,"",IF(_xlpm.IsPrincipalRemainingBlankCondition,"",IF(_xlpm.IsPrincipalZeroCondition,"",_xlpm.PrincpalRemainingCalculation))),
_xlpm.Calculation
)</f>
        <v>500</v>
      </c>
      <c r="J154" s="5">
        <f>_xlfn.LET(
_xlpm.IsPrincipalRemainingLessThanOrEqualToPMICutoffAmtCondition,$H153&lt;=$B$2*(1-$B$13),
_xlpm.PMIMonthlyPayment,$B$17,
_xlpm.IsPrincipalZeroCondition,ROUND($H153,2) = 0,
_xlpm.IsPrincipalRemainingBlankCondition,$H153="",
_xlpm.IsPeriodBlankCondition,ISBLANK($A154),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54" s="5">
        <f>_xlfn.LET(
_xlpm.IfPMIOwedIsBlank,IF($J154 = "",0,$J154),
_xlpm.TotalMonthlyPaymentCalculation,$F154+$G154+$I154+_xlpm.IfPMIOwedIsBlank,
_xlpm.IsPrincipalZeroCondition,ROUND($H153,2) = 0,
_xlpm.IsPrincipalRemainingBlankCondition,$H153="",
_xlpm.IsPeriodBlankCondition,ISBLANK($A154),
_xlpm.Calculation,IF(_xlpm.IsPeriodBlankCondition,"",IF(_xlpm.IsPrincipalRemainingBlankCondition,"",IF(_xlpm.IsPrincipalZeroCondition,"",_xlpm.TotalMonthlyPaymentCalculation))),
_xlpm.Calculation
)</f>
        <v>2386.0104653907556</v>
      </c>
      <c r="N154" s="5"/>
    </row>
    <row r="155" spans="1:14" x14ac:dyDescent="0.3">
      <c r="A155">
        <v>130</v>
      </c>
      <c r="B155" s="53">
        <f t="shared" ref="B155:B218" si="2">IF(ISBLANK($A155),"",EDATE($B154,1))</f>
        <v>47757</v>
      </c>
      <c r="C155" s="70">
        <f>IF(ISBLANK($A155),"",'Variable Mortgage Schedule'!$C155)</f>
        <v>0.1</v>
      </c>
      <c r="D155" s="63">
        <f>_xlfn.LET(
_xlpm.Payment,IF(OR($C155&lt;&gt;$C154,$C154=""),-PMT($C155/12,COUNT($A155:$A$625),$H154),$D154),
_xlpm.IsPrincipalRemainingZeroCondition,ROUND($H154,2)=0,
_xlpm.IsPrincipalRemainingBlankCondition,$H154="",
_xlpm.IsPeriodBlankCondition,ISBLANK($A155),
_xlpm.Calculation,IF(_xlpm.IsPeriodBlankCondition,"",IF(_xlpm.IsPrincipalRemainingBlankCondition,"",IF(_xlpm.IsPrincipalRemainingZeroCondition,"",_xlpm.Payment))),
_xlpm.Calculation
)</f>
        <v>1586.0104653907558</v>
      </c>
      <c r="E155" s="5">
        <f>_xlfn.LET(
_xlpm.StartingPrincipalBalance,$H154,
_xlpm.IsPrincipalRemainingZeroCondition,ROUND($H154,2)=0,
_xlpm.IsPrincipalRemainingBlankCondition,$H154="",
_xlpm.IsPeriodBlankCondition,ISBLANK($A155),
_xlpm.Calculation,IF(_xlpm.IsPeriodBlankCondition,"",IF(_xlpm.IsPrincipalRemainingBlankCondition,"",IF(_xlpm.IsPrincipalRemainingZeroCondition,"",_xlpm.StartingPrincipalBalance))),
_xlpm.Calculation
)</f>
        <v>162335.65802375803</v>
      </c>
      <c r="F155" s="5" cm="1">
        <f t="array" ref="F155">_xlfn.LET(
_xlpm.InterestCalculation,$H154*($C155/12),
_xlpm.IsPrincipalRemainingZeroCondition,ROUND($H154,2)=0,
_xlpm.IsPrincipalRemainingBlankCondition,$H154="",
_xlpm.IsPeriodBlankCondition,ISBLANK($A155),
_xlpm.Calculation,IF(_xlpm.IsPeriodBlankCondition,"",IF(_xlpm.IsPrincipalRemainingBlankCondition,"",IF(_xlpm.IsPrincipalRemainingZeroCondition,"",_xlpm.InterestCalculation))),
_xlpm.Calculation
)</f>
        <v>1352.7971501979837</v>
      </c>
      <c r="G155" s="5">
        <f>_xlfn.LET(
_xlpm.PrincipalOwedCalculation,$D155-$F155,
_xlpm.IsPrincipalLessThenOrEqualToMonthlyPaymentCondition,$H154&lt;=$D155,
_xlpm.IsPrincipalZeroCondition,ROUND($H154,2) = 0,
_xlpm.IsPrincipalRemainingBlankCondition,$H154="",
_xlpm.IsPeriodBlankCondition,ISBLANK($A155),
_xlpm.Calculation,IF(_xlpm.IsPeriodBlankCondition,"",IF(_xlpm.IsPrincipalRemainingBlankCondition,"",IF(_xlpm.IsPrincipalZeroCondition,"",IF(_xlpm.IsPrincipalLessThenOrEqualToMonthlyPaymentCondition,$H154,_xlpm.PrincipalOwedCalculation)))),
_xlpm.Calculation
)</f>
        <v>233.21331519277214</v>
      </c>
      <c r="H155" s="5">
        <f>_xlfn.LET(
_xlpm.StartingBalanceGreaterThanPrincipalOwedPlusPrepaymentCondition,$E155&gt;=$G155,
_xlpm.IsPrincpalOwedPlusPrepaymentLessThanOrEqualToPrincipalRemainingCondition,ROUND($G155,2)&lt;=ROUND($H154,2),
_xlpm.IsCurrentPrincapalOwedAmtGreaterThanPrevPrincipalOwedCondition,$G154&gt;$H154,
_xlpm.IsPrincipalZeroCondition,ROUND($H154,2) = 0,
_xlpm.IsPrincipalRemainingBlankCondition,$H154="",
_xlpm.IsPeriodBlankCondition,ISBLANK($A155),
_xlpm.Calculation,IF(_xlpm.IsPeriodBlankCondition,"",IF(_xlpm.IsPrincipalRemainingBlankCondition,"",IF(_xlpm.IsPrincipalZeroCondition,"",IF(_xlpm.StartingBalanceGreaterThanPrincipalOwedPlusPrepaymentCondition,$E155-$G155,0)))),
_xlpm.Calculation
)</f>
        <v>162102.44470856525</v>
      </c>
      <c r="I155" s="5">
        <f>_xlfn.LET(
_xlpm.PrincpalRemainingCalculation,$B$11,
_xlpm.IsPrincipalZeroCondition,ROUND($H154,2) = 0,
_xlpm.IsPrincipalRemainingBlankCondition,$H154="",
_xlpm.IsPeriodBlankCondition,ISBLANK($A155),
_xlpm.Calculation,IF(_xlpm.IsPeriodBlankCondition,"",IF(_xlpm.IsPrincipalRemainingBlankCondition,"",IF(_xlpm.IsPrincipalZeroCondition,"",_xlpm.PrincpalRemainingCalculation))),
_xlpm.Calculation
)</f>
        <v>500</v>
      </c>
      <c r="J155" s="5">
        <f>_xlfn.LET(
_xlpm.IsPrincipalRemainingLessThanOrEqualToPMICutoffAmtCondition,$H154&lt;=$B$2*(1-$B$13),
_xlpm.PMIMonthlyPayment,$B$17,
_xlpm.IsPrincipalZeroCondition,ROUND($H154,2) = 0,
_xlpm.IsPrincipalRemainingBlankCondition,$H154="",
_xlpm.IsPeriodBlankCondition,ISBLANK($A155),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55" s="5">
        <f>_xlfn.LET(
_xlpm.IfPMIOwedIsBlank,IF($J155 = "",0,$J155),
_xlpm.TotalMonthlyPaymentCalculation,$F155+$G155+$I155+_xlpm.IfPMIOwedIsBlank,
_xlpm.IsPrincipalZeroCondition,ROUND($H154,2) = 0,
_xlpm.IsPrincipalRemainingBlankCondition,$H154="",
_xlpm.IsPeriodBlankCondition,ISBLANK($A155),
_xlpm.Calculation,IF(_xlpm.IsPeriodBlankCondition,"",IF(_xlpm.IsPrincipalRemainingBlankCondition,"",IF(_xlpm.IsPrincipalZeroCondition,"",_xlpm.TotalMonthlyPaymentCalculation))),
_xlpm.Calculation
)</f>
        <v>2386.0104653907556</v>
      </c>
      <c r="N155" s="5"/>
    </row>
    <row r="156" spans="1:14" x14ac:dyDescent="0.3">
      <c r="A156">
        <v>131</v>
      </c>
      <c r="B156" s="53">
        <f t="shared" si="2"/>
        <v>47788</v>
      </c>
      <c r="C156" s="70">
        <f>IF(ISBLANK($A156),"",'Variable Mortgage Schedule'!$C156)</f>
        <v>0.1</v>
      </c>
      <c r="D156" s="63">
        <f>_xlfn.LET(
_xlpm.Payment,IF(OR($C156&lt;&gt;$C155,$C155=""),-PMT($C156/12,COUNT($A156:$A$625),$H155),$D155),
_xlpm.IsPrincipalRemainingZeroCondition,ROUND($H155,2)=0,
_xlpm.IsPrincipalRemainingBlankCondition,$H155="",
_xlpm.IsPeriodBlankCondition,ISBLANK($A156),
_xlpm.Calculation,IF(_xlpm.IsPeriodBlankCondition,"",IF(_xlpm.IsPrincipalRemainingBlankCondition,"",IF(_xlpm.IsPrincipalRemainingZeroCondition,"",_xlpm.Payment))),
_xlpm.Calculation
)</f>
        <v>1586.0104653907558</v>
      </c>
      <c r="E156" s="5">
        <f>_xlfn.LET(
_xlpm.StartingPrincipalBalance,$H155,
_xlpm.IsPrincipalRemainingZeroCondition,ROUND($H155,2)=0,
_xlpm.IsPrincipalRemainingBlankCondition,$H155="",
_xlpm.IsPeriodBlankCondition,ISBLANK($A156),
_xlpm.Calculation,IF(_xlpm.IsPeriodBlankCondition,"",IF(_xlpm.IsPrincipalRemainingBlankCondition,"",IF(_xlpm.IsPrincipalRemainingZeroCondition,"",_xlpm.StartingPrincipalBalance))),
_xlpm.Calculation
)</f>
        <v>162102.44470856525</v>
      </c>
      <c r="F156" s="5" cm="1">
        <f t="array" ref="F156">_xlfn.LET(
_xlpm.InterestCalculation,$H155*($C156/12),
_xlpm.IsPrincipalRemainingZeroCondition,ROUND($H155,2)=0,
_xlpm.IsPrincipalRemainingBlankCondition,$H155="",
_xlpm.IsPeriodBlankCondition,ISBLANK($A156),
_xlpm.Calculation,IF(_xlpm.IsPeriodBlankCondition,"",IF(_xlpm.IsPrincipalRemainingBlankCondition,"",IF(_xlpm.IsPrincipalRemainingZeroCondition,"",_xlpm.InterestCalculation))),
_xlpm.Calculation
)</f>
        <v>1350.8537059047103</v>
      </c>
      <c r="G156" s="5">
        <f>_xlfn.LET(
_xlpm.PrincipalOwedCalculation,$D156-$F156,
_xlpm.IsPrincipalLessThenOrEqualToMonthlyPaymentCondition,$H155&lt;=$D156,
_xlpm.IsPrincipalZeroCondition,ROUND($H155,2) = 0,
_xlpm.IsPrincipalRemainingBlankCondition,$H155="",
_xlpm.IsPeriodBlankCondition,ISBLANK($A156),
_xlpm.Calculation,IF(_xlpm.IsPeriodBlankCondition,"",IF(_xlpm.IsPrincipalRemainingBlankCondition,"",IF(_xlpm.IsPrincipalZeroCondition,"",IF(_xlpm.IsPrincipalLessThenOrEqualToMonthlyPaymentCondition,$H155,_xlpm.PrincipalOwedCalculation)))),
_xlpm.Calculation
)</f>
        <v>235.15675948604553</v>
      </c>
      <c r="H156" s="5">
        <f>_xlfn.LET(
_xlpm.StartingBalanceGreaterThanPrincipalOwedPlusPrepaymentCondition,$E156&gt;=$G156,
_xlpm.IsPrincpalOwedPlusPrepaymentLessThanOrEqualToPrincipalRemainingCondition,ROUND($G156,2)&lt;=ROUND($H155,2),
_xlpm.IsCurrentPrincapalOwedAmtGreaterThanPrevPrincipalOwedCondition,$G155&gt;$H155,
_xlpm.IsPrincipalZeroCondition,ROUND($H155,2) = 0,
_xlpm.IsPrincipalRemainingBlankCondition,$H155="",
_xlpm.IsPeriodBlankCondition,ISBLANK($A156),
_xlpm.Calculation,IF(_xlpm.IsPeriodBlankCondition,"",IF(_xlpm.IsPrincipalRemainingBlankCondition,"",IF(_xlpm.IsPrincipalZeroCondition,"",IF(_xlpm.StartingBalanceGreaterThanPrincipalOwedPlusPrepaymentCondition,$E156-$G156,0)))),
_xlpm.Calculation
)</f>
        <v>161867.28794907921</v>
      </c>
      <c r="I156" s="5">
        <f>_xlfn.LET(
_xlpm.PrincpalRemainingCalculation,$B$11,
_xlpm.IsPrincipalZeroCondition,ROUND($H155,2) = 0,
_xlpm.IsPrincipalRemainingBlankCondition,$H155="",
_xlpm.IsPeriodBlankCondition,ISBLANK($A156),
_xlpm.Calculation,IF(_xlpm.IsPeriodBlankCondition,"",IF(_xlpm.IsPrincipalRemainingBlankCondition,"",IF(_xlpm.IsPrincipalZeroCondition,"",_xlpm.PrincpalRemainingCalculation))),
_xlpm.Calculation
)</f>
        <v>500</v>
      </c>
      <c r="J156" s="5">
        <f>_xlfn.LET(
_xlpm.IsPrincipalRemainingLessThanOrEqualToPMICutoffAmtCondition,$H155&lt;=$B$2*(1-$B$13),
_xlpm.PMIMonthlyPayment,$B$17,
_xlpm.IsPrincipalZeroCondition,ROUND($H155,2) = 0,
_xlpm.IsPrincipalRemainingBlankCondition,$H155="",
_xlpm.IsPeriodBlankCondition,ISBLANK($A156),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56" s="5">
        <f>_xlfn.LET(
_xlpm.IfPMIOwedIsBlank,IF($J156 = "",0,$J156),
_xlpm.TotalMonthlyPaymentCalculation,$F156+$G156+$I156+_xlpm.IfPMIOwedIsBlank,
_xlpm.IsPrincipalZeroCondition,ROUND($H155,2) = 0,
_xlpm.IsPrincipalRemainingBlankCondition,$H155="",
_xlpm.IsPeriodBlankCondition,ISBLANK($A156),
_xlpm.Calculation,IF(_xlpm.IsPeriodBlankCondition,"",IF(_xlpm.IsPrincipalRemainingBlankCondition,"",IF(_xlpm.IsPrincipalZeroCondition,"",_xlpm.TotalMonthlyPaymentCalculation))),
_xlpm.Calculation
)</f>
        <v>2386.0104653907556</v>
      </c>
      <c r="N156" s="5"/>
    </row>
    <row r="157" spans="1:14" x14ac:dyDescent="0.3">
      <c r="A157">
        <v>132</v>
      </c>
      <c r="B157" s="53">
        <f t="shared" si="2"/>
        <v>47818</v>
      </c>
      <c r="C157" s="70">
        <f>IF(ISBLANK($A157),"",'Variable Mortgage Schedule'!$C157)</f>
        <v>0.1</v>
      </c>
      <c r="D157" s="63">
        <f>_xlfn.LET(
_xlpm.Payment,IF(OR($C157&lt;&gt;$C156,$C156=""),-PMT($C157/12,COUNT($A157:$A$625),$H156),$D156),
_xlpm.IsPrincipalRemainingZeroCondition,ROUND($H156,2)=0,
_xlpm.IsPrincipalRemainingBlankCondition,$H156="",
_xlpm.IsPeriodBlankCondition,ISBLANK($A157),
_xlpm.Calculation,IF(_xlpm.IsPeriodBlankCondition,"",IF(_xlpm.IsPrincipalRemainingBlankCondition,"",IF(_xlpm.IsPrincipalRemainingZeroCondition,"",_xlpm.Payment))),
_xlpm.Calculation
)</f>
        <v>1586.0104653907558</v>
      </c>
      <c r="E157" s="5">
        <f>_xlfn.LET(
_xlpm.StartingPrincipalBalance,$H156,
_xlpm.IsPrincipalRemainingZeroCondition,ROUND($H156,2)=0,
_xlpm.IsPrincipalRemainingBlankCondition,$H156="",
_xlpm.IsPeriodBlankCondition,ISBLANK($A157),
_xlpm.Calculation,IF(_xlpm.IsPeriodBlankCondition,"",IF(_xlpm.IsPrincipalRemainingBlankCondition,"",IF(_xlpm.IsPrincipalRemainingZeroCondition,"",_xlpm.StartingPrincipalBalance))),
_xlpm.Calculation
)</f>
        <v>161867.28794907921</v>
      </c>
      <c r="F157" s="5" cm="1">
        <f t="array" ref="F157">_xlfn.LET(
_xlpm.InterestCalculation,$H156*($C157/12),
_xlpm.IsPrincipalRemainingZeroCondition,ROUND($H156,2)=0,
_xlpm.IsPrincipalRemainingBlankCondition,$H156="",
_xlpm.IsPeriodBlankCondition,ISBLANK($A157),
_xlpm.Calculation,IF(_xlpm.IsPeriodBlankCondition,"",IF(_xlpm.IsPrincipalRemainingBlankCondition,"",IF(_xlpm.IsPrincipalRemainingZeroCondition,"",_xlpm.InterestCalculation))),
_xlpm.Calculation
)</f>
        <v>1348.8940662423267</v>
      </c>
      <c r="G157" s="5">
        <f>_xlfn.LET(
_xlpm.PrincipalOwedCalculation,$D157-$F157,
_xlpm.IsPrincipalLessThenOrEqualToMonthlyPaymentCondition,$H156&lt;=$D157,
_xlpm.IsPrincipalZeroCondition,ROUND($H156,2) = 0,
_xlpm.IsPrincipalRemainingBlankCondition,$H156="",
_xlpm.IsPeriodBlankCondition,ISBLANK($A157),
_xlpm.Calculation,IF(_xlpm.IsPeriodBlankCondition,"",IF(_xlpm.IsPrincipalRemainingBlankCondition,"",IF(_xlpm.IsPrincipalZeroCondition,"",IF(_xlpm.IsPrincipalLessThenOrEqualToMonthlyPaymentCondition,$H156,_xlpm.PrincipalOwedCalculation)))),
_xlpm.Calculation
)</f>
        <v>237.11639914842908</v>
      </c>
      <c r="H157" s="5">
        <f>_xlfn.LET(
_xlpm.StartingBalanceGreaterThanPrincipalOwedPlusPrepaymentCondition,$E157&gt;=$G157,
_xlpm.IsPrincpalOwedPlusPrepaymentLessThanOrEqualToPrincipalRemainingCondition,ROUND($G157,2)&lt;=ROUND($H156,2),
_xlpm.IsCurrentPrincapalOwedAmtGreaterThanPrevPrincipalOwedCondition,$G156&gt;$H156,
_xlpm.IsPrincipalZeroCondition,ROUND($H156,2) = 0,
_xlpm.IsPrincipalRemainingBlankCondition,$H156="",
_xlpm.IsPeriodBlankCondition,ISBLANK($A157),
_xlpm.Calculation,IF(_xlpm.IsPeriodBlankCondition,"",IF(_xlpm.IsPrincipalRemainingBlankCondition,"",IF(_xlpm.IsPrincipalZeroCondition,"",IF(_xlpm.StartingBalanceGreaterThanPrincipalOwedPlusPrepaymentCondition,$E157-$G157,0)))),
_xlpm.Calculation
)</f>
        <v>161630.17154993079</v>
      </c>
      <c r="I157" s="5">
        <f>_xlfn.LET(
_xlpm.PrincpalRemainingCalculation,$B$11,
_xlpm.IsPrincipalZeroCondition,ROUND($H156,2) = 0,
_xlpm.IsPrincipalRemainingBlankCondition,$H156="",
_xlpm.IsPeriodBlankCondition,ISBLANK($A157),
_xlpm.Calculation,IF(_xlpm.IsPeriodBlankCondition,"",IF(_xlpm.IsPrincipalRemainingBlankCondition,"",IF(_xlpm.IsPrincipalZeroCondition,"",_xlpm.PrincpalRemainingCalculation))),
_xlpm.Calculation
)</f>
        <v>500</v>
      </c>
      <c r="J157" s="5">
        <f>_xlfn.LET(
_xlpm.IsPrincipalRemainingLessThanOrEqualToPMICutoffAmtCondition,$H156&lt;=$B$2*(1-$B$13),
_xlpm.PMIMonthlyPayment,$B$17,
_xlpm.IsPrincipalZeroCondition,ROUND($H156,2) = 0,
_xlpm.IsPrincipalRemainingBlankCondition,$H156="",
_xlpm.IsPeriodBlankCondition,ISBLANK($A157),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57" s="5">
        <f>_xlfn.LET(
_xlpm.IfPMIOwedIsBlank,IF($J157 = "",0,$J157),
_xlpm.TotalMonthlyPaymentCalculation,$F157+$G157+$I157+_xlpm.IfPMIOwedIsBlank,
_xlpm.IsPrincipalZeroCondition,ROUND($H156,2) = 0,
_xlpm.IsPrincipalRemainingBlankCondition,$H156="",
_xlpm.IsPeriodBlankCondition,ISBLANK($A157),
_xlpm.Calculation,IF(_xlpm.IsPeriodBlankCondition,"",IF(_xlpm.IsPrincipalRemainingBlankCondition,"",IF(_xlpm.IsPrincipalZeroCondition,"",_xlpm.TotalMonthlyPaymentCalculation))),
_xlpm.Calculation
)</f>
        <v>2386.0104653907556</v>
      </c>
      <c r="N157" s="5"/>
    </row>
    <row r="158" spans="1:14" x14ac:dyDescent="0.3">
      <c r="A158">
        <v>133</v>
      </c>
      <c r="B158" s="53">
        <f t="shared" si="2"/>
        <v>47849</v>
      </c>
      <c r="C158" s="70">
        <f>IF(ISBLANK($A158),"",'Variable Mortgage Schedule'!$C158)</f>
        <v>0.1</v>
      </c>
      <c r="D158" s="63">
        <f>_xlfn.LET(
_xlpm.Payment,IF(OR($C158&lt;&gt;$C157,$C157=""),-PMT($C158/12,COUNT($A158:$A$625),$H157),$D157),
_xlpm.IsPrincipalRemainingZeroCondition,ROUND($H157,2)=0,
_xlpm.IsPrincipalRemainingBlankCondition,$H157="",
_xlpm.IsPeriodBlankCondition,ISBLANK($A158),
_xlpm.Calculation,IF(_xlpm.IsPeriodBlankCondition,"",IF(_xlpm.IsPrincipalRemainingBlankCondition,"",IF(_xlpm.IsPrincipalRemainingZeroCondition,"",_xlpm.Payment))),
_xlpm.Calculation
)</f>
        <v>1586.0104653907558</v>
      </c>
      <c r="E158" s="5">
        <f>_xlfn.LET(
_xlpm.StartingPrincipalBalance,$H157,
_xlpm.IsPrincipalRemainingZeroCondition,ROUND($H157,2)=0,
_xlpm.IsPrincipalRemainingBlankCondition,$H157="",
_xlpm.IsPeriodBlankCondition,ISBLANK($A158),
_xlpm.Calculation,IF(_xlpm.IsPeriodBlankCondition,"",IF(_xlpm.IsPrincipalRemainingBlankCondition,"",IF(_xlpm.IsPrincipalRemainingZeroCondition,"",_xlpm.StartingPrincipalBalance))),
_xlpm.Calculation
)</f>
        <v>161630.17154993079</v>
      </c>
      <c r="F158" s="5" cm="1">
        <f t="array" ref="F158">_xlfn.LET(
_xlpm.InterestCalculation,$H157*($C158/12),
_xlpm.IsPrincipalRemainingZeroCondition,ROUND($H157,2)=0,
_xlpm.IsPrincipalRemainingBlankCondition,$H157="",
_xlpm.IsPeriodBlankCondition,ISBLANK($A158),
_xlpm.Calculation,IF(_xlpm.IsPeriodBlankCondition,"",IF(_xlpm.IsPrincipalRemainingBlankCondition,"",IF(_xlpm.IsPrincipalRemainingZeroCondition,"",_xlpm.InterestCalculation))),
_xlpm.Calculation
)</f>
        <v>1346.9180962494233</v>
      </c>
      <c r="G158" s="5">
        <f>_xlfn.LET(
_xlpm.PrincipalOwedCalculation,$D158-$F158,
_xlpm.IsPrincipalLessThenOrEqualToMonthlyPaymentCondition,$H157&lt;=$D158,
_xlpm.IsPrincipalZeroCondition,ROUND($H157,2) = 0,
_xlpm.IsPrincipalRemainingBlankCondition,$H157="",
_xlpm.IsPeriodBlankCondition,ISBLANK($A158),
_xlpm.Calculation,IF(_xlpm.IsPeriodBlankCondition,"",IF(_xlpm.IsPrincipalRemainingBlankCondition,"",IF(_xlpm.IsPrincipalZeroCondition,"",IF(_xlpm.IsPrincipalLessThenOrEqualToMonthlyPaymentCondition,$H157,_xlpm.PrincipalOwedCalculation)))),
_xlpm.Calculation
)</f>
        <v>239.09236914133248</v>
      </c>
      <c r="H158" s="5">
        <f>_xlfn.LET(
_xlpm.StartingBalanceGreaterThanPrincipalOwedPlusPrepaymentCondition,$E158&gt;=$G158,
_xlpm.IsPrincpalOwedPlusPrepaymentLessThanOrEqualToPrincipalRemainingCondition,ROUND($G158,2)&lt;=ROUND($H157,2),
_xlpm.IsCurrentPrincapalOwedAmtGreaterThanPrevPrincipalOwedCondition,$G157&gt;$H157,
_xlpm.IsPrincipalZeroCondition,ROUND($H157,2) = 0,
_xlpm.IsPrincipalRemainingBlankCondition,$H157="",
_xlpm.IsPeriodBlankCondition,ISBLANK($A158),
_xlpm.Calculation,IF(_xlpm.IsPeriodBlankCondition,"",IF(_xlpm.IsPrincipalRemainingBlankCondition,"",IF(_xlpm.IsPrincipalZeroCondition,"",IF(_xlpm.StartingBalanceGreaterThanPrincipalOwedPlusPrepaymentCondition,$E158-$G158,0)))),
_xlpm.Calculation
)</f>
        <v>161391.07918078947</v>
      </c>
      <c r="I158" s="5">
        <f>_xlfn.LET(
_xlpm.PrincpalRemainingCalculation,$B$11,
_xlpm.IsPrincipalZeroCondition,ROUND($H157,2) = 0,
_xlpm.IsPrincipalRemainingBlankCondition,$H157="",
_xlpm.IsPeriodBlankCondition,ISBLANK($A158),
_xlpm.Calculation,IF(_xlpm.IsPeriodBlankCondition,"",IF(_xlpm.IsPrincipalRemainingBlankCondition,"",IF(_xlpm.IsPrincipalZeroCondition,"",_xlpm.PrincpalRemainingCalculation))),
_xlpm.Calculation
)</f>
        <v>500</v>
      </c>
      <c r="J158" s="5">
        <f>_xlfn.LET(
_xlpm.IsPrincipalRemainingLessThanOrEqualToPMICutoffAmtCondition,$H157&lt;=$B$2*(1-$B$13),
_xlpm.PMIMonthlyPayment,$B$17,
_xlpm.IsPrincipalZeroCondition,ROUND($H157,2) = 0,
_xlpm.IsPrincipalRemainingBlankCondition,$H157="",
_xlpm.IsPeriodBlankCondition,ISBLANK($A158),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58" s="5">
        <f>_xlfn.LET(
_xlpm.IfPMIOwedIsBlank,IF($J158 = "",0,$J158),
_xlpm.TotalMonthlyPaymentCalculation,$F158+$G158+$I158+_xlpm.IfPMIOwedIsBlank,
_xlpm.IsPrincipalZeroCondition,ROUND($H157,2) = 0,
_xlpm.IsPrincipalRemainingBlankCondition,$H157="",
_xlpm.IsPeriodBlankCondition,ISBLANK($A158),
_xlpm.Calculation,IF(_xlpm.IsPeriodBlankCondition,"",IF(_xlpm.IsPrincipalRemainingBlankCondition,"",IF(_xlpm.IsPrincipalZeroCondition,"",_xlpm.TotalMonthlyPaymentCalculation))),
_xlpm.Calculation
)</f>
        <v>2386.0104653907556</v>
      </c>
      <c r="N158" s="5"/>
    </row>
    <row r="159" spans="1:14" x14ac:dyDescent="0.3">
      <c r="A159">
        <v>134</v>
      </c>
      <c r="B159" s="53">
        <f t="shared" si="2"/>
        <v>47880</v>
      </c>
      <c r="C159" s="70">
        <f>IF(ISBLANK($A159),"",'Variable Mortgage Schedule'!$C159)</f>
        <v>0.1</v>
      </c>
      <c r="D159" s="63">
        <f>_xlfn.LET(
_xlpm.Payment,IF(OR($C159&lt;&gt;$C158,$C158=""),-PMT($C159/12,COUNT($A159:$A$625),$H158),$D158),
_xlpm.IsPrincipalRemainingZeroCondition,ROUND($H158,2)=0,
_xlpm.IsPrincipalRemainingBlankCondition,$H158="",
_xlpm.IsPeriodBlankCondition,ISBLANK($A159),
_xlpm.Calculation,IF(_xlpm.IsPeriodBlankCondition,"",IF(_xlpm.IsPrincipalRemainingBlankCondition,"",IF(_xlpm.IsPrincipalRemainingZeroCondition,"",_xlpm.Payment))),
_xlpm.Calculation
)</f>
        <v>1586.0104653907558</v>
      </c>
      <c r="E159" s="5">
        <f>_xlfn.LET(
_xlpm.StartingPrincipalBalance,$H158,
_xlpm.IsPrincipalRemainingZeroCondition,ROUND($H158,2)=0,
_xlpm.IsPrincipalRemainingBlankCondition,$H158="",
_xlpm.IsPeriodBlankCondition,ISBLANK($A159),
_xlpm.Calculation,IF(_xlpm.IsPeriodBlankCondition,"",IF(_xlpm.IsPrincipalRemainingBlankCondition,"",IF(_xlpm.IsPrincipalRemainingZeroCondition,"",_xlpm.StartingPrincipalBalance))),
_xlpm.Calculation
)</f>
        <v>161391.07918078947</v>
      </c>
      <c r="F159" s="5" cm="1">
        <f t="array" ref="F159">_xlfn.LET(
_xlpm.InterestCalculation,$H158*($C159/12),
_xlpm.IsPrincipalRemainingZeroCondition,ROUND($H158,2)=0,
_xlpm.IsPrincipalRemainingBlankCondition,$H158="",
_xlpm.IsPeriodBlankCondition,ISBLANK($A159),
_xlpm.Calculation,IF(_xlpm.IsPeriodBlankCondition,"",IF(_xlpm.IsPrincipalRemainingBlankCondition,"",IF(_xlpm.IsPrincipalRemainingZeroCondition,"",_xlpm.InterestCalculation))),
_xlpm.Calculation
)</f>
        <v>1344.9256598399122</v>
      </c>
      <c r="G159" s="5">
        <f>_xlfn.LET(
_xlpm.PrincipalOwedCalculation,$D159-$F159,
_xlpm.IsPrincipalLessThenOrEqualToMonthlyPaymentCondition,$H158&lt;=$D159,
_xlpm.IsPrincipalZeroCondition,ROUND($H158,2) = 0,
_xlpm.IsPrincipalRemainingBlankCondition,$H158="",
_xlpm.IsPeriodBlankCondition,ISBLANK($A159),
_xlpm.Calculation,IF(_xlpm.IsPeriodBlankCondition,"",IF(_xlpm.IsPrincipalRemainingBlankCondition,"",IF(_xlpm.IsPrincipalZeroCondition,"",IF(_xlpm.IsPrincipalLessThenOrEqualToMonthlyPaymentCondition,$H158,_xlpm.PrincipalOwedCalculation)))),
_xlpm.Calculation
)</f>
        <v>241.08480555084361</v>
      </c>
      <c r="H159" s="5">
        <f>_xlfn.LET(
_xlpm.StartingBalanceGreaterThanPrincipalOwedPlusPrepaymentCondition,$E159&gt;=$G159,
_xlpm.IsPrincpalOwedPlusPrepaymentLessThanOrEqualToPrincipalRemainingCondition,ROUND($G159,2)&lt;=ROUND($H158,2),
_xlpm.IsCurrentPrincapalOwedAmtGreaterThanPrevPrincipalOwedCondition,$G158&gt;$H158,
_xlpm.IsPrincipalZeroCondition,ROUND($H158,2) = 0,
_xlpm.IsPrincipalRemainingBlankCondition,$H158="",
_xlpm.IsPeriodBlankCondition,ISBLANK($A159),
_xlpm.Calculation,IF(_xlpm.IsPeriodBlankCondition,"",IF(_xlpm.IsPrincipalRemainingBlankCondition,"",IF(_xlpm.IsPrincipalZeroCondition,"",IF(_xlpm.StartingBalanceGreaterThanPrincipalOwedPlusPrepaymentCondition,$E159-$G159,0)))),
_xlpm.Calculation
)</f>
        <v>161149.99437523863</v>
      </c>
      <c r="I159" s="5">
        <f>_xlfn.LET(
_xlpm.PrincpalRemainingCalculation,$B$11,
_xlpm.IsPrincipalZeroCondition,ROUND($H158,2) = 0,
_xlpm.IsPrincipalRemainingBlankCondition,$H158="",
_xlpm.IsPeriodBlankCondition,ISBLANK($A159),
_xlpm.Calculation,IF(_xlpm.IsPeriodBlankCondition,"",IF(_xlpm.IsPrincipalRemainingBlankCondition,"",IF(_xlpm.IsPrincipalZeroCondition,"",_xlpm.PrincpalRemainingCalculation))),
_xlpm.Calculation
)</f>
        <v>500</v>
      </c>
      <c r="J159" s="5">
        <f>_xlfn.LET(
_xlpm.IsPrincipalRemainingLessThanOrEqualToPMICutoffAmtCondition,$H158&lt;=$B$2*(1-$B$13),
_xlpm.PMIMonthlyPayment,$B$17,
_xlpm.IsPrincipalZeroCondition,ROUND($H158,2) = 0,
_xlpm.IsPrincipalRemainingBlankCondition,$H158="",
_xlpm.IsPeriodBlankCondition,ISBLANK($A159),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59" s="5">
        <f>_xlfn.LET(
_xlpm.IfPMIOwedIsBlank,IF($J159 = "",0,$J159),
_xlpm.TotalMonthlyPaymentCalculation,$F159+$G159+$I159+_xlpm.IfPMIOwedIsBlank,
_xlpm.IsPrincipalZeroCondition,ROUND($H158,2) = 0,
_xlpm.IsPrincipalRemainingBlankCondition,$H158="",
_xlpm.IsPeriodBlankCondition,ISBLANK($A159),
_xlpm.Calculation,IF(_xlpm.IsPeriodBlankCondition,"",IF(_xlpm.IsPrincipalRemainingBlankCondition,"",IF(_xlpm.IsPrincipalZeroCondition,"",_xlpm.TotalMonthlyPaymentCalculation))),
_xlpm.Calculation
)</f>
        <v>2386.0104653907556</v>
      </c>
      <c r="N159" s="5"/>
    </row>
    <row r="160" spans="1:14" x14ac:dyDescent="0.3">
      <c r="A160">
        <v>135</v>
      </c>
      <c r="B160" s="53">
        <f t="shared" si="2"/>
        <v>47908</v>
      </c>
      <c r="C160" s="70">
        <f>IF(ISBLANK($A160),"",'Variable Mortgage Schedule'!$C160)</f>
        <v>0.1</v>
      </c>
      <c r="D160" s="63">
        <f>_xlfn.LET(
_xlpm.Payment,IF(OR($C160&lt;&gt;$C159,$C159=""),-PMT($C160/12,COUNT($A160:$A$625),$H159),$D159),
_xlpm.IsPrincipalRemainingZeroCondition,ROUND($H159,2)=0,
_xlpm.IsPrincipalRemainingBlankCondition,$H159="",
_xlpm.IsPeriodBlankCondition,ISBLANK($A160),
_xlpm.Calculation,IF(_xlpm.IsPeriodBlankCondition,"",IF(_xlpm.IsPrincipalRemainingBlankCondition,"",IF(_xlpm.IsPrincipalRemainingZeroCondition,"",_xlpm.Payment))),
_xlpm.Calculation
)</f>
        <v>1586.0104653907558</v>
      </c>
      <c r="E160" s="5">
        <f>_xlfn.LET(
_xlpm.StartingPrincipalBalance,$H159,
_xlpm.IsPrincipalRemainingZeroCondition,ROUND($H159,2)=0,
_xlpm.IsPrincipalRemainingBlankCondition,$H159="",
_xlpm.IsPeriodBlankCondition,ISBLANK($A160),
_xlpm.Calculation,IF(_xlpm.IsPeriodBlankCondition,"",IF(_xlpm.IsPrincipalRemainingBlankCondition,"",IF(_xlpm.IsPrincipalRemainingZeroCondition,"",_xlpm.StartingPrincipalBalance))),
_xlpm.Calculation
)</f>
        <v>161149.99437523863</v>
      </c>
      <c r="F160" s="5" cm="1">
        <f t="array" ref="F160">_xlfn.LET(
_xlpm.InterestCalculation,$H159*($C160/12),
_xlpm.IsPrincipalRemainingZeroCondition,ROUND($H159,2)=0,
_xlpm.IsPrincipalRemainingBlankCondition,$H159="",
_xlpm.IsPeriodBlankCondition,ISBLANK($A160),
_xlpm.Calculation,IF(_xlpm.IsPeriodBlankCondition,"",IF(_xlpm.IsPrincipalRemainingBlankCondition,"",IF(_xlpm.IsPrincipalRemainingZeroCondition,"",_xlpm.InterestCalculation))),
_xlpm.Calculation
)</f>
        <v>1342.9166197936552</v>
      </c>
      <c r="G160" s="5">
        <f>_xlfn.LET(
_xlpm.PrincipalOwedCalculation,$D160-$F160,
_xlpm.IsPrincipalLessThenOrEqualToMonthlyPaymentCondition,$H159&lt;=$D160,
_xlpm.IsPrincipalZeroCondition,ROUND($H159,2) = 0,
_xlpm.IsPrincipalRemainingBlankCondition,$H159="",
_xlpm.IsPeriodBlankCondition,ISBLANK($A160),
_xlpm.Calculation,IF(_xlpm.IsPeriodBlankCondition,"",IF(_xlpm.IsPrincipalRemainingBlankCondition,"",IF(_xlpm.IsPrincipalZeroCondition,"",IF(_xlpm.IsPrincipalLessThenOrEqualToMonthlyPaymentCondition,$H159,_xlpm.PrincipalOwedCalculation)))),
_xlpm.Calculation
)</f>
        <v>243.09384559710065</v>
      </c>
      <c r="H160" s="5">
        <f>_xlfn.LET(
_xlpm.StartingBalanceGreaterThanPrincipalOwedPlusPrepaymentCondition,$E160&gt;=$G160,
_xlpm.IsPrincpalOwedPlusPrepaymentLessThanOrEqualToPrincipalRemainingCondition,ROUND($G160,2)&lt;=ROUND($H159,2),
_xlpm.IsCurrentPrincapalOwedAmtGreaterThanPrevPrincipalOwedCondition,$G159&gt;$H159,
_xlpm.IsPrincipalZeroCondition,ROUND($H159,2) = 0,
_xlpm.IsPrincipalRemainingBlankCondition,$H159="",
_xlpm.IsPeriodBlankCondition,ISBLANK($A160),
_xlpm.Calculation,IF(_xlpm.IsPeriodBlankCondition,"",IF(_xlpm.IsPrincipalRemainingBlankCondition,"",IF(_xlpm.IsPrincipalZeroCondition,"",IF(_xlpm.StartingBalanceGreaterThanPrincipalOwedPlusPrepaymentCondition,$E160-$G160,0)))),
_xlpm.Calculation
)</f>
        <v>160906.90052964154</v>
      </c>
      <c r="I160" s="5">
        <f>_xlfn.LET(
_xlpm.PrincpalRemainingCalculation,$B$11,
_xlpm.IsPrincipalZeroCondition,ROUND($H159,2) = 0,
_xlpm.IsPrincipalRemainingBlankCondition,$H159="",
_xlpm.IsPeriodBlankCondition,ISBLANK($A160),
_xlpm.Calculation,IF(_xlpm.IsPeriodBlankCondition,"",IF(_xlpm.IsPrincipalRemainingBlankCondition,"",IF(_xlpm.IsPrincipalZeroCondition,"",_xlpm.PrincpalRemainingCalculation))),
_xlpm.Calculation
)</f>
        <v>500</v>
      </c>
      <c r="J160" s="5">
        <f>_xlfn.LET(
_xlpm.IsPrincipalRemainingLessThanOrEqualToPMICutoffAmtCondition,$H159&lt;=$B$2*(1-$B$13),
_xlpm.PMIMonthlyPayment,$B$17,
_xlpm.IsPrincipalZeroCondition,ROUND($H159,2) = 0,
_xlpm.IsPrincipalRemainingBlankCondition,$H159="",
_xlpm.IsPeriodBlankCondition,ISBLANK($A160),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60" s="5">
        <f>_xlfn.LET(
_xlpm.IfPMIOwedIsBlank,IF($J160 = "",0,$J160),
_xlpm.TotalMonthlyPaymentCalculation,$F160+$G160+$I160+_xlpm.IfPMIOwedIsBlank,
_xlpm.IsPrincipalZeroCondition,ROUND($H159,2) = 0,
_xlpm.IsPrincipalRemainingBlankCondition,$H159="",
_xlpm.IsPeriodBlankCondition,ISBLANK($A160),
_xlpm.Calculation,IF(_xlpm.IsPeriodBlankCondition,"",IF(_xlpm.IsPrincipalRemainingBlankCondition,"",IF(_xlpm.IsPrincipalZeroCondition,"",_xlpm.TotalMonthlyPaymentCalculation))),
_xlpm.Calculation
)</f>
        <v>2386.0104653907556</v>
      </c>
      <c r="N160" s="5"/>
    </row>
    <row r="161" spans="1:14" x14ac:dyDescent="0.3">
      <c r="A161">
        <v>136</v>
      </c>
      <c r="B161" s="53">
        <f t="shared" si="2"/>
        <v>47939</v>
      </c>
      <c r="C161" s="70">
        <f>IF(ISBLANK($A161),"",'Variable Mortgage Schedule'!$C161)</f>
        <v>0.1</v>
      </c>
      <c r="D161" s="63">
        <f>_xlfn.LET(
_xlpm.Payment,IF(OR($C161&lt;&gt;$C160,$C160=""),-PMT($C161/12,COUNT($A161:$A$625),$H160),$D160),
_xlpm.IsPrincipalRemainingZeroCondition,ROUND($H160,2)=0,
_xlpm.IsPrincipalRemainingBlankCondition,$H160="",
_xlpm.IsPeriodBlankCondition,ISBLANK($A161),
_xlpm.Calculation,IF(_xlpm.IsPeriodBlankCondition,"",IF(_xlpm.IsPrincipalRemainingBlankCondition,"",IF(_xlpm.IsPrincipalRemainingZeroCondition,"",_xlpm.Payment))),
_xlpm.Calculation
)</f>
        <v>1586.0104653907558</v>
      </c>
      <c r="E161" s="5">
        <f>_xlfn.LET(
_xlpm.StartingPrincipalBalance,$H160,
_xlpm.IsPrincipalRemainingZeroCondition,ROUND($H160,2)=0,
_xlpm.IsPrincipalRemainingBlankCondition,$H160="",
_xlpm.IsPeriodBlankCondition,ISBLANK($A161),
_xlpm.Calculation,IF(_xlpm.IsPeriodBlankCondition,"",IF(_xlpm.IsPrincipalRemainingBlankCondition,"",IF(_xlpm.IsPrincipalRemainingZeroCondition,"",_xlpm.StartingPrincipalBalance))),
_xlpm.Calculation
)</f>
        <v>160906.90052964154</v>
      </c>
      <c r="F161" s="5" cm="1">
        <f t="array" ref="F161">_xlfn.LET(
_xlpm.InterestCalculation,$H160*($C161/12),
_xlpm.IsPrincipalRemainingZeroCondition,ROUND($H160,2)=0,
_xlpm.IsPrincipalRemainingBlankCondition,$H160="",
_xlpm.IsPeriodBlankCondition,ISBLANK($A161),
_xlpm.Calculation,IF(_xlpm.IsPeriodBlankCondition,"",IF(_xlpm.IsPrincipalRemainingBlankCondition,"",IF(_xlpm.IsPrincipalRemainingZeroCondition,"",_xlpm.InterestCalculation))),
_xlpm.Calculation
)</f>
        <v>1340.8908377470129</v>
      </c>
      <c r="G161" s="5">
        <f>_xlfn.LET(
_xlpm.PrincipalOwedCalculation,$D161-$F161,
_xlpm.IsPrincipalLessThenOrEqualToMonthlyPaymentCondition,$H160&lt;=$D161,
_xlpm.IsPrincipalZeroCondition,ROUND($H160,2) = 0,
_xlpm.IsPrincipalRemainingBlankCondition,$H160="",
_xlpm.IsPeriodBlankCondition,ISBLANK($A161),
_xlpm.Calculation,IF(_xlpm.IsPeriodBlankCondition,"",IF(_xlpm.IsPrincipalRemainingBlankCondition,"",IF(_xlpm.IsPrincipalZeroCondition,"",IF(_xlpm.IsPrincipalLessThenOrEqualToMonthlyPaymentCondition,$H160,_xlpm.PrincipalOwedCalculation)))),
_xlpm.Calculation
)</f>
        <v>245.11962764374289</v>
      </c>
      <c r="H161" s="5">
        <f>_xlfn.LET(
_xlpm.StartingBalanceGreaterThanPrincipalOwedPlusPrepaymentCondition,$E161&gt;=$G161,
_xlpm.IsPrincpalOwedPlusPrepaymentLessThanOrEqualToPrincipalRemainingCondition,ROUND($G161,2)&lt;=ROUND($H160,2),
_xlpm.IsCurrentPrincapalOwedAmtGreaterThanPrevPrincipalOwedCondition,$G160&gt;$H160,
_xlpm.IsPrincipalZeroCondition,ROUND($H160,2) = 0,
_xlpm.IsPrincipalRemainingBlankCondition,$H160="",
_xlpm.IsPeriodBlankCondition,ISBLANK($A161),
_xlpm.Calculation,IF(_xlpm.IsPeriodBlankCondition,"",IF(_xlpm.IsPrincipalRemainingBlankCondition,"",IF(_xlpm.IsPrincipalZeroCondition,"",IF(_xlpm.StartingBalanceGreaterThanPrincipalOwedPlusPrepaymentCondition,$E161-$G161,0)))),
_xlpm.Calculation
)</f>
        <v>160661.78090199779</v>
      </c>
      <c r="I161" s="5">
        <f>_xlfn.LET(
_xlpm.PrincpalRemainingCalculation,$B$11,
_xlpm.IsPrincipalZeroCondition,ROUND($H160,2) = 0,
_xlpm.IsPrincipalRemainingBlankCondition,$H160="",
_xlpm.IsPeriodBlankCondition,ISBLANK($A161),
_xlpm.Calculation,IF(_xlpm.IsPeriodBlankCondition,"",IF(_xlpm.IsPrincipalRemainingBlankCondition,"",IF(_xlpm.IsPrincipalZeroCondition,"",_xlpm.PrincpalRemainingCalculation))),
_xlpm.Calculation
)</f>
        <v>500</v>
      </c>
      <c r="J161" s="5">
        <f>_xlfn.LET(
_xlpm.IsPrincipalRemainingLessThanOrEqualToPMICutoffAmtCondition,$H160&lt;=$B$2*(1-$B$13),
_xlpm.PMIMonthlyPayment,$B$17,
_xlpm.IsPrincipalZeroCondition,ROUND($H160,2) = 0,
_xlpm.IsPrincipalRemainingBlankCondition,$H160="",
_xlpm.IsPeriodBlankCondition,ISBLANK($A161),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61" s="5">
        <f>_xlfn.LET(
_xlpm.IfPMIOwedIsBlank,IF($J161 = "",0,$J161),
_xlpm.TotalMonthlyPaymentCalculation,$F161+$G161+$I161+_xlpm.IfPMIOwedIsBlank,
_xlpm.IsPrincipalZeroCondition,ROUND($H160,2) = 0,
_xlpm.IsPrincipalRemainingBlankCondition,$H160="",
_xlpm.IsPeriodBlankCondition,ISBLANK($A161),
_xlpm.Calculation,IF(_xlpm.IsPeriodBlankCondition,"",IF(_xlpm.IsPrincipalRemainingBlankCondition,"",IF(_xlpm.IsPrincipalZeroCondition,"",_xlpm.TotalMonthlyPaymentCalculation))),
_xlpm.Calculation
)</f>
        <v>2386.0104653907556</v>
      </c>
      <c r="N161" s="5"/>
    </row>
    <row r="162" spans="1:14" x14ac:dyDescent="0.3">
      <c r="A162">
        <v>137</v>
      </c>
      <c r="B162" s="53">
        <f t="shared" si="2"/>
        <v>47969</v>
      </c>
      <c r="C162" s="70">
        <f>IF(ISBLANK($A162),"",'Variable Mortgage Schedule'!$C162)</f>
        <v>0.1</v>
      </c>
      <c r="D162" s="63">
        <f>_xlfn.LET(
_xlpm.Payment,IF(OR($C162&lt;&gt;$C161,$C161=""),-PMT($C162/12,COUNT($A162:$A$625),$H161),$D161),
_xlpm.IsPrincipalRemainingZeroCondition,ROUND($H161,2)=0,
_xlpm.IsPrincipalRemainingBlankCondition,$H161="",
_xlpm.IsPeriodBlankCondition,ISBLANK($A162),
_xlpm.Calculation,IF(_xlpm.IsPeriodBlankCondition,"",IF(_xlpm.IsPrincipalRemainingBlankCondition,"",IF(_xlpm.IsPrincipalRemainingZeroCondition,"",_xlpm.Payment))),
_xlpm.Calculation
)</f>
        <v>1586.0104653907558</v>
      </c>
      <c r="E162" s="5">
        <f>_xlfn.LET(
_xlpm.StartingPrincipalBalance,$H161,
_xlpm.IsPrincipalRemainingZeroCondition,ROUND($H161,2)=0,
_xlpm.IsPrincipalRemainingBlankCondition,$H161="",
_xlpm.IsPeriodBlankCondition,ISBLANK($A162),
_xlpm.Calculation,IF(_xlpm.IsPeriodBlankCondition,"",IF(_xlpm.IsPrincipalRemainingBlankCondition,"",IF(_xlpm.IsPrincipalRemainingZeroCondition,"",_xlpm.StartingPrincipalBalance))),
_xlpm.Calculation
)</f>
        <v>160661.78090199779</v>
      </c>
      <c r="F162" s="5" cm="1">
        <f t="array" ref="F162">_xlfn.LET(
_xlpm.InterestCalculation,$H161*($C162/12),
_xlpm.IsPrincipalRemainingZeroCondition,ROUND($H161,2)=0,
_xlpm.IsPrincipalRemainingBlankCondition,$H161="",
_xlpm.IsPeriodBlankCondition,ISBLANK($A162),
_xlpm.Calculation,IF(_xlpm.IsPeriodBlankCondition,"",IF(_xlpm.IsPrincipalRemainingBlankCondition,"",IF(_xlpm.IsPrincipalRemainingZeroCondition,"",_xlpm.InterestCalculation))),
_xlpm.Calculation
)</f>
        <v>1338.8481741833148</v>
      </c>
      <c r="G162" s="5">
        <f>_xlfn.LET(
_xlpm.PrincipalOwedCalculation,$D162-$F162,
_xlpm.IsPrincipalLessThenOrEqualToMonthlyPaymentCondition,$H161&lt;=$D162,
_xlpm.IsPrincipalZeroCondition,ROUND($H161,2) = 0,
_xlpm.IsPrincipalRemainingBlankCondition,$H161="",
_xlpm.IsPeriodBlankCondition,ISBLANK($A162),
_xlpm.Calculation,IF(_xlpm.IsPeriodBlankCondition,"",IF(_xlpm.IsPrincipalRemainingBlankCondition,"",IF(_xlpm.IsPrincipalZeroCondition,"",IF(_xlpm.IsPrincipalLessThenOrEqualToMonthlyPaymentCondition,$H161,_xlpm.PrincipalOwedCalculation)))),
_xlpm.Calculation
)</f>
        <v>247.16229120744106</v>
      </c>
      <c r="H162" s="5">
        <f>_xlfn.LET(
_xlpm.StartingBalanceGreaterThanPrincipalOwedPlusPrepaymentCondition,$E162&gt;=$G162,
_xlpm.IsPrincpalOwedPlusPrepaymentLessThanOrEqualToPrincipalRemainingCondition,ROUND($G162,2)&lt;=ROUND($H161,2),
_xlpm.IsCurrentPrincapalOwedAmtGreaterThanPrevPrincipalOwedCondition,$G161&gt;$H161,
_xlpm.IsPrincipalZeroCondition,ROUND($H161,2) = 0,
_xlpm.IsPrincipalRemainingBlankCondition,$H161="",
_xlpm.IsPeriodBlankCondition,ISBLANK($A162),
_xlpm.Calculation,IF(_xlpm.IsPeriodBlankCondition,"",IF(_xlpm.IsPrincipalRemainingBlankCondition,"",IF(_xlpm.IsPrincipalZeroCondition,"",IF(_xlpm.StartingBalanceGreaterThanPrincipalOwedPlusPrepaymentCondition,$E162-$G162,0)))),
_xlpm.Calculation
)</f>
        <v>160414.61861079035</v>
      </c>
      <c r="I162" s="5">
        <f>_xlfn.LET(
_xlpm.PrincpalRemainingCalculation,$B$11,
_xlpm.IsPrincipalZeroCondition,ROUND($H161,2) = 0,
_xlpm.IsPrincipalRemainingBlankCondition,$H161="",
_xlpm.IsPeriodBlankCondition,ISBLANK($A162),
_xlpm.Calculation,IF(_xlpm.IsPeriodBlankCondition,"",IF(_xlpm.IsPrincipalRemainingBlankCondition,"",IF(_xlpm.IsPrincipalZeroCondition,"",_xlpm.PrincpalRemainingCalculation))),
_xlpm.Calculation
)</f>
        <v>500</v>
      </c>
      <c r="J162" s="5">
        <f>_xlfn.LET(
_xlpm.IsPrincipalRemainingLessThanOrEqualToPMICutoffAmtCondition,$H161&lt;=$B$2*(1-$B$13),
_xlpm.PMIMonthlyPayment,$B$17,
_xlpm.IsPrincipalZeroCondition,ROUND($H161,2) = 0,
_xlpm.IsPrincipalRemainingBlankCondition,$H161="",
_xlpm.IsPeriodBlankCondition,ISBLANK($A162),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62" s="5">
        <f>_xlfn.LET(
_xlpm.IfPMIOwedIsBlank,IF($J162 = "",0,$J162),
_xlpm.TotalMonthlyPaymentCalculation,$F162+$G162+$I162+_xlpm.IfPMIOwedIsBlank,
_xlpm.IsPrincipalZeroCondition,ROUND($H161,2) = 0,
_xlpm.IsPrincipalRemainingBlankCondition,$H161="",
_xlpm.IsPeriodBlankCondition,ISBLANK($A162),
_xlpm.Calculation,IF(_xlpm.IsPeriodBlankCondition,"",IF(_xlpm.IsPrincipalRemainingBlankCondition,"",IF(_xlpm.IsPrincipalZeroCondition,"",_xlpm.TotalMonthlyPaymentCalculation))),
_xlpm.Calculation
)</f>
        <v>2386.0104653907556</v>
      </c>
      <c r="N162" s="5"/>
    </row>
    <row r="163" spans="1:14" x14ac:dyDescent="0.3">
      <c r="A163">
        <v>138</v>
      </c>
      <c r="B163" s="53">
        <f t="shared" si="2"/>
        <v>48000</v>
      </c>
      <c r="C163" s="70">
        <f>IF(ISBLANK($A163),"",'Variable Mortgage Schedule'!$C163)</f>
        <v>0.1</v>
      </c>
      <c r="D163" s="63">
        <f>_xlfn.LET(
_xlpm.Payment,IF(OR($C163&lt;&gt;$C162,$C162=""),-PMT($C163/12,COUNT($A163:$A$625),$H162),$D162),
_xlpm.IsPrincipalRemainingZeroCondition,ROUND($H162,2)=0,
_xlpm.IsPrincipalRemainingBlankCondition,$H162="",
_xlpm.IsPeriodBlankCondition,ISBLANK($A163),
_xlpm.Calculation,IF(_xlpm.IsPeriodBlankCondition,"",IF(_xlpm.IsPrincipalRemainingBlankCondition,"",IF(_xlpm.IsPrincipalRemainingZeroCondition,"",_xlpm.Payment))),
_xlpm.Calculation
)</f>
        <v>1586.0104653907558</v>
      </c>
      <c r="E163" s="5">
        <f>_xlfn.LET(
_xlpm.StartingPrincipalBalance,$H162,
_xlpm.IsPrincipalRemainingZeroCondition,ROUND($H162,2)=0,
_xlpm.IsPrincipalRemainingBlankCondition,$H162="",
_xlpm.IsPeriodBlankCondition,ISBLANK($A163),
_xlpm.Calculation,IF(_xlpm.IsPeriodBlankCondition,"",IF(_xlpm.IsPrincipalRemainingBlankCondition,"",IF(_xlpm.IsPrincipalRemainingZeroCondition,"",_xlpm.StartingPrincipalBalance))),
_xlpm.Calculation
)</f>
        <v>160414.61861079035</v>
      </c>
      <c r="F163" s="5" cm="1">
        <f t="array" ref="F163">_xlfn.LET(
_xlpm.InterestCalculation,$H162*($C163/12),
_xlpm.IsPrincipalRemainingZeroCondition,ROUND($H162,2)=0,
_xlpm.IsPrincipalRemainingBlankCondition,$H162="",
_xlpm.IsPeriodBlankCondition,ISBLANK($A163),
_xlpm.Calculation,IF(_xlpm.IsPeriodBlankCondition,"",IF(_xlpm.IsPrincipalRemainingBlankCondition,"",IF(_xlpm.IsPrincipalRemainingZeroCondition,"",_xlpm.InterestCalculation))),
_xlpm.Calculation
)</f>
        <v>1336.7884884232528</v>
      </c>
      <c r="G163" s="5">
        <f>_xlfn.LET(
_xlpm.PrincipalOwedCalculation,$D163-$F163,
_xlpm.IsPrincipalLessThenOrEqualToMonthlyPaymentCondition,$H162&lt;=$D163,
_xlpm.IsPrincipalZeroCondition,ROUND($H162,2) = 0,
_xlpm.IsPrincipalRemainingBlankCondition,$H162="",
_xlpm.IsPeriodBlankCondition,ISBLANK($A163),
_xlpm.Calculation,IF(_xlpm.IsPeriodBlankCondition,"",IF(_xlpm.IsPrincipalRemainingBlankCondition,"",IF(_xlpm.IsPrincipalZeroCondition,"",IF(_xlpm.IsPrincipalLessThenOrEqualToMonthlyPaymentCondition,$H162,_xlpm.PrincipalOwedCalculation)))),
_xlpm.Calculation
)</f>
        <v>249.221976967503</v>
      </c>
      <c r="H163" s="5">
        <f>_xlfn.LET(
_xlpm.StartingBalanceGreaterThanPrincipalOwedPlusPrepaymentCondition,$E163&gt;=$G163,
_xlpm.IsPrincpalOwedPlusPrepaymentLessThanOrEqualToPrincipalRemainingCondition,ROUND($G163,2)&lt;=ROUND($H162,2),
_xlpm.IsCurrentPrincapalOwedAmtGreaterThanPrevPrincipalOwedCondition,$G162&gt;$H162,
_xlpm.IsPrincipalZeroCondition,ROUND($H162,2) = 0,
_xlpm.IsPrincipalRemainingBlankCondition,$H162="",
_xlpm.IsPeriodBlankCondition,ISBLANK($A163),
_xlpm.Calculation,IF(_xlpm.IsPeriodBlankCondition,"",IF(_xlpm.IsPrincipalRemainingBlankCondition,"",IF(_xlpm.IsPrincipalZeroCondition,"",IF(_xlpm.StartingBalanceGreaterThanPrincipalOwedPlusPrepaymentCondition,$E163-$G163,0)))),
_xlpm.Calculation
)</f>
        <v>160165.39663382285</v>
      </c>
      <c r="I163" s="5">
        <f>_xlfn.LET(
_xlpm.PrincpalRemainingCalculation,$B$11,
_xlpm.IsPrincipalZeroCondition,ROUND($H162,2) = 0,
_xlpm.IsPrincipalRemainingBlankCondition,$H162="",
_xlpm.IsPeriodBlankCondition,ISBLANK($A163),
_xlpm.Calculation,IF(_xlpm.IsPeriodBlankCondition,"",IF(_xlpm.IsPrincipalRemainingBlankCondition,"",IF(_xlpm.IsPrincipalZeroCondition,"",_xlpm.PrincpalRemainingCalculation))),
_xlpm.Calculation
)</f>
        <v>500</v>
      </c>
      <c r="J163" s="5">
        <f>_xlfn.LET(
_xlpm.IsPrincipalRemainingLessThanOrEqualToPMICutoffAmtCondition,$H162&lt;=$B$2*(1-$B$13),
_xlpm.PMIMonthlyPayment,$B$17,
_xlpm.IsPrincipalZeroCondition,ROUND($H162,2) = 0,
_xlpm.IsPrincipalRemainingBlankCondition,$H162="",
_xlpm.IsPeriodBlankCondition,ISBLANK($A163),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63" s="5">
        <f>_xlfn.LET(
_xlpm.IfPMIOwedIsBlank,IF($J163 = "",0,$J163),
_xlpm.TotalMonthlyPaymentCalculation,$F163+$G163+$I163+_xlpm.IfPMIOwedIsBlank,
_xlpm.IsPrincipalZeroCondition,ROUND($H162,2) = 0,
_xlpm.IsPrincipalRemainingBlankCondition,$H162="",
_xlpm.IsPeriodBlankCondition,ISBLANK($A163),
_xlpm.Calculation,IF(_xlpm.IsPeriodBlankCondition,"",IF(_xlpm.IsPrincipalRemainingBlankCondition,"",IF(_xlpm.IsPrincipalZeroCondition,"",_xlpm.TotalMonthlyPaymentCalculation))),
_xlpm.Calculation
)</f>
        <v>2386.0104653907556</v>
      </c>
      <c r="N163" s="5"/>
    </row>
    <row r="164" spans="1:14" x14ac:dyDescent="0.3">
      <c r="A164">
        <v>139</v>
      </c>
      <c r="B164" s="53">
        <f t="shared" si="2"/>
        <v>48030</v>
      </c>
      <c r="C164" s="70">
        <f>IF(ISBLANK($A164),"",'Variable Mortgage Schedule'!$C164)</f>
        <v>0.1</v>
      </c>
      <c r="D164" s="63">
        <f>_xlfn.LET(
_xlpm.Payment,IF(OR($C164&lt;&gt;$C163,$C163=""),-PMT($C164/12,COUNT($A164:$A$625),$H163),$D163),
_xlpm.IsPrincipalRemainingZeroCondition,ROUND($H163,2)=0,
_xlpm.IsPrincipalRemainingBlankCondition,$H163="",
_xlpm.IsPeriodBlankCondition,ISBLANK($A164),
_xlpm.Calculation,IF(_xlpm.IsPeriodBlankCondition,"",IF(_xlpm.IsPrincipalRemainingBlankCondition,"",IF(_xlpm.IsPrincipalRemainingZeroCondition,"",_xlpm.Payment))),
_xlpm.Calculation
)</f>
        <v>1586.0104653907558</v>
      </c>
      <c r="E164" s="5">
        <f>_xlfn.LET(
_xlpm.StartingPrincipalBalance,$H163,
_xlpm.IsPrincipalRemainingZeroCondition,ROUND($H163,2)=0,
_xlpm.IsPrincipalRemainingBlankCondition,$H163="",
_xlpm.IsPeriodBlankCondition,ISBLANK($A164),
_xlpm.Calculation,IF(_xlpm.IsPeriodBlankCondition,"",IF(_xlpm.IsPrincipalRemainingBlankCondition,"",IF(_xlpm.IsPrincipalRemainingZeroCondition,"",_xlpm.StartingPrincipalBalance))),
_xlpm.Calculation
)</f>
        <v>160165.39663382285</v>
      </c>
      <c r="F164" s="5" cm="1">
        <f t="array" ref="F164">_xlfn.LET(
_xlpm.InterestCalculation,$H163*($C164/12),
_xlpm.IsPrincipalRemainingZeroCondition,ROUND($H163,2)=0,
_xlpm.IsPrincipalRemainingBlankCondition,$H163="",
_xlpm.IsPeriodBlankCondition,ISBLANK($A164),
_xlpm.Calculation,IF(_xlpm.IsPeriodBlankCondition,"",IF(_xlpm.IsPrincipalRemainingBlankCondition,"",IF(_xlpm.IsPrincipalRemainingZeroCondition,"",_xlpm.InterestCalculation))),
_xlpm.Calculation
)</f>
        <v>1334.7116386151904</v>
      </c>
      <c r="G164" s="5">
        <f>_xlfn.LET(
_xlpm.PrincipalOwedCalculation,$D164-$F164,
_xlpm.IsPrincipalLessThenOrEqualToMonthlyPaymentCondition,$H163&lt;=$D164,
_xlpm.IsPrincipalZeroCondition,ROUND($H163,2) = 0,
_xlpm.IsPrincipalRemainingBlankCondition,$H163="",
_xlpm.IsPeriodBlankCondition,ISBLANK($A164),
_xlpm.Calculation,IF(_xlpm.IsPeriodBlankCondition,"",IF(_xlpm.IsPrincipalRemainingBlankCondition,"",IF(_xlpm.IsPrincipalZeroCondition,"",IF(_xlpm.IsPrincipalLessThenOrEqualToMonthlyPaymentCondition,$H163,_xlpm.PrincipalOwedCalculation)))),
_xlpm.Calculation
)</f>
        <v>251.29882677556543</v>
      </c>
      <c r="H164" s="5">
        <f>_xlfn.LET(
_xlpm.StartingBalanceGreaterThanPrincipalOwedPlusPrepaymentCondition,$E164&gt;=$G164,
_xlpm.IsPrincpalOwedPlusPrepaymentLessThanOrEqualToPrincipalRemainingCondition,ROUND($G164,2)&lt;=ROUND($H163,2),
_xlpm.IsCurrentPrincapalOwedAmtGreaterThanPrevPrincipalOwedCondition,$G163&gt;$H163,
_xlpm.IsPrincipalZeroCondition,ROUND($H163,2) = 0,
_xlpm.IsPrincipalRemainingBlankCondition,$H163="",
_xlpm.IsPeriodBlankCondition,ISBLANK($A164),
_xlpm.Calculation,IF(_xlpm.IsPeriodBlankCondition,"",IF(_xlpm.IsPrincipalRemainingBlankCondition,"",IF(_xlpm.IsPrincipalZeroCondition,"",IF(_xlpm.StartingBalanceGreaterThanPrincipalOwedPlusPrepaymentCondition,$E164-$G164,0)))),
_xlpm.Calculation
)</f>
        <v>159914.09780704728</v>
      </c>
      <c r="I164" s="5">
        <f>_xlfn.LET(
_xlpm.PrincpalRemainingCalculation,$B$11,
_xlpm.IsPrincipalZeroCondition,ROUND($H163,2) = 0,
_xlpm.IsPrincipalRemainingBlankCondition,$H163="",
_xlpm.IsPeriodBlankCondition,ISBLANK($A164),
_xlpm.Calculation,IF(_xlpm.IsPeriodBlankCondition,"",IF(_xlpm.IsPrincipalRemainingBlankCondition,"",IF(_xlpm.IsPrincipalZeroCondition,"",_xlpm.PrincpalRemainingCalculation))),
_xlpm.Calculation
)</f>
        <v>500</v>
      </c>
      <c r="J164" s="5">
        <f>_xlfn.LET(
_xlpm.IsPrincipalRemainingLessThanOrEqualToPMICutoffAmtCondition,$H163&lt;=$B$2*(1-$B$13),
_xlpm.PMIMonthlyPayment,$B$17,
_xlpm.IsPrincipalZeroCondition,ROUND($H163,2) = 0,
_xlpm.IsPrincipalRemainingBlankCondition,$H163="",
_xlpm.IsPeriodBlankCondition,ISBLANK($A164),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64" s="5">
        <f>_xlfn.LET(
_xlpm.IfPMIOwedIsBlank,IF($J164 = "",0,$J164),
_xlpm.TotalMonthlyPaymentCalculation,$F164+$G164+$I164+_xlpm.IfPMIOwedIsBlank,
_xlpm.IsPrincipalZeroCondition,ROUND($H163,2) = 0,
_xlpm.IsPrincipalRemainingBlankCondition,$H163="",
_xlpm.IsPeriodBlankCondition,ISBLANK($A164),
_xlpm.Calculation,IF(_xlpm.IsPeriodBlankCondition,"",IF(_xlpm.IsPrincipalRemainingBlankCondition,"",IF(_xlpm.IsPrincipalZeroCondition,"",_xlpm.TotalMonthlyPaymentCalculation))),
_xlpm.Calculation
)</f>
        <v>2386.0104653907556</v>
      </c>
      <c r="N164" s="5"/>
    </row>
    <row r="165" spans="1:14" x14ac:dyDescent="0.3">
      <c r="A165">
        <v>140</v>
      </c>
      <c r="B165" s="53">
        <f t="shared" si="2"/>
        <v>48061</v>
      </c>
      <c r="C165" s="70">
        <f>IF(ISBLANK($A165),"",'Variable Mortgage Schedule'!$C165)</f>
        <v>0.1</v>
      </c>
      <c r="D165" s="63">
        <f>_xlfn.LET(
_xlpm.Payment,IF(OR($C165&lt;&gt;$C164,$C164=""),-PMT($C165/12,COUNT($A165:$A$625),$H164),$D164),
_xlpm.IsPrincipalRemainingZeroCondition,ROUND($H164,2)=0,
_xlpm.IsPrincipalRemainingBlankCondition,$H164="",
_xlpm.IsPeriodBlankCondition,ISBLANK($A165),
_xlpm.Calculation,IF(_xlpm.IsPeriodBlankCondition,"",IF(_xlpm.IsPrincipalRemainingBlankCondition,"",IF(_xlpm.IsPrincipalRemainingZeroCondition,"",_xlpm.Payment))),
_xlpm.Calculation
)</f>
        <v>1586.0104653907558</v>
      </c>
      <c r="E165" s="5">
        <f>_xlfn.LET(
_xlpm.StartingPrincipalBalance,$H164,
_xlpm.IsPrincipalRemainingZeroCondition,ROUND($H164,2)=0,
_xlpm.IsPrincipalRemainingBlankCondition,$H164="",
_xlpm.IsPeriodBlankCondition,ISBLANK($A165),
_xlpm.Calculation,IF(_xlpm.IsPeriodBlankCondition,"",IF(_xlpm.IsPrincipalRemainingBlankCondition,"",IF(_xlpm.IsPrincipalRemainingZeroCondition,"",_xlpm.StartingPrincipalBalance))),
_xlpm.Calculation
)</f>
        <v>159914.09780704728</v>
      </c>
      <c r="F165" s="5" cm="1">
        <f t="array" ref="F165">_xlfn.LET(
_xlpm.InterestCalculation,$H164*($C165/12),
_xlpm.IsPrincipalRemainingZeroCondition,ROUND($H164,2)=0,
_xlpm.IsPrincipalRemainingBlankCondition,$H164="",
_xlpm.IsPeriodBlankCondition,ISBLANK($A165),
_xlpm.Calculation,IF(_xlpm.IsPeriodBlankCondition,"",IF(_xlpm.IsPrincipalRemainingBlankCondition,"",IF(_xlpm.IsPrincipalRemainingZeroCondition,"",_xlpm.InterestCalculation))),
_xlpm.Calculation
)</f>
        <v>1332.6174817253939</v>
      </c>
      <c r="G165" s="5">
        <f>_xlfn.LET(
_xlpm.PrincipalOwedCalculation,$D165-$F165,
_xlpm.IsPrincipalLessThenOrEqualToMonthlyPaymentCondition,$H164&lt;=$D165,
_xlpm.IsPrincipalZeroCondition,ROUND($H164,2) = 0,
_xlpm.IsPrincipalRemainingBlankCondition,$H164="",
_xlpm.IsPeriodBlankCondition,ISBLANK($A165),
_xlpm.Calculation,IF(_xlpm.IsPeriodBlankCondition,"",IF(_xlpm.IsPrincipalRemainingBlankCondition,"",IF(_xlpm.IsPrincipalZeroCondition,"",IF(_xlpm.IsPrincipalLessThenOrEqualToMonthlyPaymentCondition,$H164,_xlpm.PrincipalOwedCalculation)))),
_xlpm.Calculation
)</f>
        <v>253.39298366536195</v>
      </c>
      <c r="H165" s="5">
        <f>_xlfn.LET(
_xlpm.StartingBalanceGreaterThanPrincipalOwedPlusPrepaymentCondition,$E165&gt;=$G165,
_xlpm.IsPrincpalOwedPlusPrepaymentLessThanOrEqualToPrincipalRemainingCondition,ROUND($G165,2)&lt;=ROUND($H164,2),
_xlpm.IsCurrentPrincapalOwedAmtGreaterThanPrevPrincipalOwedCondition,$G164&gt;$H164,
_xlpm.IsPrincipalZeroCondition,ROUND($H164,2) = 0,
_xlpm.IsPrincipalRemainingBlankCondition,$H164="",
_xlpm.IsPeriodBlankCondition,ISBLANK($A165),
_xlpm.Calculation,IF(_xlpm.IsPeriodBlankCondition,"",IF(_xlpm.IsPrincipalRemainingBlankCondition,"",IF(_xlpm.IsPrincipalZeroCondition,"",IF(_xlpm.StartingBalanceGreaterThanPrincipalOwedPlusPrepaymentCondition,$E165-$G165,0)))),
_xlpm.Calculation
)</f>
        <v>159660.70482338191</v>
      </c>
      <c r="I165" s="5">
        <f>_xlfn.LET(
_xlpm.PrincpalRemainingCalculation,$B$11,
_xlpm.IsPrincipalZeroCondition,ROUND($H164,2) = 0,
_xlpm.IsPrincipalRemainingBlankCondition,$H164="",
_xlpm.IsPeriodBlankCondition,ISBLANK($A165),
_xlpm.Calculation,IF(_xlpm.IsPeriodBlankCondition,"",IF(_xlpm.IsPrincipalRemainingBlankCondition,"",IF(_xlpm.IsPrincipalZeroCondition,"",_xlpm.PrincpalRemainingCalculation))),
_xlpm.Calculation
)</f>
        <v>500</v>
      </c>
      <c r="J165" s="5" t="str">
        <f>_xlfn.LET(
_xlpm.IsPrincipalRemainingLessThanOrEqualToPMICutoffAmtCondition,$H164&lt;=$B$2*(1-$B$13),
_xlpm.PMIMonthlyPayment,$B$17,
_xlpm.IsPrincipalZeroCondition,ROUND($H164,2) = 0,
_xlpm.IsPrincipalRemainingBlankCondition,$H164="",
_xlpm.IsPeriodBlankCondition,ISBLANK($A165),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65" s="5">
        <f>_xlfn.LET(
_xlpm.IfPMIOwedIsBlank,IF($J165 = "",0,$J165),
_xlpm.TotalMonthlyPaymentCalculation,$F165+$G165+$I165+_xlpm.IfPMIOwedIsBlank,
_xlpm.IsPrincipalZeroCondition,ROUND($H164,2) = 0,
_xlpm.IsPrincipalRemainingBlankCondition,$H164="",
_xlpm.IsPeriodBlankCondition,ISBLANK($A165),
_xlpm.Calculation,IF(_xlpm.IsPeriodBlankCondition,"",IF(_xlpm.IsPrincipalRemainingBlankCondition,"",IF(_xlpm.IsPrincipalZeroCondition,"",_xlpm.TotalMonthlyPaymentCalculation))),
_xlpm.Calculation
)</f>
        <v>2086.0104653907556</v>
      </c>
      <c r="N165" s="5"/>
    </row>
    <row r="166" spans="1:14" x14ac:dyDescent="0.3">
      <c r="A166">
        <v>141</v>
      </c>
      <c r="B166" s="53">
        <f t="shared" si="2"/>
        <v>48092</v>
      </c>
      <c r="C166" s="70">
        <f>IF(ISBLANK($A166),"",'Variable Mortgage Schedule'!$C166)</f>
        <v>0.1</v>
      </c>
      <c r="D166" s="63">
        <f>_xlfn.LET(
_xlpm.Payment,IF(OR($C166&lt;&gt;$C165,$C165=""),-PMT($C166/12,COUNT($A166:$A$625),$H165),$D165),
_xlpm.IsPrincipalRemainingZeroCondition,ROUND($H165,2)=0,
_xlpm.IsPrincipalRemainingBlankCondition,$H165="",
_xlpm.IsPeriodBlankCondition,ISBLANK($A166),
_xlpm.Calculation,IF(_xlpm.IsPeriodBlankCondition,"",IF(_xlpm.IsPrincipalRemainingBlankCondition,"",IF(_xlpm.IsPrincipalRemainingZeroCondition,"",_xlpm.Payment))),
_xlpm.Calculation
)</f>
        <v>1586.0104653907558</v>
      </c>
      <c r="E166" s="5">
        <f>_xlfn.LET(
_xlpm.StartingPrincipalBalance,$H165,
_xlpm.IsPrincipalRemainingZeroCondition,ROUND($H165,2)=0,
_xlpm.IsPrincipalRemainingBlankCondition,$H165="",
_xlpm.IsPeriodBlankCondition,ISBLANK($A166),
_xlpm.Calculation,IF(_xlpm.IsPeriodBlankCondition,"",IF(_xlpm.IsPrincipalRemainingBlankCondition,"",IF(_xlpm.IsPrincipalRemainingZeroCondition,"",_xlpm.StartingPrincipalBalance))),
_xlpm.Calculation
)</f>
        <v>159660.70482338191</v>
      </c>
      <c r="F166" s="5" cm="1">
        <f t="array" ref="F166">_xlfn.LET(
_xlpm.InterestCalculation,$H165*($C166/12),
_xlpm.IsPrincipalRemainingZeroCondition,ROUND($H165,2)=0,
_xlpm.IsPrincipalRemainingBlankCondition,$H165="",
_xlpm.IsPeriodBlankCondition,ISBLANK($A166),
_xlpm.Calculation,IF(_xlpm.IsPeriodBlankCondition,"",IF(_xlpm.IsPrincipalRemainingBlankCondition,"",IF(_xlpm.IsPrincipalRemainingZeroCondition,"",_xlpm.InterestCalculation))),
_xlpm.Calculation
)</f>
        <v>1330.5058735281825</v>
      </c>
      <c r="G166" s="5">
        <f>_xlfn.LET(
_xlpm.PrincipalOwedCalculation,$D166-$F166,
_xlpm.IsPrincipalLessThenOrEqualToMonthlyPaymentCondition,$H165&lt;=$D166,
_xlpm.IsPrincipalZeroCondition,ROUND($H165,2) = 0,
_xlpm.IsPrincipalRemainingBlankCondition,$H165="",
_xlpm.IsPeriodBlankCondition,ISBLANK($A166),
_xlpm.Calculation,IF(_xlpm.IsPeriodBlankCondition,"",IF(_xlpm.IsPrincipalRemainingBlankCondition,"",IF(_xlpm.IsPrincipalZeroCondition,"",IF(_xlpm.IsPrincipalLessThenOrEqualToMonthlyPaymentCondition,$H165,_xlpm.PrincipalOwedCalculation)))),
_xlpm.Calculation
)</f>
        <v>255.50459186257331</v>
      </c>
      <c r="H166" s="5">
        <f>_xlfn.LET(
_xlpm.StartingBalanceGreaterThanPrincipalOwedPlusPrepaymentCondition,$E166&gt;=$G166,
_xlpm.IsPrincpalOwedPlusPrepaymentLessThanOrEqualToPrincipalRemainingCondition,ROUND($G166,2)&lt;=ROUND($H165,2),
_xlpm.IsCurrentPrincapalOwedAmtGreaterThanPrevPrincipalOwedCondition,$G165&gt;$H165,
_xlpm.IsPrincipalZeroCondition,ROUND($H165,2) = 0,
_xlpm.IsPrincipalRemainingBlankCondition,$H165="",
_xlpm.IsPeriodBlankCondition,ISBLANK($A166),
_xlpm.Calculation,IF(_xlpm.IsPeriodBlankCondition,"",IF(_xlpm.IsPrincipalRemainingBlankCondition,"",IF(_xlpm.IsPrincipalZeroCondition,"",IF(_xlpm.StartingBalanceGreaterThanPrincipalOwedPlusPrepaymentCondition,$E166-$G166,0)))),
_xlpm.Calculation
)</f>
        <v>159405.20023151932</v>
      </c>
      <c r="I166" s="5">
        <f>_xlfn.LET(
_xlpm.PrincpalRemainingCalculation,$B$11,
_xlpm.IsPrincipalZeroCondition,ROUND($H165,2) = 0,
_xlpm.IsPrincipalRemainingBlankCondition,$H165="",
_xlpm.IsPeriodBlankCondition,ISBLANK($A166),
_xlpm.Calculation,IF(_xlpm.IsPeriodBlankCondition,"",IF(_xlpm.IsPrincipalRemainingBlankCondition,"",IF(_xlpm.IsPrincipalZeroCondition,"",_xlpm.PrincpalRemainingCalculation))),
_xlpm.Calculation
)</f>
        <v>500</v>
      </c>
      <c r="J166" s="5" t="str">
        <f>_xlfn.LET(
_xlpm.IsPrincipalRemainingLessThanOrEqualToPMICutoffAmtCondition,$H165&lt;=$B$2*(1-$B$13),
_xlpm.PMIMonthlyPayment,$B$17,
_xlpm.IsPrincipalZeroCondition,ROUND($H165,2) = 0,
_xlpm.IsPrincipalRemainingBlankCondition,$H165="",
_xlpm.IsPeriodBlankCondition,ISBLANK($A166),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66" s="5">
        <f>_xlfn.LET(
_xlpm.IfPMIOwedIsBlank,IF($J166 = "",0,$J166),
_xlpm.TotalMonthlyPaymentCalculation,$F166+$G166+$I166+_xlpm.IfPMIOwedIsBlank,
_xlpm.IsPrincipalZeroCondition,ROUND($H165,2) = 0,
_xlpm.IsPrincipalRemainingBlankCondition,$H165="",
_xlpm.IsPeriodBlankCondition,ISBLANK($A166),
_xlpm.Calculation,IF(_xlpm.IsPeriodBlankCondition,"",IF(_xlpm.IsPrincipalRemainingBlankCondition,"",IF(_xlpm.IsPrincipalZeroCondition,"",_xlpm.TotalMonthlyPaymentCalculation))),
_xlpm.Calculation
)</f>
        <v>2086.0104653907556</v>
      </c>
      <c r="N166" s="5"/>
    </row>
    <row r="167" spans="1:14" x14ac:dyDescent="0.3">
      <c r="A167">
        <v>142</v>
      </c>
      <c r="B167" s="53">
        <f t="shared" si="2"/>
        <v>48122</v>
      </c>
      <c r="C167" s="70">
        <f>IF(ISBLANK($A167),"",'Variable Mortgage Schedule'!$C167)</f>
        <v>0.1</v>
      </c>
      <c r="D167" s="63">
        <f>_xlfn.LET(
_xlpm.Payment,IF(OR($C167&lt;&gt;$C166,$C166=""),-PMT($C167/12,COUNT($A167:$A$625),$H166),$D166),
_xlpm.IsPrincipalRemainingZeroCondition,ROUND($H166,2)=0,
_xlpm.IsPrincipalRemainingBlankCondition,$H166="",
_xlpm.IsPeriodBlankCondition,ISBLANK($A167),
_xlpm.Calculation,IF(_xlpm.IsPeriodBlankCondition,"",IF(_xlpm.IsPrincipalRemainingBlankCondition,"",IF(_xlpm.IsPrincipalRemainingZeroCondition,"",_xlpm.Payment))),
_xlpm.Calculation
)</f>
        <v>1586.0104653907558</v>
      </c>
      <c r="E167" s="5">
        <f>_xlfn.LET(
_xlpm.StartingPrincipalBalance,$H166,
_xlpm.IsPrincipalRemainingZeroCondition,ROUND($H166,2)=0,
_xlpm.IsPrincipalRemainingBlankCondition,$H166="",
_xlpm.IsPeriodBlankCondition,ISBLANK($A167),
_xlpm.Calculation,IF(_xlpm.IsPeriodBlankCondition,"",IF(_xlpm.IsPrincipalRemainingBlankCondition,"",IF(_xlpm.IsPrincipalRemainingZeroCondition,"",_xlpm.StartingPrincipalBalance))),
_xlpm.Calculation
)</f>
        <v>159405.20023151932</v>
      </c>
      <c r="F167" s="5" cm="1">
        <f t="array" ref="F167">_xlfn.LET(
_xlpm.InterestCalculation,$H166*($C167/12),
_xlpm.IsPrincipalRemainingZeroCondition,ROUND($H166,2)=0,
_xlpm.IsPrincipalRemainingBlankCondition,$H166="",
_xlpm.IsPeriodBlankCondition,ISBLANK($A167),
_xlpm.Calculation,IF(_xlpm.IsPeriodBlankCondition,"",IF(_xlpm.IsPrincipalRemainingBlankCondition,"",IF(_xlpm.IsPrincipalRemainingZeroCondition,"",_xlpm.InterestCalculation))),
_xlpm.Calculation
)</f>
        <v>1328.3766685959943</v>
      </c>
      <c r="G167" s="5">
        <f>_xlfn.LET(
_xlpm.PrincipalOwedCalculation,$D167-$F167,
_xlpm.IsPrincipalLessThenOrEqualToMonthlyPaymentCondition,$H166&lt;=$D167,
_xlpm.IsPrincipalZeroCondition,ROUND($H166,2) = 0,
_xlpm.IsPrincipalRemainingBlankCondition,$H166="",
_xlpm.IsPeriodBlankCondition,ISBLANK($A167),
_xlpm.Calculation,IF(_xlpm.IsPeriodBlankCondition,"",IF(_xlpm.IsPrincipalRemainingBlankCondition,"",IF(_xlpm.IsPrincipalZeroCondition,"",IF(_xlpm.IsPrincipalLessThenOrEqualToMonthlyPaymentCondition,$H166,_xlpm.PrincipalOwedCalculation)))),
_xlpm.Calculation
)</f>
        <v>257.63379679476157</v>
      </c>
      <c r="H167" s="5">
        <f>_xlfn.LET(
_xlpm.StartingBalanceGreaterThanPrincipalOwedPlusPrepaymentCondition,$E167&gt;=$G167,
_xlpm.IsPrincpalOwedPlusPrepaymentLessThanOrEqualToPrincipalRemainingCondition,ROUND($G167,2)&lt;=ROUND($H166,2),
_xlpm.IsCurrentPrincapalOwedAmtGreaterThanPrevPrincipalOwedCondition,$G166&gt;$H166,
_xlpm.IsPrincipalZeroCondition,ROUND($H166,2) = 0,
_xlpm.IsPrincipalRemainingBlankCondition,$H166="",
_xlpm.IsPeriodBlankCondition,ISBLANK($A167),
_xlpm.Calculation,IF(_xlpm.IsPeriodBlankCondition,"",IF(_xlpm.IsPrincipalRemainingBlankCondition,"",IF(_xlpm.IsPrincipalZeroCondition,"",IF(_xlpm.StartingBalanceGreaterThanPrincipalOwedPlusPrepaymentCondition,$E167-$G167,0)))),
_xlpm.Calculation
)</f>
        <v>159147.56643472458</v>
      </c>
      <c r="I167" s="5">
        <f>_xlfn.LET(
_xlpm.PrincpalRemainingCalculation,$B$11,
_xlpm.IsPrincipalZeroCondition,ROUND($H166,2) = 0,
_xlpm.IsPrincipalRemainingBlankCondition,$H166="",
_xlpm.IsPeriodBlankCondition,ISBLANK($A167),
_xlpm.Calculation,IF(_xlpm.IsPeriodBlankCondition,"",IF(_xlpm.IsPrincipalRemainingBlankCondition,"",IF(_xlpm.IsPrincipalZeroCondition,"",_xlpm.PrincpalRemainingCalculation))),
_xlpm.Calculation
)</f>
        <v>500</v>
      </c>
      <c r="J167" s="5" t="str">
        <f>_xlfn.LET(
_xlpm.IsPrincipalRemainingLessThanOrEqualToPMICutoffAmtCondition,$H166&lt;=$B$2*(1-$B$13),
_xlpm.PMIMonthlyPayment,$B$17,
_xlpm.IsPrincipalZeroCondition,ROUND($H166,2) = 0,
_xlpm.IsPrincipalRemainingBlankCondition,$H166="",
_xlpm.IsPeriodBlankCondition,ISBLANK($A167),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67" s="5">
        <f>_xlfn.LET(
_xlpm.IfPMIOwedIsBlank,IF($J167 = "",0,$J167),
_xlpm.TotalMonthlyPaymentCalculation,$F167+$G167+$I167+_xlpm.IfPMIOwedIsBlank,
_xlpm.IsPrincipalZeroCondition,ROUND($H166,2) = 0,
_xlpm.IsPrincipalRemainingBlankCondition,$H166="",
_xlpm.IsPeriodBlankCondition,ISBLANK($A167),
_xlpm.Calculation,IF(_xlpm.IsPeriodBlankCondition,"",IF(_xlpm.IsPrincipalRemainingBlankCondition,"",IF(_xlpm.IsPrincipalZeroCondition,"",_xlpm.TotalMonthlyPaymentCalculation))),
_xlpm.Calculation
)</f>
        <v>2086.0104653907556</v>
      </c>
      <c r="N167" s="5"/>
    </row>
    <row r="168" spans="1:14" x14ac:dyDescent="0.3">
      <c r="A168">
        <v>143</v>
      </c>
      <c r="B168" s="53">
        <f t="shared" si="2"/>
        <v>48153</v>
      </c>
      <c r="C168" s="70">
        <f>IF(ISBLANK($A168),"",'Variable Mortgage Schedule'!$C168)</f>
        <v>0.1</v>
      </c>
      <c r="D168" s="63">
        <f>_xlfn.LET(
_xlpm.Payment,IF(OR($C168&lt;&gt;$C167,$C167=""),-PMT($C168/12,COUNT($A168:$A$625),$H167),$D167),
_xlpm.IsPrincipalRemainingZeroCondition,ROUND($H167,2)=0,
_xlpm.IsPrincipalRemainingBlankCondition,$H167="",
_xlpm.IsPeriodBlankCondition,ISBLANK($A168),
_xlpm.Calculation,IF(_xlpm.IsPeriodBlankCondition,"",IF(_xlpm.IsPrincipalRemainingBlankCondition,"",IF(_xlpm.IsPrincipalRemainingZeroCondition,"",_xlpm.Payment))),
_xlpm.Calculation
)</f>
        <v>1586.0104653907558</v>
      </c>
      <c r="E168" s="5">
        <f>_xlfn.LET(
_xlpm.StartingPrincipalBalance,$H167,
_xlpm.IsPrincipalRemainingZeroCondition,ROUND($H167,2)=0,
_xlpm.IsPrincipalRemainingBlankCondition,$H167="",
_xlpm.IsPeriodBlankCondition,ISBLANK($A168),
_xlpm.Calculation,IF(_xlpm.IsPeriodBlankCondition,"",IF(_xlpm.IsPrincipalRemainingBlankCondition,"",IF(_xlpm.IsPrincipalRemainingZeroCondition,"",_xlpm.StartingPrincipalBalance))),
_xlpm.Calculation
)</f>
        <v>159147.56643472458</v>
      </c>
      <c r="F168" s="5" cm="1">
        <f t="array" ref="F168">_xlfn.LET(
_xlpm.InterestCalculation,$H167*($C168/12),
_xlpm.IsPrincipalRemainingZeroCondition,ROUND($H167,2)=0,
_xlpm.IsPrincipalRemainingBlankCondition,$H167="",
_xlpm.IsPeriodBlankCondition,ISBLANK($A168),
_xlpm.Calculation,IF(_xlpm.IsPeriodBlankCondition,"",IF(_xlpm.IsPrincipalRemainingBlankCondition,"",IF(_xlpm.IsPrincipalRemainingZeroCondition,"",_xlpm.InterestCalculation))),
_xlpm.Calculation
)</f>
        <v>1326.2297202893715</v>
      </c>
      <c r="G168" s="5">
        <f>_xlfn.LET(
_xlpm.PrincipalOwedCalculation,$D168-$F168,
_xlpm.IsPrincipalLessThenOrEqualToMonthlyPaymentCondition,$H167&lt;=$D168,
_xlpm.IsPrincipalZeroCondition,ROUND($H167,2) = 0,
_xlpm.IsPrincipalRemainingBlankCondition,$H167="",
_xlpm.IsPeriodBlankCondition,ISBLANK($A168),
_xlpm.Calculation,IF(_xlpm.IsPeriodBlankCondition,"",IF(_xlpm.IsPrincipalRemainingBlankCondition,"",IF(_xlpm.IsPrincipalZeroCondition,"",IF(_xlpm.IsPrincipalLessThenOrEqualToMonthlyPaymentCondition,$H167,_xlpm.PrincipalOwedCalculation)))),
_xlpm.Calculation
)</f>
        <v>259.78074510138435</v>
      </c>
      <c r="H168" s="5">
        <f>_xlfn.LET(
_xlpm.StartingBalanceGreaterThanPrincipalOwedPlusPrepaymentCondition,$E168&gt;=$G168,
_xlpm.IsPrincpalOwedPlusPrepaymentLessThanOrEqualToPrincipalRemainingCondition,ROUND($G168,2)&lt;=ROUND($H167,2),
_xlpm.IsCurrentPrincapalOwedAmtGreaterThanPrevPrincipalOwedCondition,$G167&gt;$H167,
_xlpm.IsPrincipalZeroCondition,ROUND($H167,2) = 0,
_xlpm.IsPrincipalRemainingBlankCondition,$H167="",
_xlpm.IsPeriodBlankCondition,ISBLANK($A168),
_xlpm.Calculation,IF(_xlpm.IsPeriodBlankCondition,"",IF(_xlpm.IsPrincipalRemainingBlankCondition,"",IF(_xlpm.IsPrincipalZeroCondition,"",IF(_xlpm.StartingBalanceGreaterThanPrincipalOwedPlusPrepaymentCondition,$E168-$G168,0)))),
_xlpm.Calculation
)</f>
        <v>158887.78568962318</v>
      </c>
      <c r="I168" s="5">
        <f>_xlfn.LET(
_xlpm.PrincpalRemainingCalculation,$B$11,
_xlpm.IsPrincipalZeroCondition,ROUND($H167,2) = 0,
_xlpm.IsPrincipalRemainingBlankCondition,$H167="",
_xlpm.IsPeriodBlankCondition,ISBLANK($A168),
_xlpm.Calculation,IF(_xlpm.IsPeriodBlankCondition,"",IF(_xlpm.IsPrincipalRemainingBlankCondition,"",IF(_xlpm.IsPrincipalZeroCondition,"",_xlpm.PrincpalRemainingCalculation))),
_xlpm.Calculation
)</f>
        <v>500</v>
      </c>
      <c r="J168" s="5" t="str">
        <f>_xlfn.LET(
_xlpm.IsPrincipalRemainingLessThanOrEqualToPMICutoffAmtCondition,$H167&lt;=$B$2*(1-$B$13),
_xlpm.PMIMonthlyPayment,$B$17,
_xlpm.IsPrincipalZeroCondition,ROUND($H167,2) = 0,
_xlpm.IsPrincipalRemainingBlankCondition,$H167="",
_xlpm.IsPeriodBlankCondition,ISBLANK($A168),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68" s="5">
        <f>_xlfn.LET(
_xlpm.IfPMIOwedIsBlank,IF($J168 = "",0,$J168),
_xlpm.TotalMonthlyPaymentCalculation,$F168+$G168+$I168+_xlpm.IfPMIOwedIsBlank,
_xlpm.IsPrincipalZeroCondition,ROUND($H167,2) = 0,
_xlpm.IsPrincipalRemainingBlankCondition,$H167="",
_xlpm.IsPeriodBlankCondition,ISBLANK($A168),
_xlpm.Calculation,IF(_xlpm.IsPeriodBlankCondition,"",IF(_xlpm.IsPrincipalRemainingBlankCondition,"",IF(_xlpm.IsPrincipalZeroCondition,"",_xlpm.TotalMonthlyPaymentCalculation))),
_xlpm.Calculation
)</f>
        <v>2086.0104653907556</v>
      </c>
      <c r="N168" s="5"/>
    </row>
    <row r="169" spans="1:14" x14ac:dyDescent="0.3">
      <c r="A169">
        <v>144</v>
      </c>
      <c r="B169" s="53">
        <f t="shared" si="2"/>
        <v>48183</v>
      </c>
      <c r="C169" s="70">
        <f>IF(ISBLANK($A169),"",'Variable Mortgage Schedule'!$C169)</f>
        <v>0.1</v>
      </c>
      <c r="D169" s="63">
        <f>_xlfn.LET(
_xlpm.Payment,IF(OR($C169&lt;&gt;$C168,$C168=""),-PMT($C169/12,COUNT($A169:$A$625),$H168),$D168),
_xlpm.IsPrincipalRemainingZeroCondition,ROUND($H168,2)=0,
_xlpm.IsPrincipalRemainingBlankCondition,$H168="",
_xlpm.IsPeriodBlankCondition,ISBLANK($A169),
_xlpm.Calculation,IF(_xlpm.IsPeriodBlankCondition,"",IF(_xlpm.IsPrincipalRemainingBlankCondition,"",IF(_xlpm.IsPrincipalRemainingZeroCondition,"",_xlpm.Payment))),
_xlpm.Calculation
)</f>
        <v>1586.0104653907558</v>
      </c>
      <c r="E169" s="5">
        <f>_xlfn.LET(
_xlpm.StartingPrincipalBalance,$H168,
_xlpm.IsPrincipalRemainingZeroCondition,ROUND($H168,2)=0,
_xlpm.IsPrincipalRemainingBlankCondition,$H168="",
_xlpm.IsPeriodBlankCondition,ISBLANK($A169),
_xlpm.Calculation,IF(_xlpm.IsPeriodBlankCondition,"",IF(_xlpm.IsPrincipalRemainingBlankCondition,"",IF(_xlpm.IsPrincipalRemainingZeroCondition,"",_xlpm.StartingPrincipalBalance))),
_xlpm.Calculation
)</f>
        <v>158887.78568962318</v>
      </c>
      <c r="F169" s="5" cm="1">
        <f t="array" ref="F169">_xlfn.LET(
_xlpm.InterestCalculation,$H168*($C169/12),
_xlpm.IsPrincipalRemainingZeroCondition,ROUND($H168,2)=0,
_xlpm.IsPrincipalRemainingBlankCondition,$H168="",
_xlpm.IsPeriodBlankCondition,ISBLANK($A169),
_xlpm.Calculation,IF(_xlpm.IsPeriodBlankCondition,"",IF(_xlpm.IsPrincipalRemainingBlankCondition,"",IF(_xlpm.IsPrincipalRemainingZeroCondition,"",_xlpm.InterestCalculation))),
_xlpm.Calculation
)</f>
        <v>1324.0648807468599</v>
      </c>
      <c r="G169" s="5">
        <f>_xlfn.LET(
_xlpm.PrincipalOwedCalculation,$D169-$F169,
_xlpm.IsPrincipalLessThenOrEqualToMonthlyPaymentCondition,$H168&lt;=$D169,
_xlpm.IsPrincipalZeroCondition,ROUND($H168,2) = 0,
_xlpm.IsPrincipalRemainingBlankCondition,$H168="",
_xlpm.IsPeriodBlankCondition,ISBLANK($A169),
_xlpm.Calculation,IF(_xlpm.IsPeriodBlankCondition,"",IF(_xlpm.IsPrincipalRemainingBlankCondition,"",IF(_xlpm.IsPrincipalZeroCondition,"",IF(_xlpm.IsPrincipalLessThenOrEqualToMonthlyPaymentCondition,$H168,_xlpm.PrincipalOwedCalculation)))),
_xlpm.Calculation
)</f>
        <v>261.94558464389593</v>
      </c>
      <c r="H169" s="5">
        <f>_xlfn.LET(
_xlpm.StartingBalanceGreaterThanPrincipalOwedPlusPrepaymentCondition,$E169&gt;=$G169,
_xlpm.IsPrincpalOwedPlusPrepaymentLessThanOrEqualToPrincipalRemainingCondition,ROUND($G169,2)&lt;=ROUND($H168,2),
_xlpm.IsCurrentPrincapalOwedAmtGreaterThanPrevPrincipalOwedCondition,$G168&gt;$H168,
_xlpm.IsPrincipalZeroCondition,ROUND($H168,2) = 0,
_xlpm.IsPrincipalRemainingBlankCondition,$H168="",
_xlpm.IsPeriodBlankCondition,ISBLANK($A169),
_xlpm.Calculation,IF(_xlpm.IsPeriodBlankCondition,"",IF(_xlpm.IsPrincipalRemainingBlankCondition,"",IF(_xlpm.IsPrincipalZeroCondition,"",IF(_xlpm.StartingBalanceGreaterThanPrincipalOwedPlusPrepaymentCondition,$E169-$G169,0)))),
_xlpm.Calculation
)</f>
        <v>158625.84010497929</v>
      </c>
      <c r="I169" s="5">
        <f>_xlfn.LET(
_xlpm.PrincpalRemainingCalculation,$B$11,
_xlpm.IsPrincipalZeroCondition,ROUND($H168,2) = 0,
_xlpm.IsPrincipalRemainingBlankCondition,$H168="",
_xlpm.IsPeriodBlankCondition,ISBLANK($A169),
_xlpm.Calculation,IF(_xlpm.IsPeriodBlankCondition,"",IF(_xlpm.IsPrincipalRemainingBlankCondition,"",IF(_xlpm.IsPrincipalZeroCondition,"",_xlpm.PrincpalRemainingCalculation))),
_xlpm.Calculation
)</f>
        <v>500</v>
      </c>
      <c r="J169" s="5" t="str">
        <f>_xlfn.LET(
_xlpm.IsPrincipalRemainingLessThanOrEqualToPMICutoffAmtCondition,$H168&lt;=$B$2*(1-$B$13),
_xlpm.PMIMonthlyPayment,$B$17,
_xlpm.IsPrincipalZeroCondition,ROUND($H168,2) = 0,
_xlpm.IsPrincipalRemainingBlankCondition,$H168="",
_xlpm.IsPeriodBlankCondition,ISBLANK($A169),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69" s="5">
        <f>_xlfn.LET(
_xlpm.IfPMIOwedIsBlank,IF($J169 = "",0,$J169),
_xlpm.TotalMonthlyPaymentCalculation,$F169+$G169+$I169+_xlpm.IfPMIOwedIsBlank,
_xlpm.IsPrincipalZeroCondition,ROUND($H168,2) = 0,
_xlpm.IsPrincipalRemainingBlankCondition,$H168="",
_xlpm.IsPeriodBlankCondition,ISBLANK($A169),
_xlpm.Calculation,IF(_xlpm.IsPeriodBlankCondition,"",IF(_xlpm.IsPrincipalRemainingBlankCondition,"",IF(_xlpm.IsPrincipalZeroCondition,"",_xlpm.TotalMonthlyPaymentCalculation))),
_xlpm.Calculation
)</f>
        <v>2086.0104653907556</v>
      </c>
      <c r="N169" s="5"/>
    </row>
    <row r="170" spans="1:14" x14ac:dyDescent="0.3">
      <c r="A170">
        <v>145</v>
      </c>
      <c r="B170" s="53">
        <f t="shared" si="2"/>
        <v>48214</v>
      </c>
      <c r="C170" s="70">
        <f>IF(ISBLANK($A170),"",'Variable Mortgage Schedule'!$C170)</f>
        <v>0.1</v>
      </c>
      <c r="D170" s="63">
        <f>_xlfn.LET(
_xlpm.Payment,IF(OR($C170&lt;&gt;$C169,$C169=""),-PMT($C170/12,COUNT($A170:$A$625),$H169),$D169),
_xlpm.IsPrincipalRemainingZeroCondition,ROUND($H169,2)=0,
_xlpm.IsPrincipalRemainingBlankCondition,$H169="",
_xlpm.IsPeriodBlankCondition,ISBLANK($A170),
_xlpm.Calculation,IF(_xlpm.IsPeriodBlankCondition,"",IF(_xlpm.IsPrincipalRemainingBlankCondition,"",IF(_xlpm.IsPrincipalRemainingZeroCondition,"",_xlpm.Payment))),
_xlpm.Calculation
)</f>
        <v>1586.0104653907558</v>
      </c>
      <c r="E170" s="5">
        <f>_xlfn.LET(
_xlpm.StartingPrincipalBalance,$H169,
_xlpm.IsPrincipalRemainingZeroCondition,ROUND($H169,2)=0,
_xlpm.IsPrincipalRemainingBlankCondition,$H169="",
_xlpm.IsPeriodBlankCondition,ISBLANK($A170),
_xlpm.Calculation,IF(_xlpm.IsPeriodBlankCondition,"",IF(_xlpm.IsPrincipalRemainingBlankCondition,"",IF(_xlpm.IsPrincipalRemainingZeroCondition,"",_xlpm.StartingPrincipalBalance))),
_xlpm.Calculation
)</f>
        <v>158625.84010497929</v>
      </c>
      <c r="F170" s="5" cm="1">
        <f t="array" ref="F170">_xlfn.LET(
_xlpm.InterestCalculation,$H169*($C170/12),
_xlpm.IsPrincipalRemainingZeroCondition,ROUND($H169,2)=0,
_xlpm.IsPrincipalRemainingBlankCondition,$H169="",
_xlpm.IsPeriodBlankCondition,ISBLANK($A170),
_xlpm.Calculation,IF(_xlpm.IsPeriodBlankCondition,"",IF(_xlpm.IsPrincipalRemainingBlankCondition,"",IF(_xlpm.IsPrincipalRemainingZeroCondition,"",_xlpm.InterestCalculation))),
_xlpm.Calculation
)</f>
        <v>1321.8820008748273</v>
      </c>
      <c r="G170" s="5">
        <f>_xlfn.LET(
_xlpm.PrincipalOwedCalculation,$D170-$F170,
_xlpm.IsPrincipalLessThenOrEqualToMonthlyPaymentCondition,$H169&lt;=$D170,
_xlpm.IsPrincipalZeroCondition,ROUND($H169,2) = 0,
_xlpm.IsPrincipalRemainingBlankCondition,$H169="",
_xlpm.IsPeriodBlankCondition,ISBLANK($A170),
_xlpm.Calculation,IF(_xlpm.IsPeriodBlankCondition,"",IF(_xlpm.IsPrincipalRemainingBlankCondition,"",IF(_xlpm.IsPrincipalZeroCondition,"",IF(_xlpm.IsPrincipalLessThenOrEqualToMonthlyPaymentCondition,$H169,_xlpm.PrincipalOwedCalculation)))),
_xlpm.Calculation
)</f>
        <v>264.1284645159285</v>
      </c>
      <c r="H170" s="5">
        <f>_xlfn.LET(
_xlpm.StartingBalanceGreaterThanPrincipalOwedPlusPrepaymentCondition,$E170&gt;=$G170,
_xlpm.IsPrincpalOwedPlusPrepaymentLessThanOrEqualToPrincipalRemainingCondition,ROUND($G170,2)&lt;=ROUND($H169,2),
_xlpm.IsCurrentPrincapalOwedAmtGreaterThanPrevPrincipalOwedCondition,$G169&gt;$H169,
_xlpm.IsPrincipalZeroCondition,ROUND($H169,2) = 0,
_xlpm.IsPrincipalRemainingBlankCondition,$H169="",
_xlpm.IsPeriodBlankCondition,ISBLANK($A170),
_xlpm.Calculation,IF(_xlpm.IsPeriodBlankCondition,"",IF(_xlpm.IsPrincipalRemainingBlankCondition,"",IF(_xlpm.IsPrincipalZeroCondition,"",IF(_xlpm.StartingBalanceGreaterThanPrincipalOwedPlusPrepaymentCondition,$E170-$G170,0)))),
_xlpm.Calculation
)</f>
        <v>158361.71164046336</v>
      </c>
      <c r="I170" s="5">
        <f>_xlfn.LET(
_xlpm.PrincpalRemainingCalculation,$B$11,
_xlpm.IsPrincipalZeroCondition,ROUND($H169,2) = 0,
_xlpm.IsPrincipalRemainingBlankCondition,$H169="",
_xlpm.IsPeriodBlankCondition,ISBLANK($A170),
_xlpm.Calculation,IF(_xlpm.IsPeriodBlankCondition,"",IF(_xlpm.IsPrincipalRemainingBlankCondition,"",IF(_xlpm.IsPrincipalZeroCondition,"",_xlpm.PrincpalRemainingCalculation))),
_xlpm.Calculation
)</f>
        <v>500</v>
      </c>
      <c r="J170" s="5" t="str">
        <f>_xlfn.LET(
_xlpm.IsPrincipalRemainingLessThanOrEqualToPMICutoffAmtCondition,$H169&lt;=$B$2*(1-$B$13),
_xlpm.PMIMonthlyPayment,$B$17,
_xlpm.IsPrincipalZeroCondition,ROUND($H169,2) = 0,
_xlpm.IsPrincipalRemainingBlankCondition,$H169="",
_xlpm.IsPeriodBlankCondition,ISBLANK($A170),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70" s="5">
        <f>_xlfn.LET(
_xlpm.IfPMIOwedIsBlank,IF($J170 = "",0,$J170),
_xlpm.TotalMonthlyPaymentCalculation,$F170+$G170+$I170+_xlpm.IfPMIOwedIsBlank,
_xlpm.IsPrincipalZeroCondition,ROUND($H169,2) = 0,
_xlpm.IsPrincipalRemainingBlankCondition,$H169="",
_xlpm.IsPeriodBlankCondition,ISBLANK($A170),
_xlpm.Calculation,IF(_xlpm.IsPeriodBlankCondition,"",IF(_xlpm.IsPrincipalRemainingBlankCondition,"",IF(_xlpm.IsPrincipalZeroCondition,"",_xlpm.TotalMonthlyPaymentCalculation))),
_xlpm.Calculation
)</f>
        <v>2086.0104653907556</v>
      </c>
      <c r="N170" s="5"/>
    </row>
    <row r="171" spans="1:14" x14ac:dyDescent="0.3">
      <c r="A171">
        <v>146</v>
      </c>
      <c r="B171" s="53">
        <f t="shared" si="2"/>
        <v>48245</v>
      </c>
      <c r="C171" s="70">
        <f>IF(ISBLANK($A171),"",'Variable Mortgage Schedule'!$C171)</f>
        <v>0.1</v>
      </c>
      <c r="D171" s="63">
        <f>_xlfn.LET(
_xlpm.Payment,IF(OR($C171&lt;&gt;$C170,$C170=""),-PMT($C171/12,COUNT($A171:$A$625),$H170),$D170),
_xlpm.IsPrincipalRemainingZeroCondition,ROUND($H170,2)=0,
_xlpm.IsPrincipalRemainingBlankCondition,$H170="",
_xlpm.IsPeriodBlankCondition,ISBLANK($A171),
_xlpm.Calculation,IF(_xlpm.IsPeriodBlankCondition,"",IF(_xlpm.IsPrincipalRemainingBlankCondition,"",IF(_xlpm.IsPrincipalRemainingZeroCondition,"",_xlpm.Payment))),
_xlpm.Calculation
)</f>
        <v>1586.0104653907558</v>
      </c>
      <c r="E171" s="5">
        <f>_xlfn.LET(
_xlpm.StartingPrincipalBalance,$H170,
_xlpm.IsPrincipalRemainingZeroCondition,ROUND($H170,2)=0,
_xlpm.IsPrincipalRemainingBlankCondition,$H170="",
_xlpm.IsPeriodBlankCondition,ISBLANK($A171),
_xlpm.Calculation,IF(_xlpm.IsPeriodBlankCondition,"",IF(_xlpm.IsPrincipalRemainingBlankCondition,"",IF(_xlpm.IsPrincipalRemainingZeroCondition,"",_xlpm.StartingPrincipalBalance))),
_xlpm.Calculation
)</f>
        <v>158361.71164046336</v>
      </c>
      <c r="F171" s="5" cm="1">
        <f t="array" ref="F171">_xlfn.LET(
_xlpm.InterestCalculation,$H170*($C171/12),
_xlpm.IsPrincipalRemainingZeroCondition,ROUND($H170,2)=0,
_xlpm.IsPrincipalRemainingBlankCondition,$H170="",
_xlpm.IsPeriodBlankCondition,ISBLANK($A171),
_xlpm.Calculation,IF(_xlpm.IsPeriodBlankCondition,"",IF(_xlpm.IsPrincipalRemainingBlankCondition,"",IF(_xlpm.IsPrincipalRemainingZeroCondition,"",_xlpm.InterestCalculation))),
_xlpm.Calculation
)</f>
        <v>1319.6809303371947</v>
      </c>
      <c r="G171" s="5">
        <f>_xlfn.LET(
_xlpm.PrincipalOwedCalculation,$D171-$F171,
_xlpm.IsPrincipalLessThenOrEqualToMonthlyPaymentCondition,$H170&lt;=$D171,
_xlpm.IsPrincipalZeroCondition,ROUND($H170,2) = 0,
_xlpm.IsPrincipalRemainingBlankCondition,$H170="",
_xlpm.IsPeriodBlankCondition,ISBLANK($A171),
_xlpm.Calculation,IF(_xlpm.IsPeriodBlankCondition,"",IF(_xlpm.IsPrincipalRemainingBlankCondition,"",IF(_xlpm.IsPrincipalZeroCondition,"",IF(_xlpm.IsPrincipalLessThenOrEqualToMonthlyPaymentCondition,$H170,_xlpm.PrincipalOwedCalculation)))),
_xlpm.Calculation
)</f>
        <v>266.32953505356113</v>
      </c>
      <c r="H171" s="5">
        <f>_xlfn.LET(
_xlpm.StartingBalanceGreaterThanPrincipalOwedPlusPrepaymentCondition,$E171&gt;=$G171,
_xlpm.IsPrincpalOwedPlusPrepaymentLessThanOrEqualToPrincipalRemainingCondition,ROUND($G171,2)&lt;=ROUND($H170,2),
_xlpm.IsCurrentPrincapalOwedAmtGreaterThanPrevPrincipalOwedCondition,$G170&gt;$H170,
_xlpm.IsPrincipalZeroCondition,ROUND($H170,2) = 0,
_xlpm.IsPrincipalRemainingBlankCondition,$H170="",
_xlpm.IsPeriodBlankCondition,ISBLANK($A171),
_xlpm.Calculation,IF(_xlpm.IsPeriodBlankCondition,"",IF(_xlpm.IsPrincipalRemainingBlankCondition,"",IF(_xlpm.IsPrincipalZeroCondition,"",IF(_xlpm.StartingBalanceGreaterThanPrincipalOwedPlusPrepaymentCondition,$E171-$G171,0)))),
_xlpm.Calculation
)</f>
        <v>158095.38210540981</v>
      </c>
      <c r="I171" s="5">
        <f>_xlfn.LET(
_xlpm.PrincpalRemainingCalculation,$B$11,
_xlpm.IsPrincipalZeroCondition,ROUND($H170,2) = 0,
_xlpm.IsPrincipalRemainingBlankCondition,$H170="",
_xlpm.IsPeriodBlankCondition,ISBLANK($A171),
_xlpm.Calculation,IF(_xlpm.IsPeriodBlankCondition,"",IF(_xlpm.IsPrincipalRemainingBlankCondition,"",IF(_xlpm.IsPrincipalZeroCondition,"",_xlpm.PrincpalRemainingCalculation))),
_xlpm.Calculation
)</f>
        <v>500</v>
      </c>
      <c r="J171" s="5" t="str">
        <f>_xlfn.LET(
_xlpm.IsPrincipalRemainingLessThanOrEqualToPMICutoffAmtCondition,$H170&lt;=$B$2*(1-$B$13),
_xlpm.PMIMonthlyPayment,$B$17,
_xlpm.IsPrincipalZeroCondition,ROUND($H170,2) = 0,
_xlpm.IsPrincipalRemainingBlankCondition,$H170="",
_xlpm.IsPeriodBlankCondition,ISBLANK($A171),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71" s="5">
        <f>_xlfn.LET(
_xlpm.IfPMIOwedIsBlank,IF($J171 = "",0,$J171),
_xlpm.TotalMonthlyPaymentCalculation,$F171+$G171+$I171+_xlpm.IfPMIOwedIsBlank,
_xlpm.IsPrincipalZeroCondition,ROUND($H170,2) = 0,
_xlpm.IsPrincipalRemainingBlankCondition,$H170="",
_xlpm.IsPeriodBlankCondition,ISBLANK($A171),
_xlpm.Calculation,IF(_xlpm.IsPeriodBlankCondition,"",IF(_xlpm.IsPrincipalRemainingBlankCondition,"",IF(_xlpm.IsPrincipalZeroCondition,"",_xlpm.TotalMonthlyPaymentCalculation))),
_xlpm.Calculation
)</f>
        <v>2086.0104653907556</v>
      </c>
      <c r="N171" s="5"/>
    </row>
    <row r="172" spans="1:14" x14ac:dyDescent="0.3">
      <c r="A172">
        <v>147</v>
      </c>
      <c r="B172" s="53">
        <f t="shared" si="2"/>
        <v>48274</v>
      </c>
      <c r="C172" s="70">
        <f>IF(ISBLANK($A172),"",'Variable Mortgage Schedule'!$C172)</f>
        <v>0.1</v>
      </c>
      <c r="D172" s="63">
        <f>_xlfn.LET(
_xlpm.Payment,IF(OR($C172&lt;&gt;$C171,$C171=""),-PMT($C172/12,COUNT($A172:$A$625),$H171),$D171),
_xlpm.IsPrincipalRemainingZeroCondition,ROUND($H171,2)=0,
_xlpm.IsPrincipalRemainingBlankCondition,$H171="",
_xlpm.IsPeriodBlankCondition,ISBLANK($A172),
_xlpm.Calculation,IF(_xlpm.IsPeriodBlankCondition,"",IF(_xlpm.IsPrincipalRemainingBlankCondition,"",IF(_xlpm.IsPrincipalRemainingZeroCondition,"",_xlpm.Payment))),
_xlpm.Calculation
)</f>
        <v>1586.0104653907558</v>
      </c>
      <c r="E172" s="5">
        <f>_xlfn.LET(
_xlpm.StartingPrincipalBalance,$H171,
_xlpm.IsPrincipalRemainingZeroCondition,ROUND($H171,2)=0,
_xlpm.IsPrincipalRemainingBlankCondition,$H171="",
_xlpm.IsPeriodBlankCondition,ISBLANK($A172),
_xlpm.Calculation,IF(_xlpm.IsPeriodBlankCondition,"",IF(_xlpm.IsPrincipalRemainingBlankCondition,"",IF(_xlpm.IsPrincipalRemainingZeroCondition,"",_xlpm.StartingPrincipalBalance))),
_xlpm.Calculation
)</f>
        <v>158095.38210540981</v>
      </c>
      <c r="F172" s="5" cm="1">
        <f t="array" ref="F172">_xlfn.LET(
_xlpm.InterestCalculation,$H171*($C172/12),
_xlpm.IsPrincipalRemainingZeroCondition,ROUND($H171,2)=0,
_xlpm.IsPrincipalRemainingBlankCondition,$H171="",
_xlpm.IsPeriodBlankCondition,ISBLANK($A172),
_xlpm.Calculation,IF(_xlpm.IsPeriodBlankCondition,"",IF(_xlpm.IsPrincipalRemainingBlankCondition,"",IF(_xlpm.IsPrincipalRemainingZeroCondition,"",_xlpm.InterestCalculation))),
_xlpm.Calculation
)</f>
        <v>1317.4615175450817</v>
      </c>
      <c r="G172" s="5">
        <f>_xlfn.LET(
_xlpm.PrincipalOwedCalculation,$D172-$F172,
_xlpm.IsPrincipalLessThenOrEqualToMonthlyPaymentCondition,$H171&lt;=$D172,
_xlpm.IsPrincipalZeroCondition,ROUND($H171,2) = 0,
_xlpm.IsPrincipalRemainingBlankCondition,$H171="",
_xlpm.IsPeriodBlankCondition,ISBLANK($A172),
_xlpm.Calculation,IF(_xlpm.IsPeriodBlankCondition,"",IF(_xlpm.IsPrincipalRemainingBlankCondition,"",IF(_xlpm.IsPrincipalZeroCondition,"",IF(_xlpm.IsPrincipalLessThenOrEqualToMonthlyPaymentCondition,$H171,_xlpm.PrincipalOwedCalculation)))),
_xlpm.Calculation
)</f>
        <v>268.54894784567409</v>
      </c>
      <c r="H172" s="5">
        <f>_xlfn.LET(
_xlpm.StartingBalanceGreaterThanPrincipalOwedPlusPrepaymentCondition,$E172&gt;=$G172,
_xlpm.IsPrincpalOwedPlusPrepaymentLessThanOrEqualToPrincipalRemainingCondition,ROUND($G172,2)&lt;=ROUND($H171,2),
_xlpm.IsCurrentPrincapalOwedAmtGreaterThanPrevPrincipalOwedCondition,$G171&gt;$H171,
_xlpm.IsPrincipalZeroCondition,ROUND($H171,2) = 0,
_xlpm.IsPrincipalRemainingBlankCondition,$H171="",
_xlpm.IsPeriodBlankCondition,ISBLANK($A172),
_xlpm.Calculation,IF(_xlpm.IsPeriodBlankCondition,"",IF(_xlpm.IsPrincipalRemainingBlankCondition,"",IF(_xlpm.IsPrincipalZeroCondition,"",IF(_xlpm.StartingBalanceGreaterThanPrincipalOwedPlusPrepaymentCondition,$E172-$G172,0)))),
_xlpm.Calculation
)</f>
        <v>157826.83315756414</v>
      </c>
      <c r="I172" s="5">
        <f>_xlfn.LET(
_xlpm.PrincpalRemainingCalculation,$B$11,
_xlpm.IsPrincipalZeroCondition,ROUND($H171,2) = 0,
_xlpm.IsPrincipalRemainingBlankCondition,$H171="",
_xlpm.IsPeriodBlankCondition,ISBLANK($A172),
_xlpm.Calculation,IF(_xlpm.IsPeriodBlankCondition,"",IF(_xlpm.IsPrincipalRemainingBlankCondition,"",IF(_xlpm.IsPrincipalZeroCondition,"",_xlpm.PrincpalRemainingCalculation))),
_xlpm.Calculation
)</f>
        <v>500</v>
      </c>
      <c r="J172" s="5" t="str">
        <f>_xlfn.LET(
_xlpm.IsPrincipalRemainingLessThanOrEqualToPMICutoffAmtCondition,$H171&lt;=$B$2*(1-$B$13),
_xlpm.PMIMonthlyPayment,$B$17,
_xlpm.IsPrincipalZeroCondition,ROUND($H171,2) = 0,
_xlpm.IsPrincipalRemainingBlankCondition,$H171="",
_xlpm.IsPeriodBlankCondition,ISBLANK($A172),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72" s="5">
        <f>_xlfn.LET(
_xlpm.IfPMIOwedIsBlank,IF($J172 = "",0,$J172),
_xlpm.TotalMonthlyPaymentCalculation,$F172+$G172+$I172+_xlpm.IfPMIOwedIsBlank,
_xlpm.IsPrincipalZeroCondition,ROUND($H171,2) = 0,
_xlpm.IsPrincipalRemainingBlankCondition,$H171="",
_xlpm.IsPeriodBlankCondition,ISBLANK($A172),
_xlpm.Calculation,IF(_xlpm.IsPeriodBlankCondition,"",IF(_xlpm.IsPrincipalRemainingBlankCondition,"",IF(_xlpm.IsPrincipalZeroCondition,"",_xlpm.TotalMonthlyPaymentCalculation))),
_xlpm.Calculation
)</f>
        <v>2086.0104653907556</v>
      </c>
      <c r="N172" s="5"/>
    </row>
    <row r="173" spans="1:14" x14ac:dyDescent="0.3">
      <c r="A173">
        <v>148</v>
      </c>
      <c r="B173" s="53">
        <f t="shared" si="2"/>
        <v>48305</v>
      </c>
      <c r="C173" s="70">
        <f>IF(ISBLANK($A173),"",'Variable Mortgage Schedule'!$C173)</f>
        <v>0.1</v>
      </c>
      <c r="D173" s="63">
        <f>_xlfn.LET(
_xlpm.Payment,IF(OR($C173&lt;&gt;$C172,$C172=""),-PMT($C173/12,COUNT($A173:$A$625),$H172),$D172),
_xlpm.IsPrincipalRemainingZeroCondition,ROUND($H172,2)=0,
_xlpm.IsPrincipalRemainingBlankCondition,$H172="",
_xlpm.IsPeriodBlankCondition,ISBLANK($A173),
_xlpm.Calculation,IF(_xlpm.IsPeriodBlankCondition,"",IF(_xlpm.IsPrincipalRemainingBlankCondition,"",IF(_xlpm.IsPrincipalRemainingZeroCondition,"",_xlpm.Payment))),
_xlpm.Calculation
)</f>
        <v>1586.0104653907558</v>
      </c>
      <c r="E173" s="5">
        <f>_xlfn.LET(
_xlpm.StartingPrincipalBalance,$H172,
_xlpm.IsPrincipalRemainingZeroCondition,ROUND($H172,2)=0,
_xlpm.IsPrincipalRemainingBlankCondition,$H172="",
_xlpm.IsPeriodBlankCondition,ISBLANK($A173),
_xlpm.Calculation,IF(_xlpm.IsPeriodBlankCondition,"",IF(_xlpm.IsPrincipalRemainingBlankCondition,"",IF(_xlpm.IsPrincipalRemainingZeroCondition,"",_xlpm.StartingPrincipalBalance))),
_xlpm.Calculation
)</f>
        <v>157826.83315756414</v>
      </c>
      <c r="F173" s="5" cm="1">
        <f t="array" ref="F173">_xlfn.LET(
_xlpm.InterestCalculation,$H172*($C173/12),
_xlpm.IsPrincipalRemainingZeroCondition,ROUND($H172,2)=0,
_xlpm.IsPrincipalRemainingBlankCondition,$H172="",
_xlpm.IsPeriodBlankCondition,ISBLANK($A173),
_xlpm.Calculation,IF(_xlpm.IsPeriodBlankCondition,"",IF(_xlpm.IsPrincipalRemainingBlankCondition,"",IF(_xlpm.IsPrincipalRemainingZeroCondition,"",_xlpm.InterestCalculation))),
_xlpm.Calculation
)</f>
        <v>1315.2236096463678</v>
      </c>
      <c r="G173" s="5">
        <f>_xlfn.LET(
_xlpm.PrincipalOwedCalculation,$D173-$F173,
_xlpm.IsPrincipalLessThenOrEqualToMonthlyPaymentCondition,$H172&lt;=$D173,
_xlpm.IsPrincipalZeroCondition,ROUND($H172,2) = 0,
_xlpm.IsPrincipalRemainingBlankCondition,$H172="",
_xlpm.IsPeriodBlankCondition,ISBLANK($A173),
_xlpm.Calculation,IF(_xlpm.IsPeriodBlankCondition,"",IF(_xlpm.IsPrincipalRemainingBlankCondition,"",IF(_xlpm.IsPrincipalZeroCondition,"",IF(_xlpm.IsPrincipalLessThenOrEqualToMonthlyPaymentCondition,$H172,_xlpm.PrincipalOwedCalculation)))),
_xlpm.Calculation
)</f>
        <v>270.78685574438805</v>
      </c>
      <c r="H173" s="5">
        <f>_xlfn.LET(
_xlpm.StartingBalanceGreaterThanPrincipalOwedPlusPrepaymentCondition,$E173&gt;=$G173,
_xlpm.IsPrincpalOwedPlusPrepaymentLessThanOrEqualToPrincipalRemainingCondition,ROUND($G173,2)&lt;=ROUND($H172,2),
_xlpm.IsCurrentPrincapalOwedAmtGreaterThanPrevPrincipalOwedCondition,$G172&gt;$H172,
_xlpm.IsPrincipalZeroCondition,ROUND($H172,2) = 0,
_xlpm.IsPrincipalRemainingBlankCondition,$H172="",
_xlpm.IsPeriodBlankCondition,ISBLANK($A173),
_xlpm.Calculation,IF(_xlpm.IsPeriodBlankCondition,"",IF(_xlpm.IsPrincipalRemainingBlankCondition,"",IF(_xlpm.IsPrincipalZeroCondition,"",IF(_xlpm.StartingBalanceGreaterThanPrincipalOwedPlusPrepaymentCondition,$E173-$G173,0)))),
_xlpm.Calculation
)</f>
        <v>157556.04630181973</v>
      </c>
      <c r="I173" s="5">
        <f>_xlfn.LET(
_xlpm.PrincpalRemainingCalculation,$B$11,
_xlpm.IsPrincipalZeroCondition,ROUND($H172,2) = 0,
_xlpm.IsPrincipalRemainingBlankCondition,$H172="",
_xlpm.IsPeriodBlankCondition,ISBLANK($A173),
_xlpm.Calculation,IF(_xlpm.IsPeriodBlankCondition,"",IF(_xlpm.IsPrincipalRemainingBlankCondition,"",IF(_xlpm.IsPrincipalZeroCondition,"",_xlpm.PrincpalRemainingCalculation))),
_xlpm.Calculation
)</f>
        <v>500</v>
      </c>
      <c r="J173" s="5" t="str">
        <f>_xlfn.LET(
_xlpm.IsPrincipalRemainingLessThanOrEqualToPMICutoffAmtCondition,$H172&lt;=$B$2*(1-$B$13),
_xlpm.PMIMonthlyPayment,$B$17,
_xlpm.IsPrincipalZeroCondition,ROUND($H172,2) = 0,
_xlpm.IsPrincipalRemainingBlankCondition,$H172="",
_xlpm.IsPeriodBlankCondition,ISBLANK($A173),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73" s="5">
        <f>_xlfn.LET(
_xlpm.IfPMIOwedIsBlank,IF($J173 = "",0,$J173),
_xlpm.TotalMonthlyPaymentCalculation,$F173+$G173+$I173+_xlpm.IfPMIOwedIsBlank,
_xlpm.IsPrincipalZeroCondition,ROUND($H172,2) = 0,
_xlpm.IsPrincipalRemainingBlankCondition,$H172="",
_xlpm.IsPeriodBlankCondition,ISBLANK($A173),
_xlpm.Calculation,IF(_xlpm.IsPeriodBlankCondition,"",IF(_xlpm.IsPrincipalRemainingBlankCondition,"",IF(_xlpm.IsPrincipalZeroCondition,"",_xlpm.TotalMonthlyPaymentCalculation))),
_xlpm.Calculation
)</f>
        <v>2086.0104653907556</v>
      </c>
      <c r="N173" s="5"/>
    </row>
    <row r="174" spans="1:14" x14ac:dyDescent="0.3">
      <c r="A174">
        <v>149</v>
      </c>
      <c r="B174" s="53">
        <f t="shared" si="2"/>
        <v>48335</v>
      </c>
      <c r="C174" s="70">
        <f>IF(ISBLANK($A174),"",'Variable Mortgage Schedule'!$C174)</f>
        <v>0.1</v>
      </c>
      <c r="D174" s="63">
        <f>_xlfn.LET(
_xlpm.Payment,IF(OR($C174&lt;&gt;$C173,$C173=""),-PMT($C174/12,COUNT($A174:$A$625),$H173),$D173),
_xlpm.IsPrincipalRemainingZeroCondition,ROUND($H173,2)=0,
_xlpm.IsPrincipalRemainingBlankCondition,$H173="",
_xlpm.IsPeriodBlankCondition,ISBLANK($A174),
_xlpm.Calculation,IF(_xlpm.IsPeriodBlankCondition,"",IF(_xlpm.IsPrincipalRemainingBlankCondition,"",IF(_xlpm.IsPrincipalRemainingZeroCondition,"",_xlpm.Payment))),
_xlpm.Calculation
)</f>
        <v>1586.0104653907558</v>
      </c>
      <c r="E174" s="5">
        <f>_xlfn.LET(
_xlpm.StartingPrincipalBalance,$H173,
_xlpm.IsPrincipalRemainingZeroCondition,ROUND($H173,2)=0,
_xlpm.IsPrincipalRemainingBlankCondition,$H173="",
_xlpm.IsPeriodBlankCondition,ISBLANK($A174),
_xlpm.Calculation,IF(_xlpm.IsPeriodBlankCondition,"",IF(_xlpm.IsPrincipalRemainingBlankCondition,"",IF(_xlpm.IsPrincipalRemainingZeroCondition,"",_xlpm.StartingPrincipalBalance))),
_xlpm.Calculation
)</f>
        <v>157556.04630181973</v>
      </c>
      <c r="F174" s="5" cm="1">
        <f t="array" ref="F174">_xlfn.LET(
_xlpm.InterestCalculation,$H173*($C174/12),
_xlpm.IsPrincipalRemainingZeroCondition,ROUND($H173,2)=0,
_xlpm.IsPrincipalRemainingBlankCondition,$H173="",
_xlpm.IsPeriodBlankCondition,ISBLANK($A174),
_xlpm.Calculation,IF(_xlpm.IsPeriodBlankCondition,"",IF(_xlpm.IsPrincipalRemainingBlankCondition,"",IF(_xlpm.IsPrincipalRemainingZeroCondition,"",_xlpm.InterestCalculation))),
_xlpm.Calculation
)</f>
        <v>1312.9670525151644</v>
      </c>
      <c r="G174" s="5">
        <f>_xlfn.LET(
_xlpm.PrincipalOwedCalculation,$D174-$F174,
_xlpm.IsPrincipalLessThenOrEqualToMonthlyPaymentCondition,$H173&lt;=$D174,
_xlpm.IsPrincipalZeroCondition,ROUND($H173,2) = 0,
_xlpm.IsPrincipalRemainingBlankCondition,$H173="",
_xlpm.IsPeriodBlankCondition,ISBLANK($A174),
_xlpm.Calculation,IF(_xlpm.IsPeriodBlankCondition,"",IF(_xlpm.IsPrincipalRemainingBlankCondition,"",IF(_xlpm.IsPrincipalZeroCondition,"",IF(_xlpm.IsPrincipalLessThenOrEqualToMonthlyPaymentCondition,$H173,_xlpm.PrincipalOwedCalculation)))),
_xlpm.Calculation
)</f>
        <v>273.04341287559146</v>
      </c>
      <c r="H174" s="5">
        <f>_xlfn.LET(
_xlpm.StartingBalanceGreaterThanPrincipalOwedPlusPrepaymentCondition,$E174&gt;=$G174,
_xlpm.IsPrincpalOwedPlusPrepaymentLessThanOrEqualToPrincipalRemainingCondition,ROUND($G174,2)&lt;=ROUND($H173,2),
_xlpm.IsCurrentPrincapalOwedAmtGreaterThanPrevPrincipalOwedCondition,$G173&gt;$H173,
_xlpm.IsPrincipalZeroCondition,ROUND($H173,2) = 0,
_xlpm.IsPrincipalRemainingBlankCondition,$H173="",
_xlpm.IsPeriodBlankCondition,ISBLANK($A174),
_xlpm.Calculation,IF(_xlpm.IsPeriodBlankCondition,"",IF(_xlpm.IsPrincipalRemainingBlankCondition,"",IF(_xlpm.IsPrincipalZeroCondition,"",IF(_xlpm.StartingBalanceGreaterThanPrincipalOwedPlusPrepaymentCondition,$E174-$G174,0)))),
_xlpm.Calculation
)</f>
        <v>157283.00288894415</v>
      </c>
      <c r="I174" s="5">
        <f>_xlfn.LET(
_xlpm.PrincpalRemainingCalculation,$B$11,
_xlpm.IsPrincipalZeroCondition,ROUND($H173,2) = 0,
_xlpm.IsPrincipalRemainingBlankCondition,$H173="",
_xlpm.IsPeriodBlankCondition,ISBLANK($A174),
_xlpm.Calculation,IF(_xlpm.IsPeriodBlankCondition,"",IF(_xlpm.IsPrincipalRemainingBlankCondition,"",IF(_xlpm.IsPrincipalZeroCondition,"",_xlpm.PrincpalRemainingCalculation))),
_xlpm.Calculation
)</f>
        <v>500</v>
      </c>
      <c r="J174" s="5" t="str">
        <f>_xlfn.LET(
_xlpm.IsPrincipalRemainingLessThanOrEqualToPMICutoffAmtCondition,$H173&lt;=$B$2*(1-$B$13),
_xlpm.PMIMonthlyPayment,$B$17,
_xlpm.IsPrincipalZeroCondition,ROUND($H173,2) = 0,
_xlpm.IsPrincipalRemainingBlankCondition,$H173="",
_xlpm.IsPeriodBlankCondition,ISBLANK($A174),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74" s="5">
        <f>_xlfn.LET(
_xlpm.IfPMIOwedIsBlank,IF($J174 = "",0,$J174),
_xlpm.TotalMonthlyPaymentCalculation,$F174+$G174+$I174+_xlpm.IfPMIOwedIsBlank,
_xlpm.IsPrincipalZeroCondition,ROUND($H173,2) = 0,
_xlpm.IsPrincipalRemainingBlankCondition,$H173="",
_xlpm.IsPeriodBlankCondition,ISBLANK($A174),
_xlpm.Calculation,IF(_xlpm.IsPeriodBlankCondition,"",IF(_xlpm.IsPrincipalRemainingBlankCondition,"",IF(_xlpm.IsPrincipalZeroCondition,"",_xlpm.TotalMonthlyPaymentCalculation))),
_xlpm.Calculation
)</f>
        <v>2086.0104653907556</v>
      </c>
      <c r="N174" s="5"/>
    </row>
    <row r="175" spans="1:14" x14ac:dyDescent="0.3">
      <c r="A175">
        <v>150</v>
      </c>
      <c r="B175" s="53">
        <f t="shared" si="2"/>
        <v>48366</v>
      </c>
      <c r="C175" s="70">
        <f>IF(ISBLANK($A175),"",'Variable Mortgage Schedule'!$C175)</f>
        <v>0.1</v>
      </c>
      <c r="D175" s="63">
        <f>_xlfn.LET(
_xlpm.Payment,IF(OR($C175&lt;&gt;$C174,$C174=""),-PMT($C175/12,COUNT($A175:$A$625),$H174),$D174),
_xlpm.IsPrincipalRemainingZeroCondition,ROUND($H174,2)=0,
_xlpm.IsPrincipalRemainingBlankCondition,$H174="",
_xlpm.IsPeriodBlankCondition,ISBLANK($A175),
_xlpm.Calculation,IF(_xlpm.IsPeriodBlankCondition,"",IF(_xlpm.IsPrincipalRemainingBlankCondition,"",IF(_xlpm.IsPrincipalRemainingZeroCondition,"",_xlpm.Payment))),
_xlpm.Calculation
)</f>
        <v>1586.0104653907558</v>
      </c>
      <c r="E175" s="5">
        <f>_xlfn.LET(
_xlpm.StartingPrincipalBalance,$H174,
_xlpm.IsPrincipalRemainingZeroCondition,ROUND($H174,2)=0,
_xlpm.IsPrincipalRemainingBlankCondition,$H174="",
_xlpm.IsPeriodBlankCondition,ISBLANK($A175),
_xlpm.Calculation,IF(_xlpm.IsPeriodBlankCondition,"",IF(_xlpm.IsPrincipalRemainingBlankCondition,"",IF(_xlpm.IsPrincipalRemainingZeroCondition,"",_xlpm.StartingPrincipalBalance))),
_xlpm.Calculation
)</f>
        <v>157283.00288894415</v>
      </c>
      <c r="F175" s="5" cm="1">
        <f t="array" ref="F175">_xlfn.LET(
_xlpm.InterestCalculation,$H174*($C175/12),
_xlpm.IsPrincipalRemainingZeroCondition,ROUND($H174,2)=0,
_xlpm.IsPrincipalRemainingBlankCondition,$H174="",
_xlpm.IsPeriodBlankCondition,ISBLANK($A175),
_xlpm.Calculation,IF(_xlpm.IsPeriodBlankCondition,"",IF(_xlpm.IsPrincipalRemainingBlankCondition,"",IF(_xlpm.IsPrincipalRemainingZeroCondition,"",_xlpm.InterestCalculation))),
_xlpm.Calculation
)</f>
        <v>1310.6916907412012</v>
      </c>
      <c r="G175" s="5">
        <f>_xlfn.LET(
_xlpm.PrincipalOwedCalculation,$D175-$F175,
_xlpm.IsPrincipalLessThenOrEqualToMonthlyPaymentCondition,$H174&lt;=$D175,
_xlpm.IsPrincipalZeroCondition,ROUND($H174,2) = 0,
_xlpm.IsPrincipalRemainingBlankCondition,$H174="",
_xlpm.IsPeriodBlankCondition,ISBLANK($A175),
_xlpm.Calculation,IF(_xlpm.IsPeriodBlankCondition,"",IF(_xlpm.IsPrincipalRemainingBlankCondition,"",IF(_xlpm.IsPrincipalZeroCondition,"",IF(_xlpm.IsPrincipalLessThenOrEqualToMonthlyPaymentCondition,$H174,_xlpm.PrincipalOwedCalculation)))),
_xlpm.Calculation
)</f>
        <v>275.3187746495546</v>
      </c>
      <c r="H175" s="5">
        <f>_xlfn.LET(
_xlpm.StartingBalanceGreaterThanPrincipalOwedPlusPrepaymentCondition,$E175&gt;=$G175,
_xlpm.IsPrincpalOwedPlusPrepaymentLessThanOrEqualToPrincipalRemainingCondition,ROUND($G175,2)&lt;=ROUND($H174,2),
_xlpm.IsCurrentPrincapalOwedAmtGreaterThanPrevPrincipalOwedCondition,$G174&gt;$H174,
_xlpm.IsPrincipalZeroCondition,ROUND($H174,2) = 0,
_xlpm.IsPrincipalRemainingBlankCondition,$H174="",
_xlpm.IsPeriodBlankCondition,ISBLANK($A175),
_xlpm.Calculation,IF(_xlpm.IsPeriodBlankCondition,"",IF(_xlpm.IsPrincipalRemainingBlankCondition,"",IF(_xlpm.IsPrincipalZeroCondition,"",IF(_xlpm.StartingBalanceGreaterThanPrincipalOwedPlusPrepaymentCondition,$E175-$G175,0)))),
_xlpm.Calculation
)</f>
        <v>157007.68411429459</v>
      </c>
      <c r="I175" s="5">
        <f>_xlfn.LET(
_xlpm.PrincpalRemainingCalculation,$B$11,
_xlpm.IsPrincipalZeroCondition,ROUND($H174,2) = 0,
_xlpm.IsPrincipalRemainingBlankCondition,$H174="",
_xlpm.IsPeriodBlankCondition,ISBLANK($A175),
_xlpm.Calculation,IF(_xlpm.IsPeriodBlankCondition,"",IF(_xlpm.IsPrincipalRemainingBlankCondition,"",IF(_xlpm.IsPrincipalZeroCondition,"",_xlpm.PrincpalRemainingCalculation))),
_xlpm.Calculation
)</f>
        <v>500</v>
      </c>
      <c r="J175" s="5" t="str">
        <f>_xlfn.LET(
_xlpm.IsPrincipalRemainingLessThanOrEqualToPMICutoffAmtCondition,$H174&lt;=$B$2*(1-$B$13),
_xlpm.PMIMonthlyPayment,$B$17,
_xlpm.IsPrincipalZeroCondition,ROUND($H174,2) = 0,
_xlpm.IsPrincipalRemainingBlankCondition,$H174="",
_xlpm.IsPeriodBlankCondition,ISBLANK($A175),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75" s="5">
        <f>_xlfn.LET(
_xlpm.IfPMIOwedIsBlank,IF($J175 = "",0,$J175),
_xlpm.TotalMonthlyPaymentCalculation,$F175+$G175+$I175+_xlpm.IfPMIOwedIsBlank,
_xlpm.IsPrincipalZeroCondition,ROUND($H174,2) = 0,
_xlpm.IsPrincipalRemainingBlankCondition,$H174="",
_xlpm.IsPeriodBlankCondition,ISBLANK($A175),
_xlpm.Calculation,IF(_xlpm.IsPeriodBlankCondition,"",IF(_xlpm.IsPrincipalRemainingBlankCondition,"",IF(_xlpm.IsPrincipalZeroCondition,"",_xlpm.TotalMonthlyPaymentCalculation))),
_xlpm.Calculation
)</f>
        <v>2086.0104653907556</v>
      </c>
      <c r="N175" s="5"/>
    </row>
    <row r="176" spans="1:14" x14ac:dyDescent="0.3">
      <c r="A176">
        <v>151</v>
      </c>
      <c r="B176" s="53">
        <f t="shared" si="2"/>
        <v>48396</v>
      </c>
      <c r="C176" s="70">
        <f>IF(ISBLANK($A176),"",'Variable Mortgage Schedule'!$C176)</f>
        <v>0.1</v>
      </c>
      <c r="D176" s="63">
        <f>_xlfn.LET(
_xlpm.Payment,IF(OR($C176&lt;&gt;$C175,$C175=""),-PMT($C176/12,COUNT($A176:$A$625),$H175),$D175),
_xlpm.IsPrincipalRemainingZeroCondition,ROUND($H175,2)=0,
_xlpm.IsPrincipalRemainingBlankCondition,$H175="",
_xlpm.IsPeriodBlankCondition,ISBLANK($A176),
_xlpm.Calculation,IF(_xlpm.IsPeriodBlankCondition,"",IF(_xlpm.IsPrincipalRemainingBlankCondition,"",IF(_xlpm.IsPrincipalRemainingZeroCondition,"",_xlpm.Payment))),
_xlpm.Calculation
)</f>
        <v>1586.0104653907558</v>
      </c>
      <c r="E176" s="5">
        <f>_xlfn.LET(
_xlpm.StartingPrincipalBalance,$H175,
_xlpm.IsPrincipalRemainingZeroCondition,ROUND($H175,2)=0,
_xlpm.IsPrincipalRemainingBlankCondition,$H175="",
_xlpm.IsPeriodBlankCondition,ISBLANK($A176),
_xlpm.Calculation,IF(_xlpm.IsPeriodBlankCondition,"",IF(_xlpm.IsPrincipalRemainingBlankCondition,"",IF(_xlpm.IsPrincipalRemainingZeroCondition,"",_xlpm.StartingPrincipalBalance))),
_xlpm.Calculation
)</f>
        <v>157007.68411429459</v>
      </c>
      <c r="F176" s="5" cm="1">
        <f t="array" ref="F176">_xlfn.LET(
_xlpm.InterestCalculation,$H175*($C176/12),
_xlpm.IsPrincipalRemainingZeroCondition,ROUND($H175,2)=0,
_xlpm.IsPrincipalRemainingBlankCondition,$H175="",
_xlpm.IsPeriodBlankCondition,ISBLANK($A176),
_xlpm.Calculation,IF(_xlpm.IsPeriodBlankCondition,"",IF(_xlpm.IsPrincipalRemainingBlankCondition,"",IF(_xlpm.IsPrincipalRemainingZeroCondition,"",_xlpm.InterestCalculation))),
_xlpm.Calculation
)</f>
        <v>1308.3973676191215</v>
      </c>
      <c r="G176" s="5">
        <f>_xlfn.LET(
_xlpm.PrincipalOwedCalculation,$D176-$F176,
_xlpm.IsPrincipalLessThenOrEqualToMonthlyPaymentCondition,$H175&lt;=$D176,
_xlpm.IsPrincipalZeroCondition,ROUND($H175,2) = 0,
_xlpm.IsPrincipalRemainingBlankCondition,$H175="",
_xlpm.IsPeriodBlankCondition,ISBLANK($A176),
_xlpm.Calculation,IF(_xlpm.IsPeriodBlankCondition,"",IF(_xlpm.IsPrincipalRemainingBlankCondition,"",IF(_xlpm.IsPrincipalZeroCondition,"",IF(_xlpm.IsPrincipalLessThenOrEqualToMonthlyPaymentCondition,$H175,_xlpm.PrincipalOwedCalculation)))),
_xlpm.Calculation
)</f>
        <v>277.61309777163433</v>
      </c>
      <c r="H176" s="5">
        <f>_xlfn.LET(
_xlpm.StartingBalanceGreaterThanPrincipalOwedPlusPrepaymentCondition,$E176&gt;=$G176,
_xlpm.IsPrincpalOwedPlusPrepaymentLessThanOrEqualToPrincipalRemainingCondition,ROUND($G176,2)&lt;=ROUND($H175,2),
_xlpm.IsCurrentPrincapalOwedAmtGreaterThanPrevPrincipalOwedCondition,$G175&gt;$H175,
_xlpm.IsPrincipalZeroCondition,ROUND($H175,2) = 0,
_xlpm.IsPrincipalRemainingBlankCondition,$H175="",
_xlpm.IsPeriodBlankCondition,ISBLANK($A176),
_xlpm.Calculation,IF(_xlpm.IsPeriodBlankCondition,"",IF(_xlpm.IsPrincipalRemainingBlankCondition,"",IF(_xlpm.IsPrincipalZeroCondition,"",IF(_xlpm.StartingBalanceGreaterThanPrincipalOwedPlusPrepaymentCondition,$E176-$G176,0)))),
_xlpm.Calculation
)</f>
        <v>156730.07101652297</v>
      </c>
      <c r="I176" s="5">
        <f>_xlfn.LET(
_xlpm.PrincpalRemainingCalculation,$B$11,
_xlpm.IsPrincipalZeroCondition,ROUND($H175,2) = 0,
_xlpm.IsPrincipalRemainingBlankCondition,$H175="",
_xlpm.IsPeriodBlankCondition,ISBLANK($A176),
_xlpm.Calculation,IF(_xlpm.IsPeriodBlankCondition,"",IF(_xlpm.IsPrincipalRemainingBlankCondition,"",IF(_xlpm.IsPrincipalZeroCondition,"",_xlpm.PrincpalRemainingCalculation))),
_xlpm.Calculation
)</f>
        <v>500</v>
      </c>
      <c r="J176" s="5" t="str">
        <f>_xlfn.LET(
_xlpm.IsPrincipalRemainingLessThanOrEqualToPMICutoffAmtCondition,$H175&lt;=$B$2*(1-$B$13),
_xlpm.PMIMonthlyPayment,$B$17,
_xlpm.IsPrincipalZeroCondition,ROUND($H175,2) = 0,
_xlpm.IsPrincipalRemainingBlankCondition,$H175="",
_xlpm.IsPeriodBlankCondition,ISBLANK($A176),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76" s="5">
        <f>_xlfn.LET(
_xlpm.IfPMIOwedIsBlank,IF($J176 = "",0,$J176),
_xlpm.TotalMonthlyPaymentCalculation,$F176+$G176+$I176+_xlpm.IfPMIOwedIsBlank,
_xlpm.IsPrincipalZeroCondition,ROUND($H175,2) = 0,
_xlpm.IsPrincipalRemainingBlankCondition,$H175="",
_xlpm.IsPeriodBlankCondition,ISBLANK($A176),
_xlpm.Calculation,IF(_xlpm.IsPeriodBlankCondition,"",IF(_xlpm.IsPrincipalRemainingBlankCondition,"",IF(_xlpm.IsPrincipalZeroCondition,"",_xlpm.TotalMonthlyPaymentCalculation))),
_xlpm.Calculation
)</f>
        <v>2086.0104653907556</v>
      </c>
      <c r="N176" s="5"/>
    </row>
    <row r="177" spans="1:14" x14ac:dyDescent="0.3">
      <c r="A177">
        <v>152</v>
      </c>
      <c r="B177" s="53">
        <f t="shared" si="2"/>
        <v>48427</v>
      </c>
      <c r="C177" s="70">
        <f>IF(ISBLANK($A177),"",'Variable Mortgage Schedule'!$C177)</f>
        <v>0.1</v>
      </c>
      <c r="D177" s="63">
        <f>_xlfn.LET(
_xlpm.Payment,IF(OR($C177&lt;&gt;$C176,$C176=""),-PMT($C177/12,COUNT($A177:$A$625),$H176),$D176),
_xlpm.IsPrincipalRemainingZeroCondition,ROUND($H176,2)=0,
_xlpm.IsPrincipalRemainingBlankCondition,$H176="",
_xlpm.IsPeriodBlankCondition,ISBLANK($A177),
_xlpm.Calculation,IF(_xlpm.IsPeriodBlankCondition,"",IF(_xlpm.IsPrincipalRemainingBlankCondition,"",IF(_xlpm.IsPrincipalRemainingZeroCondition,"",_xlpm.Payment))),
_xlpm.Calculation
)</f>
        <v>1586.0104653907558</v>
      </c>
      <c r="E177" s="5">
        <f>_xlfn.LET(
_xlpm.StartingPrincipalBalance,$H176,
_xlpm.IsPrincipalRemainingZeroCondition,ROUND($H176,2)=0,
_xlpm.IsPrincipalRemainingBlankCondition,$H176="",
_xlpm.IsPeriodBlankCondition,ISBLANK($A177),
_xlpm.Calculation,IF(_xlpm.IsPeriodBlankCondition,"",IF(_xlpm.IsPrincipalRemainingBlankCondition,"",IF(_xlpm.IsPrincipalRemainingZeroCondition,"",_xlpm.StartingPrincipalBalance))),
_xlpm.Calculation
)</f>
        <v>156730.07101652297</v>
      </c>
      <c r="F177" s="5" cm="1">
        <f t="array" ref="F177">_xlfn.LET(
_xlpm.InterestCalculation,$H176*($C177/12),
_xlpm.IsPrincipalRemainingZeroCondition,ROUND($H176,2)=0,
_xlpm.IsPrincipalRemainingBlankCondition,$H176="",
_xlpm.IsPeriodBlankCondition,ISBLANK($A177),
_xlpm.Calculation,IF(_xlpm.IsPeriodBlankCondition,"",IF(_xlpm.IsPrincipalRemainingBlankCondition,"",IF(_xlpm.IsPrincipalRemainingZeroCondition,"",_xlpm.InterestCalculation))),
_xlpm.Calculation
)</f>
        <v>1306.0839251376915</v>
      </c>
      <c r="G177" s="5">
        <f>_xlfn.LET(
_xlpm.PrincipalOwedCalculation,$D177-$F177,
_xlpm.IsPrincipalLessThenOrEqualToMonthlyPaymentCondition,$H176&lt;=$D177,
_xlpm.IsPrincipalZeroCondition,ROUND($H176,2) = 0,
_xlpm.IsPrincipalRemainingBlankCondition,$H176="",
_xlpm.IsPeriodBlankCondition,ISBLANK($A177),
_xlpm.Calculation,IF(_xlpm.IsPeriodBlankCondition,"",IF(_xlpm.IsPrincipalRemainingBlankCondition,"",IF(_xlpm.IsPrincipalZeroCondition,"",IF(_xlpm.IsPrincipalLessThenOrEqualToMonthlyPaymentCondition,$H176,_xlpm.PrincipalOwedCalculation)))),
_xlpm.Calculation
)</f>
        <v>279.92654025306433</v>
      </c>
      <c r="H177" s="5">
        <f>_xlfn.LET(
_xlpm.StartingBalanceGreaterThanPrincipalOwedPlusPrepaymentCondition,$E177&gt;=$G177,
_xlpm.IsPrincpalOwedPlusPrepaymentLessThanOrEqualToPrincipalRemainingCondition,ROUND($G177,2)&lt;=ROUND($H176,2),
_xlpm.IsCurrentPrincapalOwedAmtGreaterThanPrevPrincipalOwedCondition,$G176&gt;$H176,
_xlpm.IsPrincipalZeroCondition,ROUND($H176,2) = 0,
_xlpm.IsPrincipalRemainingBlankCondition,$H176="",
_xlpm.IsPeriodBlankCondition,ISBLANK($A177),
_xlpm.Calculation,IF(_xlpm.IsPeriodBlankCondition,"",IF(_xlpm.IsPrincipalRemainingBlankCondition,"",IF(_xlpm.IsPrincipalZeroCondition,"",IF(_xlpm.StartingBalanceGreaterThanPrincipalOwedPlusPrepaymentCondition,$E177-$G177,0)))),
_xlpm.Calculation
)</f>
        <v>156450.1444762699</v>
      </c>
      <c r="I177" s="5">
        <f>_xlfn.LET(
_xlpm.PrincpalRemainingCalculation,$B$11,
_xlpm.IsPrincipalZeroCondition,ROUND($H176,2) = 0,
_xlpm.IsPrincipalRemainingBlankCondition,$H176="",
_xlpm.IsPeriodBlankCondition,ISBLANK($A177),
_xlpm.Calculation,IF(_xlpm.IsPeriodBlankCondition,"",IF(_xlpm.IsPrincipalRemainingBlankCondition,"",IF(_xlpm.IsPrincipalZeroCondition,"",_xlpm.PrincpalRemainingCalculation))),
_xlpm.Calculation
)</f>
        <v>500</v>
      </c>
      <c r="J177" s="5" t="str">
        <f>_xlfn.LET(
_xlpm.IsPrincipalRemainingLessThanOrEqualToPMICutoffAmtCondition,$H176&lt;=$B$2*(1-$B$13),
_xlpm.PMIMonthlyPayment,$B$17,
_xlpm.IsPrincipalZeroCondition,ROUND($H176,2) = 0,
_xlpm.IsPrincipalRemainingBlankCondition,$H176="",
_xlpm.IsPeriodBlankCondition,ISBLANK($A177),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77" s="5">
        <f>_xlfn.LET(
_xlpm.IfPMIOwedIsBlank,IF($J177 = "",0,$J177),
_xlpm.TotalMonthlyPaymentCalculation,$F177+$G177+$I177+_xlpm.IfPMIOwedIsBlank,
_xlpm.IsPrincipalZeroCondition,ROUND($H176,2) = 0,
_xlpm.IsPrincipalRemainingBlankCondition,$H176="",
_xlpm.IsPeriodBlankCondition,ISBLANK($A177),
_xlpm.Calculation,IF(_xlpm.IsPeriodBlankCondition,"",IF(_xlpm.IsPrincipalRemainingBlankCondition,"",IF(_xlpm.IsPrincipalZeroCondition,"",_xlpm.TotalMonthlyPaymentCalculation))),
_xlpm.Calculation
)</f>
        <v>2086.0104653907556</v>
      </c>
      <c r="N177" s="5"/>
    </row>
    <row r="178" spans="1:14" x14ac:dyDescent="0.3">
      <c r="A178">
        <v>153</v>
      </c>
      <c r="B178" s="53">
        <f t="shared" si="2"/>
        <v>48458</v>
      </c>
      <c r="C178" s="70">
        <f>IF(ISBLANK($A178),"",'Variable Mortgage Schedule'!$C178)</f>
        <v>0.1</v>
      </c>
      <c r="D178" s="63">
        <f>_xlfn.LET(
_xlpm.Payment,IF(OR($C178&lt;&gt;$C177,$C177=""),-PMT($C178/12,COUNT($A178:$A$625),$H177),$D177),
_xlpm.IsPrincipalRemainingZeroCondition,ROUND($H177,2)=0,
_xlpm.IsPrincipalRemainingBlankCondition,$H177="",
_xlpm.IsPeriodBlankCondition,ISBLANK($A178),
_xlpm.Calculation,IF(_xlpm.IsPeriodBlankCondition,"",IF(_xlpm.IsPrincipalRemainingBlankCondition,"",IF(_xlpm.IsPrincipalRemainingZeroCondition,"",_xlpm.Payment))),
_xlpm.Calculation
)</f>
        <v>1586.0104653907558</v>
      </c>
      <c r="E178" s="5">
        <f>_xlfn.LET(
_xlpm.StartingPrincipalBalance,$H177,
_xlpm.IsPrincipalRemainingZeroCondition,ROUND($H177,2)=0,
_xlpm.IsPrincipalRemainingBlankCondition,$H177="",
_xlpm.IsPeriodBlankCondition,ISBLANK($A178),
_xlpm.Calculation,IF(_xlpm.IsPeriodBlankCondition,"",IF(_xlpm.IsPrincipalRemainingBlankCondition,"",IF(_xlpm.IsPrincipalRemainingZeroCondition,"",_xlpm.StartingPrincipalBalance))),
_xlpm.Calculation
)</f>
        <v>156450.1444762699</v>
      </c>
      <c r="F178" s="5" cm="1">
        <f t="array" ref="F178">_xlfn.LET(
_xlpm.InterestCalculation,$H177*($C178/12),
_xlpm.IsPrincipalRemainingZeroCondition,ROUND($H177,2)=0,
_xlpm.IsPrincipalRemainingBlankCondition,$H177="",
_xlpm.IsPeriodBlankCondition,ISBLANK($A178),
_xlpm.Calculation,IF(_xlpm.IsPeriodBlankCondition,"",IF(_xlpm.IsPrincipalRemainingBlankCondition,"",IF(_xlpm.IsPrincipalRemainingZeroCondition,"",_xlpm.InterestCalculation))),
_xlpm.Calculation
)</f>
        <v>1303.7512039689159</v>
      </c>
      <c r="G178" s="5">
        <f>_xlfn.LET(
_xlpm.PrincipalOwedCalculation,$D178-$F178,
_xlpm.IsPrincipalLessThenOrEqualToMonthlyPaymentCondition,$H177&lt;=$D178,
_xlpm.IsPrincipalZeroCondition,ROUND($H177,2) = 0,
_xlpm.IsPrincipalRemainingBlankCondition,$H177="",
_xlpm.IsPeriodBlankCondition,ISBLANK($A178),
_xlpm.Calculation,IF(_xlpm.IsPeriodBlankCondition,"",IF(_xlpm.IsPrincipalRemainingBlankCondition,"",IF(_xlpm.IsPrincipalZeroCondition,"",IF(_xlpm.IsPrincipalLessThenOrEqualToMonthlyPaymentCondition,$H177,_xlpm.PrincipalOwedCalculation)))),
_xlpm.Calculation
)</f>
        <v>282.25926142183994</v>
      </c>
      <c r="H178" s="5">
        <f>_xlfn.LET(
_xlpm.StartingBalanceGreaterThanPrincipalOwedPlusPrepaymentCondition,$E178&gt;=$G178,
_xlpm.IsPrincpalOwedPlusPrepaymentLessThanOrEqualToPrincipalRemainingCondition,ROUND($G178,2)&lt;=ROUND($H177,2),
_xlpm.IsCurrentPrincapalOwedAmtGreaterThanPrevPrincipalOwedCondition,$G177&gt;$H177,
_xlpm.IsPrincipalZeroCondition,ROUND($H177,2) = 0,
_xlpm.IsPrincipalRemainingBlankCondition,$H177="",
_xlpm.IsPeriodBlankCondition,ISBLANK($A178),
_xlpm.Calculation,IF(_xlpm.IsPeriodBlankCondition,"",IF(_xlpm.IsPrincipalRemainingBlankCondition,"",IF(_xlpm.IsPrincipalZeroCondition,"",IF(_xlpm.StartingBalanceGreaterThanPrincipalOwedPlusPrepaymentCondition,$E178-$G178,0)))),
_xlpm.Calculation
)</f>
        <v>156167.88521484807</v>
      </c>
      <c r="I178" s="5">
        <f>_xlfn.LET(
_xlpm.PrincpalRemainingCalculation,$B$11,
_xlpm.IsPrincipalZeroCondition,ROUND($H177,2) = 0,
_xlpm.IsPrincipalRemainingBlankCondition,$H177="",
_xlpm.IsPeriodBlankCondition,ISBLANK($A178),
_xlpm.Calculation,IF(_xlpm.IsPeriodBlankCondition,"",IF(_xlpm.IsPrincipalRemainingBlankCondition,"",IF(_xlpm.IsPrincipalZeroCondition,"",_xlpm.PrincpalRemainingCalculation))),
_xlpm.Calculation
)</f>
        <v>500</v>
      </c>
      <c r="J178" s="5" t="str">
        <f>_xlfn.LET(
_xlpm.IsPrincipalRemainingLessThanOrEqualToPMICutoffAmtCondition,$H177&lt;=$B$2*(1-$B$13),
_xlpm.PMIMonthlyPayment,$B$17,
_xlpm.IsPrincipalZeroCondition,ROUND($H177,2) = 0,
_xlpm.IsPrincipalRemainingBlankCondition,$H177="",
_xlpm.IsPeriodBlankCondition,ISBLANK($A178),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78" s="5">
        <f>_xlfn.LET(
_xlpm.IfPMIOwedIsBlank,IF($J178 = "",0,$J178),
_xlpm.TotalMonthlyPaymentCalculation,$F178+$G178+$I178+_xlpm.IfPMIOwedIsBlank,
_xlpm.IsPrincipalZeroCondition,ROUND($H177,2) = 0,
_xlpm.IsPrincipalRemainingBlankCondition,$H177="",
_xlpm.IsPeriodBlankCondition,ISBLANK($A178),
_xlpm.Calculation,IF(_xlpm.IsPeriodBlankCondition,"",IF(_xlpm.IsPrincipalRemainingBlankCondition,"",IF(_xlpm.IsPrincipalZeroCondition,"",_xlpm.TotalMonthlyPaymentCalculation))),
_xlpm.Calculation
)</f>
        <v>2086.0104653907556</v>
      </c>
      <c r="N178" s="5"/>
    </row>
    <row r="179" spans="1:14" x14ac:dyDescent="0.3">
      <c r="A179">
        <v>154</v>
      </c>
      <c r="B179" s="53">
        <f t="shared" si="2"/>
        <v>48488</v>
      </c>
      <c r="C179" s="70">
        <f>IF(ISBLANK($A179),"",'Variable Mortgage Schedule'!$C179)</f>
        <v>0.1</v>
      </c>
      <c r="D179" s="63">
        <f>_xlfn.LET(
_xlpm.Payment,IF(OR($C179&lt;&gt;$C178,$C178=""),-PMT($C179/12,COUNT($A179:$A$625),$H178),$D178),
_xlpm.IsPrincipalRemainingZeroCondition,ROUND($H178,2)=0,
_xlpm.IsPrincipalRemainingBlankCondition,$H178="",
_xlpm.IsPeriodBlankCondition,ISBLANK($A179),
_xlpm.Calculation,IF(_xlpm.IsPeriodBlankCondition,"",IF(_xlpm.IsPrincipalRemainingBlankCondition,"",IF(_xlpm.IsPrincipalRemainingZeroCondition,"",_xlpm.Payment))),
_xlpm.Calculation
)</f>
        <v>1586.0104653907558</v>
      </c>
      <c r="E179" s="5">
        <f>_xlfn.LET(
_xlpm.StartingPrincipalBalance,$H178,
_xlpm.IsPrincipalRemainingZeroCondition,ROUND($H178,2)=0,
_xlpm.IsPrincipalRemainingBlankCondition,$H178="",
_xlpm.IsPeriodBlankCondition,ISBLANK($A179),
_xlpm.Calculation,IF(_xlpm.IsPeriodBlankCondition,"",IF(_xlpm.IsPrincipalRemainingBlankCondition,"",IF(_xlpm.IsPrincipalRemainingZeroCondition,"",_xlpm.StartingPrincipalBalance))),
_xlpm.Calculation
)</f>
        <v>156167.88521484807</v>
      </c>
      <c r="F179" s="5" cm="1">
        <f t="array" ref="F179">_xlfn.LET(
_xlpm.InterestCalculation,$H178*($C179/12),
_xlpm.IsPrincipalRemainingZeroCondition,ROUND($H178,2)=0,
_xlpm.IsPrincipalRemainingBlankCondition,$H178="",
_xlpm.IsPeriodBlankCondition,ISBLANK($A179),
_xlpm.Calculation,IF(_xlpm.IsPeriodBlankCondition,"",IF(_xlpm.IsPrincipalRemainingBlankCondition,"",IF(_xlpm.IsPrincipalRemainingZeroCondition,"",_xlpm.InterestCalculation))),
_xlpm.Calculation
)</f>
        <v>1301.3990434570671</v>
      </c>
      <c r="G179" s="5">
        <f>_xlfn.LET(
_xlpm.PrincipalOwedCalculation,$D179-$F179,
_xlpm.IsPrincipalLessThenOrEqualToMonthlyPaymentCondition,$H178&lt;=$D179,
_xlpm.IsPrincipalZeroCondition,ROUND($H178,2) = 0,
_xlpm.IsPrincipalRemainingBlankCondition,$H178="",
_xlpm.IsPeriodBlankCondition,ISBLANK($A179),
_xlpm.Calculation,IF(_xlpm.IsPeriodBlankCondition,"",IF(_xlpm.IsPrincipalRemainingBlankCondition,"",IF(_xlpm.IsPrincipalZeroCondition,"",IF(_xlpm.IsPrincipalLessThenOrEqualToMonthlyPaymentCondition,$H178,_xlpm.PrincipalOwedCalculation)))),
_xlpm.Calculation
)</f>
        <v>284.61142193368869</v>
      </c>
      <c r="H179" s="5">
        <f>_xlfn.LET(
_xlpm.StartingBalanceGreaterThanPrincipalOwedPlusPrepaymentCondition,$E179&gt;=$G179,
_xlpm.IsPrincpalOwedPlusPrepaymentLessThanOrEqualToPrincipalRemainingCondition,ROUND($G179,2)&lt;=ROUND($H178,2),
_xlpm.IsCurrentPrincapalOwedAmtGreaterThanPrevPrincipalOwedCondition,$G178&gt;$H178,
_xlpm.IsPrincipalZeroCondition,ROUND($H178,2) = 0,
_xlpm.IsPrincipalRemainingBlankCondition,$H178="",
_xlpm.IsPeriodBlankCondition,ISBLANK($A179),
_xlpm.Calculation,IF(_xlpm.IsPeriodBlankCondition,"",IF(_xlpm.IsPrincipalRemainingBlankCondition,"",IF(_xlpm.IsPrincipalZeroCondition,"",IF(_xlpm.StartingBalanceGreaterThanPrincipalOwedPlusPrepaymentCondition,$E179-$G179,0)))),
_xlpm.Calculation
)</f>
        <v>155883.27379291438</v>
      </c>
      <c r="I179" s="5">
        <f>_xlfn.LET(
_xlpm.PrincpalRemainingCalculation,$B$11,
_xlpm.IsPrincipalZeroCondition,ROUND($H178,2) = 0,
_xlpm.IsPrincipalRemainingBlankCondition,$H178="",
_xlpm.IsPeriodBlankCondition,ISBLANK($A179),
_xlpm.Calculation,IF(_xlpm.IsPeriodBlankCondition,"",IF(_xlpm.IsPrincipalRemainingBlankCondition,"",IF(_xlpm.IsPrincipalZeroCondition,"",_xlpm.PrincpalRemainingCalculation))),
_xlpm.Calculation
)</f>
        <v>500</v>
      </c>
      <c r="J179" s="5" t="str">
        <f>_xlfn.LET(
_xlpm.IsPrincipalRemainingLessThanOrEqualToPMICutoffAmtCondition,$H178&lt;=$B$2*(1-$B$13),
_xlpm.PMIMonthlyPayment,$B$17,
_xlpm.IsPrincipalZeroCondition,ROUND($H178,2) = 0,
_xlpm.IsPrincipalRemainingBlankCondition,$H178="",
_xlpm.IsPeriodBlankCondition,ISBLANK($A179),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79" s="5">
        <f>_xlfn.LET(
_xlpm.IfPMIOwedIsBlank,IF($J179 = "",0,$J179),
_xlpm.TotalMonthlyPaymentCalculation,$F179+$G179+$I179+_xlpm.IfPMIOwedIsBlank,
_xlpm.IsPrincipalZeroCondition,ROUND($H178,2) = 0,
_xlpm.IsPrincipalRemainingBlankCondition,$H178="",
_xlpm.IsPeriodBlankCondition,ISBLANK($A179),
_xlpm.Calculation,IF(_xlpm.IsPeriodBlankCondition,"",IF(_xlpm.IsPrincipalRemainingBlankCondition,"",IF(_xlpm.IsPrincipalZeroCondition,"",_xlpm.TotalMonthlyPaymentCalculation))),
_xlpm.Calculation
)</f>
        <v>2086.0104653907556</v>
      </c>
      <c r="N179" s="5"/>
    </row>
    <row r="180" spans="1:14" x14ac:dyDescent="0.3">
      <c r="A180">
        <v>155</v>
      </c>
      <c r="B180" s="53">
        <f t="shared" si="2"/>
        <v>48519</v>
      </c>
      <c r="C180" s="70">
        <f>IF(ISBLANK($A180),"",'Variable Mortgage Schedule'!$C180)</f>
        <v>0.1</v>
      </c>
      <c r="D180" s="63">
        <f>_xlfn.LET(
_xlpm.Payment,IF(OR($C180&lt;&gt;$C179,$C179=""),-PMT($C180/12,COUNT($A180:$A$625),$H179),$D179),
_xlpm.IsPrincipalRemainingZeroCondition,ROUND($H179,2)=0,
_xlpm.IsPrincipalRemainingBlankCondition,$H179="",
_xlpm.IsPeriodBlankCondition,ISBLANK($A180),
_xlpm.Calculation,IF(_xlpm.IsPeriodBlankCondition,"",IF(_xlpm.IsPrincipalRemainingBlankCondition,"",IF(_xlpm.IsPrincipalRemainingZeroCondition,"",_xlpm.Payment))),
_xlpm.Calculation
)</f>
        <v>1586.0104653907558</v>
      </c>
      <c r="E180" s="5">
        <f>_xlfn.LET(
_xlpm.StartingPrincipalBalance,$H179,
_xlpm.IsPrincipalRemainingZeroCondition,ROUND($H179,2)=0,
_xlpm.IsPrincipalRemainingBlankCondition,$H179="",
_xlpm.IsPeriodBlankCondition,ISBLANK($A180),
_xlpm.Calculation,IF(_xlpm.IsPeriodBlankCondition,"",IF(_xlpm.IsPrincipalRemainingBlankCondition,"",IF(_xlpm.IsPrincipalRemainingZeroCondition,"",_xlpm.StartingPrincipalBalance))),
_xlpm.Calculation
)</f>
        <v>155883.27379291438</v>
      </c>
      <c r="F180" s="5" cm="1">
        <f t="array" ref="F180">_xlfn.LET(
_xlpm.InterestCalculation,$H179*($C180/12),
_xlpm.IsPrincipalRemainingZeroCondition,ROUND($H179,2)=0,
_xlpm.IsPrincipalRemainingBlankCondition,$H179="",
_xlpm.IsPeriodBlankCondition,ISBLANK($A180),
_xlpm.Calculation,IF(_xlpm.IsPeriodBlankCondition,"",IF(_xlpm.IsPrincipalRemainingBlankCondition,"",IF(_xlpm.IsPrincipalRemainingZeroCondition,"",_xlpm.InterestCalculation))),
_xlpm.Calculation
)</f>
        <v>1299.0272816076199</v>
      </c>
      <c r="G180" s="5">
        <f>_xlfn.LET(
_xlpm.PrincipalOwedCalculation,$D180-$F180,
_xlpm.IsPrincipalLessThenOrEqualToMonthlyPaymentCondition,$H179&lt;=$D180,
_xlpm.IsPrincipalZeroCondition,ROUND($H179,2) = 0,
_xlpm.IsPrincipalRemainingBlankCondition,$H179="",
_xlpm.IsPeriodBlankCondition,ISBLANK($A180),
_xlpm.Calculation,IF(_xlpm.IsPeriodBlankCondition,"",IF(_xlpm.IsPrincipalRemainingBlankCondition,"",IF(_xlpm.IsPrincipalZeroCondition,"",IF(_xlpm.IsPrincipalLessThenOrEqualToMonthlyPaymentCondition,$H179,_xlpm.PrincipalOwedCalculation)))),
_xlpm.Calculation
)</f>
        <v>286.98318378313593</v>
      </c>
      <c r="H180" s="5">
        <f>_xlfn.LET(
_xlpm.StartingBalanceGreaterThanPrincipalOwedPlusPrepaymentCondition,$E180&gt;=$G180,
_xlpm.IsPrincpalOwedPlusPrepaymentLessThanOrEqualToPrincipalRemainingCondition,ROUND($G180,2)&lt;=ROUND($H179,2),
_xlpm.IsCurrentPrincapalOwedAmtGreaterThanPrevPrincipalOwedCondition,$G179&gt;$H179,
_xlpm.IsPrincipalZeroCondition,ROUND($H179,2) = 0,
_xlpm.IsPrincipalRemainingBlankCondition,$H179="",
_xlpm.IsPeriodBlankCondition,ISBLANK($A180),
_xlpm.Calculation,IF(_xlpm.IsPeriodBlankCondition,"",IF(_xlpm.IsPrincipalRemainingBlankCondition,"",IF(_xlpm.IsPrincipalZeroCondition,"",IF(_xlpm.StartingBalanceGreaterThanPrincipalOwedPlusPrepaymentCondition,$E180-$G180,0)))),
_xlpm.Calculation
)</f>
        <v>155596.29060913125</v>
      </c>
      <c r="I180" s="5">
        <f>_xlfn.LET(
_xlpm.PrincpalRemainingCalculation,$B$11,
_xlpm.IsPrincipalZeroCondition,ROUND($H179,2) = 0,
_xlpm.IsPrincipalRemainingBlankCondition,$H179="",
_xlpm.IsPeriodBlankCondition,ISBLANK($A180),
_xlpm.Calculation,IF(_xlpm.IsPeriodBlankCondition,"",IF(_xlpm.IsPrincipalRemainingBlankCondition,"",IF(_xlpm.IsPrincipalZeroCondition,"",_xlpm.PrincpalRemainingCalculation))),
_xlpm.Calculation
)</f>
        <v>500</v>
      </c>
      <c r="J180" s="5" t="str">
        <f>_xlfn.LET(
_xlpm.IsPrincipalRemainingLessThanOrEqualToPMICutoffAmtCondition,$H179&lt;=$B$2*(1-$B$13),
_xlpm.PMIMonthlyPayment,$B$17,
_xlpm.IsPrincipalZeroCondition,ROUND($H179,2) = 0,
_xlpm.IsPrincipalRemainingBlankCondition,$H179="",
_xlpm.IsPeriodBlankCondition,ISBLANK($A180),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80" s="5">
        <f>_xlfn.LET(
_xlpm.IfPMIOwedIsBlank,IF($J180 = "",0,$J180),
_xlpm.TotalMonthlyPaymentCalculation,$F180+$G180+$I180+_xlpm.IfPMIOwedIsBlank,
_xlpm.IsPrincipalZeroCondition,ROUND($H179,2) = 0,
_xlpm.IsPrincipalRemainingBlankCondition,$H179="",
_xlpm.IsPeriodBlankCondition,ISBLANK($A180),
_xlpm.Calculation,IF(_xlpm.IsPeriodBlankCondition,"",IF(_xlpm.IsPrincipalRemainingBlankCondition,"",IF(_xlpm.IsPrincipalZeroCondition,"",_xlpm.TotalMonthlyPaymentCalculation))),
_xlpm.Calculation
)</f>
        <v>2086.0104653907556</v>
      </c>
      <c r="N180" s="5"/>
    </row>
    <row r="181" spans="1:14" x14ac:dyDescent="0.3">
      <c r="A181">
        <v>156</v>
      </c>
      <c r="B181" s="53">
        <f t="shared" si="2"/>
        <v>48549</v>
      </c>
      <c r="C181" s="70">
        <f>IF(ISBLANK($A181),"",'Variable Mortgage Schedule'!$C181)</f>
        <v>0.1</v>
      </c>
      <c r="D181" s="63">
        <f>_xlfn.LET(
_xlpm.Payment,IF(OR($C181&lt;&gt;$C180,$C180=""),-PMT($C181/12,COUNT($A181:$A$625),$H180),$D180),
_xlpm.IsPrincipalRemainingZeroCondition,ROUND($H180,2)=0,
_xlpm.IsPrincipalRemainingBlankCondition,$H180="",
_xlpm.IsPeriodBlankCondition,ISBLANK($A181),
_xlpm.Calculation,IF(_xlpm.IsPeriodBlankCondition,"",IF(_xlpm.IsPrincipalRemainingBlankCondition,"",IF(_xlpm.IsPrincipalRemainingZeroCondition,"",_xlpm.Payment))),
_xlpm.Calculation
)</f>
        <v>1586.0104653907558</v>
      </c>
      <c r="E181" s="5">
        <f>_xlfn.LET(
_xlpm.StartingPrincipalBalance,$H180,
_xlpm.IsPrincipalRemainingZeroCondition,ROUND($H180,2)=0,
_xlpm.IsPrincipalRemainingBlankCondition,$H180="",
_xlpm.IsPeriodBlankCondition,ISBLANK($A181),
_xlpm.Calculation,IF(_xlpm.IsPeriodBlankCondition,"",IF(_xlpm.IsPrincipalRemainingBlankCondition,"",IF(_xlpm.IsPrincipalRemainingZeroCondition,"",_xlpm.StartingPrincipalBalance))),
_xlpm.Calculation
)</f>
        <v>155596.29060913125</v>
      </c>
      <c r="F181" s="5" cm="1">
        <f t="array" ref="F181">_xlfn.LET(
_xlpm.InterestCalculation,$H180*($C181/12),
_xlpm.IsPrincipalRemainingZeroCondition,ROUND($H180,2)=0,
_xlpm.IsPrincipalRemainingBlankCondition,$H180="",
_xlpm.IsPeriodBlankCondition,ISBLANK($A181),
_xlpm.Calculation,IF(_xlpm.IsPeriodBlankCondition,"",IF(_xlpm.IsPrincipalRemainingBlankCondition,"",IF(_xlpm.IsPrincipalRemainingZeroCondition,"",_xlpm.InterestCalculation))),
_xlpm.Calculation
)</f>
        <v>1296.6357550760938</v>
      </c>
      <c r="G181" s="5">
        <f>_xlfn.LET(
_xlpm.PrincipalOwedCalculation,$D181-$F181,
_xlpm.IsPrincipalLessThenOrEqualToMonthlyPaymentCondition,$H180&lt;=$D181,
_xlpm.IsPrincipalZeroCondition,ROUND($H180,2) = 0,
_xlpm.IsPrincipalRemainingBlankCondition,$H180="",
_xlpm.IsPeriodBlankCondition,ISBLANK($A181),
_xlpm.Calculation,IF(_xlpm.IsPeriodBlankCondition,"",IF(_xlpm.IsPrincipalRemainingBlankCondition,"",IF(_xlpm.IsPrincipalZeroCondition,"",IF(_xlpm.IsPrincipalLessThenOrEqualToMonthlyPaymentCondition,$H180,_xlpm.PrincipalOwedCalculation)))),
_xlpm.Calculation
)</f>
        <v>289.37471031466202</v>
      </c>
      <c r="H181" s="5">
        <f>_xlfn.LET(
_xlpm.StartingBalanceGreaterThanPrincipalOwedPlusPrepaymentCondition,$E181&gt;=$G181,
_xlpm.IsPrincpalOwedPlusPrepaymentLessThanOrEqualToPrincipalRemainingCondition,ROUND($G181,2)&lt;=ROUND($H180,2),
_xlpm.IsCurrentPrincapalOwedAmtGreaterThanPrevPrincipalOwedCondition,$G180&gt;$H180,
_xlpm.IsPrincipalZeroCondition,ROUND($H180,2) = 0,
_xlpm.IsPrincipalRemainingBlankCondition,$H180="",
_xlpm.IsPeriodBlankCondition,ISBLANK($A181),
_xlpm.Calculation,IF(_xlpm.IsPeriodBlankCondition,"",IF(_xlpm.IsPrincipalRemainingBlankCondition,"",IF(_xlpm.IsPrincipalZeroCondition,"",IF(_xlpm.StartingBalanceGreaterThanPrincipalOwedPlusPrepaymentCondition,$E181-$G181,0)))),
_xlpm.Calculation
)</f>
        <v>155306.91589881657</v>
      </c>
      <c r="I181" s="5">
        <f>_xlfn.LET(
_xlpm.PrincpalRemainingCalculation,$B$11,
_xlpm.IsPrincipalZeroCondition,ROUND($H180,2) = 0,
_xlpm.IsPrincipalRemainingBlankCondition,$H180="",
_xlpm.IsPeriodBlankCondition,ISBLANK($A181),
_xlpm.Calculation,IF(_xlpm.IsPeriodBlankCondition,"",IF(_xlpm.IsPrincipalRemainingBlankCondition,"",IF(_xlpm.IsPrincipalZeroCondition,"",_xlpm.PrincpalRemainingCalculation))),
_xlpm.Calculation
)</f>
        <v>500</v>
      </c>
      <c r="J181" s="5" t="str">
        <f>_xlfn.LET(
_xlpm.IsPrincipalRemainingLessThanOrEqualToPMICutoffAmtCondition,$H180&lt;=$B$2*(1-$B$13),
_xlpm.PMIMonthlyPayment,$B$17,
_xlpm.IsPrincipalZeroCondition,ROUND($H180,2) = 0,
_xlpm.IsPrincipalRemainingBlankCondition,$H180="",
_xlpm.IsPeriodBlankCondition,ISBLANK($A181),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81" s="5">
        <f>_xlfn.LET(
_xlpm.IfPMIOwedIsBlank,IF($J181 = "",0,$J181),
_xlpm.TotalMonthlyPaymentCalculation,$F181+$G181+$I181+_xlpm.IfPMIOwedIsBlank,
_xlpm.IsPrincipalZeroCondition,ROUND($H180,2) = 0,
_xlpm.IsPrincipalRemainingBlankCondition,$H180="",
_xlpm.IsPeriodBlankCondition,ISBLANK($A181),
_xlpm.Calculation,IF(_xlpm.IsPeriodBlankCondition,"",IF(_xlpm.IsPrincipalRemainingBlankCondition,"",IF(_xlpm.IsPrincipalZeroCondition,"",_xlpm.TotalMonthlyPaymentCalculation))),
_xlpm.Calculation
)</f>
        <v>2086.0104653907556</v>
      </c>
      <c r="N181" s="5"/>
    </row>
    <row r="182" spans="1:14" x14ac:dyDescent="0.3">
      <c r="A182">
        <v>157</v>
      </c>
      <c r="B182" s="53">
        <f t="shared" si="2"/>
        <v>48580</v>
      </c>
      <c r="C182" s="70">
        <f>IF(ISBLANK($A182),"",'Variable Mortgage Schedule'!$C182)</f>
        <v>0.1</v>
      </c>
      <c r="D182" s="63">
        <f>_xlfn.LET(
_xlpm.Payment,IF(OR($C182&lt;&gt;$C181,$C181=""),-PMT($C182/12,COUNT($A182:$A$625),$H181),$D181),
_xlpm.IsPrincipalRemainingZeroCondition,ROUND($H181,2)=0,
_xlpm.IsPrincipalRemainingBlankCondition,$H181="",
_xlpm.IsPeriodBlankCondition,ISBLANK($A182),
_xlpm.Calculation,IF(_xlpm.IsPeriodBlankCondition,"",IF(_xlpm.IsPrincipalRemainingBlankCondition,"",IF(_xlpm.IsPrincipalRemainingZeroCondition,"",_xlpm.Payment))),
_xlpm.Calculation
)</f>
        <v>1586.0104653907558</v>
      </c>
      <c r="E182" s="5">
        <f>_xlfn.LET(
_xlpm.StartingPrincipalBalance,$H181,
_xlpm.IsPrincipalRemainingZeroCondition,ROUND($H181,2)=0,
_xlpm.IsPrincipalRemainingBlankCondition,$H181="",
_xlpm.IsPeriodBlankCondition,ISBLANK($A182),
_xlpm.Calculation,IF(_xlpm.IsPeriodBlankCondition,"",IF(_xlpm.IsPrincipalRemainingBlankCondition,"",IF(_xlpm.IsPrincipalRemainingZeroCondition,"",_xlpm.StartingPrincipalBalance))),
_xlpm.Calculation
)</f>
        <v>155306.91589881657</v>
      </c>
      <c r="F182" s="5" cm="1">
        <f t="array" ref="F182">_xlfn.LET(
_xlpm.InterestCalculation,$H181*($C182/12),
_xlpm.IsPrincipalRemainingZeroCondition,ROUND($H181,2)=0,
_xlpm.IsPrincipalRemainingBlankCondition,$H181="",
_xlpm.IsPeriodBlankCondition,ISBLANK($A182),
_xlpm.Calculation,IF(_xlpm.IsPeriodBlankCondition,"",IF(_xlpm.IsPrincipalRemainingBlankCondition,"",IF(_xlpm.IsPrincipalRemainingZeroCondition,"",_xlpm.InterestCalculation))),
_xlpm.Calculation
)</f>
        <v>1294.2242991568048</v>
      </c>
      <c r="G182" s="5">
        <f>_xlfn.LET(
_xlpm.PrincipalOwedCalculation,$D182-$F182,
_xlpm.IsPrincipalLessThenOrEqualToMonthlyPaymentCondition,$H181&lt;=$D182,
_xlpm.IsPrincipalZeroCondition,ROUND($H181,2) = 0,
_xlpm.IsPrincipalRemainingBlankCondition,$H181="",
_xlpm.IsPeriodBlankCondition,ISBLANK($A182),
_xlpm.Calculation,IF(_xlpm.IsPeriodBlankCondition,"",IF(_xlpm.IsPrincipalRemainingBlankCondition,"",IF(_xlpm.IsPrincipalZeroCondition,"",IF(_xlpm.IsPrincipalLessThenOrEqualToMonthlyPaymentCondition,$H181,_xlpm.PrincipalOwedCalculation)))),
_xlpm.Calculation
)</f>
        <v>291.78616623395101</v>
      </c>
      <c r="H182" s="5">
        <f>_xlfn.LET(
_xlpm.StartingBalanceGreaterThanPrincipalOwedPlusPrepaymentCondition,$E182&gt;=$G182,
_xlpm.IsPrincpalOwedPlusPrepaymentLessThanOrEqualToPrincipalRemainingCondition,ROUND($G182,2)&lt;=ROUND($H181,2),
_xlpm.IsCurrentPrincapalOwedAmtGreaterThanPrevPrincipalOwedCondition,$G181&gt;$H181,
_xlpm.IsPrincipalZeroCondition,ROUND($H181,2) = 0,
_xlpm.IsPrincipalRemainingBlankCondition,$H181="",
_xlpm.IsPeriodBlankCondition,ISBLANK($A182),
_xlpm.Calculation,IF(_xlpm.IsPeriodBlankCondition,"",IF(_xlpm.IsPrincipalRemainingBlankCondition,"",IF(_xlpm.IsPrincipalZeroCondition,"",IF(_xlpm.StartingBalanceGreaterThanPrincipalOwedPlusPrepaymentCondition,$E182-$G182,0)))),
_xlpm.Calculation
)</f>
        <v>155015.12973258263</v>
      </c>
      <c r="I182" s="5">
        <f>_xlfn.LET(
_xlpm.PrincpalRemainingCalculation,$B$11,
_xlpm.IsPrincipalZeroCondition,ROUND($H181,2) = 0,
_xlpm.IsPrincipalRemainingBlankCondition,$H181="",
_xlpm.IsPeriodBlankCondition,ISBLANK($A182),
_xlpm.Calculation,IF(_xlpm.IsPeriodBlankCondition,"",IF(_xlpm.IsPrincipalRemainingBlankCondition,"",IF(_xlpm.IsPrincipalZeroCondition,"",_xlpm.PrincpalRemainingCalculation))),
_xlpm.Calculation
)</f>
        <v>500</v>
      </c>
      <c r="J182" s="5" t="str">
        <f>_xlfn.LET(
_xlpm.IsPrincipalRemainingLessThanOrEqualToPMICutoffAmtCondition,$H181&lt;=$B$2*(1-$B$13),
_xlpm.PMIMonthlyPayment,$B$17,
_xlpm.IsPrincipalZeroCondition,ROUND($H181,2) = 0,
_xlpm.IsPrincipalRemainingBlankCondition,$H181="",
_xlpm.IsPeriodBlankCondition,ISBLANK($A182),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82" s="5">
        <f>_xlfn.LET(
_xlpm.IfPMIOwedIsBlank,IF($J182 = "",0,$J182),
_xlpm.TotalMonthlyPaymentCalculation,$F182+$G182+$I182+_xlpm.IfPMIOwedIsBlank,
_xlpm.IsPrincipalZeroCondition,ROUND($H181,2) = 0,
_xlpm.IsPrincipalRemainingBlankCondition,$H181="",
_xlpm.IsPeriodBlankCondition,ISBLANK($A182),
_xlpm.Calculation,IF(_xlpm.IsPeriodBlankCondition,"",IF(_xlpm.IsPrincipalRemainingBlankCondition,"",IF(_xlpm.IsPrincipalZeroCondition,"",_xlpm.TotalMonthlyPaymentCalculation))),
_xlpm.Calculation
)</f>
        <v>2086.0104653907556</v>
      </c>
      <c r="N182" s="5"/>
    </row>
    <row r="183" spans="1:14" x14ac:dyDescent="0.3">
      <c r="A183">
        <v>158</v>
      </c>
      <c r="B183" s="53">
        <f t="shared" si="2"/>
        <v>48611</v>
      </c>
      <c r="C183" s="70">
        <f>IF(ISBLANK($A183),"",'Variable Mortgage Schedule'!$C183)</f>
        <v>0.1</v>
      </c>
      <c r="D183" s="63">
        <f>_xlfn.LET(
_xlpm.Payment,IF(OR($C183&lt;&gt;$C182,$C182=""),-PMT($C183/12,COUNT($A183:$A$625),$H182),$D182),
_xlpm.IsPrincipalRemainingZeroCondition,ROUND($H182,2)=0,
_xlpm.IsPrincipalRemainingBlankCondition,$H182="",
_xlpm.IsPeriodBlankCondition,ISBLANK($A183),
_xlpm.Calculation,IF(_xlpm.IsPeriodBlankCondition,"",IF(_xlpm.IsPrincipalRemainingBlankCondition,"",IF(_xlpm.IsPrincipalRemainingZeroCondition,"",_xlpm.Payment))),
_xlpm.Calculation
)</f>
        <v>1586.0104653907558</v>
      </c>
      <c r="E183" s="5">
        <f>_xlfn.LET(
_xlpm.StartingPrincipalBalance,$H182,
_xlpm.IsPrincipalRemainingZeroCondition,ROUND($H182,2)=0,
_xlpm.IsPrincipalRemainingBlankCondition,$H182="",
_xlpm.IsPeriodBlankCondition,ISBLANK($A183),
_xlpm.Calculation,IF(_xlpm.IsPeriodBlankCondition,"",IF(_xlpm.IsPrincipalRemainingBlankCondition,"",IF(_xlpm.IsPrincipalRemainingZeroCondition,"",_xlpm.StartingPrincipalBalance))),
_xlpm.Calculation
)</f>
        <v>155015.12973258263</v>
      </c>
      <c r="F183" s="5" cm="1">
        <f t="array" ref="F183">_xlfn.LET(
_xlpm.InterestCalculation,$H182*($C183/12),
_xlpm.IsPrincipalRemainingZeroCondition,ROUND($H182,2)=0,
_xlpm.IsPrincipalRemainingBlankCondition,$H182="",
_xlpm.IsPeriodBlankCondition,ISBLANK($A183),
_xlpm.Calculation,IF(_xlpm.IsPeriodBlankCondition,"",IF(_xlpm.IsPrincipalRemainingBlankCondition,"",IF(_xlpm.IsPrincipalRemainingZeroCondition,"",_xlpm.InterestCalculation))),
_xlpm.Calculation
)</f>
        <v>1291.7927477715218</v>
      </c>
      <c r="G183" s="5">
        <f>_xlfn.LET(
_xlpm.PrincipalOwedCalculation,$D183-$F183,
_xlpm.IsPrincipalLessThenOrEqualToMonthlyPaymentCondition,$H182&lt;=$D183,
_xlpm.IsPrincipalZeroCondition,ROUND($H182,2) = 0,
_xlpm.IsPrincipalRemainingBlankCondition,$H182="",
_xlpm.IsPeriodBlankCondition,ISBLANK($A183),
_xlpm.Calculation,IF(_xlpm.IsPeriodBlankCondition,"",IF(_xlpm.IsPrincipalRemainingBlankCondition,"",IF(_xlpm.IsPrincipalZeroCondition,"",IF(_xlpm.IsPrincipalLessThenOrEqualToMonthlyPaymentCondition,$H182,_xlpm.PrincipalOwedCalculation)))),
_xlpm.Calculation
)</f>
        <v>294.21771761923401</v>
      </c>
      <c r="H183" s="5">
        <f>_xlfn.LET(
_xlpm.StartingBalanceGreaterThanPrincipalOwedPlusPrepaymentCondition,$E183&gt;=$G183,
_xlpm.IsPrincpalOwedPlusPrepaymentLessThanOrEqualToPrincipalRemainingCondition,ROUND($G183,2)&lt;=ROUND($H182,2),
_xlpm.IsCurrentPrincapalOwedAmtGreaterThanPrevPrincipalOwedCondition,$G182&gt;$H182,
_xlpm.IsPrincipalZeroCondition,ROUND($H182,2) = 0,
_xlpm.IsPrincipalRemainingBlankCondition,$H182="",
_xlpm.IsPeriodBlankCondition,ISBLANK($A183),
_xlpm.Calculation,IF(_xlpm.IsPeriodBlankCondition,"",IF(_xlpm.IsPrincipalRemainingBlankCondition,"",IF(_xlpm.IsPrincipalZeroCondition,"",IF(_xlpm.StartingBalanceGreaterThanPrincipalOwedPlusPrepaymentCondition,$E183-$G183,0)))),
_xlpm.Calculation
)</f>
        <v>154720.9120149634</v>
      </c>
      <c r="I183" s="5">
        <f>_xlfn.LET(
_xlpm.PrincpalRemainingCalculation,$B$11,
_xlpm.IsPrincipalZeroCondition,ROUND($H182,2) = 0,
_xlpm.IsPrincipalRemainingBlankCondition,$H182="",
_xlpm.IsPeriodBlankCondition,ISBLANK($A183),
_xlpm.Calculation,IF(_xlpm.IsPeriodBlankCondition,"",IF(_xlpm.IsPrincipalRemainingBlankCondition,"",IF(_xlpm.IsPrincipalZeroCondition,"",_xlpm.PrincpalRemainingCalculation))),
_xlpm.Calculation
)</f>
        <v>500</v>
      </c>
      <c r="J183" s="5" t="str">
        <f>_xlfn.LET(
_xlpm.IsPrincipalRemainingLessThanOrEqualToPMICutoffAmtCondition,$H182&lt;=$B$2*(1-$B$13),
_xlpm.PMIMonthlyPayment,$B$17,
_xlpm.IsPrincipalZeroCondition,ROUND($H182,2) = 0,
_xlpm.IsPrincipalRemainingBlankCondition,$H182="",
_xlpm.IsPeriodBlankCondition,ISBLANK($A183),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83" s="5">
        <f>_xlfn.LET(
_xlpm.IfPMIOwedIsBlank,IF($J183 = "",0,$J183),
_xlpm.TotalMonthlyPaymentCalculation,$F183+$G183+$I183+_xlpm.IfPMIOwedIsBlank,
_xlpm.IsPrincipalZeroCondition,ROUND($H182,2) = 0,
_xlpm.IsPrincipalRemainingBlankCondition,$H182="",
_xlpm.IsPeriodBlankCondition,ISBLANK($A183),
_xlpm.Calculation,IF(_xlpm.IsPeriodBlankCondition,"",IF(_xlpm.IsPrincipalRemainingBlankCondition,"",IF(_xlpm.IsPrincipalZeroCondition,"",_xlpm.TotalMonthlyPaymentCalculation))),
_xlpm.Calculation
)</f>
        <v>2086.0104653907556</v>
      </c>
      <c r="N183" s="5"/>
    </row>
    <row r="184" spans="1:14" x14ac:dyDescent="0.3">
      <c r="A184">
        <v>159</v>
      </c>
      <c r="B184" s="53">
        <f t="shared" si="2"/>
        <v>48639</v>
      </c>
      <c r="C184" s="70">
        <f>IF(ISBLANK($A184),"",'Variable Mortgage Schedule'!$C184)</f>
        <v>0.1</v>
      </c>
      <c r="D184" s="63">
        <f>_xlfn.LET(
_xlpm.Payment,IF(OR($C184&lt;&gt;$C183,$C183=""),-PMT($C184/12,COUNT($A184:$A$625),$H183),$D183),
_xlpm.IsPrincipalRemainingZeroCondition,ROUND($H183,2)=0,
_xlpm.IsPrincipalRemainingBlankCondition,$H183="",
_xlpm.IsPeriodBlankCondition,ISBLANK($A184),
_xlpm.Calculation,IF(_xlpm.IsPeriodBlankCondition,"",IF(_xlpm.IsPrincipalRemainingBlankCondition,"",IF(_xlpm.IsPrincipalRemainingZeroCondition,"",_xlpm.Payment))),
_xlpm.Calculation
)</f>
        <v>1586.0104653907558</v>
      </c>
      <c r="E184" s="5">
        <f>_xlfn.LET(
_xlpm.StartingPrincipalBalance,$H183,
_xlpm.IsPrincipalRemainingZeroCondition,ROUND($H183,2)=0,
_xlpm.IsPrincipalRemainingBlankCondition,$H183="",
_xlpm.IsPeriodBlankCondition,ISBLANK($A184),
_xlpm.Calculation,IF(_xlpm.IsPeriodBlankCondition,"",IF(_xlpm.IsPrincipalRemainingBlankCondition,"",IF(_xlpm.IsPrincipalRemainingZeroCondition,"",_xlpm.StartingPrincipalBalance))),
_xlpm.Calculation
)</f>
        <v>154720.9120149634</v>
      </c>
      <c r="F184" s="5" cm="1">
        <f t="array" ref="F184">_xlfn.LET(
_xlpm.InterestCalculation,$H183*($C184/12),
_xlpm.IsPrincipalRemainingZeroCondition,ROUND($H183,2)=0,
_xlpm.IsPrincipalRemainingBlankCondition,$H183="",
_xlpm.IsPeriodBlankCondition,ISBLANK($A184),
_xlpm.Calculation,IF(_xlpm.IsPeriodBlankCondition,"",IF(_xlpm.IsPrincipalRemainingBlankCondition,"",IF(_xlpm.IsPrincipalRemainingZeroCondition,"",_xlpm.InterestCalculation))),
_xlpm.Calculation
)</f>
        <v>1289.3409334580283</v>
      </c>
      <c r="G184" s="5">
        <f>_xlfn.LET(
_xlpm.PrincipalOwedCalculation,$D184-$F184,
_xlpm.IsPrincipalLessThenOrEqualToMonthlyPaymentCondition,$H183&lt;=$D184,
_xlpm.IsPrincipalZeroCondition,ROUND($H183,2) = 0,
_xlpm.IsPrincipalRemainingBlankCondition,$H183="",
_xlpm.IsPeriodBlankCondition,ISBLANK($A184),
_xlpm.Calculation,IF(_xlpm.IsPeriodBlankCondition,"",IF(_xlpm.IsPrincipalRemainingBlankCondition,"",IF(_xlpm.IsPrincipalZeroCondition,"",IF(_xlpm.IsPrincipalLessThenOrEqualToMonthlyPaymentCondition,$H183,_xlpm.PrincipalOwedCalculation)))),
_xlpm.Calculation
)</f>
        <v>296.66953193272752</v>
      </c>
      <c r="H184" s="5">
        <f>_xlfn.LET(
_xlpm.StartingBalanceGreaterThanPrincipalOwedPlusPrepaymentCondition,$E184&gt;=$G184,
_xlpm.IsPrincpalOwedPlusPrepaymentLessThanOrEqualToPrincipalRemainingCondition,ROUND($G184,2)&lt;=ROUND($H183,2),
_xlpm.IsCurrentPrincapalOwedAmtGreaterThanPrevPrincipalOwedCondition,$G183&gt;$H183,
_xlpm.IsPrincipalZeroCondition,ROUND($H183,2) = 0,
_xlpm.IsPrincipalRemainingBlankCondition,$H183="",
_xlpm.IsPeriodBlankCondition,ISBLANK($A184),
_xlpm.Calculation,IF(_xlpm.IsPeriodBlankCondition,"",IF(_xlpm.IsPrincipalRemainingBlankCondition,"",IF(_xlpm.IsPrincipalZeroCondition,"",IF(_xlpm.StartingBalanceGreaterThanPrincipalOwedPlusPrepaymentCondition,$E184-$G184,0)))),
_xlpm.Calculation
)</f>
        <v>154424.24248303066</v>
      </c>
      <c r="I184" s="5">
        <f>_xlfn.LET(
_xlpm.PrincpalRemainingCalculation,$B$11,
_xlpm.IsPrincipalZeroCondition,ROUND($H183,2) = 0,
_xlpm.IsPrincipalRemainingBlankCondition,$H183="",
_xlpm.IsPeriodBlankCondition,ISBLANK($A184),
_xlpm.Calculation,IF(_xlpm.IsPeriodBlankCondition,"",IF(_xlpm.IsPrincipalRemainingBlankCondition,"",IF(_xlpm.IsPrincipalZeroCondition,"",_xlpm.PrincpalRemainingCalculation))),
_xlpm.Calculation
)</f>
        <v>500</v>
      </c>
      <c r="J184" s="5" t="str">
        <f>_xlfn.LET(
_xlpm.IsPrincipalRemainingLessThanOrEqualToPMICutoffAmtCondition,$H183&lt;=$B$2*(1-$B$13),
_xlpm.PMIMonthlyPayment,$B$17,
_xlpm.IsPrincipalZeroCondition,ROUND($H183,2) = 0,
_xlpm.IsPrincipalRemainingBlankCondition,$H183="",
_xlpm.IsPeriodBlankCondition,ISBLANK($A184),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84" s="5">
        <f>_xlfn.LET(
_xlpm.IfPMIOwedIsBlank,IF($J184 = "",0,$J184),
_xlpm.TotalMonthlyPaymentCalculation,$F184+$G184+$I184+_xlpm.IfPMIOwedIsBlank,
_xlpm.IsPrincipalZeroCondition,ROUND($H183,2) = 0,
_xlpm.IsPrincipalRemainingBlankCondition,$H183="",
_xlpm.IsPeriodBlankCondition,ISBLANK($A184),
_xlpm.Calculation,IF(_xlpm.IsPeriodBlankCondition,"",IF(_xlpm.IsPrincipalRemainingBlankCondition,"",IF(_xlpm.IsPrincipalZeroCondition,"",_xlpm.TotalMonthlyPaymentCalculation))),
_xlpm.Calculation
)</f>
        <v>2086.0104653907556</v>
      </c>
      <c r="N184" s="5"/>
    </row>
    <row r="185" spans="1:14" x14ac:dyDescent="0.3">
      <c r="A185">
        <v>160</v>
      </c>
      <c r="B185" s="53">
        <f t="shared" si="2"/>
        <v>48670</v>
      </c>
      <c r="C185" s="70">
        <f>IF(ISBLANK($A185),"",'Variable Mortgage Schedule'!$C185)</f>
        <v>0.1</v>
      </c>
      <c r="D185" s="63">
        <f>_xlfn.LET(
_xlpm.Payment,IF(OR($C185&lt;&gt;$C184,$C184=""),-PMT($C185/12,COUNT($A185:$A$625),$H184),$D184),
_xlpm.IsPrincipalRemainingZeroCondition,ROUND($H184,2)=0,
_xlpm.IsPrincipalRemainingBlankCondition,$H184="",
_xlpm.IsPeriodBlankCondition,ISBLANK($A185),
_xlpm.Calculation,IF(_xlpm.IsPeriodBlankCondition,"",IF(_xlpm.IsPrincipalRemainingBlankCondition,"",IF(_xlpm.IsPrincipalRemainingZeroCondition,"",_xlpm.Payment))),
_xlpm.Calculation
)</f>
        <v>1586.0104653907558</v>
      </c>
      <c r="E185" s="5">
        <f>_xlfn.LET(
_xlpm.StartingPrincipalBalance,$H184,
_xlpm.IsPrincipalRemainingZeroCondition,ROUND($H184,2)=0,
_xlpm.IsPrincipalRemainingBlankCondition,$H184="",
_xlpm.IsPeriodBlankCondition,ISBLANK($A185),
_xlpm.Calculation,IF(_xlpm.IsPeriodBlankCondition,"",IF(_xlpm.IsPrincipalRemainingBlankCondition,"",IF(_xlpm.IsPrincipalRemainingZeroCondition,"",_xlpm.StartingPrincipalBalance))),
_xlpm.Calculation
)</f>
        <v>154424.24248303066</v>
      </c>
      <c r="F185" s="5" cm="1">
        <f t="array" ref="F185">_xlfn.LET(
_xlpm.InterestCalculation,$H184*($C185/12),
_xlpm.IsPrincipalRemainingZeroCondition,ROUND($H184,2)=0,
_xlpm.IsPrincipalRemainingBlankCondition,$H184="",
_xlpm.IsPeriodBlankCondition,ISBLANK($A185),
_xlpm.Calculation,IF(_xlpm.IsPeriodBlankCondition,"",IF(_xlpm.IsPrincipalRemainingBlankCondition,"",IF(_xlpm.IsPrincipalRemainingZeroCondition,"",_xlpm.InterestCalculation))),
_xlpm.Calculation
)</f>
        <v>1286.8686873585889</v>
      </c>
      <c r="G185" s="5">
        <f>_xlfn.LET(
_xlpm.PrincipalOwedCalculation,$D185-$F185,
_xlpm.IsPrincipalLessThenOrEqualToMonthlyPaymentCondition,$H184&lt;=$D185,
_xlpm.IsPrincipalZeroCondition,ROUND($H184,2) = 0,
_xlpm.IsPrincipalRemainingBlankCondition,$H184="",
_xlpm.IsPeriodBlankCondition,ISBLANK($A185),
_xlpm.Calculation,IF(_xlpm.IsPeriodBlankCondition,"",IF(_xlpm.IsPrincipalRemainingBlankCondition,"",IF(_xlpm.IsPrincipalZeroCondition,"",IF(_xlpm.IsPrincipalLessThenOrEqualToMonthlyPaymentCondition,$H184,_xlpm.PrincipalOwedCalculation)))),
_xlpm.Calculation
)</f>
        <v>299.14177803216694</v>
      </c>
      <c r="H185" s="5">
        <f>_xlfn.LET(
_xlpm.StartingBalanceGreaterThanPrincipalOwedPlusPrepaymentCondition,$E185&gt;=$G185,
_xlpm.IsPrincpalOwedPlusPrepaymentLessThanOrEqualToPrincipalRemainingCondition,ROUND($G185,2)&lt;=ROUND($H184,2),
_xlpm.IsCurrentPrincapalOwedAmtGreaterThanPrevPrincipalOwedCondition,$G184&gt;$H184,
_xlpm.IsPrincipalZeroCondition,ROUND($H184,2) = 0,
_xlpm.IsPrincipalRemainingBlankCondition,$H184="",
_xlpm.IsPeriodBlankCondition,ISBLANK($A185),
_xlpm.Calculation,IF(_xlpm.IsPeriodBlankCondition,"",IF(_xlpm.IsPrincipalRemainingBlankCondition,"",IF(_xlpm.IsPrincipalZeroCondition,"",IF(_xlpm.StartingBalanceGreaterThanPrincipalOwedPlusPrepaymentCondition,$E185-$G185,0)))),
_xlpm.Calculation
)</f>
        <v>154125.10070499848</v>
      </c>
      <c r="I185" s="5">
        <f>_xlfn.LET(
_xlpm.PrincpalRemainingCalculation,$B$11,
_xlpm.IsPrincipalZeroCondition,ROUND($H184,2) = 0,
_xlpm.IsPrincipalRemainingBlankCondition,$H184="",
_xlpm.IsPeriodBlankCondition,ISBLANK($A185),
_xlpm.Calculation,IF(_xlpm.IsPeriodBlankCondition,"",IF(_xlpm.IsPrincipalRemainingBlankCondition,"",IF(_xlpm.IsPrincipalZeroCondition,"",_xlpm.PrincpalRemainingCalculation))),
_xlpm.Calculation
)</f>
        <v>500</v>
      </c>
      <c r="J185" s="5" t="str">
        <f>_xlfn.LET(
_xlpm.IsPrincipalRemainingLessThanOrEqualToPMICutoffAmtCondition,$H184&lt;=$B$2*(1-$B$13),
_xlpm.PMIMonthlyPayment,$B$17,
_xlpm.IsPrincipalZeroCondition,ROUND($H184,2) = 0,
_xlpm.IsPrincipalRemainingBlankCondition,$H184="",
_xlpm.IsPeriodBlankCondition,ISBLANK($A185),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85" s="5">
        <f>_xlfn.LET(
_xlpm.IfPMIOwedIsBlank,IF($J185 = "",0,$J185),
_xlpm.TotalMonthlyPaymentCalculation,$F185+$G185+$I185+_xlpm.IfPMIOwedIsBlank,
_xlpm.IsPrincipalZeroCondition,ROUND($H184,2) = 0,
_xlpm.IsPrincipalRemainingBlankCondition,$H184="",
_xlpm.IsPeriodBlankCondition,ISBLANK($A185),
_xlpm.Calculation,IF(_xlpm.IsPeriodBlankCondition,"",IF(_xlpm.IsPrincipalRemainingBlankCondition,"",IF(_xlpm.IsPrincipalZeroCondition,"",_xlpm.TotalMonthlyPaymentCalculation))),
_xlpm.Calculation
)</f>
        <v>2086.0104653907556</v>
      </c>
      <c r="N185" s="5"/>
    </row>
    <row r="186" spans="1:14" x14ac:dyDescent="0.3">
      <c r="A186">
        <v>161</v>
      </c>
      <c r="B186" s="53">
        <f t="shared" si="2"/>
        <v>48700</v>
      </c>
      <c r="C186" s="70">
        <f>IF(ISBLANK($A186),"",'Variable Mortgage Schedule'!$C186)</f>
        <v>0.1</v>
      </c>
      <c r="D186" s="63">
        <f>_xlfn.LET(
_xlpm.Payment,IF(OR($C186&lt;&gt;$C185,$C185=""),-PMT($C186/12,COUNT($A186:$A$625),$H185),$D185),
_xlpm.IsPrincipalRemainingZeroCondition,ROUND($H185,2)=0,
_xlpm.IsPrincipalRemainingBlankCondition,$H185="",
_xlpm.IsPeriodBlankCondition,ISBLANK($A186),
_xlpm.Calculation,IF(_xlpm.IsPeriodBlankCondition,"",IF(_xlpm.IsPrincipalRemainingBlankCondition,"",IF(_xlpm.IsPrincipalRemainingZeroCondition,"",_xlpm.Payment))),
_xlpm.Calculation
)</f>
        <v>1586.0104653907558</v>
      </c>
      <c r="E186" s="5">
        <f>_xlfn.LET(
_xlpm.StartingPrincipalBalance,$H185,
_xlpm.IsPrincipalRemainingZeroCondition,ROUND($H185,2)=0,
_xlpm.IsPrincipalRemainingBlankCondition,$H185="",
_xlpm.IsPeriodBlankCondition,ISBLANK($A186),
_xlpm.Calculation,IF(_xlpm.IsPeriodBlankCondition,"",IF(_xlpm.IsPrincipalRemainingBlankCondition,"",IF(_xlpm.IsPrincipalRemainingZeroCondition,"",_xlpm.StartingPrincipalBalance))),
_xlpm.Calculation
)</f>
        <v>154125.10070499848</v>
      </c>
      <c r="F186" s="5" cm="1">
        <f t="array" ref="F186">_xlfn.LET(
_xlpm.InterestCalculation,$H185*($C186/12),
_xlpm.IsPrincipalRemainingZeroCondition,ROUND($H185,2)=0,
_xlpm.IsPrincipalRemainingBlankCondition,$H185="",
_xlpm.IsPeriodBlankCondition,ISBLANK($A186),
_xlpm.Calculation,IF(_xlpm.IsPeriodBlankCondition,"",IF(_xlpm.IsPrincipalRemainingBlankCondition,"",IF(_xlpm.IsPrincipalRemainingZeroCondition,"",_xlpm.InterestCalculation))),
_xlpm.Calculation
)</f>
        <v>1284.3758392083207</v>
      </c>
      <c r="G186" s="5">
        <f>_xlfn.LET(
_xlpm.PrincipalOwedCalculation,$D186-$F186,
_xlpm.IsPrincipalLessThenOrEqualToMonthlyPaymentCondition,$H185&lt;=$D186,
_xlpm.IsPrincipalZeroCondition,ROUND($H185,2) = 0,
_xlpm.IsPrincipalRemainingBlankCondition,$H185="",
_xlpm.IsPeriodBlankCondition,ISBLANK($A186),
_xlpm.Calculation,IF(_xlpm.IsPeriodBlankCondition,"",IF(_xlpm.IsPrincipalRemainingBlankCondition,"",IF(_xlpm.IsPrincipalZeroCondition,"",IF(_xlpm.IsPrincipalLessThenOrEqualToMonthlyPaymentCondition,$H185,_xlpm.PrincipalOwedCalculation)))),
_xlpm.Calculation
)</f>
        <v>301.63462618243511</v>
      </c>
      <c r="H186" s="5">
        <f>_xlfn.LET(
_xlpm.StartingBalanceGreaterThanPrincipalOwedPlusPrepaymentCondition,$E186&gt;=$G186,
_xlpm.IsPrincpalOwedPlusPrepaymentLessThanOrEqualToPrincipalRemainingCondition,ROUND($G186,2)&lt;=ROUND($H185,2),
_xlpm.IsCurrentPrincapalOwedAmtGreaterThanPrevPrincipalOwedCondition,$G185&gt;$H185,
_xlpm.IsPrincipalZeroCondition,ROUND($H185,2) = 0,
_xlpm.IsPrincipalRemainingBlankCondition,$H185="",
_xlpm.IsPeriodBlankCondition,ISBLANK($A186),
_xlpm.Calculation,IF(_xlpm.IsPeriodBlankCondition,"",IF(_xlpm.IsPrincipalRemainingBlankCondition,"",IF(_xlpm.IsPrincipalZeroCondition,"",IF(_xlpm.StartingBalanceGreaterThanPrincipalOwedPlusPrepaymentCondition,$E186-$G186,0)))),
_xlpm.Calculation
)</f>
        <v>153823.46607881604</v>
      </c>
      <c r="I186" s="5">
        <f>_xlfn.LET(
_xlpm.PrincpalRemainingCalculation,$B$11,
_xlpm.IsPrincipalZeroCondition,ROUND($H185,2) = 0,
_xlpm.IsPrincipalRemainingBlankCondition,$H185="",
_xlpm.IsPeriodBlankCondition,ISBLANK($A186),
_xlpm.Calculation,IF(_xlpm.IsPeriodBlankCondition,"",IF(_xlpm.IsPrincipalRemainingBlankCondition,"",IF(_xlpm.IsPrincipalZeroCondition,"",_xlpm.PrincpalRemainingCalculation))),
_xlpm.Calculation
)</f>
        <v>500</v>
      </c>
      <c r="J186" s="5" t="str">
        <f>_xlfn.LET(
_xlpm.IsPrincipalRemainingLessThanOrEqualToPMICutoffAmtCondition,$H185&lt;=$B$2*(1-$B$13),
_xlpm.PMIMonthlyPayment,$B$17,
_xlpm.IsPrincipalZeroCondition,ROUND($H185,2) = 0,
_xlpm.IsPrincipalRemainingBlankCondition,$H185="",
_xlpm.IsPeriodBlankCondition,ISBLANK($A186),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86" s="5">
        <f>_xlfn.LET(
_xlpm.IfPMIOwedIsBlank,IF($J186 = "",0,$J186),
_xlpm.TotalMonthlyPaymentCalculation,$F186+$G186+$I186+_xlpm.IfPMIOwedIsBlank,
_xlpm.IsPrincipalZeroCondition,ROUND($H185,2) = 0,
_xlpm.IsPrincipalRemainingBlankCondition,$H185="",
_xlpm.IsPeriodBlankCondition,ISBLANK($A186),
_xlpm.Calculation,IF(_xlpm.IsPeriodBlankCondition,"",IF(_xlpm.IsPrincipalRemainingBlankCondition,"",IF(_xlpm.IsPrincipalZeroCondition,"",_xlpm.TotalMonthlyPaymentCalculation))),
_xlpm.Calculation
)</f>
        <v>2086.0104653907556</v>
      </c>
      <c r="N186" s="5"/>
    </row>
    <row r="187" spans="1:14" x14ac:dyDescent="0.3">
      <c r="A187">
        <v>162</v>
      </c>
      <c r="B187" s="53">
        <f t="shared" si="2"/>
        <v>48731</v>
      </c>
      <c r="C187" s="70">
        <f>IF(ISBLANK($A187),"",'Variable Mortgage Schedule'!$C187)</f>
        <v>0.1</v>
      </c>
      <c r="D187" s="63">
        <f>_xlfn.LET(
_xlpm.Payment,IF(OR($C187&lt;&gt;$C186,$C186=""),-PMT($C187/12,COUNT($A187:$A$625),$H186),$D186),
_xlpm.IsPrincipalRemainingZeroCondition,ROUND($H186,2)=0,
_xlpm.IsPrincipalRemainingBlankCondition,$H186="",
_xlpm.IsPeriodBlankCondition,ISBLANK($A187),
_xlpm.Calculation,IF(_xlpm.IsPeriodBlankCondition,"",IF(_xlpm.IsPrincipalRemainingBlankCondition,"",IF(_xlpm.IsPrincipalRemainingZeroCondition,"",_xlpm.Payment))),
_xlpm.Calculation
)</f>
        <v>1586.0104653907558</v>
      </c>
      <c r="E187" s="5">
        <f>_xlfn.LET(
_xlpm.StartingPrincipalBalance,$H186,
_xlpm.IsPrincipalRemainingZeroCondition,ROUND($H186,2)=0,
_xlpm.IsPrincipalRemainingBlankCondition,$H186="",
_xlpm.IsPeriodBlankCondition,ISBLANK($A187),
_xlpm.Calculation,IF(_xlpm.IsPeriodBlankCondition,"",IF(_xlpm.IsPrincipalRemainingBlankCondition,"",IF(_xlpm.IsPrincipalRemainingZeroCondition,"",_xlpm.StartingPrincipalBalance))),
_xlpm.Calculation
)</f>
        <v>153823.46607881604</v>
      </c>
      <c r="F187" s="5" cm="1">
        <f t="array" ref="F187">_xlfn.LET(
_xlpm.InterestCalculation,$H186*($C187/12),
_xlpm.IsPrincipalRemainingZeroCondition,ROUND($H186,2)=0,
_xlpm.IsPrincipalRemainingBlankCondition,$H186="",
_xlpm.IsPeriodBlankCondition,ISBLANK($A187),
_xlpm.Calculation,IF(_xlpm.IsPeriodBlankCondition,"",IF(_xlpm.IsPrincipalRemainingBlankCondition,"",IF(_xlpm.IsPrincipalRemainingZeroCondition,"",_xlpm.InterestCalculation))),
_xlpm.Calculation
)</f>
        <v>1281.8622173234669</v>
      </c>
      <c r="G187" s="5">
        <f>_xlfn.LET(
_xlpm.PrincipalOwedCalculation,$D187-$F187,
_xlpm.IsPrincipalLessThenOrEqualToMonthlyPaymentCondition,$H186&lt;=$D187,
_xlpm.IsPrincipalZeroCondition,ROUND($H186,2) = 0,
_xlpm.IsPrincipalRemainingBlankCondition,$H186="",
_xlpm.IsPeriodBlankCondition,ISBLANK($A187),
_xlpm.Calculation,IF(_xlpm.IsPeriodBlankCondition,"",IF(_xlpm.IsPrincipalRemainingBlankCondition,"",IF(_xlpm.IsPrincipalZeroCondition,"",IF(_xlpm.IsPrincipalLessThenOrEqualToMonthlyPaymentCondition,$H186,_xlpm.PrincipalOwedCalculation)))),
_xlpm.Calculation
)</f>
        <v>304.14824806728893</v>
      </c>
      <c r="H187" s="5">
        <f>_xlfn.LET(
_xlpm.StartingBalanceGreaterThanPrincipalOwedPlusPrepaymentCondition,$E187&gt;=$G187,
_xlpm.IsPrincpalOwedPlusPrepaymentLessThanOrEqualToPrincipalRemainingCondition,ROUND($G187,2)&lt;=ROUND($H186,2),
_xlpm.IsCurrentPrincapalOwedAmtGreaterThanPrevPrincipalOwedCondition,$G186&gt;$H186,
_xlpm.IsPrincipalZeroCondition,ROUND($H186,2) = 0,
_xlpm.IsPrincipalRemainingBlankCondition,$H186="",
_xlpm.IsPeriodBlankCondition,ISBLANK($A187),
_xlpm.Calculation,IF(_xlpm.IsPeriodBlankCondition,"",IF(_xlpm.IsPrincipalRemainingBlankCondition,"",IF(_xlpm.IsPrincipalZeroCondition,"",IF(_xlpm.StartingBalanceGreaterThanPrincipalOwedPlusPrepaymentCondition,$E187-$G187,0)))),
_xlpm.Calculation
)</f>
        <v>153519.31783074874</v>
      </c>
      <c r="I187" s="5">
        <f>_xlfn.LET(
_xlpm.PrincpalRemainingCalculation,$B$11,
_xlpm.IsPrincipalZeroCondition,ROUND($H186,2) = 0,
_xlpm.IsPrincipalRemainingBlankCondition,$H186="",
_xlpm.IsPeriodBlankCondition,ISBLANK($A187),
_xlpm.Calculation,IF(_xlpm.IsPeriodBlankCondition,"",IF(_xlpm.IsPrincipalRemainingBlankCondition,"",IF(_xlpm.IsPrincipalZeroCondition,"",_xlpm.PrincpalRemainingCalculation))),
_xlpm.Calculation
)</f>
        <v>500</v>
      </c>
      <c r="J187" s="5" t="str">
        <f>_xlfn.LET(
_xlpm.IsPrincipalRemainingLessThanOrEqualToPMICutoffAmtCondition,$H186&lt;=$B$2*(1-$B$13),
_xlpm.PMIMonthlyPayment,$B$17,
_xlpm.IsPrincipalZeroCondition,ROUND($H186,2) = 0,
_xlpm.IsPrincipalRemainingBlankCondition,$H186="",
_xlpm.IsPeriodBlankCondition,ISBLANK($A187),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87" s="5">
        <f>_xlfn.LET(
_xlpm.IfPMIOwedIsBlank,IF($J187 = "",0,$J187),
_xlpm.TotalMonthlyPaymentCalculation,$F187+$G187+$I187+_xlpm.IfPMIOwedIsBlank,
_xlpm.IsPrincipalZeroCondition,ROUND($H186,2) = 0,
_xlpm.IsPrincipalRemainingBlankCondition,$H186="",
_xlpm.IsPeriodBlankCondition,ISBLANK($A187),
_xlpm.Calculation,IF(_xlpm.IsPeriodBlankCondition,"",IF(_xlpm.IsPrincipalRemainingBlankCondition,"",IF(_xlpm.IsPrincipalZeroCondition,"",_xlpm.TotalMonthlyPaymentCalculation))),
_xlpm.Calculation
)</f>
        <v>2086.0104653907556</v>
      </c>
      <c r="N187" s="5"/>
    </row>
    <row r="188" spans="1:14" x14ac:dyDescent="0.3">
      <c r="A188">
        <v>163</v>
      </c>
      <c r="B188" s="53">
        <f t="shared" si="2"/>
        <v>48761</v>
      </c>
      <c r="C188" s="70">
        <f>IF(ISBLANK($A188),"",'Variable Mortgage Schedule'!$C188)</f>
        <v>0.1</v>
      </c>
      <c r="D188" s="63">
        <f>_xlfn.LET(
_xlpm.Payment,IF(OR($C188&lt;&gt;$C187,$C187=""),-PMT($C188/12,COUNT($A188:$A$625),$H187),$D187),
_xlpm.IsPrincipalRemainingZeroCondition,ROUND($H187,2)=0,
_xlpm.IsPrincipalRemainingBlankCondition,$H187="",
_xlpm.IsPeriodBlankCondition,ISBLANK($A188),
_xlpm.Calculation,IF(_xlpm.IsPeriodBlankCondition,"",IF(_xlpm.IsPrincipalRemainingBlankCondition,"",IF(_xlpm.IsPrincipalRemainingZeroCondition,"",_xlpm.Payment))),
_xlpm.Calculation
)</f>
        <v>1586.0104653907558</v>
      </c>
      <c r="E188" s="5">
        <f>_xlfn.LET(
_xlpm.StartingPrincipalBalance,$H187,
_xlpm.IsPrincipalRemainingZeroCondition,ROUND($H187,2)=0,
_xlpm.IsPrincipalRemainingBlankCondition,$H187="",
_xlpm.IsPeriodBlankCondition,ISBLANK($A188),
_xlpm.Calculation,IF(_xlpm.IsPeriodBlankCondition,"",IF(_xlpm.IsPrincipalRemainingBlankCondition,"",IF(_xlpm.IsPrincipalRemainingZeroCondition,"",_xlpm.StartingPrincipalBalance))),
_xlpm.Calculation
)</f>
        <v>153519.31783074874</v>
      </c>
      <c r="F188" s="5" cm="1">
        <f t="array" ref="F188">_xlfn.LET(
_xlpm.InterestCalculation,$H187*($C188/12),
_xlpm.IsPrincipalRemainingZeroCondition,ROUND($H187,2)=0,
_xlpm.IsPrincipalRemainingBlankCondition,$H187="",
_xlpm.IsPeriodBlankCondition,ISBLANK($A188),
_xlpm.Calculation,IF(_xlpm.IsPeriodBlankCondition,"",IF(_xlpm.IsPrincipalRemainingBlankCondition,"",IF(_xlpm.IsPrincipalRemainingZeroCondition,"",_xlpm.InterestCalculation))),
_xlpm.Calculation
)</f>
        <v>1279.3276485895728</v>
      </c>
      <c r="G188" s="5">
        <f>_xlfn.LET(
_xlpm.PrincipalOwedCalculation,$D188-$F188,
_xlpm.IsPrincipalLessThenOrEqualToMonthlyPaymentCondition,$H187&lt;=$D188,
_xlpm.IsPrincipalZeroCondition,ROUND($H187,2) = 0,
_xlpm.IsPrincipalRemainingBlankCondition,$H187="",
_xlpm.IsPeriodBlankCondition,ISBLANK($A188),
_xlpm.Calculation,IF(_xlpm.IsPeriodBlankCondition,"",IF(_xlpm.IsPrincipalRemainingBlankCondition,"",IF(_xlpm.IsPrincipalZeroCondition,"",IF(_xlpm.IsPrincipalLessThenOrEqualToMonthlyPaymentCondition,$H187,_xlpm.PrincipalOwedCalculation)))),
_xlpm.Calculation
)</f>
        <v>306.68281680118298</v>
      </c>
      <c r="H188" s="5">
        <f>_xlfn.LET(
_xlpm.StartingBalanceGreaterThanPrincipalOwedPlusPrepaymentCondition,$E188&gt;=$G188,
_xlpm.IsPrincpalOwedPlusPrepaymentLessThanOrEqualToPrincipalRemainingCondition,ROUND($G188,2)&lt;=ROUND($H187,2),
_xlpm.IsCurrentPrincapalOwedAmtGreaterThanPrevPrincipalOwedCondition,$G187&gt;$H187,
_xlpm.IsPrincipalZeroCondition,ROUND($H187,2) = 0,
_xlpm.IsPrincipalRemainingBlankCondition,$H187="",
_xlpm.IsPeriodBlankCondition,ISBLANK($A188),
_xlpm.Calculation,IF(_xlpm.IsPeriodBlankCondition,"",IF(_xlpm.IsPrincipalRemainingBlankCondition,"",IF(_xlpm.IsPrincipalZeroCondition,"",IF(_xlpm.StartingBalanceGreaterThanPrincipalOwedPlusPrepaymentCondition,$E188-$G188,0)))),
_xlpm.Calculation
)</f>
        <v>153212.63501394755</v>
      </c>
      <c r="I188" s="5">
        <f>_xlfn.LET(
_xlpm.PrincpalRemainingCalculation,$B$11,
_xlpm.IsPrincipalZeroCondition,ROUND($H187,2) = 0,
_xlpm.IsPrincipalRemainingBlankCondition,$H187="",
_xlpm.IsPeriodBlankCondition,ISBLANK($A188),
_xlpm.Calculation,IF(_xlpm.IsPeriodBlankCondition,"",IF(_xlpm.IsPrincipalRemainingBlankCondition,"",IF(_xlpm.IsPrincipalZeroCondition,"",_xlpm.PrincpalRemainingCalculation))),
_xlpm.Calculation
)</f>
        <v>500</v>
      </c>
      <c r="J188" s="5" t="str">
        <f>_xlfn.LET(
_xlpm.IsPrincipalRemainingLessThanOrEqualToPMICutoffAmtCondition,$H187&lt;=$B$2*(1-$B$13),
_xlpm.PMIMonthlyPayment,$B$17,
_xlpm.IsPrincipalZeroCondition,ROUND($H187,2) = 0,
_xlpm.IsPrincipalRemainingBlankCondition,$H187="",
_xlpm.IsPeriodBlankCondition,ISBLANK($A188),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88" s="5">
        <f>_xlfn.LET(
_xlpm.IfPMIOwedIsBlank,IF($J188 = "",0,$J188),
_xlpm.TotalMonthlyPaymentCalculation,$F188+$G188+$I188+_xlpm.IfPMIOwedIsBlank,
_xlpm.IsPrincipalZeroCondition,ROUND($H187,2) = 0,
_xlpm.IsPrincipalRemainingBlankCondition,$H187="",
_xlpm.IsPeriodBlankCondition,ISBLANK($A188),
_xlpm.Calculation,IF(_xlpm.IsPeriodBlankCondition,"",IF(_xlpm.IsPrincipalRemainingBlankCondition,"",IF(_xlpm.IsPrincipalZeroCondition,"",_xlpm.TotalMonthlyPaymentCalculation))),
_xlpm.Calculation
)</f>
        <v>2086.0104653907556</v>
      </c>
      <c r="N188" s="5"/>
    </row>
    <row r="189" spans="1:14" x14ac:dyDescent="0.3">
      <c r="A189">
        <v>164</v>
      </c>
      <c r="B189" s="53">
        <f t="shared" si="2"/>
        <v>48792</v>
      </c>
      <c r="C189" s="70">
        <f>IF(ISBLANK($A189),"",'Variable Mortgage Schedule'!$C189)</f>
        <v>0.1</v>
      </c>
      <c r="D189" s="63">
        <f>_xlfn.LET(
_xlpm.Payment,IF(OR($C189&lt;&gt;$C188,$C188=""),-PMT($C189/12,COUNT($A189:$A$625),$H188),$D188),
_xlpm.IsPrincipalRemainingZeroCondition,ROUND($H188,2)=0,
_xlpm.IsPrincipalRemainingBlankCondition,$H188="",
_xlpm.IsPeriodBlankCondition,ISBLANK($A189),
_xlpm.Calculation,IF(_xlpm.IsPeriodBlankCondition,"",IF(_xlpm.IsPrincipalRemainingBlankCondition,"",IF(_xlpm.IsPrincipalRemainingZeroCondition,"",_xlpm.Payment))),
_xlpm.Calculation
)</f>
        <v>1586.0104653907558</v>
      </c>
      <c r="E189" s="5">
        <f>_xlfn.LET(
_xlpm.StartingPrincipalBalance,$H188,
_xlpm.IsPrincipalRemainingZeroCondition,ROUND($H188,2)=0,
_xlpm.IsPrincipalRemainingBlankCondition,$H188="",
_xlpm.IsPeriodBlankCondition,ISBLANK($A189),
_xlpm.Calculation,IF(_xlpm.IsPeriodBlankCondition,"",IF(_xlpm.IsPrincipalRemainingBlankCondition,"",IF(_xlpm.IsPrincipalRemainingZeroCondition,"",_xlpm.StartingPrincipalBalance))),
_xlpm.Calculation
)</f>
        <v>153212.63501394755</v>
      </c>
      <c r="F189" s="5" cm="1">
        <f t="array" ref="F189">_xlfn.LET(
_xlpm.InterestCalculation,$H188*($C189/12),
_xlpm.IsPrincipalRemainingZeroCondition,ROUND($H188,2)=0,
_xlpm.IsPrincipalRemainingBlankCondition,$H188="",
_xlpm.IsPeriodBlankCondition,ISBLANK($A189),
_xlpm.Calculation,IF(_xlpm.IsPeriodBlankCondition,"",IF(_xlpm.IsPrincipalRemainingBlankCondition,"",IF(_xlpm.IsPrincipalRemainingZeroCondition,"",_xlpm.InterestCalculation))),
_xlpm.Calculation
)</f>
        <v>1276.771958449563</v>
      </c>
      <c r="G189" s="5">
        <f>_xlfn.LET(
_xlpm.PrincipalOwedCalculation,$D189-$F189,
_xlpm.IsPrincipalLessThenOrEqualToMonthlyPaymentCondition,$H188&lt;=$D189,
_xlpm.IsPrincipalZeroCondition,ROUND($H188,2) = 0,
_xlpm.IsPrincipalRemainingBlankCondition,$H188="",
_xlpm.IsPeriodBlankCondition,ISBLANK($A189),
_xlpm.Calculation,IF(_xlpm.IsPeriodBlankCondition,"",IF(_xlpm.IsPrincipalRemainingBlankCondition,"",IF(_xlpm.IsPrincipalZeroCondition,"",IF(_xlpm.IsPrincipalLessThenOrEqualToMonthlyPaymentCondition,$H188,_xlpm.PrincipalOwedCalculation)))),
_xlpm.Calculation
)</f>
        <v>309.23850694119278</v>
      </c>
      <c r="H189" s="5">
        <f>_xlfn.LET(
_xlpm.StartingBalanceGreaterThanPrincipalOwedPlusPrepaymentCondition,$E189&gt;=$G189,
_xlpm.IsPrincpalOwedPlusPrepaymentLessThanOrEqualToPrincipalRemainingCondition,ROUND($G189,2)&lt;=ROUND($H188,2),
_xlpm.IsCurrentPrincapalOwedAmtGreaterThanPrevPrincipalOwedCondition,$G188&gt;$H188,
_xlpm.IsPrincipalZeroCondition,ROUND($H188,2) = 0,
_xlpm.IsPrincipalRemainingBlankCondition,$H188="",
_xlpm.IsPeriodBlankCondition,ISBLANK($A189),
_xlpm.Calculation,IF(_xlpm.IsPeriodBlankCondition,"",IF(_xlpm.IsPrincipalRemainingBlankCondition,"",IF(_xlpm.IsPrincipalZeroCondition,"",IF(_xlpm.StartingBalanceGreaterThanPrincipalOwedPlusPrepaymentCondition,$E189-$G189,0)))),
_xlpm.Calculation
)</f>
        <v>152903.39650700637</v>
      </c>
      <c r="I189" s="5">
        <f>_xlfn.LET(
_xlpm.PrincpalRemainingCalculation,$B$11,
_xlpm.IsPrincipalZeroCondition,ROUND($H188,2) = 0,
_xlpm.IsPrincipalRemainingBlankCondition,$H188="",
_xlpm.IsPeriodBlankCondition,ISBLANK($A189),
_xlpm.Calculation,IF(_xlpm.IsPeriodBlankCondition,"",IF(_xlpm.IsPrincipalRemainingBlankCondition,"",IF(_xlpm.IsPrincipalZeroCondition,"",_xlpm.PrincpalRemainingCalculation))),
_xlpm.Calculation
)</f>
        <v>500</v>
      </c>
      <c r="J189" s="5" t="str">
        <f>_xlfn.LET(
_xlpm.IsPrincipalRemainingLessThanOrEqualToPMICutoffAmtCondition,$H188&lt;=$B$2*(1-$B$13),
_xlpm.PMIMonthlyPayment,$B$17,
_xlpm.IsPrincipalZeroCondition,ROUND($H188,2) = 0,
_xlpm.IsPrincipalRemainingBlankCondition,$H188="",
_xlpm.IsPeriodBlankCondition,ISBLANK($A189),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89" s="5">
        <f>_xlfn.LET(
_xlpm.IfPMIOwedIsBlank,IF($J189 = "",0,$J189),
_xlpm.TotalMonthlyPaymentCalculation,$F189+$G189+$I189+_xlpm.IfPMIOwedIsBlank,
_xlpm.IsPrincipalZeroCondition,ROUND($H188,2) = 0,
_xlpm.IsPrincipalRemainingBlankCondition,$H188="",
_xlpm.IsPeriodBlankCondition,ISBLANK($A189),
_xlpm.Calculation,IF(_xlpm.IsPeriodBlankCondition,"",IF(_xlpm.IsPrincipalRemainingBlankCondition,"",IF(_xlpm.IsPrincipalZeroCondition,"",_xlpm.TotalMonthlyPaymentCalculation))),
_xlpm.Calculation
)</f>
        <v>2086.0104653907556</v>
      </c>
      <c r="N189" s="5"/>
    </row>
    <row r="190" spans="1:14" x14ac:dyDescent="0.3">
      <c r="A190">
        <v>165</v>
      </c>
      <c r="B190" s="53">
        <f t="shared" si="2"/>
        <v>48823</v>
      </c>
      <c r="C190" s="70">
        <f>IF(ISBLANK($A190),"",'Variable Mortgage Schedule'!$C190)</f>
        <v>0.1</v>
      </c>
      <c r="D190" s="63">
        <f>_xlfn.LET(
_xlpm.Payment,IF(OR($C190&lt;&gt;$C189,$C189=""),-PMT($C190/12,COUNT($A190:$A$625),$H189),$D189),
_xlpm.IsPrincipalRemainingZeroCondition,ROUND($H189,2)=0,
_xlpm.IsPrincipalRemainingBlankCondition,$H189="",
_xlpm.IsPeriodBlankCondition,ISBLANK($A190),
_xlpm.Calculation,IF(_xlpm.IsPeriodBlankCondition,"",IF(_xlpm.IsPrincipalRemainingBlankCondition,"",IF(_xlpm.IsPrincipalRemainingZeroCondition,"",_xlpm.Payment))),
_xlpm.Calculation
)</f>
        <v>1586.0104653907558</v>
      </c>
      <c r="E190" s="5">
        <f>_xlfn.LET(
_xlpm.StartingPrincipalBalance,$H189,
_xlpm.IsPrincipalRemainingZeroCondition,ROUND($H189,2)=0,
_xlpm.IsPrincipalRemainingBlankCondition,$H189="",
_xlpm.IsPeriodBlankCondition,ISBLANK($A190),
_xlpm.Calculation,IF(_xlpm.IsPeriodBlankCondition,"",IF(_xlpm.IsPrincipalRemainingBlankCondition,"",IF(_xlpm.IsPrincipalRemainingZeroCondition,"",_xlpm.StartingPrincipalBalance))),
_xlpm.Calculation
)</f>
        <v>152903.39650700637</v>
      </c>
      <c r="F190" s="5" cm="1">
        <f t="array" ref="F190">_xlfn.LET(
_xlpm.InterestCalculation,$H189*($C190/12),
_xlpm.IsPrincipalRemainingZeroCondition,ROUND($H189,2)=0,
_xlpm.IsPrincipalRemainingBlankCondition,$H189="",
_xlpm.IsPeriodBlankCondition,ISBLANK($A190),
_xlpm.Calculation,IF(_xlpm.IsPeriodBlankCondition,"",IF(_xlpm.IsPrincipalRemainingBlankCondition,"",IF(_xlpm.IsPrincipalRemainingZeroCondition,"",_xlpm.InterestCalculation))),
_xlpm.Calculation
)</f>
        <v>1274.1949708917198</v>
      </c>
      <c r="G190" s="5">
        <f>_xlfn.LET(
_xlpm.PrincipalOwedCalculation,$D190-$F190,
_xlpm.IsPrincipalLessThenOrEqualToMonthlyPaymentCondition,$H189&lt;=$D190,
_xlpm.IsPrincipalZeroCondition,ROUND($H189,2) = 0,
_xlpm.IsPrincipalRemainingBlankCondition,$H189="",
_xlpm.IsPeriodBlankCondition,ISBLANK($A190),
_xlpm.Calculation,IF(_xlpm.IsPeriodBlankCondition,"",IF(_xlpm.IsPrincipalRemainingBlankCondition,"",IF(_xlpm.IsPrincipalZeroCondition,"",IF(_xlpm.IsPrincipalLessThenOrEqualToMonthlyPaymentCondition,$H189,_xlpm.PrincipalOwedCalculation)))),
_xlpm.Calculation
)</f>
        <v>311.81549449903605</v>
      </c>
      <c r="H190" s="5">
        <f>_xlfn.LET(
_xlpm.StartingBalanceGreaterThanPrincipalOwedPlusPrepaymentCondition,$E190&gt;=$G190,
_xlpm.IsPrincpalOwedPlusPrepaymentLessThanOrEqualToPrincipalRemainingCondition,ROUND($G190,2)&lt;=ROUND($H189,2),
_xlpm.IsCurrentPrincapalOwedAmtGreaterThanPrevPrincipalOwedCondition,$G189&gt;$H189,
_xlpm.IsPrincipalZeroCondition,ROUND($H189,2) = 0,
_xlpm.IsPrincipalRemainingBlankCondition,$H189="",
_xlpm.IsPeriodBlankCondition,ISBLANK($A190),
_xlpm.Calculation,IF(_xlpm.IsPeriodBlankCondition,"",IF(_xlpm.IsPrincipalRemainingBlankCondition,"",IF(_xlpm.IsPrincipalZeroCondition,"",IF(_xlpm.StartingBalanceGreaterThanPrincipalOwedPlusPrepaymentCondition,$E190-$G190,0)))),
_xlpm.Calculation
)</f>
        <v>152591.58101250735</v>
      </c>
      <c r="I190" s="5">
        <f>_xlfn.LET(
_xlpm.PrincpalRemainingCalculation,$B$11,
_xlpm.IsPrincipalZeroCondition,ROUND($H189,2) = 0,
_xlpm.IsPrincipalRemainingBlankCondition,$H189="",
_xlpm.IsPeriodBlankCondition,ISBLANK($A190),
_xlpm.Calculation,IF(_xlpm.IsPeriodBlankCondition,"",IF(_xlpm.IsPrincipalRemainingBlankCondition,"",IF(_xlpm.IsPrincipalZeroCondition,"",_xlpm.PrincpalRemainingCalculation))),
_xlpm.Calculation
)</f>
        <v>500</v>
      </c>
      <c r="J190" s="5" t="str">
        <f>_xlfn.LET(
_xlpm.IsPrincipalRemainingLessThanOrEqualToPMICutoffAmtCondition,$H189&lt;=$B$2*(1-$B$13),
_xlpm.PMIMonthlyPayment,$B$17,
_xlpm.IsPrincipalZeroCondition,ROUND($H189,2) = 0,
_xlpm.IsPrincipalRemainingBlankCondition,$H189="",
_xlpm.IsPeriodBlankCondition,ISBLANK($A190),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90" s="5">
        <f>_xlfn.LET(
_xlpm.IfPMIOwedIsBlank,IF($J190 = "",0,$J190),
_xlpm.TotalMonthlyPaymentCalculation,$F190+$G190+$I190+_xlpm.IfPMIOwedIsBlank,
_xlpm.IsPrincipalZeroCondition,ROUND($H189,2) = 0,
_xlpm.IsPrincipalRemainingBlankCondition,$H189="",
_xlpm.IsPeriodBlankCondition,ISBLANK($A190),
_xlpm.Calculation,IF(_xlpm.IsPeriodBlankCondition,"",IF(_xlpm.IsPrincipalRemainingBlankCondition,"",IF(_xlpm.IsPrincipalZeroCondition,"",_xlpm.TotalMonthlyPaymentCalculation))),
_xlpm.Calculation
)</f>
        <v>2086.0104653907556</v>
      </c>
      <c r="N190" s="5"/>
    </row>
    <row r="191" spans="1:14" x14ac:dyDescent="0.3">
      <c r="A191">
        <v>166</v>
      </c>
      <c r="B191" s="53">
        <f t="shared" si="2"/>
        <v>48853</v>
      </c>
      <c r="C191" s="70">
        <f>IF(ISBLANK($A191),"",'Variable Mortgage Schedule'!$C191)</f>
        <v>0.1</v>
      </c>
      <c r="D191" s="63">
        <f>_xlfn.LET(
_xlpm.Payment,IF(OR($C191&lt;&gt;$C190,$C190=""),-PMT($C191/12,COUNT($A191:$A$625),$H190),$D190),
_xlpm.IsPrincipalRemainingZeroCondition,ROUND($H190,2)=0,
_xlpm.IsPrincipalRemainingBlankCondition,$H190="",
_xlpm.IsPeriodBlankCondition,ISBLANK($A191),
_xlpm.Calculation,IF(_xlpm.IsPeriodBlankCondition,"",IF(_xlpm.IsPrincipalRemainingBlankCondition,"",IF(_xlpm.IsPrincipalRemainingZeroCondition,"",_xlpm.Payment))),
_xlpm.Calculation
)</f>
        <v>1586.0104653907558</v>
      </c>
      <c r="E191" s="5">
        <f>_xlfn.LET(
_xlpm.StartingPrincipalBalance,$H190,
_xlpm.IsPrincipalRemainingZeroCondition,ROUND($H190,2)=0,
_xlpm.IsPrincipalRemainingBlankCondition,$H190="",
_xlpm.IsPeriodBlankCondition,ISBLANK($A191),
_xlpm.Calculation,IF(_xlpm.IsPeriodBlankCondition,"",IF(_xlpm.IsPrincipalRemainingBlankCondition,"",IF(_xlpm.IsPrincipalRemainingZeroCondition,"",_xlpm.StartingPrincipalBalance))),
_xlpm.Calculation
)</f>
        <v>152591.58101250735</v>
      </c>
      <c r="F191" s="5" cm="1">
        <f t="array" ref="F191">_xlfn.LET(
_xlpm.InterestCalculation,$H190*($C191/12),
_xlpm.IsPrincipalRemainingZeroCondition,ROUND($H190,2)=0,
_xlpm.IsPrincipalRemainingBlankCondition,$H190="",
_xlpm.IsPeriodBlankCondition,ISBLANK($A191),
_xlpm.Calculation,IF(_xlpm.IsPeriodBlankCondition,"",IF(_xlpm.IsPrincipalRemainingBlankCondition,"",IF(_xlpm.IsPrincipalRemainingZeroCondition,"",_xlpm.InterestCalculation))),
_xlpm.Calculation
)</f>
        <v>1271.5965084375612</v>
      </c>
      <c r="G191" s="5">
        <f>_xlfn.LET(
_xlpm.PrincipalOwedCalculation,$D191-$F191,
_xlpm.IsPrincipalLessThenOrEqualToMonthlyPaymentCondition,$H190&lt;=$D191,
_xlpm.IsPrincipalZeroCondition,ROUND($H190,2) = 0,
_xlpm.IsPrincipalRemainingBlankCondition,$H190="",
_xlpm.IsPeriodBlankCondition,ISBLANK($A191),
_xlpm.Calculation,IF(_xlpm.IsPeriodBlankCondition,"",IF(_xlpm.IsPrincipalRemainingBlankCondition,"",IF(_xlpm.IsPrincipalZeroCondition,"",IF(_xlpm.IsPrincipalLessThenOrEqualToMonthlyPaymentCondition,$H190,_xlpm.PrincipalOwedCalculation)))),
_xlpm.Calculation
)</f>
        <v>314.41395695319466</v>
      </c>
      <c r="H191" s="5">
        <f>_xlfn.LET(
_xlpm.StartingBalanceGreaterThanPrincipalOwedPlusPrepaymentCondition,$E191&gt;=$G191,
_xlpm.IsPrincpalOwedPlusPrepaymentLessThanOrEqualToPrincipalRemainingCondition,ROUND($G191,2)&lt;=ROUND($H190,2),
_xlpm.IsCurrentPrincapalOwedAmtGreaterThanPrevPrincipalOwedCondition,$G190&gt;$H190,
_xlpm.IsPrincipalZeroCondition,ROUND($H190,2) = 0,
_xlpm.IsPrincipalRemainingBlankCondition,$H190="",
_xlpm.IsPeriodBlankCondition,ISBLANK($A191),
_xlpm.Calculation,IF(_xlpm.IsPeriodBlankCondition,"",IF(_xlpm.IsPrincipalRemainingBlankCondition,"",IF(_xlpm.IsPrincipalZeroCondition,"",IF(_xlpm.StartingBalanceGreaterThanPrincipalOwedPlusPrepaymentCondition,$E191-$G191,0)))),
_xlpm.Calculation
)</f>
        <v>152277.16705555416</v>
      </c>
      <c r="I191" s="5">
        <f>_xlfn.LET(
_xlpm.PrincpalRemainingCalculation,$B$11,
_xlpm.IsPrincipalZeroCondition,ROUND($H190,2) = 0,
_xlpm.IsPrincipalRemainingBlankCondition,$H190="",
_xlpm.IsPeriodBlankCondition,ISBLANK($A191),
_xlpm.Calculation,IF(_xlpm.IsPeriodBlankCondition,"",IF(_xlpm.IsPrincipalRemainingBlankCondition,"",IF(_xlpm.IsPrincipalZeroCondition,"",_xlpm.PrincpalRemainingCalculation))),
_xlpm.Calculation
)</f>
        <v>500</v>
      </c>
      <c r="J191" s="5" t="str">
        <f>_xlfn.LET(
_xlpm.IsPrincipalRemainingLessThanOrEqualToPMICutoffAmtCondition,$H190&lt;=$B$2*(1-$B$13),
_xlpm.PMIMonthlyPayment,$B$17,
_xlpm.IsPrincipalZeroCondition,ROUND($H190,2) = 0,
_xlpm.IsPrincipalRemainingBlankCondition,$H190="",
_xlpm.IsPeriodBlankCondition,ISBLANK($A191),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91" s="5">
        <f>_xlfn.LET(
_xlpm.IfPMIOwedIsBlank,IF($J191 = "",0,$J191),
_xlpm.TotalMonthlyPaymentCalculation,$F191+$G191+$I191+_xlpm.IfPMIOwedIsBlank,
_xlpm.IsPrincipalZeroCondition,ROUND($H190,2) = 0,
_xlpm.IsPrincipalRemainingBlankCondition,$H190="",
_xlpm.IsPeriodBlankCondition,ISBLANK($A191),
_xlpm.Calculation,IF(_xlpm.IsPeriodBlankCondition,"",IF(_xlpm.IsPrincipalRemainingBlankCondition,"",IF(_xlpm.IsPrincipalZeroCondition,"",_xlpm.TotalMonthlyPaymentCalculation))),
_xlpm.Calculation
)</f>
        <v>2086.0104653907556</v>
      </c>
      <c r="N191" s="5"/>
    </row>
    <row r="192" spans="1:14" x14ac:dyDescent="0.3">
      <c r="A192">
        <v>167</v>
      </c>
      <c r="B192" s="53">
        <f t="shared" si="2"/>
        <v>48884</v>
      </c>
      <c r="C192" s="70">
        <f>IF(ISBLANK($A192),"",'Variable Mortgage Schedule'!$C192)</f>
        <v>0.1</v>
      </c>
      <c r="D192" s="63">
        <f>_xlfn.LET(
_xlpm.Payment,IF(OR($C192&lt;&gt;$C191,$C191=""),-PMT($C192/12,COUNT($A192:$A$625),$H191),$D191),
_xlpm.IsPrincipalRemainingZeroCondition,ROUND($H191,2)=0,
_xlpm.IsPrincipalRemainingBlankCondition,$H191="",
_xlpm.IsPeriodBlankCondition,ISBLANK($A192),
_xlpm.Calculation,IF(_xlpm.IsPeriodBlankCondition,"",IF(_xlpm.IsPrincipalRemainingBlankCondition,"",IF(_xlpm.IsPrincipalRemainingZeroCondition,"",_xlpm.Payment))),
_xlpm.Calculation
)</f>
        <v>1586.0104653907558</v>
      </c>
      <c r="E192" s="5">
        <f>_xlfn.LET(
_xlpm.StartingPrincipalBalance,$H191,
_xlpm.IsPrincipalRemainingZeroCondition,ROUND($H191,2)=0,
_xlpm.IsPrincipalRemainingBlankCondition,$H191="",
_xlpm.IsPeriodBlankCondition,ISBLANK($A192),
_xlpm.Calculation,IF(_xlpm.IsPeriodBlankCondition,"",IF(_xlpm.IsPrincipalRemainingBlankCondition,"",IF(_xlpm.IsPrincipalRemainingZeroCondition,"",_xlpm.StartingPrincipalBalance))),
_xlpm.Calculation
)</f>
        <v>152277.16705555416</v>
      </c>
      <c r="F192" s="5" cm="1">
        <f t="array" ref="F192">_xlfn.LET(
_xlpm.InterestCalculation,$H191*($C192/12),
_xlpm.IsPrincipalRemainingZeroCondition,ROUND($H191,2)=0,
_xlpm.IsPrincipalRemainingBlankCondition,$H191="",
_xlpm.IsPeriodBlankCondition,ISBLANK($A192),
_xlpm.Calculation,IF(_xlpm.IsPeriodBlankCondition,"",IF(_xlpm.IsPrincipalRemainingBlankCondition,"",IF(_xlpm.IsPrincipalRemainingZeroCondition,"",_xlpm.InterestCalculation))),
_xlpm.Calculation
)</f>
        <v>1268.976392129618</v>
      </c>
      <c r="G192" s="5">
        <f>_xlfn.LET(
_xlpm.PrincipalOwedCalculation,$D192-$F192,
_xlpm.IsPrincipalLessThenOrEqualToMonthlyPaymentCondition,$H191&lt;=$D192,
_xlpm.IsPrincipalZeroCondition,ROUND($H191,2) = 0,
_xlpm.IsPrincipalRemainingBlankCondition,$H191="",
_xlpm.IsPeriodBlankCondition,ISBLANK($A192),
_xlpm.Calculation,IF(_xlpm.IsPeriodBlankCondition,"",IF(_xlpm.IsPrincipalRemainingBlankCondition,"",IF(_xlpm.IsPrincipalZeroCondition,"",IF(_xlpm.IsPrincipalLessThenOrEqualToMonthlyPaymentCondition,$H191,_xlpm.PrincipalOwedCalculation)))),
_xlpm.Calculation
)</f>
        <v>317.03407326113779</v>
      </c>
      <c r="H192" s="5">
        <f>_xlfn.LET(
_xlpm.StartingBalanceGreaterThanPrincipalOwedPlusPrepaymentCondition,$E192&gt;=$G192,
_xlpm.IsPrincpalOwedPlusPrepaymentLessThanOrEqualToPrincipalRemainingCondition,ROUND($G192,2)&lt;=ROUND($H191,2),
_xlpm.IsCurrentPrincapalOwedAmtGreaterThanPrevPrincipalOwedCondition,$G191&gt;$H191,
_xlpm.IsPrincipalZeroCondition,ROUND($H191,2) = 0,
_xlpm.IsPrincipalRemainingBlankCondition,$H191="",
_xlpm.IsPeriodBlankCondition,ISBLANK($A192),
_xlpm.Calculation,IF(_xlpm.IsPeriodBlankCondition,"",IF(_xlpm.IsPrincipalRemainingBlankCondition,"",IF(_xlpm.IsPrincipalZeroCondition,"",IF(_xlpm.StartingBalanceGreaterThanPrincipalOwedPlusPrepaymentCondition,$E192-$G192,0)))),
_xlpm.Calculation
)</f>
        <v>151960.13298229303</v>
      </c>
      <c r="I192" s="5">
        <f>_xlfn.LET(
_xlpm.PrincpalRemainingCalculation,$B$11,
_xlpm.IsPrincipalZeroCondition,ROUND($H191,2) = 0,
_xlpm.IsPrincipalRemainingBlankCondition,$H191="",
_xlpm.IsPeriodBlankCondition,ISBLANK($A192),
_xlpm.Calculation,IF(_xlpm.IsPeriodBlankCondition,"",IF(_xlpm.IsPrincipalRemainingBlankCondition,"",IF(_xlpm.IsPrincipalZeroCondition,"",_xlpm.PrincpalRemainingCalculation))),
_xlpm.Calculation
)</f>
        <v>500</v>
      </c>
      <c r="J192" s="5" t="str">
        <f>_xlfn.LET(
_xlpm.IsPrincipalRemainingLessThanOrEqualToPMICutoffAmtCondition,$H191&lt;=$B$2*(1-$B$13),
_xlpm.PMIMonthlyPayment,$B$17,
_xlpm.IsPrincipalZeroCondition,ROUND($H191,2) = 0,
_xlpm.IsPrincipalRemainingBlankCondition,$H191="",
_xlpm.IsPeriodBlankCondition,ISBLANK($A192),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92" s="5">
        <f>_xlfn.LET(
_xlpm.IfPMIOwedIsBlank,IF($J192 = "",0,$J192),
_xlpm.TotalMonthlyPaymentCalculation,$F192+$G192+$I192+_xlpm.IfPMIOwedIsBlank,
_xlpm.IsPrincipalZeroCondition,ROUND($H191,2) = 0,
_xlpm.IsPrincipalRemainingBlankCondition,$H191="",
_xlpm.IsPeriodBlankCondition,ISBLANK($A192),
_xlpm.Calculation,IF(_xlpm.IsPeriodBlankCondition,"",IF(_xlpm.IsPrincipalRemainingBlankCondition,"",IF(_xlpm.IsPrincipalZeroCondition,"",_xlpm.TotalMonthlyPaymentCalculation))),
_xlpm.Calculation
)</f>
        <v>2086.0104653907556</v>
      </c>
      <c r="N192" s="5"/>
    </row>
    <row r="193" spans="1:14" x14ac:dyDescent="0.3">
      <c r="A193">
        <v>168</v>
      </c>
      <c r="B193" s="53">
        <f t="shared" si="2"/>
        <v>48914</v>
      </c>
      <c r="C193" s="70">
        <f>IF(ISBLANK($A193),"",'Variable Mortgage Schedule'!$C193)</f>
        <v>0.1</v>
      </c>
      <c r="D193" s="63">
        <f>_xlfn.LET(
_xlpm.Payment,IF(OR($C193&lt;&gt;$C192,$C192=""),-PMT($C193/12,COUNT($A193:$A$625),$H192),$D192),
_xlpm.IsPrincipalRemainingZeroCondition,ROUND($H192,2)=0,
_xlpm.IsPrincipalRemainingBlankCondition,$H192="",
_xlpm.IsPeriodBlankCondition,ISBLANK($A193),
_xlpm.Calculation,IF(_xlpm.IsPeriodBlankCondition,"",IF(_xlpm.IsPrincipalRemainingBlankCondition,"",IF(_xlpm.IsPrincipalRemainingZeroCondition,"",_xlpm.Payment))),
_xlpm.Calculation
)</f>
        <v>1586.0104653907558</v>
      </c>
      <c r="E193" s="5">
        <f>_xlfn.LET(
_xlpm.StartingPrincipalBalance,$H192,
_xlpm.IsPrincipalRemainingZeroCondition,ROUND($H192,2)=0,
_xlpm.IsPrincipalRemainingBlankCondition,$H192="",
_xlpm.IsPeriodBlankCondition,ISBLANK($A193),
_xlpm.Calculation,IF(_xlpm.IsPeriodBlankCondition,"",IF(_xlpm.IsPrincipalRemainingBlankCondition,"",IF(_xlpm.IsPrincipalRemainingZeroCondition,"",_xlpm.StartingPrincipalBalance))),
_xlpm.Calculation
)</f>
        <v>151960.13298229303</v>
      </c>
      <c r="F193" s="5" cm="1">
        <f t="array" ref="F193">_xlfn.LET(
_xlpm.InterestCalculation,$H192*($C193/12),
_xlpm.IsPrincipalRemainingZeroCondition,ROUND($H192,2)=0,
_xlpm.IsPrincipalRemainingBlankCondition,$H192="",
_xlpm.IsPeriodBlankCondition,ISBLANK($A193),
_xlpm.Calculation,IF(_xlpm.IsPeriodBlankCondition,"",IF(_xlpm.IsPrincipalRemainingBlankCondition,"",IF(_xlpm.IsPrincipalRemainingZeroCondition,"",_xlpm.InterestCalculation))),
_xlpm.Calculation
)</f>
        <v>1266.3344415191086</v>
      </c>
      <c r="G193" s="5">
        <f>_xlfn.LET(
_xlpm.PrincipalOwedCalculation,$D193-$F193,
_xlpm.IsPrincipalLessThenOrEqualToMonthlyPaymentCondition,$H192&lt;=$D193,
_xlpm.IsPrincipalZeroCondition,ROUND($H192,2) = 0,
_xlpm.IsPrincipalRemainingBlankCondition,$H192="",
_xlpm.IsPeriodBlankCondition,ISBLANK($A193),
_xlpm.Calculation,IF(_xlpm.IsPeriodBlankCondition,"",IF(_xlpm.IsPrincipalRemainingBlankCondition,"",IF(_xlpm.IsPrincipalZeroCondition,"",IF(_xlpm.IsPrincipalLessThenOrEqualToMonthlyPaymentCondition,$H192,_xlpm.PrincipalOwedCalculation)))),
_xlpm.Calculation
)</f>
        <v>319.6760238716472</v>
      </c>
      <c r="H193" s="5">
        <f>_xlfn.LET(
_xlpm.StartingBalanceGreaterThanPrincipalOwedPlusPrepaymentCondition,$E193&gt;=$G193,
_xlpm.IsPrincpalOwedPlusPrepaymentLessThanOrEqualToPrincipalRemainingCondition,ROUND($G193,2)&lt;=ROUND($H192,2),
_xlpm.IsCurrentPrincapalOwedAmtGreaterThanPrevPrincipalOwedCondition,$G192&gt;$H192,
_xlpm.IsPrincipalZeroCondition,ROUND($H192,2) = 0,
_xlpm.IsPrincipalRemainingBlankCondition,$H192="",
_xlpm.IsPeriodBlankCondition,ISBLANK($A193),
_xlpm.Calculation,IF(_xlpm.IsPeriodBlankCondition,"",IF(_xlpm.IsPrincipalRemainingBlankCondition,"",IF(_xlpm.IsPrincipalZeroCondition,"",IF(_xlpm.StartingBalanceGreaterThanPrincipalOwedPlusPrepaymentCondition,$E193-$G193,0)))),
_xlpm.Calculation
)</f>
        <v>151640.45695842139</v>
      </c>
      <c r="I193" s="5">
        <f>_xlfn.LET(
_xlpm.PrincpalRemainingCalculation,$B$11,
_xlpm.IsPrincipalZeroCondition,ROUND($H192,2) = 0,
_xlpm.IsPrincipalRemainingBlankCondition,$H192="",
_xlpm.IsPeriodBlankCondition,ISBLANK($A193),
_xlpm.Calculation,IF(_xlpm.IsPeriodBlankCondition,"",IF(_xlpm.IsPrincipalRemainingBlankCondition,"",IF(_xlpm.IsPrincipalZeroCondition,"",_xlpm.PrincpalRemainingCalculation))),
_xlpm.Calculation
)</f>
        <v>500</v>
      </c>
      <c r="J193" s="5" t="str">
        <f>_xlfn.LET(
_xlpm.IsPrincipalRemainingLessThanOrEqualToPMICutoffAmtCondition,$H192&lt;=$B$2*(1-$B$13),
_xlpm.PMIMonthlyPayment,$B$17,
_xlpm.IsPrincipalZeroCondition,ROUND($H192,2) = 0,
_xlpm.IsPrincipalRemainingBlankCondition,$H192="",
_xlpm.IsPeriodBlankCondition,ISBLANK($A193),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93" s="5">
        <f>_xlfn.LET(
_xlpm.IfPMIOwedIsBlank,IF($J193 = "",0,$J193),
_xlpm.TotalMonthlyPaymentCalculation,$F193+$G193+$I193+_xlpm.IfPMIOwedIsBlank,
_xlpm.IsPrincipalZeroCondition,ROUND($H192,2) = 0,
_xlpm.IsPrincipalRemainingBlankCondition,$H192="",
_xlpm.IsPeriodBlankCondition,ISBLANK($A193),
_xlpm.Calculation,IF(_xlpm.IsPeriodBlankCondition,"",IF(_xlpm.IsPrincipalRemainingBlankCondition,"",IF(_xlpm.IsPrincipalZeroCondition,"",_xlpm.TotalMonthlyPaymentCalculation))),
_xlpm.Calculation
)</f>
        <v>2086.0104653907556</v>
      </c>
      <c r="N193" s="5"/>
    </row>
    <row r="194" spans="1:14" x14ac:dyDescent="0.3">
      <c r="A194">
        <v>169</v>
      </c>
      <c r="B194" s="53">
        <f t="shared" si="2"/>
        <v>48945</v>
      </c>
      <c r="C194" s="70">
        <f>IF(ISBLANK($A194),"",'Variable Mortgage Schedule'!$C194)</f>
        <v>0.1</v>
      </c>
      <c r="D194" s="63">
        <f>_xlfn.LET(
_xlpm.Payment,IF(OR($C194&lt;&gt;$C193,$C193=""),-PMT($C194/12,COUNT($A194:$A$625),$H193),$D193),
_xlpm.IsPrincipalRemainingZeroCondition,ROUND($H193,2)=0,
_xlpm.IsPrincipalRemainingBlankCondition,$H193="",
_xlpm.IsPeriodBlankCondition,ISBLANK($A194),
_xlpm.Calculation,IF(_xlpm.IsPeriodBlankCondition,"",IF(_xlpm.IsPrincipalRemainingBlankCondition,"",IF(_xlpm.IsPrincipalRemainingZeroCondition,"",_xlpm.Payment))),
_xlpm.Calculation
)</f>
        <v>1586.0104653907558</v>
      </c>
      <c r="E194" s="5">
        <f>_xlfn.LET(
_xlpm.StartingPrincipalBalance,$H193,
_xlpm.IsPrincipalRemainingZeroCondition,ROUND($H193,2)=0,
_xlpm.IsPrincipalRemainingBlankCondition,$H193="",
_xlpm.IsPeriodBlankCondition,ISBLANK($A194),
_xlpm.Calculation,IF(_xlpm.IsPeriodBlankCondition,"",IF(_xlpm.IsPrincipalRemainingBlankCondition,"",IF(_xlpm.IsPrincipalRemainingZeroCondition,"",_xlpm.StartingPrincipalBalance))),
_xlpm.Calculation
)</f>
        <v>151640.45695842139</v>
      </c>
      <c r="F194" s="5" cm="1">
        <f t="array" ref="F194">_xlfn.LET(
_xlpm.InterestCalculation,$H193*($C194/12),
_xlpm.IsPrincipalRemainingZeroCondition,ROUND($H193,2)=0,
_xlpm.IsPrincipalRemainingBlankCondition,$H193="",
_xlpm.IsPeriodBlankCondition,ISBLANK($A194),
_xlpm.Calculation,IF(_xlpm.IsPeriodBlankCondition,"",IF(_xlpm.IsPrincipalRemainingBlankCondition,"",IF(_xlpm.IsPrincipalRemainingZeroCondition,"",_xlpm.InterestCalculation))),
_xlpm.Calculation
)</f>
        <v>1263.6704746535115</v>
      </c>
      <c r="G194" s="5">
        <f>_xlfn.LET(
_xlpm.PrincipalOwedCalculation,$D194-$F194,
_xlpm.IsPrincipalLessThenOrEqualToMonthlyPaymentCondition,$H193&lt;=$D194,
_xlpm.IsPrincipalZeroCondition,ROUND($H193,2) = 0,
_xlpm.IsPrincipalRemainingBlankCondition,$H193="",
_xlpm.IsPeriodBlankCondition,ISBLANK($A194),
_xlpm.Calculation,IF(_xlpm.IsPeriodBlankCondition,"",IF(_xlpm.IsPrincipalRemainingBlankCondition,"",IF(_xlpm.IsPrincipalZeroCondition,"",IF(_xlpm.IsPrincipalLessThenOrEqualToMonthlyPaymentCondition,$H193,_xlpm.PrincipalOwedCalculation)))),
_xlpm.Calculation
)</f>
        <v>322.33999073724431</v>
      </c>
      <c r="H194" s="5">
        <f>_xlfn.LET(
_xlpm.StartingBalanceGreaterThanPrincipalOwedPlusPrepaymentCondition,$E194&gt;=$G194,
_xlpm.IsPrincpalOwedPlusPrepaymentLessThanOrEqualToPrincipalRemainingCondition,ROUND($G194,2)&lt;=ROUND($H193,2),
_xlpm.IsCurrentPrincapalOwedAmtGreaterThanPrevPrincipalOwedCondition,$G193&gt;$H193,
_xlpm.IsPrincipalZeroCondition,ROUND($H193,2) = 0,
_xlpm.IsPrincipalRemainingBlankCondition,$H193="",
_xlpm.IsPeriodBlankCondition,ISBLANK($A194),
_xlpm.Calculation,IF(_xlpm.IsPeriodBlankCondition,"",IF(_xlpm.IsPrincipalRemainingBlankCondition,"",IF(_xlpm.IsPrincipalZeroCondition,"",IF(_xlpm.StartingBalanceGreaterThanPrincipalOwedPlusPrepaymentCondition,$E194-$G194,0)))),
_xlpm.Calculation
)</f>
        <v>151318.11696768415</v>
      </c>
      <c r="I194" s="5">
        <f>_xlfn.LET(
_xlpm.PrincpalRemainingCalculation,$B$11,
_xlpm.IsPrincipalZeroCondition,ROUND($H193,2) = 0,
_xlpm.IsPrincipalRemainingBlankCondition,$H193="",
_xlpm.IsPeriodBlankCondition,ISBLANK($A194),
_xlpm.Calculation,IF(_xlpm.IsPeriodBlankCondition,"",IF(_xlpm.IsPrincipalRemainingBlankCondition,"",IF(_xlpm.IsPrincipalZeroCondition,"",_xlpm.PrincpalRemainingCalculation))),
_xlpm.Calculation
)</f>
        <v>500</v>
      </c>
      <c r="J194" s="5" t="str">
        <f>_xlfn.LET(
_xlpm.IsPrincipalRemainingLessThanOrEqualToPMICutoffAmtCondition,$H193&lt;=$B$2*(1-$B$13),
_xlpm.PMIMonthlyPayment,$B$17,
_xlpm.IsPrincipalZeroCondition,ROUND($H193,2) = 0,
_xlpm.IsPrincipalRemainingBlankCondition,$H193="",
_xlpm.IsPeriodBlankCondition,ISBLANK($A194),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94" s="5">
        <f>_xlfn.LET(
_xlpm.IfPMIOwedIsBlank,IF($J194 = "",0,$J194),
_xlpm.TotalMonthlyPaymentCalculation,$F194+$G194+$I194+_xlpm.IfPMIOwedIsBlank,
_xlpm.IsPrincipalZeroCondition,ROUND($H193,2) = 0,
_xlpm.IsPrincipalRemainingBlankCondition,$H193="",
_xlpm.IsPeriodBlankCondition,ISBLANK($A194),
_xlpm.Calculation,IF(_xlpm.IsPeriodBlankCondition,"",IF(_xlpm.IsPrincipalRemainingBlankCondition,"",IF(_xlpm.IsPrincipalZeroCondition,"",_xlpm.TotalMonthlyPaymentCalculation))),
_xlpm.Calculation
)</f>
        <v>2086.0104653907556</v>
      </c>
      <c r="N194" s="5"/>
    </row>
    <row r="195" spans="1:14" x14ac:dyDescent="0.3">
      <c r="A195">
        <v>170</v>
      </c>
      <c r="B195" s="53">
        <f t="shared" si="2"/>
        <v>48976</v>
      </c>
      <c r="C195" s="70">
        <f>IF(ISBLANK($A195),"",'Variable Mortgage Schedule'!$C195)</f>
        <v>0.1</v>
      </c>
      <c r="D195" s="63">
        <f>_xlfn.LET(
_xlpm.Payment,IF(OR($C195&lt;&gt;$C194,$C194=""),-PMT($C195/12,COUNT($A195:$A$625),$H194),$D194),
_xlpm.IsPrincipalRemainingZeroCondition,ROUND($H194,2)=0,
_xlpm.IsPrincipalRemainingBlankCondition,$H194="",
_xlpm.IsPeriodBlankCondition,ISBLANK($A195),
_xlpm.Calculation,IF(_xlpm.IsPeriodBlankCondition,"",IF(_xlpm.IsPrincipalRemainingBlankCondition,"",IF(_xlpm.IsPrincipalRemainingZeroCondition,"",_xlpm.Payment))),
_xlpm.Calculation
)</f>
        <v>1586.0104653907558</v>
      </c>
      <c r="E195" s="5">
        <f>_xlfn.LET(
_xlpm.StartingPrincipalBalance,$H194,
_xlpm.IsPrincipalRemainingZeroCondition,ROUND($H194,2)=0,
_xlpm.IsPrincipalRemainingBlankCondition,$H194="",
_xlpm.IsPeriodBlankCondition,ISBLANK($A195),
_xlpm.Calculation,IF(_xlpm.IsPeriodBlankCondition,"",IF(_xlpm.IsPrincipalRemainingBlankCondition,"",IF(_xlpm.IsPrincipalRemainingZeroCondition,"",_xlpm.StartingPrincipalBalance))),
_xlpm.Calculation
)</f>
        <v>151318.11696768415</v>
      </c>
      <c r="F195" s="5" cm="1">
        <f t="array" ref="F195">_xlfn.LET(
_xlpm.InterestCalculation,$H194*($C195/12),
_xlpm.IsPrincipalRemainingZeroCondition,ROUND($H194,2)=0,
_xlpm.IsPrincipalRemainingBlankCondition,$H194="",
_xlpm.IsPeriodBlankCondition,ISBLANK($A195),
_xlpm.Calculation,IF(_xlpm.IsPeriodBlankCondition,"",IF(_xlpm.IsPrincipalRemainingBlankCondition,"",IF(_xlpm.IsPrincipalRemainingZeroCondition,"",_xlpm.InterestCalculation))),
_xlpm.Calculation
)</f>
        <v>1260.9843080640346</v>
      </c>
      <c r="G195" s="5">
        <f>_xlfn.LET(
_xlpm.PrincipalOwedCalculation,$D195-$F195,
_xlpm.IsPrincipalLessThenOrEqualToMonthlyPaymentCondition,$H194&lt;=$D195,
_xlpm.IsPrincipalZeroCondition,ROUND($H194,2) = 0,
_xlpm.IsPrincipalRemainingBlankCondition,$H194="",
_xlpm.IsPeriodBlankCondition,ISBLANK($A195),
_xlpm.Calculation,IF(_xlpm.IsPeriodBlankCondition,"",IF(_xlpm.IsPrincipalRemainingBlankCondition,"",IF(_xlpm.IsPrincipalZeroCondition,"",IF(_xlpm.IsPrincipalLessThenOrEqualToMonthlyPaymentCondition,$H194,_xlpm.PrincipalOwedCalculation)))),
_xlpm.Calculation
)</f>
        <v>325.0261573267212</v>
      </c>
      <c r="H195" s="5">
        <f>_xlfn.LET(
_xlpm.StartingBalanceGreaterThanPrincipalOwedPlusPrepaymentCondition,$E195&gt;=$G195,
_xlpm.IsPrincpalOwedPlusPrepaymentLessThanOrEqualToPrincipalRemainingCondition,ROUND($G195,2)&lt;=ROUND($H194,2),
_xlpm.IsCurrentPrincapalOwedAmtGreaterThanPrevPrincipalOwedCondition,$G194&gt;$H194,
_xlpm.IsPrincipalZeroCondition,ROUND($H194,2) = 0,
_xlpm.IsPrincipalRemainingBlankCondition,$H194="",
_xlpm.IsPeriodBlankCondition,ISBLANK($A195),
_xlpm.Calculation,IF(_xlpm.IsPeriodBlankCondition,"",IF(_xlpm.IsPrincipalRemainingBlankCondition,"",IF(_xlpm.IsPrincipalZeroCondition,"",IF(_xlpm.StartingBalanceGreaterThanPrincipalOwedPlusPrepaymentCondition,$E195-$G195,0)))),
_xlpm.Calculation
)</f>
        <v>150993.09081035742</v>
      </c>
      <c r="I195" s="5">
        <f>_xlfn.LET(
_xlpm.PrincpalRemainingCalculation,$B$11,
_xlpm.IsPrincipalZeroCondition,ROUND($H194,2) = 0,
_xlpm.IsPrincipalRemainingBlankCondition,$H194="",
_xlpm.IsPeriodBlankCondition,ISBLANK($A195),
_xlpm.Calculation,IF(_xlpm.IsPeriodBlankCondition,"",IF(_xlpm.IsPrincipalRemainingBlankCondition,"",IF(_xlpm.IsPrincipalZeroCondition,"",_xlpm.PrincpalRemainingCalculation))),
_xlpm.Calculation
)</f>
        <v>500</v>
      </c>
      <c r="J195" s="5" t="str">
        <f>_xlfn.LET(
_xlpm.IsPrincipalRemainingLessThanOrEqualToPMICutoffAmtCondition,$H194&lt;=$B$2*(1-$B$13),
_xlpm.PMIMonthlyPayment,$B$17,
_xlpm.IsPrincipalZeroCondition,ROUND($H194,2) = 0,
_xlpm.IsPrincipalRemainingBlankCondition,$H194="",
_xlpm.IsPeriodBlankCondition,ISBLANK($A195),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95" s="5">
        <f>_xlfn.LET(
_xlpm.IfPMIOwedIsBlank,IF($J195 = "",0,$J195),
_xlpm.TotalMonthlyPaymentCalculation,$F195+$G195+$I195+_xlpm.IfPMIOwedIsBlank,
_xlpm.IsPrincipalZeroCondition,ROUND($H194,2) = 0,
_xlpm.IsPrincipalRemainingBlankCondition,$H194="",
_xlpm.IsPeriodBlankCondition,ISBLANK($A195),
_xlpm.Calculation,IF(_xlpm.IsPeriodBlankCondition,"",IF(_xlpm.IsPrincipalRemainingBlankCondition,"",IF(_xlpm.IsPrincipalZeroCondition,"",_xlpm.TotalMonthlyPaymentCalculation))),
_xlpm.Calculation
)</f>
        <v>2086.0104653907556</v>
      </c>
      <c r="N195" s="5"/>
    </row>
    <row r="196" spans="1:14" x14ac:dyDescent="0.3">
      <c r="A196">
        <v>171</v>
      </c>
      <c r="B196" s="53">
        <f t="shared" si="2"/>
        <v>49004</v>
      </c>
      <c r="C196" s="70">
        <f>IF(ISBLANK($A196),"",'Variable Mortgage Schedule'!$C196)</f>
        <v>0.1</v>
      </c>
      <c r="D196" s="63">
        <f>_xlfn.LET(
_xlpm.Payment,IF(OR($C196&lt;&gt;$C195,$C195=""),-PMT($C196/12,COUNT($A196:$A$625),$H195),$D195),
_xlpm.IsPrincipalRemainingZeroCondition,ROUND($H195,2)=0,
_xlpm.IsPrincipalRemainingBlankCondition,$H195="",
_xlpm.IsPeriodBlankCondition,ISBLANK($A196),
_xlpm.Calculation,IF(_xlpm.IsPeriodBlankCondition,"",IF(_xlpm.IsPrincipalRemainingBlankCondition,"",IF(_xlpm.IsPrincipalRemainingZeroCondition,"",_xlpm.Payment))),
_xlpm.Calculation
)</f>
        <v>1586.0104653907558</v>
      </c>
      <c r="E196" s="5">
        <f>_xlfn.LET(
_xlpm.StartingPrincipalBalance,$H195,
_xlpm.IsPrincipalRemainingZeroCondition,ROUND($H195,2)=0,
_xlpm.IsPrincipalRemainingBlankCondition,$H195="",
_xlpm.IsPeriodBlankCondition,ISBLANK($A196),
_xlpm.Calculation,IF(_xlpm.IsPeriodBlankCondition,"",IF(_xlpm.IsPrincipalRemainingBlankCondition,"",IF(_xlpm.IsPrincipalRemainingZeroCondition,"",_xlpm.StartingPrincipalBalance))),
_xlpm.Calculation
)</f>
        <v>150993.09081035742</v>
      </c>
      <c r="F196" s="5" cm="1">
        <f t="array" ref="F196">_xlfn.LET(
_xlpm.InterestCalculation,$H195*($C196/12),
_xlpm.IsPrincipalRemainingZeroCondition,ROUND($H195,2)=0,
_xlpm.IsPrincipalRemainingBlankCondition,$H195="",
_xlpm.IsPeriodBlankCondition,ISBLANK($A196),
_xlpm.Calculation,IF(_xlpm.IsPeriodBlankCondition,"",IF(_xlpm.IsPrincipalRemainingBlankCondition,"",IF(_xlpm.IsPrincipalRemainingZeroCondition,"",_xlpm.InterestCalculation))),
_xlpm.Calculation
)</f>
        <v>1258.2757567529784</v>
      </c>
      <c r="G196" s="5">
        <f>_xlfn.LET(
_xlpm.PrincipalOwedCalculation,$D196-$F196,
_xlpm.IsPrincipalLessThenOrEqualToMonthlyPaymentCondition,$H195&lt;=$D196,
_xlpm.IsPrincipalZeroCondition,ROUND($H195,2) = 0,
_xlpm.IsPrincipalRemainingBlankCondition,$H195="",
_xlpm.IsPeriodBlankCondition,ISBLANK($A196),
_xlpm.Calculation,IF(_xlpm.IsPeriodBlankCondition,"",IF(_xlpm.IsPrincipalRemainingBlankCondition,"",IF(_xlpm.IsPrincipalZeroCondition,"",IF(_xlpm.IsPrincipalLessThenOrEqualToMonthlyPaymentCondition,$H195,_xlpm.PrincipalOwedCalculation)))),
_xlpm.Calculation
)</f>
        <v>327.73470863777743</v>
      </c>
      <c r="H196" s="5">
        <f>_xlfn.LET(
_xlpm.StartingBalanceGreaterThanPrincipalOwedPlusPrepaymentCondition,$E196&gt;=$G196,
_xlpm.IsPrincpalOwedPlusPrepaymentLessThanOrEqualToPrincipalRemainingCondition,ROUND($G196,2)&lt;=ROUND($H195,2),
_xlpm.IsCurrentPrincapalOwedAmtGreaterThanPrevPrincipalOwedCondition,$G195&gt;$H195,
_xlpm.IsPrincipalZeroCondition,ROUND($H195,2) = 0,
_xlpm.IsPrincipalRemainingBlankCondition,$H195="",
_xlpm.IsPeriodBlankCondition,ISBLANK($A196),
_xlpm.Calculation,IF(_xlpm.IsPeriodBlankCondition,"",IF(_xlpm.IsPrincipalRemainingBlankCondition,"",IF(_xlpm.IsPrincipalZeroCondition,"",IF(_xlpm.StartingBalanceGreaterThanPrincipalOwedPlusPrepaymentCondition,$E196-$G196,0)))),
_xlpm.Calculation
)</f>
        <v>150665.35610171963</v>
      </c>
      <c r="I196" s="5">
        <f>_xlfn.LET(
_xlpm.PrincpalRemainingCalculation,$B$11,
_xlpm.IsPrincipalZeroCondition,ROUND($H195,2) = 0,
_xlpm.IsPrincipalRemainingBlankCondition,$H195="",
_xlpm.IsPeriodBlankCondition,ISBLANK($A196),
_xlpm.Calculation,IF(_xlpm.IsPeriodBlankCondition,"",IF(_xlpm.IsPrincipalRemainingBlankCondition,"",IF(_xlpm.IsPrincipalZeroCondition,"",_xlpm.PrincpalRemainingCalculation))),
_xlpm.Calculation
)</f>
        <v>500</v>
      </c>
      <c r="J196" s="5" t="str">
        <f>_xlfn.LET(
_xlpm.IsPrincipalRemainingLessThanOrEqualToPMICutoffAmtCondition,$H195&lt;=$B$2*(1-$B$13),
_xlpm.PMIMonthlyPayment,$B$17,
_xlpm.IsPrincipalZeroCondition,ROUND($H195,2) = 0,
_xlpm.IsPrincipalRemainingBlankCondition,$H195="",
_xlpm.IsPeriodBlankCondition,ISBLANK($A196),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96" s="5">
        <f>_xlfn.LET(
_xlpm.IfPMIOwedIsBlank,IF($J196 = "",0,$J196),
_xlpm.TotalMonthlyPaymentCalculation,$F196+$G196+$I196+_xlpm.IfPMIOwedIsBlank,
_xlpm.IsPrincipalZeroCondition,ROUND($H195,2) = 0,
_xlpm.IsPrincipalRemainingBlankCondition,$H195="",
_xlpm.IsPeriodBlankCondition,ISBLANK($A196),
_xlpm.Calculation,IF(_xlpm.IsPeriodBlankCondition,"",IF(_xlpm.IsPrincipalRemainingBlankCondition,"",IF(_xlpm.IsPrincipalZeroCondition,"",_xlpm.TotalMonthlyPaymentCalculation))),
_xlpm.Calculation
)</f>
        <v>2086.0104653907556</v>
      </c>
      <c r="N196" s="5"/>
    </row>
    <row r="197" spans="1:14" x14ac:dyDescent="0.3">
      <c r="A197">
        <v>172</v>
      </c>
      <c r="B197" s="53">
        <f t="shared" si="2"/>
        <v>49035</v>
      </c>
      <c r="C197" s="70">
        <f>IF(ISBLANK($A197),"",'Variable Mortgage Schedule'!$C197)</f>
        <v>0.1</v>
      </c>
      <c r="D197" s="63">
        <f>_xlfn.LET(
_xlpm.Payment,IF(OR($C197&lt;&gt;$C196,$C196=""),-PMT($C197/12,COUNT($A197:$A$625),$H196),$D196),
_xlpm.IsPrincipalRemainingZeroCondition,ROUND($H196,2)=0,
_xlpm.IsPrincipalRemainingBlankCondition,$H196="",
_xlpm.IsPeriodBlankCondition,ISBLANK($A197),
_xlpm.Calculation,IF(_xlpm.IsPeriodBlankCondition,"",IF(_xlpm.IsPrincipalRemainingBlankCondition,"",IF(_xlpm.IsPrincipalRemainingZeroCondition,"",_xlpm.Payment))),
_xlpm.Calculation
)</f>
        <v>1586.0104653907558</v>
      </c>
      <c r="E197" s="5">
        <f>_xlfn.LET(
_xlpm.StartingPrincipalBalance,$H196,
_xlpm.IsPrincipalRemainingZeroCondition,ROUND($H196,2)=0,
_xlpm.IsPrincipalRemainingBlankCondition,$H196="",
_xlpm.IsPeriodBlankCondition,ISBLANK($A197),
_xlpm.Calculation,IF(_xlpm.IsPeriodBlankCondition,"",IF(_xlpm.IsPrincipalRemainingBlankCondition,"",IF(_xlpm.IsPrincipalRemainingZeroCondition,"",_xlpm.StartingPrincipalBalance))),
_xlpm.Calculation
)</f>
        <v>150665.35610171963</v>
      </c>
      <c r="F197" s="5" cm="1">
        <f t="array" ref="F197">_xlfn.LET(
_xlpm.InterestCalculation,$H196*($C197/12),
_xlpm.IsPrincipalRemainingZeroCondition,ROUND($H196,2)=0,
_xlpm.IsPrincipalRemainingBlankCondition,$H196="",
_xlpm.IsPeriodBlankCondition,ISBLANK($A197),
_xlpm.Calculation,IF(_xlpm.IsPeriodBlankCondition,"",IF(_xlpm.IsPrincipalRemainingBlankCondition,"",IF(_xlpm.IsPrincipalRemainingZeroCondition,"",_xlpm.InterestCalculation))),
_xlpm.Calculation
)</f>
        <v>1255.544634180997</v>
      </c>
      <c r="G197" s="5">
        <f>_xlfn.LET(
_xlpm.PrincipalOwedCalculation,$D197-$F197,
_xlpm.IsPrincipalLessThenOrEqualToMonthlyPaymentCondition,$H196&lt;=$D197,
_xlpm.IsPrincipalZeroCondition,ROUND($H196,2) = 0,
_xlpm.IsPrincipalRemainingBlankCondition,$H196="",
_xlpm.IsPeriodBlankCondition,ISBLANK($A197),
_xlpm.Calculation,IF(_xlpm.IsPeriodBlankCondition,"",IF(_xlpm.IsPrincipalRemainingBlankCondition,"",IF(_xlpm.IsPrincipalZeroCondition,"",IF(_xlpm.IsPrincipalLessThenOrEqualToMonthlyPaymentCondition,$H196,_xlpm.PrincipalOwedCalculation)))),
_xlpm.Calculation
)</f>
        <v>330.46583120975879</v>
      </c>
      <c r="H197" s="5">
        <f>_xlfn.LET(
_xlpm.StartingBalanceGreaterThanPrincipalOwedPlusPrepaymentCondition,$E197&gt;=$G197,
_xlpm.IsPrincpalOwedPlusPrepaymentLessThanOrEqualToPrincipalRemainingCondition,ROUND($G197,2)&lt;=ROUND($H196,2),
_xlpm.IsCurrentPrincapalOwedAmtGreaterThanPrevPrincipalOwedCondition,$G196&gt;$H196,
_xlpm.IsPrincipalZeroCondition,ROUND($H196,2) = 0,
_xlpm.IsPrincipalRemainingBlankCondition,$H196="",
_xlpm.IsPeriodBlankCondition,ISBLANK($A197),
_xlpm.Calculation,IF(_xlpm.IsPeriodBlankCondition,"",IF(_xlpm.IsPrincipalRemainingBlankCondition,"",IF(_xlpm.IsPrincipalZeroCondition,"",IF(_xlpm.StartingBalanceGreaterThanPrincipalOwedPlusPrepaymentCondition,$E197-$G197,0)))),
_xlpm.Calculation
)</f>
        <v>150334.89027050987</v>
      </c>
      <c r="I197" s="5">
        <f>_xlfn.LET(
_xlpm.PrincpalRemainingCalculation,$B$11,
_xlpm.IsPrincipalZeroCondition,ROUND($H196,2) = 0,
_xlpm.IsPrincipalRemainingBlankCondition,$H196="",
_xlpm.IsPeriodBlankCondition,ISBLANK($A197),
_xlpm.Calculation,IF(_xlpm.IsPeriodBlankCondition,"",IF(_xlpm.IsPrincipalRemainingBlankCondition,"",IF(_xlpm.IsPrincipalZeroCondition,"",_xlpm.PrincpalRemainingCalculation))),
_xlpm.Calculation
)</f>
        <v>500</v>
      </c>
      <c r="J197" s="5" t="str">
        <f>_xlfn.LET(
_xlpm.IsPrincipalRemainingLessThanOrEqualToPMICutoffAmtCondition,$H196&lt;=$B$2*(1-$B$13),
_xlpm.PMIMonthlyPayment,$B$17,
_xlpm.IsPrincipalZeroCondition,ROUND($H196,2) = 0,
_xlpm.IsPrincipalRemainingBlankCondition,$H196="",
_xlpm.IsPeriodBlankCondition,ISBLANK($A197),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97" s="5">
        <f>_xlfn.LET(
_xlpm.IfPMIOwedIsBlank,IF($J197 = "",0,$J197),
_xlpm.TotalMonthlyPaymentCalculation,$F197+$G197+$I197+_xlpm.IfPMIOwedIsBlank,
_xlpm.IsPrincipalZeroCondition,ROUND($H196,2) = 0,
_xlpm.IsPrincipalRemainingBlankCondition,$H196="",
_xlpm.IsPeriodBlankCondition,ISBLANK($A197),
_xlpm.Calculation,IF(_xlpm.IsPeriodBlankCondition,"",IF(_xlpm.IsPrincipalRemainingBlankCondition,"",IF(_xlpm.IsPrincipalZeroCondition,"",_xlpm.TotalMonthlyPaymentCalculation))),
_xlpm.Calculation
)</f>
        <v>2086.0104653907556</v>
      </c>
      <c r="N197" s="5"/>
    </row>
    <row r="198" spans="1:14" x14ac:dyDescent="0.3">
      <c r="A198">
        <v>173</v>
      </c>
      <c r="B198" s="53">
        <f t="shared" si="2"/>
        <v>49065</v>
      </c>
      <c r="C198" s="70">
        <f>IF(ISBLANK($A198),"",'Variable Mortgage Schedule'!$C198)</f>
        <v>0.1</v>
      </c>
      <c r="D198" s="63">
        <f>_xlfn.LET(
_xlpm.Payment,IF(OR($C198&lt;&gt;$C197,$C197=""),-PMT($C198/12,COUNT($A198:$A$625),$H197),$D197),
_xlpm.IsPrincipalRemainingZeroCondition,ROUND($H197,2)=0,
_xlpm.IsPrincipalRemainingBlankCondition,$H197="",
_xlpm.IsPeriodBlankCondition,ISBLANK($A198),
_xlpm.Calculation,IF(_xlpm.IsPeriodBlankCondition,"",IF(_xlpm.IsPrincipalRemainingBlankCondition,"",IF(_xlpm.IsPrincipalRemainingZeroCondition,"",_xlpm.Payment))),
_xlpm.Calculation
)</f>
        <v>1586.0104653907558</v>
      </c>
      <c r="E198" s="5">
        <f>_xlfn.LET(
_xlpm.StartingPrincipalBalance,$H197,
_xlpm.IsPrincipalRemainingZeroCondition,ROUND($H197,2)=0,
_xlpm.IsPrincipalRemainingBlankCondition,$H197="",
_xlpm.IsPeriodBlankCondition,ISBLANK($A198),
_xlpm.Calculation,IF(_xlpm.IsPeriodBlankCondition,"",IF(_xlpm.IsPrincipalRemainingBlankCondition,"",IF(_xlpm.IsPrincipalRemainingZeroCondition,"",_xlpm.StartingPrincipalBalance))),
_xlpm.Calculation
)</f>
        <v>150334.89027050987</v>
      </c>
      <c r="F198" s="5" cm="1">
        <f t="array" ref="F198">_xlfn.LET(
_xlpm.InterestCalculation,$H197*($C198/12),
_xlpm.IsPrincipalRemainingZeroCondition,ROUND($H197,2)=0,
_xlpm.IsPrincipalRemainingBlankCondition,$H197="",
_xlpm.IsPeriodBlankCondition,ISBLANK($A198),
_xlpm.Calculation,IF(_xlpm.IsPeriodBlankCondition,"",IF(_xlpm.IsPrincipalRemainingBlankCondition,"",IF(_xlpm.IsPrincipalRemainingZeroCondition,"",_xlpm.InterestCalculation))),
_xlpm.Calculation
)</f>
        <v>1252.7907522542489</v>
      </c>
      <c r="G198" s="5">
        <f>_xlfn.LET(
_xlpm.PrincipalOwedCalculation,$D198-$F198,
_xlpm.IsPrincipalLessThenOrEqualToMonthlyPaymentCondition,$H197&lt;=$D198,
_xlpm.IsPrincipalZeroCondition,ROUND($H197,2) = 0,
_xlpm.IsPrincipalRemainingBlankCondition,$H197="",
_xlpm.IsPeriodBlankCondition,ISBLANK($A198),
_xlpm.Calculation,IF(_xlpm.IsPeriodBlankCondition,"",IF(_xlpm.IsPrincipalRemainingBlankCondition,"",IF(_xlpm.IsPrincipalZeroCondition,"",IF(_xlpm.IsPrincipalLessThenOrEqualToMonthlyPaymentCondition,$H197,_xlpm.PrincipalOwedCalculation)))),
_xlpm.Calculation
)</f>
        <v>333.21971313650693</v>
      </c>
      <c r="H198" s="5">
        <f>_xlfn.LET(
_xlpm.StartingBalanceGreaterThanPrincipalOwedPlusPrepaymentCondition,$E198&gt;=$G198,
_xlpm.IsPrincpalOwedPlusPrepaymentLessThanOrEqualToPrincipalRemainingCondition,ROUND($G198,2)&lt;=ROUND($H197,2),
_xlpm.IsCurrentPrincapalOwedAmtGreaterThanPrevPrincipalOwedCondition,$G197&gt;$H197,
_xlpm.IsPrincipalZeroCondition,ROUND($H197,2) = 0,
_xlpm.IsPrincipalRemainingBlankCondition,$H197="",
_xlpm.IsPeriodBlankCondition,ISBLANK($A198),
_xlpm.Calculation,IF(_xlpm.IsPeriodBlankCondition,"",IF(_xlpm.IsPrincipalRemainingBlankCondition,"",IF(_xlpm.IsPrincipalZeroCondition,"",IF(_xlpm.StartingBalanceGreaterThanPrincipalOwedPlusPrepaymentCondition,$E198-$G198,0)))),
_xlpm.Calculation
)</f>
        <v>150001.67055737338</v>
      </c>
      <c r="I198" s="5">
        <f>_xlfn.LET(
_xlpm.PrincpalRemainingCalculation,$B$11,
_xlpm.IsPrincipalZeroCondition,ROUND($H197,2) = 0,
_xlpm.IsPrincipalRemainingBlankCondition,$H197="",
_xlpm.IsPeriodBlankCondition,ISBLANK($A198),
_xlpm.Calculation,IF(_xlpm.IsPeriodBlankCondition,"",IF(_xlpm.IsPrincipalRemainingBlankCondition,"",IF(_xlpm.IsPrincipalZeroCondition,"",_xlpm.PrincpalRemainingCalculation))),
_xlpm.Calculation
)</f>
        <v>500</v>
      </c>
      <c r="J198" s="5" t="str">
        <f>_xlfn.LET(
_xlpm.IsPrincipalRemainingLessThanOrEqualToPMICutoffAmtCondition,$H197&lt;=$B$2*(1-$B$13),
_xlpm.PMIMonthlyPayment,$B$17,
_xlpm.IsPrincipalZeroCondition,ROUND($H197,2) = 0,
_xlpm.IsPrincipalRemainingBlankCondition,$H197="",
_xlpm.IsPeriodBlankCondition,ISBLANK($A198),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98" s="5">
        <f>_xlfn.LET(
_xlpm.IfPMIOwedIsBlank,IF($J198 = "",0,$J198),
_xlpm.TotalMonthlyPaymentCalculation,$F198+$G198+$I198+_xlpm.IfPMIOwedIsBlank,
_xlpm.IsPrincipalZeroCondition,ROUND($H197,2) = 0,
_xlpm.IsPrincipalRemainingBlankCondition,$H197="",
_xlpm.IsPeriodBlankCondition,ISBLANK($A198),
_xlpm.Calculation,IF(_xlpm.IsPeriodBlankCondition,"",IF(_xlpm.IsPrincipalRemainingBlankCondition,"",IF(_xlpm.IsPrincipalZeroCondition,"",_xlpm.TotalMonthlyPaymentCalculation))),
_xlpm.Calculation
)</f>
        <v>2086.0104653907556</v>
      </c>
      <c r="N198" s="5"/>
    </row>
    <row r="199" spans="1:14" x14ac:dyDescent="0.3">
      <c r="A199">
        <v>174</v>
      </c>
      <c r="B199" s="53">
        <f t="shared" si="2"/>
        <v>49096</v>
      </c>
      <c r="C199" s="70">
        <f>IF(ISBLANK($A199),"",'Variable Mortgage Schedule'!$C199)</f>
        <v>0.1</v>
      </c>
      <c r="D199" s="63">
        <f>_xlfn.LET(
_xlpm.Payment,IF(OR($C199&lt;&gt;$C198,$C198=""),-PMT($C199/12,COUNT($A199:$A$625),$H198),$D198),
_xlpm.IsPrincipalRemainingZeroCondition,ROUND($H198,2)=0,
_xlpm.IsPrincipalRemainingBlankCondition,$H198="",
_xlpm.IsPeriodBlankCondition,ISBLANK($A199),
_xlpm.Calculation,IF(_xlpm.IsPeriodBlankCondition,"",IF(_xlpm.IsPrincipalRemainingBlankCondition,"",IF(_xlpm.IsPrincipalRemainingZeroCondition,"",_xlpm.Payment))),
_xlpm.Calculation
)</f>
        <v>1586.0104653907558</v>
      </c>
      <c r="E199" s="5">
        <f>_xlfn.LET(
_xlpm.StartingPrincipalBalance,$H198,
_xlpm.IsPrincipalRemainingZeroCondition,ROUND($H198,2)=0,
_xlpm.IsPrincipalRemainingBlankCondition,$H198="",
_xlpm.IsPeriodBlankCondition,ISBLANK($A199),
_xlpm.Calculation,IF(_xlpm.IsPeriodBlankCondition,"",IF(_xlpm.IsPrincipalRemainingBlankCondition,"",IF(_xlpm.IsPrincipalRemainingZeroCondition,"",_xlpm.StartingPrincipalBalance))),
_xlpm.Calculation
)</f>
        <v>150001.67055737338</v>
      </c>
      <c r="F199" s="5" cm="1">
        <f t="array" ref="F199">_xlfn.LET(
_xlpm.InterestCalculation,$H198*($C199/12),
_xlpm.IsPrincipalRemainingZeroCondition,ROUND($H198,2)=0,
_xlpm.IsPrincipalRemainingBlankCondition,$H198="",
_xlpm.IsPeriodBlankCondition,ISBLANK($A199),
_xlpm.Calculation,IF(_xlpm.IsPeriodBlankCondition,"",IF(_xlpm.IsPrincipalRemainingBlankCondition,"",IF(_xlpm.IsPrincipalRemainingZeroCondition,"",_xlpm.InterestCalculation))),
_xlpm.Calculation
)</f>
        <v>1250.0139213114448</v>
      </c>
      <c r="G199" s="5">
        <f>_xlfn.LET(
_xlpm.PrincipalOwedCalculation,$D199-$F199,
_xlpm.IsPrincipalLessThenOrEqualToMonthlyPaymentCondition,$H198&lt;=$D199,
_xlpm.IsPrincipalZeroCondition,ROUND($H198,2) = 0,
_xlpm.IsPrincipalRemainingBlankCondition,$H198="",
_xlpm.IsPeriodBlankCondition,ISBLANK($A199),
_xlpm.Calculation,IF(_xlpm.IsPeriodBlankCondition,"",IF(_xlpm.IsPrincipalRemainingBlankCondition,"",IF(_xlpm.IsPrincipalZeroCondition,"",IF(_xlpm.IsPrincipalLessThenOrEqualToMonthlyPaymentCondition,$H198,_xlpm.PrincipalOwedCalculation)))),
_xlpm.Calculation
)</f>
        <v>335.99654407931098</v>
      </c>
      <c r="H199" s="5">
        <f>_xlfn.LET(
_xlpm.StartingBalanceGreaterThanPrincipalOwedPlusPrepaymentCondition,$E199&gt;=$G199,
_xlpm.IsPrincpalOwedPlusPrepaymentLessThanOrEqualToPrincipalRemainingCondition,ROUND($G199,2)&lt;=ROUND($H198,2),
_xlpm.IsCurrentPrincapalOwedAmtGreaterThanPrevPrincipalOwedCondition,$G198&gt;$H198,
_xlpm.IsPrincipalZeroCondition,ROUND($H198,2) = 0,
_xlpm.IsPrincipalRemainingBlankCondition,$H198="",
_xlpm.IsPeriodBlankCondition,ISBLANK($A199),
_xlpm.Calculation,IF(_xlpm.IsPeriodBlankCondition,"",IF(_xlpm.IsPrincipalRemainingBlankCondition,"",IF(_xlpm.IsPrincipalZeroCondition,"",IF(_xlpm.StartingBalanceGreaterThanPrincipalOwedPlusPrepaymentCondition,$E199-$G199,0)))),
_xlpm.Calculation
)</f>
        <v>149665.67401329408</v>
      </c>
      <c r="I199" s="5">
        <f>_xlfn.LET(
_xlpm.PrincpalRemainingCalculation,$B$11,
_xlpm.IsPrincipalZeroCondition,ROUND($H198,2) = 0,
_xlpm.IsPrincipalRemainingBlankCondition,$H198="",
_xlpm.IsPeriodBlankCondition,ISBLANK($A199),
_xlpm.Calculation,IF(_xlpm.IsPeriodBlankCondition,"",IF(_xlpm.IsPrincipalRemainingBlankCondition,"",IF(_xlpm.IsPrincipalZeroCondition,"",_xlpm.PrincpalRemainingCalculation))),
_xlpm.Calculation
)</f>
        <v>500</v>
      </c>
      <c r="J199" s="5" t="str">
        <f>_xlfn.LET(
_xlpm.IsPrincipalRemainingLessThanOrEqualToPMICutoffAmtCondition,$H198&lt;=$B$2*(1-$B$13),
_xlpm.PMIMonthlyPayment,$B$17,
_xlpm.IsPrincipalZeroCondition,ROUND($H198,2) = 0,
_xlpm.IsPrincipalRemainingBlankCondition,$H198="",
_xlpm.IsPeriodBlankCondition,ISBLANK($A199),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199" s="5">
        <f>_xlfn.LET(
_xlpm.IfPMIOwedIsBlank,IF($J199 = "",0,$J199),
_xlpm.TotalMonthlyPaymentCalculation,$F199+$G199+$I199+_xlpm.IfPMIOwedIsBlank,
_xlpm.IsPrincipalZeroCondition,ROUND($H198,2) = 0,
_xlpm.IsPrincipalRemainingBlankCondition,$H198="",
_xlpm.IsPeriodBlankCondition,ISBLANK($A199),
_xlpm.Calculation,IF(_xlpm.IsPeriodBlankCondition,"",IF(_xlpm.IsPrincipalRemainingBlankCondition,"",IF(_xlpm.IsPrincipalZeroCondition,"",_xlpm.TotalMonthlyPaymentCalculation))),
_xlpm.Calculation
)</f>
        <v>2086.0104653907556</v>
      </c>
      <c r="N199" s="5"/>
    </row>
    <row r="200" spans="1:14" x14ac:dyDescent="0.3">
      <c r="A200">
        <v>175</v>
      </c>
      <c r="B200" s="53">
        <f t="shared" si="2"/>
        <v>49126</v>
      </c>
      <c r="C200" s="70">
        <f>IF(ISBLANK($A200),"",'Variable Mortgage Schedule'!$C200)</f>
        <v>0.1</v>
      </c>
      <c r="D200" s="63">
        <f>_xlfn.LET(
_xlpm.Payment,IF(OR($C200&lt;&gt;$C199,$C199=""),-PMT($C200/12,COUNT($A200:$A$625),$H199),$D199),
_xlpm.IsPrincipalRemainingZeroCondition,ROUND($H199,2)=0,
_xlpm.IsPrincipalRemainingBlankCondition,$H199="",
_xlpm.IsPeriodBlankCondition,ISBLANK($A200),
_xlpm.Calculation,IF(_xlpm.IsPeriodBlankCondition,"",IF(_xlpm.IsPrincipalRemainingBlankCondition,"",IF(_xlpm.IsPrincipalRemainingZeroCondition,"",_xlpm.Payment))),
_xlpm.Calculation
)</f>
        <v>1586.0104653907558</v>
      </c>
      <c r="E200" s="5">
        <f>_xlfn.LET(
_xlpm.StartingPrincipalBalance,$H199,
_xlpm.IsPrincipalRemainingZeroCondition,ROUND($H199,2)=0,
_xlpm.IsPrincipalRemainingBlankCondition,$H199="",
_xlpm.IsPeriodBlankCondition,ISBLANK($A200),
_xlpm.Calculation,IF(_xlpm.IsPeriodBlankCondition,"",IF(_xlpm.IsPrincipalRemainingBlankCondition,"",IF(_xlpm.IsPrincipalRemainingZeroCondition,"",_xlpm.StartingPrincipalBalance))),
_xlpm.Calculation
)</f>
        <v>149665.67401329408</v>
      </c>
      <c r="F200" s="5" cm="1">
        <f t="array" ref="F200">_xlfn.LET(
_xlpm.InterestCalculation,$H199*($C200/12),
_xlpm.IsPrincipalRemainingZeroCondition,ROUND($H199,2)=0,
_xlpm.IsPrincipalRemainingBlankCondition,$H199="",
_xlpm.IsPeriodBlankCondition,ISBLANK($A200),
_xlpm.Calculation,IF(_xlpm.IsPeriodBlankCondition,"",IF(_xlpm.IsPrincipalRemainingBlankCondition,"",IF(_xlpm.IsPrincipalRemainingZeroCondition,"",_xlpm.InterestCalculation))),
_xlpm.Calculation
)</f>
        <v>1247.213950110784</v>
      </c>
      <c r="G200" s="5">
        <f>_xlfn.LET(
_xlpm.PrincipalOwedCalculation,$D200-$F200,
_xlpm.IsPrincipalLessThenOrEqualToMonthlyPaymentCondition,$H199&lt;=$D200,
_xlpm.IsPrincipalZeroCondition,ROUND($H199,2) = 0,
_xlpm.IsPrincipalRemainingBlankCondition,$H199="",
_xlpm.IsPeriodBlankCondition,ISBLANK($A200),
_xlpm.Calculation,IF(_xlpm.IsPeriodBlankCondition,"",IF(_xlpm.IsPrincipalRemainingBlankCondition,"",IF(_xlpm.IsPrincipalZeroCondition,"",IF(_xlpm.IsPrincipalLessThenOrEqualToMonthlyPaymentCondition,$H199,_xlpm.PrincipalOwedCalculation)))),
_xlpm.Calculation
)</f>
        <v>338.7965152799718</v>
      </c>
      <c r="H200" s="5">
        <f>_xlfn.LET(
_xlpm.StartingBalanceGreaterThanPrincipalOwedPlusPrepaymentCondition,$E200&gt;=$G200,
_xlpm.IsPrincpalOwedPlusPrepaymentLessThanOrEqualToPrincipalRemainingCondition,ROUND($G200,2)&lt;=ROUND($H199,2),
_xlpm.IsCurrentPrincapalOwedAmtGreaterThanPrevPrincipalOwedCondition,$G199&gt;$H199,
_xlpm.IsPrincipalZeroCondition,ROUND($H199,2) = 0,
_xlpm.IsPrincipalRemainingBlankCondition,$H199="",
_xlpm.IsPeriodBlankCondition,ISBLANK($A200),
_xlpm.Calculation,IF(_xlpm.IsPeriodBlankCondition,"",IF(_xlpm.IsPrincipalRemainingBlankCondition,"",IF(_xlpm.IsPrincipalZeroCondition,"",IF(_xlpm.StartingBalanceGreaterThanPrincipalOwedPlusPrepaymentCondition,$E200-$G200,0)))),
_xlpm.Calculation
)</f>
        <v>149326.8774980141</v>
      </c>
      <c r="I200" s="5">
        <f>_xlfn.LET(
_xlpm.PrincpalRemainingCalculation,$B$11,
_xlpm.IsPrincipalZeroCondition,ROUND($H199,2) = 0,
_xlpm.IsPrincipalRemainingBlankCondition,$H199="",
_xlpm.IsPeriodBlankCondition,ISBLANK($A200),
_xlpm.Calculation,IF(_xlpm.IsPeriodBlankCondition,"",IF(_xlpm.IsPrincipalRemainingBlankCondition,"",IF(_xlpm.IsPrincipalZeroCondition,"",_xlpm.PrincpalRemainingCalculation))),
_xlpm.Calculation
)</f>
        <v>500</v>
      </c>
      <c r="J200" s="5" t="str">
        <f>_xlfn.LET(
_xlpm.IsPrincipalRemainingLessThanOrEqualToPMICutoffAmtCondition,$H199&lt;=$B$2*(1-$B$13),
_xlpm.PMIMonthlyPayment,$B$17,
_xlpm.IsPrincipalZeroCondition,ROUND($H199,2) = 0,
_xlpm.IsPrincipalRemainingBlankCondition,$H199="",
_xlpm.IsPeriodBlankCondition,ISBLANK($A200),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00" s="5">
        <f>_xlfn.LET(
_xlpm.IfPMIOwedIsBlank,IF($J200 = "",0,$J200),
_xlpm.TotalMonthlyPaymentCalculation,$F200+$G200+$I200+_xlpm.IfPMIOwedIsBlank,
_xlpm.IsPrincipalZeroCondition,ROUND($H199,2) = 0,
_xlpm.IsPrincipalRemainingBlankCondition,$H199="",
_xlpm.IsPeriodBlankCondition,ISBLANK($A200),
_xlpm.Calculation,IF(_xlpm.IsPeriodBlankCondition,"",IF(_xlpm.IsPrincipalRemainingBlankCondition,"",IF(_xlpm.IsPrincipalZeroCondition,"",_xlpm.TotalMonthlyPaymentCalculation))),
_xlpm.Calculation
)</f>
        <v>2086.0104653907556</v>
      </c>
      <c r="N200" s="5"/>
    </row>
    <row r="201" spans="1:14" x14ac:dyDescent="0.3">
      <c r="A201">
        <v>176</v>
      </c>
      <c r="B201" s="53">
        <f t="shared" si="2"/>
        <v>49157</v>
      </c>
      <c r="C201" s="70">
        <f>IF(ISBLANK($A201),"",'Variable Mortgage Schedule'!$C201)</f>
        <v>0.1</v>
      </c>
      <c r="D201" s="63">
        <f>_xlfn.LET(
_xlpm.Payment,IF(OR($C201&lt;&gt;$C200,$C200=""),-PMT($C201/12,COUNT($A201:$A$625),$H200),$D200),
_xlpm.IsPrincipalRemainingZeroCondition,ROUND($H200,2)=0,
_xlpm.IsPrincipalRemainingBlankCondition,$H200="",
_xlpm.IsPeriodBlankCondition,ISBLANK($A201),
_xlpm.Calculation,IF(_xlpm.IsPeriodBlankCondition,"",IF(_xlpm.IsPrincipalRemainingBlankCondition,"",IF(_xlpm.IsPrincipalRemainingZeroCondition,"",_xlpm.Payment))),
_xlpm.Calculation
)</f>
        <v>1586.0104653907558</v>
      </c>
      <c r="E201" s="5">
        <f>_xlfn.LET(
_xlpm.StartingPrincipalBalance,$H200,
_xlpm.IsPrincipalRemainingZeroCondition,ROUND($H200,2)=0,
_xlpm.IsPrincipalRemainingBlankCondition,$H200="",
_xlpm.IsPeriodBlankCondition,ISBLANK($A201),
_xlpm.Calculation,IF(_xlpm.IsPeriodBlankCondition,"",IF(_xlpm.IsPrincipalRemainingBlankCondition,"",IF(_xlpm.IsPrincipalRemainingZeroCondition,"",_xlpm.StartingPrincipalBalance))),
_xlpm.Calculation
)</f>
        <v>149326.8774980141</v>
      </c>
      <c r="F201" s="5" cm="1">
        <f t="array" ref="F201">_xlfn.LET(
_xlpm.InterestCalculation,$H200*($C201/12),
_xlpm.IsPrincipalRemainingZeroCondition,ROUND($H200,2)=0,
_xlpm.IsPrincipalRemainingBlankCondition,$H200="",
_xlpm.IsPeriodBlankCondition,ISBLANK($A201),
_xlpm.Calculation,IF(_xlpm.IsPeriodBlankCondition,"",IF(_xlpm.IsPrincipalRemainingBlankCondition,"",IF(_xlpm.IsPrincipalRemainingZeroCondition,"",_xlpm.InterestCalculation))),
_xlpm.Calculation
)</f>
        <v>1244.3906458167842</v>
      </c>
      <c r="G201" s="5">
        <f>_xlfn.LET(
_xlpm.PrincipalOwedCalculation,$D201-$F201,
_xlpm.IsPrincipalLessThenOrEqualToMonthlyPaymentCondition,$H200&lt;=$D201,
_xlpm.IsPrincipalZeroCondition,ROUND($H200,2) = 0,
_xlpm.IsPrincipalRemainingBlankCondition,$H200="",
_xlpm.IsPeriodBlankCondition,ISBLANK($A201),
_xlpm.Calculation,IF(_xlpm.IsPeriodBlankCondition,"",IF(_xlpm.IsPrincipalRemainingBlankCondition,"",IF(_xlpm.IsPrincipalZeroCondition,"",IF(_xlpm.IsPrincipalLessThenOrEqualToMonthlyPaymentCondition,$H200,_xlpm.PrincipalOwedCalculation)))),
_xlpm.Calculation
)</f>
        <v>341.61981957397165</v>
      </c>
      <c r="H201" s="5">
        <f>_xlfn.LET(
_xlpm.StartingBalanceGreaterThanPrincipalOwedPlusPrepaymentCondition,$E201&gt;=$G201,
_xlpm.IsPrincpalOwedPlusPrepaymentLessThanOrEqualToPrincipalRemainingCondition,ROUND($G201,2)&lt;=ROUND($H200,2),
_xlpm.IsCurrentPrincapalOwedAmtGreaterThanPrevPrincipalOwedCondition,$G200&gt;$H200,
_xlpm.IsPrincipalZeroCondition,ROUND($H200,2) = 0,
_xlpm.IsPrincipalRemainingBlankCondition,$H200="",
_xlpm.IsPeriodBlankCondition,ISBLANK($A201),
_xlpm.Calculation,IF(_xlpm.IsPeriodBlankCondition,"",IF(_xlpm.IsPrincipalRemainingBlankCondition,"",IF(_xlpm.IsPrincipalZeroCondition,"",IF(_xlpm.StartingBalanceGreaterThanPrincipalOwedPlusPrepaymentCondition,$E201-$G201,0)))),
_xlpm.Calculation
)</f>
        <v>148985.25767844013</v>
      </c>
      <c r="I201" s="5">
        <f>_xlfn.LET(
_xlpm.PrincpalRemainingCalculation,$B$11,
_xlpm.IsPrincipalZeroCondition,ROUND($H200,2) = 0,
_xlpm.IsPrincipalRemainingBlankCondition,$H200="",
_xlpm.IsPeriodBlankCondition,ISBLANK($A201),
_xlpm.Calculation,IF(_xlpm.IsPeriodBlankCondition,"",IF(_xlpm.IsPrincipalRemainingBlankCondition,"",IF(_xlpm.IsPrincipalZeroCondition,"",_xlpm.PrincpalRemainingCalculation))),
_xlpm.Calculation
)</f>
        <v>500</v>
      </c>
      <c r="J201" s="5" t="str">
        <f>_xlfn.LET(
_xlpm.IsPrincipalRemainingLessThanOrEqualToPMICutoffAmtCondition,$H200&lt;=$B$2*(1-$B$13),
_xlpm.PMIMonthlyPayment,$B$17,
_xlpm.IsPrincipalZeroCondition,ROUND($H200,2) = 0,
_xlpm.IsPrincipalRemainingBlankCondition,$H200="",
_xlpm.IsPeriodBlankCondition,ISBLANK($A201),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01" s="5">
        <f>_xlfn.LET(
_xlpm.IfPMIOwedIsBlank,IF($J201 = "",0,$J201),
_xlpm.TotalMonthlyPaymentCalculation,$F201+$G201+$I201+_xlpm.IfPMIOwedIsBlank,
_xlpm.IsPrincipalZeroCondition,ROUND($H200,2) = 0,
_xlpm.IsPrincipalRemainingBlankCondition,$H200="",
_xlpm.IsPeriodBlankCondition,ISBLANK($A201),
_xlpm.Calculation,IF(_xlpm.IsPeriodBlankCondition,"",IF(_xlpm.IsPrincipalRemainingBlankCondition,"",IF(_xlpm.IsPrincipalZeroCondition,"",_xlpm.TotalMonthlyPaymentCalculation))),
_xlpm.Calculation
)</f>
        <v>2086.0104653907556</v>
      </c>
      <c r="N201" s="5"/>
    </row>
    <row r="202" spans="1:14" x14ac:dyDescent="0.3">
      <c r="A202">
        <v>177</v>
      </c>
      <c r="B202" s="53">
        <f t="shared" si="2"/>
        <v>49188</v>
      </c>
      <c r="C202" s="70">
        <f>IF(ISBLANK($A202),"",'Variable Mortgage Schedule'!$C202)</f>
        <v>0.1</v>
      </c>
      <c r="D202" s="63">
        <f>_xlfn.LET(
_xlpm.Payment,IF(OR($C202&lt;&gt;$C201,$C201=""),-PMT($C202/12,COUNT($A202:$A$625),$H201),$D201),
_xlpm.IsPrincipalRemainingZeroCondition,ROUND($H201,2)=0,
_xlpm.IsPrincipalRemainingBlankCondition,$H201="",
_xlpm.IsPeriodBlankCondition,ISBLANK($A202),
_xlpm.Calculation,IF(_xlpm.IsPeriodBlankCondition,"",IF(_xlpm.IsPrincipalRemainingBlankCondition,"",IF(_xlpm.IsPrincipalRemainingZeroCondition,"",_xlpm.Payment))),
_xlpm.Calculation
)</f>
        <v>1586.0104653907558</v>
      </c>
      <c r="E202" s="5">
        <f>_xlfn.LET(
_xlpm.StartingPrincipalBalance,$H201,
_xlpm.IsPrincipalRemainingZeroCondition,ROUND($H201,2)=0,
_xlpm.IsPrincipalRemainingBlankCondition,$H201="",
_xlpm.IsPeriodBlankCondition,ISBLANK($A202),
_xlpm.Calculation,IF(_xlpm.IsPeriodBlankCondition,"",IF(_xlpm.IsPrincipalRemainingBlankCondition,"",IF(_xlpm.IsPrincipalRemainingZeroCondition,"",_xlpm.StartingPrincipalBalance))),
_xlpm.Calculation
)</f>
        <v>148985.25767844013</v>
      </c>
      <c r="F202" s="5" cm="1">
        <f t="array" ref="F202">_xlfn.LET(
_xlpm.InterestCalculation,$H201*($C202/12),
_xlpm.IsPrincipalRemainingZeroCondition,ROUND($H201,2)=0,
_xlpm.IsPrincipalRemainingBlankCondition,$H201="",
_xlpm.IsPeriodBlankCondition,ISBLANK($A202),
_xlpm.Calculation,IF(_xlpm.IsPeriodBlankCondition,"",IF(_xlpm.IsPrincipalRemainingBlankCondition,"",IF(_xlpm.IsPrincipalRemainingZeroCondition,"",_xlpm.InterestCalculation))),
_xlpm.Calculation
)</f>
        <v>1241.5438139870012</v>
      </c>
      <c r="G202" s="5">
        <f>_xlfn.LET(
_xlpm.PrincipalOwedCalculation,$D202-$F202,
_xlpm.IsPrincipalLessThenOrEqualToMonthlyPaymentCondition,$H201&lt;=$D202,
_xlpm.IsPrincipalZeroCondition,ROUND($H201,2) = 0,
_xlpm.IsPrincipalRemainingBlankCondition,$H201="",
_xlpm.IsPeriodBlankCondition,ISBLANK($A202),
_xlpm.Calculation,IF(_xlpm.IsPeriodBlankCondition,"",IF(_xlpm.IsPrincipalRemainingBlankCondition,"",IF(_xlpm.IsPrincipalZeroCondition,"",IF(_xlpm.IsPrincipalLessThenOrEqualToMonthlyPaymentCondition,$H201,_xlpm.PrincipalOwedCalculation)))),
_xlpm.Calculation
)</f>
        <v>344.46665140375467</v>
      </c>
      <c r="H202" s="5">
        <f>_xlfn.LET(
_xlpm.StartingBalanceGreaterThanPrincipalOwedPlusPrepaymentCondition,$E202&gt;=$G202,
_xlpm.IsPrincpalOwedPlusPrepaymentLessThanOrEqualToPrincipalRemainingCondition,ROUND($G202,2)&lt;=ROUND($H201,2),
_xlpm.IsCurrentPrincapalOwedAmtGreaterThanPrevPrincipalOwedCondition,$G201&gt;$H201,
_xlpm.IsPrincipalZeroCondition,ROUND($H201,2) = 0,
_xlpm.IsPrincipalRemainingBlankCondition,$H201="",
_xlpm.IsPeriodBlankCondition,ISBLANK($A202),
_xlpm.Calculation,IF(_xlpm.IsPeriodBlankCondition,"",IF(_xlpm.IsPrincipalRemainingBlankCondition,"",IF(_xlpm.IsPrincipalZeroCondition,"",IF(_xlpm.StartingBalanceGreaterThanPrincipalOwedPlusPrepaymentCondition,$E202-$G202,0)))),
_xlpm.Calculation
)</f>
        <v>148640.79102703638</v>
      </c>
      <c r="I202" s="5">
        <f>_xlfn.LET(
_xlpm.PrincpalRemainingCalculation,$B$11,
_xlpm.IsPrincipalZeroCondition,ROUND($H201,2) = 0,
_xlpm.IsPrincipalRemainingBlankCondition,$H201="",
_xlpm.IsPeriodBlankCondition,ISBLANK($A202),
_xlpm.Calculation,IF(_xlpm.IsPeriodBlankCondition,"",IF(_xlpm.IsPrincipalRemainingBlankCondition,"",IF(_xlpm.IsPrincipalZeroCondition,"",_xlpm.PrincpalRemainingCalculation))),
_xlpm.Calculation
)</f>
        <v>500</v>
      </c>
      <c r="J202" s="5" t="str">
        <f>_xlfn.LET(
_xlpm.IsPrincipalRemainingLessThanOrEqualToPMICutoffAmtCondition,$H201&lt;=$B$2*(1-$B$13),
_xlpm.PMIMonthlyPayment,$B$17,
_xlpm.IsPrincipalZeroCondition,ROUND($H201,2) = 0,
_xlpm.IsPrincipalRemainingBlankCondition,$H201="",
_xlpm.IsPeriodBlankCondition,ISBLANK($A202),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02" s="5">
        <f>_xlfn.LET(
_xlpm.IfPMIOwedIsBlank,IF($J202 = "",0,$J202),
_xlpm.TotalMonthlyPaymentCalculation,$F202+$G202+$I202+_xlpm.IfPMIOwedIsBlank,
_xlpm.IsPrincipalZeroCondition,ROUND($H201,2) = 0,
_xlpm.IsPrincipalRemainingBlankCondition,$H201="",
_xlpm.IsPeriodBlankCondition,ISBLANK($A202),
_xlpm.Calculation,IF(_xlpm.IsPeriodBlankCondition,"",IF(_xlpm.IsPrincipalRemainingBlankCondition,"",IF(_xlpm.IsPrincipalZeroCondition,"",_xlpm.TotalMonthlyPaymentCalculation))),
_xlpm.Calculation
)</f>
        <v>2086.0104653907556</v>
      </c>
      <c r="N202" s="5"/>
    </row>
    <row r="203" spans="1:14" x14ac:dyDescent="0.3">
      <c r="A203">
        <v>178</v>
      </c>
      <c r="B203" s="53">
        <f t="shared" si="2"/>
        <v>49218</v>
      </c>
      <c r="C203" s="70">
        <f>IF(ISBLANK($A203),"",'Variable Mortgage Schedule'!$C203)</f>
        <v>0.1</v>
      </c>
      <c r="D203" s="63">
        <f>_xlfn.LET(
_xlpm.Payment,IF(OR($C203&lt;&gt;$C202,$C202=""),-PMT($C203/12,COUNT($A203:$A$625),$H202),$D202),
_xlpm.IsPrincipalRemainingZeroCondition,ROUND($H202,2)=0,
_xlpm.IsPrincipalRemainingBlankCondition,$H202="",
_xlpm.IsPeriodBlankCondition,ISBLANK($A203),
_xlpm.Calculation,IF(_xlpm.IsPeriodBlankCondition,"",IF(_xlpm.IsPrincipalRemainingBlankCondition,"",IF(_xlpm.IsPrincipalRemainingZeroCondition,"",_xlpm.Payment))),
_xlpm.Calculation
)</f>
        <v>1586.0104653907558</v>
      </c>
      <c r="E203" s="5">
        <f>_xlfn.LET(
_xlpm.StartingPrincipalBalance,$H202,
_xlpm.IsPrincipalRemainingZeroCondition,ROUND($H202,2)=0,
_xlpm.IsPrincipalRemainingBlankCondition,$H202="",
_xlpm.IsPeriodBlankCondition,ISBLANK($A203),
_xlpm.Calculation,IF(_xlpm.IsPeriodBlankCondition,"",IF(_xlpm.IsPrincipalRemainingBlankCondition,"",IF(_xlpm.IsPrincipalRemainingZeroCondition,"",_xlpm.StartingPrincipalBalance))),
_xlpm.Calculation
)</f>
        <v>148640.79102703638</v>
      </c>
      <c r="F203" s="5" cm="1">
        <f t="array" ref="F203">_xlfn.LET(
_xlpm.InterestCalculation,$H202*($C203/12),
_xlpm.IsPrincipalRemainingZeroCondition,ROUND($H202,2)=0,
_xlpm.IsPrincipalRemainingBlankCondition,$H202="",
_xlpm.IsPeriodBlankCondition,ISBLANK($A203),
_xlpm.Calculation,IF(_xlpm.IsPeriodBlankCondition,"",IF(_xlpm.IsPrincipalRemainingBlankCondition,"",IF(_xlpm.IsPrincipalRemainingZeroCondition,"",_xlpm.InterestCalculation))),
_xlpm.Calculation
)</f>
        <v>1238.6732585586365</v>
      </c>
      <c r="G203" s="5">
        <f>_xlfn.LET(
_xlpm.PrincipalOwedCalculation,$D203-$F203,
_xlpm.IsPrincipalLessThenOrEqualToMonthlyPaymentCondition,$H202&lt;=$D203,
_xlpm.IsPrincipalZeroCondition,ROUND($H202,2) = 0,
_xlpm.IsPrincipalRemainingBlankCondition,$H202="",
_xlpm.IsPeriodBlankCondition,ISBLANK($A203),
_xlpm.Calculation,IF(_xlpm.IsPeriodBlankCondition,"",IF(_xlpm.IsPrincipalRemainingBlankCondition,"",IF(_xlpm.IsPrincipalZeroCondition,"",IF(_xlpm.IsPrincipalLessThenOrEqualToMonthlyPaymentCondition,$H202,_xlpm.PrincipalOwedCalculation)))),
_xlpm.Calculation
)</f>
        <v>347.33720683211936</v>
      </c>
      <c r="H203" s="5">
        <f>_xlfn.LET(
_xlpm.StartingBalanceGreaterThanPrincipalOwedPlusPrepaymentCondition,$E203&gt;=$G203,
_xlpm.IsPrincpalOwedPlusPrepaymentLessThanOrEqualToPrincipalRemainingCondition,ROUND($G203,2)&lt;=ROUND($H202,2),
_xlpm.IsCurrentPrincapalOwedAmtGreaterThanPrevPrincipalOwedCondition,$G202&gt;$H202,
_xlpm.IsPrincipalZeroCondition,ROUND($H202,2) = 0,
_xlpm.IsPrincipalRemainingBlankCondition,$H202="",
_xlpm.IsPeriodBlankCondition,ISBLANK($A203),
_xlpm.Calculation,IF(_xlpm.IsPeriodBlankCondition,"",IF(_xlpm.IsPrincipalRemainingBlankCondition,"",IF(_xlpm.IsPrincipalZeroCondition,"",IF(_xlpm.StartingBalanceGreaterThanPrincipalOwedPlusPrepaymentCondition,$E203-$G203,0)))),
_xlpm.Calculation
)</f>
        <v>148293.45382020425</v>
      </c>
      <c r="I203" s="5">
        <f>_xlfn.LET(
_xlpm.PrincpalRemainingCalculation,$B$11,
_xlpm.IsPrincipalZeroCondition,ROUND($H202,2) = 0,
_xlpm.IsPrincipalRemainingBlankCondition,$H202="",
_xlpm.IsPeriodBlankCondition,ISBLANK($A203),
_xlpm.Calculation,IF(_xlpm.IsPeriodBlankCondition,"",IF(_xlpm.IsPrincipalRemainingBlankCondition,"",IF(_xlpm.IsPrincipalZeroCondition,"",_xlpm.PrincpalRemainingCalculation))),
_xlpm.Calculation
)</f>
        <v>500</v>
      </c>
      <c r="J203" s="5" t="str">
        <f>_xlfn.LET(
_xlpm.IsPrincipalRemainingLessThanOrEqualToPMICutoffAmtCondition,$H202&lt;=$B$2*(1-$B$13),
_xlpm.PMIMonthlyPayment,$B$17,
_xlpm.IsPrincipalZeroCondition,ROUND($H202,2) = 0,
_xlpm.IsPrincipalRemainingBlankCondition,$H202="",
_xlpm.IsPeriodBlankCondition,ISBLANK($A203),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03" s="5">
        <f>_xlfn.LET(
_xlpm.IfPMIOwedIsBlank,IF($J203 = "",0,$J203),
_xlpm.TotalMonthlyPaymentCalculation,$F203+$G203+$I203+_xlpm.IfPMIOwedIsBlank,
_xlpm.IsPrincipalZeroCondition,ROUND($H202,2) = 0,
_xlpm.IsPrincipalRemainingBlankCondition,$H202="",
_xlpm.IsPeriodBlankCondition,ISBLANK($A203),
_xlpm.Calculation,IF(_xlpm.IsPeriodBlankCondition,"",IF(_xlpm.IsPrincipalRemainingBlankCondition,"",IF(_xlpm.IsPrincipalZeroCondition,"",_xlpm.TotalMonthlyPaymentCalculation))),
_xlpm.Calculation
)</f>
        <v>2086.0104653907556</v>
      </c>
      <c r="N203" s="5"/>
    </row>
    <row r="204" spans="1:14" x14ac:dyDescent="0.3">
      <c r="A204">
        <v>179</v>
      </c>
      <c r="B204" s="53">
        <f t="shared" si="2"/>
        <v>49249</v>
      </c>
      <c r="C204" s="70">
        <f>IF(ISBLANK($A204),"",'Variable Mortgage Schedule'!$C204)</f>
        <v>0.1</v>
      </c>
      <c r="D204" s="63">
        <f>_xlfn.LET(
_xlpm.Payment,IF(OR($C204&lt;&gt;$C203,$C203=""),-PMT($C204/12,COUNT($A204:$A$625),$H203),$D203),
_xlpm.IsPrincipalRemainingZeroCondition,ROUND($H203,2)=0,
_xlpm.IsPrincipalRemainingBlankCondition,$H203="",
_xlpm.IsPeriodBlankCondition,ISBLANK($A204),
_xlpm.Calculation,IF(_xlpm.IsPeriodBlankCondition,"",IF(_xlpm.IsPrincipalRemainingBlankCondition,"",IF(_xlpm.IsPrincipalRemainingZeroCondition,"",_xlpm.Payment))),
_xlpm.Calculation
)</f>
        <v>1586.0104653907558</v>
      </c>
      <c r="E204" s="5">
        <f>_xlfn.LET(
_xlpm.StartingPrincipalBalance,$H203,
_xlpm.IsPrincipalRemainingZeroCondition,ROUND($H203,2)=0,
_xlpm.IsPrincipalRemainingBlankCondition,$H203="",
_xlpm.IsPeriodBlankCondition,ISBLANK($A204),
_xlpm.Calculation,IF(_xlpm.IsPeriodBlankCondition,"",IF(_xlpm.IsPrincipalRemainingBlankCondition,"",IF(_xlpm.IsPrincipalRemainingZeroCondition,"",_xlpm.StartingPrincipalBalance))),
_xlpm.Calculation
)</f>
        <v>148293.45382020425</v>
      </c>
      <c r="F204" s="5" cm="1">
        <f t="array" ref="F204">_xlfn.LET(
_xlpm.InterestCalculation,$H203*($C204/12),
_xlpm.IsPrincipalRemainingZeroCondition,ROUND($H203,2)=0,
_xlpm.IsPrincipalRemainingBlankCondition,$H203="",
_xlpm.IsPeriodBlankCondition,ISBLANK($A204),
_xlpm.Calculation,IF(_xlpm.IsPeriodBlankCondition,"",IF(_xlpm.IsPrincipalRemainingBlankCondition,"",IF(_xlpm.IsPrincipalRemainingZeroCondition,"",_xlpm.InterestCalculation))),
_xlpm.Calculation
)</f>
        <v>1235.7787818350353</v>
      </c>
      <c r="G204" s="5">
        <f>_xlfn.LET(
_xlpm.PrincipalOwedCalculation,$D204-$F204,
_xlpm.IsPrincipalLessThenOrEqualToMonthlyPaymentCondition,$H203&lt;=$D204,
_xlpm.IsPrincipalZeroCondition,ROUND($H203,2) = 0,
_xlpm.IsPrincipalRemainingBlankCondition,$H203="",
_xlpm.IsPeriodBlankCondition,ISBLANK($A204),
_xlpm.Calculation,IF(_xlpm.IsPeriodBlankCondition,"",IF(_xlpm.IsPrincipalRemainingBlankCondition,"",IF(_xlpm.IsPrincipalZeroCondition,"",IF(_xlpm.IsPrincipalLessThenOrEqualToMonthlyPaymentCondition,$H203,_xlpm.PrincipalOwedCalculation)))),
_xlpm.Calculation
)</f>
        <v>350.23168355572056</v>
      </c>
      <c r="H204" s="5">
        <f>_xlfn.LET(
_xlpm.StartingBalanceGreaterThanPrincipalOwedPlusPrepaymentCondition,$E204&gt;=$G204,
_xlpm.IsPrincpalOwedPlusPrepaymentLessThanOrEqualToPrincipalRemainingCondition,ROUND($G204,2)&lt;=ROUND($H203,2),
_xlpm.IsCurrentPrincapalOwedAmtGreaterThanPrevPrincipalOwedCondition,$G203&gt;$H203,
_xlpm.IsPrincipalZeroCondition,ROUND($H203,2) = 0,
_xlpm.IsPrincipalRemainingBlankCondition,$H203="",
_xlpm.IsPeriodBlankCondition,ISBLANK($A204),
_xlpm.Calculation,IF(_xlpm.IsPeriodBlankCondition,"",IF(_xlpm.IsPrincipalRemainingBlankCondition,"",IF(_xlpm.IsPrincipalZeroCondition,"",IF(_xlpm.StartingBalanceGreaterThanPrincipalOwedPlusPrepaymentCondition,$E204-$G204,0)))),
_xlpm.Calculation
)</f>
        <v>147943.22213664852</v>
      </c>
      <c r="I204" s="5">
        <f>_xlfn.LET(
_xlpm.PrincpalRemainingCalculation,$B$11,
_xlpm.IsPrincipalZeroCondition,ROUND($H203,2) = 0,
_xlpm.IsPrincipalRemainingBlankCondition,$H203="",
_xlpm.IsPeriodBlankCondition,ISBLANK($A204),
_xlpm.Calculation,IF(_xlpm.IsPeriodBlankCondition,"",IF(_xlpm.IsPrincipalRemainingBlankCondition,"",IF(_xlpm.IsPrincipalZeroCondition,"",_xlpm.PrincpalRemainingCalculation))),
_xlpm.Calculation
)</f>
        <v>500</v>
      </c>
      <c r="J204" s="5" t="str">
        <f>_xlfn.LET(
_xlpm.IsPrincipalRemainingLessThanOrEqualToPMICutoffAmtCondition,$H203&lt;=$B$2*(1-$B$13),
_xlpm.PMIMonthlyPayment,$B$17,
_xlpm.IsPrincipalZeroCondition,ROUND($H203,2) = 0,
_xlpm.IsPrincipalRemainingBlankCondition,$H203="",
_xlpm.IsPeriodBlankCondition,ISBLANK($A204),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04" s="5">
        <f>_xlfn.LET(
_xlpm.IfPMIOwedIsBlank,IF($J204 = "",0,$J204),
_xlpm.TotalMonthlyPaymentCalculation,$F204+$G204+$I204+_xlpm.IfPMIOwedIsBlank,
_xlpm.IsPrincipalZeroCondition,ROUND($H203,2) = 0,
_xlpm.IsPrincipalRemainingBlankCondition,$H203="",
_xlpm.IsPeriodBlankCondition,ISBLANK($A204),
_xlpm.Calculation,IF(_xlpm.IsPeriodBlankCondition,"",IF(_xlpm.IsPrincipalRemainingBlankCondition,"",IF(_xlpm.IsPrincipalZeroCondition,"",_xlpm.TotalMonthlyPaymentCalculation))),
_xlpm.Calculation
)</f>
        <v>2086.0104653907556</v>
      </c>
      <c r="N204" s="5"/>
    </row>
    <row r="205" spans="1:14" x14ac:dyDescent="0.3">
      <c r="A205">
        <v>180</v>
      </c>
      <c r="B205" s="53">
        <f t="shared" si="2"/>
        <v>49279</v>
      </c>
      <c r="C205" s="70">
        <f>IF(ISBLANK($A205),"",'Variable Mortgage Schedule'!$C205)</f>
        <v>0.1</v>
      </c>
      <c r="D205" s="63">
        <f>_xlfn.LET(
_xlpm.Payment,IF(OR($C205&lt;&gt;$C204,$C204=""),-PMT($C205/12,COUNT($A205:$A$625),$H204),$D204),
_xlpm.IsPrincipalRemainingZeroCondition,ROUND($H204,2)=0,
_xlpm.IsPrincipalRemainingBlankCondition,$H204="",
_xlpm.IsPeriodBlankCondition,ISBLANK($A205),
_xlpm.Calculation,IF(_xlpm.IsPeriodBlankCondition,"",IF(_xlpm.IsPrincipalRemainingBlankCondition,"",IF(_xlpm.IsPrincipalRemainingZeroCondition,"",_xlpm.Payment))),
_xlpm.Calculation
)</f>
        <v>1586.0104653907558</v>
      </c>
      <c r="E205" s="5">
        <f>_xlfn.LET(
_xlpm.StartingPrincipalBalance,$H204,
_xlpm.IsPrincipalRemainingZeroCondition,ROUND($H204,2)=0,
_xlpm.IsPrincipalRemainingBlankCondition,$H204="",
_xlpm.IsPeriodBlankCondition,ISBLANK($A205),
_xlpm.Calculation,IF(_xlpm.IsPeriodBlankCondition,"",IF(_xlpm.IsPrincipalRemainingBlankCondition,"",IF(_xlpm.IsPrincipalRemainingZeroCondition,"",_xlpm.StartingPrincipalBalance))),
_xlpm.Calculation
)</f>
        <v>147943.22213664852</v>
      </c>
      <c r="F205" s="5" cm="1">
        <f t="array" ref="F205">_xlfn.LET(
_xlpm.InterestCalculation,$H204*($C205/12),
_xlpm.IsPrincipalRemainingZeroCondition,ROUND($H204,2)=0,
_xlpm.IsPrincipalRemainingBlankCondition,$H204="",
_xlpm.IsPeriodBlankCondition,ISBLANK($A205),
_xlpm.Calculation,IF(_xlpm.IsPeriodBlankCondition,"",IF(_xlpm.IsPrincipalRemainingBlankCondition,"",IF(_xlpm.IsPrincipalRemainingZeroCondition,"",_xlpm.InterestCalculation))),
_xlpm.Calculation
)</f>
        <v>1232.8601844720711</v>
      </c>
      <c r="G205" s="5">
        <f>_xlfn.LET(
_xlpm.PrincipalOwedCalculation,$D205-$F205,
_xlpm.IsPrincipalLessThenOrEqualToMonthlyPaymentCondition,$H204&lt;=$D205,
_xlpm.IsPrincipalZeroCondition,ROUND($H204,2) = 0,
_xlpm.IsPrincipalRemainingBlankCondition,$H204="",
_xlpm.IsPeriodBlankCondition,ISBLANK($A205),
_xlpm.Calculation,IF(_xlpm.IsPeriodBlankCondition,"",IF(_xlpm.IsPrincipalRemainingBlankCondition,"",IF(_xlpm.IsPrincipalZeroCondition,"",IF(_xlpm.IsPrincipalLessThenOrEqualToMonthlyPaymentCondition,$H204,_xlpm.PrincipalOwedCalculation)))),
_xlpm.Calculation
)</f>
        <v>353.15028091868476</v>
      </c>
      <c r="H205" s="5">
        <f>_xlfn.LET(
_xlpm.StartingBalanceGreaterThanPrincipalOwedPlusPrepaymentCondition,$E205&gt;=$G205,
_xlpm.IsPrincpalOwedPlusPrepaymentLessThanOrEqualToPrincipalRemainingCondition,ROUND($G205,2)&lt;=ROUND($H204,2),
_xlpm.IsCurrentPrincapalOwedAmtGreaterThanPrevPrincipalOwedCondition,$G204&gt;$H204,
_xlpm.IsPrincipalZeroCondition,ROUND($H204,2) = 0,
_xlpm.IsPrincipalRemainingBlankCondition,$H204="",
_xlpm.IsPeriodBlankCondition,ISBLANK($A205),
_xlpm.Calculation,IF(_xlpm.IsPeriodBlankCondition,"",IF(_xlpm.IsPrincipalRemainingBlankCondition,"",IF(_xlpm.IsPrincipalZeroCondition,"",IF(_xlpm.StartingBalanceGreaterThanPrincipalOwedPlusPrepaymentCondition,$E205-$G205,0)))),
_xlpm.Calculation
)</f>
        <v>147590.07185572982</v>
      </c>
      <c r="I205" s="5">
        <f>_xlfn.LET(
_xlpm.PrincpalRemainingCalculation,$B$11,
_xlpm.IsPrincipalZeroCondition,ROUND($H204,2) = 0,
_xlpm.IsPrincipalRemainingBlankCondition,$H204="",
_xlpm.IsPeriodBlankCondition,ISBLANK($A205),
_xlpm.Calculation,IF(_xlpm.IsPeriodBlankCondition,"",IF(_xlpm.IsPrincipalRemainingBlankCondition,"",IF(_xlpm.IsPrincipalZeroCondition,"",_xlpm.PrincpalRemainingCalculation))),
_xlpm.Calculation
)</f>
        <v>500</v>
      </c>
      <c r="J205" s="5" t="str">
        <f>_xlfn.LET(
_xlpm.IsPrincipalRemainingLessThanOrEqualToPMICutoffAmtCondition,$H204&lt;=$B$2*(1-$B$13),
_xlpm.PMIMonthlyPayment,$B$17,
_xlpm.IsPrincipalZeroCondition,ROUND($H204,2) = 0,
_xlpm.IsPrincipalRemainingBlankCondition,$H204="",
_xlpm.IsPeriodBlankCondition,ISBLANK($A205),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05" s="5">
        <f>_xlfn.LET(
_xlpm.IfPMIOwedIsBlank,IF($J205 = "",0,$J205),
_xlpm.TotalMonthlyPaymentCalculation,$F205+$G205+$I205+_xlpm.IfPMIOwedIsBlank,
_xlpm.IsPrincipalZeroCondition,ROUND($H204,2) = 0,
_xlpm.IsPrincipalRemainingBlankCondition,$H204="",
_xlpm.IsPeriodBlankCondition,ISBLANK($A205),
_xlpm.Calculation,IF(_xlpm.IsPeriodBlankCondition,"",IF(_xlpm.IsPrincipalRemainingBlankCondition,"",IF(_xlpm.IsPrincipalZeroCondition,"",_xlpm.TotalMonthlyPaymentCalculation))),
_xlpm.Calculation
)</f>
        <v>2086.0104653907556</v>
      </c>
      <c r="N205" s="5"/>
    </row>
    <row r="206" spans="1:14" x14ac:dyDescent="0.3">
      <c r="A206">
        <v>181</v>
      </c>
      <c r="B206" s="53">
        <f t="shared" si="2"/>
        <v>49310</v>
      </c>
      <c r="C206" s="70">
        <f>IF(ISBLANK($A206),"",'Variable Mortgage Schedule'!$C206)</f>
        <v>0.1</v>
      </c>
      <c r="D206" s="63">
        <f>_xlfn.LET(
_xlpm.Payment,IF(OR($C206&lt;&gt;$C205,$C205=""),-PMT($C206/12,COUNT($A206:$A$625),$H205),$D205),
_xlpm.IsPrincipalRemainingZeroCondition,ROUND($H205,2)=0,
_xlpm.IsPrincipalRemainingBlankCondition,$H205="",
_xlpm.IsPeriodBlankCondition,ISBLANK($A206),
_xlpm.Calculation,IF(_xlpm.IsPeriodBlankCondition,"",IF(_xlpm.IsPrincipalRemainingBlankCondition,"",IF(_xlpm.IsPrincipalRemainingZeroCondition,"",_xlpm.Payment))),
_xlpm.Calculation
)</f>
        <v>1586.0104653907558</v>
      </c>
      <c r="E206" s="5">
        <f>_xlfn.LET(
_xlpm.StartingPrincipalBalance,$H205,
_xlpm.IsPrincipalRemainingZeroCondition,ROUND($H205,2)=0,
_xlpm.IsPrincipalRemainingBlankCondition,$H205="",
_xlpm.IsPeriodBlankCondition,ISBLANK($A206),
_xlpm.Calculation,IF(_xlpm.IsPeriodBlankCondition,"",IF(_xlpm.IsPrincipalRemainingBlankCondition,"",IF(_xlpm.IsPrincipalRemainingZeroCondition,"",_xlpm.StartingPrincipalBalance))),
_xlpm.Calculation
)</f>
        <v>147590.07185572982</v>
      </c>
      <c r="F206" s="5" cm="1">
        <f t="array" ref="F206">_xlfn.LET(
_xlpm.InterestCalculation,$H205*($C206/12),
_xlpm.IsPrincipalRemainingZeroCondition,ROUND($H205,2)=0,
_xlpm.IsPrincipalRemainingBlankCondition,$H205="",
_xlpm.IsPeriodBlankCondition,ISBLANK($A206),
_xlpm.Calculation,IF(_xlpm.IsPeriodBlankCondition,"",IF(_xlpm.IsPrincipalRemainingBlankCondition,"",IF(_xlpm.IsPrincipalRemainingZeroCondition,"",_xlpm.InterestCalculation))),
_xlpm.Calculation
)</f>
        <v>1229.9172654644151</v>
      </c>
      <c r="G206" s="5">
        <f>_xlfn.LET(
_xlpm.PrincipalOwedCalculation,$D206-$F206,
_xlpm.IsPrincipalLessThenOrEqualToMonthlyPaymentCondition,$H205&lt;=$D206,
_xlpm.IsPrincipalZeroCondition,ROUND($H205,2) = 0,
_xlpm.IsPrincipalRemainingBlankCondition,$H205="",
_xlpm.IsPeriodBlankCondition,ISBLANK($A206),
_xlpm.Calculation,IF(_xlpm.IsPeriodBlankCondition,"",IF(_xlpm.IsPrincipalRemainingBlankCondition,"",IF(_xlpm.IsPrincipalZeroCondition,"",IF(_xlpm.IsPrincipalLessThenOrEqualToMonthlyPaymentCondition,$H205,_xlpm.PrincipalOwedCalculation)))),
_xlpm.Calculation
)</f>
        <v>356.09319992634073</v>
      </c>
      <c r="H206" s="5">
        <f>_xlfn.LET(
_xlpm.StartingBalanceGreaterThanPrincipalOwedPlusPrepaymentCondition,$E206&gt;=$G206,
_xlpm.IsPrincpalOwedPlusPrepaymentLessThanOrEqualToPrincipalRemainingCondition,ROUND($G206,2)&lt;=ROUND($H205,2),
_xlpm.IsCurrentPrincapalOwedAmtGreaterThanPrevPrincipalOwedCondition,$G205&gt;$H205,
_xlpm.IsPrincipalZeroCondition,ROUND($H205,2) = 0,
_xlpm.IsPrincipalRemainingBlankCondition,$H205="",
_xlpm.IsPeriodBlankCondition,ISBLANK($A206),
_xlpm.Calculation,IF(_xlpm.IsPeriodBlankCondition,"",IF(_xlpm.IsPrincipalRemainingBlankCondition,"",IF(_xlpm.IsPrincipalZeroCondition,"",IF(_xlpm.StartingBalanceGreaterThanPrincipalOwedPlusPrepaymentCondition,$E206-$G206,0)))),
_xlpm.Calculation
)</f>
        <v>147233.97865580348</v>
      </c>
      <c r="I206" s="5">
        <f>_xlfn.LET(
_xlpm.PrincpalRemainingCalculation,$B$11,
_xlpm.IsPrincipalZeroCondition,ROUND($H205,2) = 0,
_xlpm.IsPrincipalRemainingBlankCondition,$H205="",
_xlpm.IsPeriodBlankCondition,ISBLANK($A206),
_xlpm.Calculation,IF(_xlpm.IsPeriodBlankCondition,"",IF(_xlpm.IsPrincipalRemainingBlankCondition,"",IF(_xlpm.IsPrincipalZeroCondition,"",_xlpm.PrincpalRemainingCalculation))),
_xlpm.Calculation
)</f>
        <v>500</v>
      </c>
      <c r="J206" s="5" t="str">
        <f>_xlfn.LET(
_xlpm.IsPrincipalRemainingLessThanOrEqualToPMICutoffAmtCondition,$H205&lt;=$B$2*(1-$B$13),
_xlpm.PMIMonthlyPayment,$B$17,
_xlpm.IsPrincipalZeroCondition,ROUND($H205,2) = 0,
_xlpm.IsPrincipalRemainingBlankCondition,$H205="",
_xlpm.IsPeriodBlankCondition,ISBLANK($A206),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06" s="5">
        <f>_xlfn.LET(
_xlpm.IfPMIOwedIsBlank,IF($J206 = "",0,$J206),
_xlpm.TotalMonthlyPaymentCalculation,$F206+$G206+$I206+_xlpm.IfPMIOwedIsBlank,
_xlpm.IsPrincipalZeroCondition,ROUND($H205,2) = 0,
_xlpm.IsPrincipalRemainingBlankCondition,$H205="",
_xlpm.IsPeriodBlankCondition,ISBLANK($A206),
_xlpm.Calculation,IF(_xlpm.IsPeriodBlankCondition,"",IF(_xlpm.IsPrincipalRemainingBlankCondition,"",IF(_xlpm.IsPrincipalZeroCondition,"",_xlpm.TotalMonthlyPaymentCalculation))),
_xlpm.Calculation
)</f>
        <v>2086.0104653907556</v>
      </c>
      <c r="N206" s="5"/>
    </row>
    <row r="207" spans="1:14" x14ac:dyDescent="0.3">
      <c r="A207">
        <v>182</v>
      </c>
      <c r="B207" s="53">
        <f t="shared" si="2"/>
        <v>49341</v>
      </c>
      <c r="C207" s="70">
        <f>IF(ISBLANK($A207),"",'Variable Mortgage Schedule'!$C207)</f>
        <v>0.1</v>
      </c>
      <c r="D207" s="63">
        <f>_xlfn.LET(
_xlpm.Payment,IF(OR($C207&lt;&gt;$C206,$C206=""),-PMT($C207/12,COUNT($A207:$A$625),$H206),$D206),
_xlpm.IsPrincipalRemainingZeroCondition,ROUND($H206,2)=0,
_xlpm.IsPrincipalRemainingBlankCondition,$H206="",
_xlpm.IsPeriodBlankCondition,ISBLANK($A207),
_xlpm.Calculation,IF(_xlpm.IsPeriodBlankCondition,"",IF(_xlpm.IsPrincipalRemainingBlankCondition,"",IF(_xlpm.IsPrincipalRemainingZeroCondition,"",_xlpm.Payment))),
_xlpm.Calculation
)</f>
        <v>1586.0104653907558</v>
      </c>
      <c r="E207" s="5">
        <f>_xlfn.LET(
_xlpm.StartingPrincipalBalance,$H206,
_xlpm.IsPrincipalRemainingZeroCondition,ROUND($H206,2)=0,
_xlpm.IsPrincipalRemainingBlankCondition,$H206="",
_xlpm.IsPeriodBlankCondition,ISBLANK($A207),
_xlpm.Calculation,IF(_xlpm.IsPeriodBlankCondition,"",IF(_xlpm.IsPrincipalRemainingBlankCondition,"",IF(_xlpm.IsPrincipalRemainingZeroCondition,"",_xlpm.StartingPrincipalBalance))),
_xlpm.Calculation
)</f>
        <v>147233.97865580348</v>
      </c>
      <c r="F207" s="5" cm="1">
        <f t="array" ref="F207">_xlfn.LET(
_xlpm.InterestCalculation,$H206*($C207/12),
_xlpm.IsPrincipalRemainingZeroCondition,ROUND($H206,2)=0,
_xlpm.IsPrincipalRemainingBlankCondition,$H206="",
_xlpm.IsPeriodBlankCondition,ISBLANK($A207),
_xlpm.Calculation,IF(_xlpm.IsPeriodBlankCondition,"",IF(_xlpm.IsPrincipalRemainingBlankCondition,"",IF(_xlpm.IsPrincipalRemainingZeroCondition,"",_xlpm.InterestCalculation))),
_xlpm.Calculation
)</f>
        <v>1226.9498221316958</v>
      </c>
      <c r="G207" s="5">
        <f>_xlfn.LET(
_xlpm.PrincipalOwedCalculation,$D207-$F207,
_xlpm.IsPrincipalLessThenOrEqualToMonthlyPaymentCondition,$H206&lt;=$D207,
_xlpm.IsPrincipalZeroCondition,ROUND($H206,2) = 0,
_xlpm.IsPrincipalRemainingBlankCondition,$H206="",
_xlpm.IsPeriodBlankCondition,ISBLANK($A207),
_xlpm.Calculation,IF(_xlpm.IsPeriodBlankCondition,"",IF(_xlpm.IsPrincipalRemainingBlankCondition,"",IF(_xlpm.IsPrincipalZeroCondition,"",IF(_xlpm.IsPrincipalLessThenOrEqualToMonthlyPaymentCondition,$H206,_xlpm.PrincipalOwedCalculation)))),
_xlpm.Calculation
)</f>
        <v>359.06064325906004</v>
      </c>
      <c r="H207" s="5">
        <f>_xlfn.LET(
_xlpm.StartingBalanceGreaterThanPrincipalOwedPlusPrepaymentCondition,$E207&gt;=$G207,
_xlpm.IsPrincpalOwedPlusPrepaymentLessThanOrEqualToPrincipalRemainingCondition,ROUND($G207,2)&lt;=ROUND($H206,2),
_xlpm.IsCurrentPrincapalOwedAmtGreaterThanPrevPrincipalOwedCondition,$G206&gt;$H206,
_xlpm.IsPrincipalZeroCondition,ROUND($H206,2) = 0,
_xlpm.IsPrincipalRemainingBlankCondition,$H206="",
_xlpm.IsPeriodBlankCondition,ISBLANK($A207),
_xlpm.Calculation,IF(_xlpm.IsPeriodBlankCondition,"",IF(_xlpm.IsPrincipalRemainingBlankCondition,"",IF(_xlpm.IsPrincipalZeroCondition,"",IF(_xlpm.StartingBalanceGreaterThanPrincipalOwedPlusPrepaymentCondition,$E207-$G207,0)))),
_xlpm.Calculation
)</f>
        <v>146874.91801254443</v>
      </c>
      <c r="I207" s="5">
        <f>_xlfn.LET(
_xlpm.PrincpalRemainingCalculation,$B$11,
_xlpm.IsPrincipalZeroCondition,ROUND($H206,2) = 0,
_xlpm.IsPrincipalRemainingBlankCondition,$H206="",
_xlpm.IsPeriodBlankCondition,ISBLANK($A207),
_xlpm.Calculation,IF(_xlpm.IsPeriodBlankCondition,"",IF(_xlpm.IsPrincipalRemainingBlankCondition,"",IF(_xlpm.IsPrincipalZeroCondition,"",_xlpm.PrincpalRemainingCalculation))),
_xlpm.Calculation
)</f>
        <v>500</v>
      </c>
      <c r="J207" s="5" t="str">
        <f>_xlfn.LET(
_xlpm.IsPrincipalRemainingLessThanOrEqualToPMICutoffAmtCondition,$H206&lt;=$B$2*(1-$B$13),
_xlpm.PMIMonthlyPayment,$B$17,
_xlpm.IsPrincipalZeroCondition,ROUND($H206,2) = 0,
_xlpm.IsPrincipalRemainingBlankCondition,$H206="",
_xlpm.IsPeriodBlankCondition,ISBLANK($A207),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07" s="5">
        <f>_xlfn.LET(
_xlpm.IfPMIOwedIsBlank,IF($J207 = "",0,$J207),
_xlpm.TotalMonthlyPaymentCalculation,$F207+$G207+$I207+_xlpm.IfPMIOwedIsBlank,
_xlpm.IsPrincipalZeroCondition,ROUND($H206,2) = 0,
_xlpm.IsPrincipalRemainingBlankCondition,$H206="",
_xlpm.IsPeriodBlankCondition,ISBLANK($A207),
_xlpm.Calculation,IF(_xlpm.IsPeriodBlankCondition,"",IF(_xlpm.IsPrincipalRemainingBlankCondition,"",IF(_xlpm.IsPrincipalZeroCondition,"",_xlpm.TotalMonthlyPaymentCalculation))),
_xlpm.Calculation
)</f>
        <v>2086.0104653907556</v>
      </c>
      <c r="N207" s="5"/>
    </row>
    <row r="208" spans="1:14" x14ac:dyDescent="0.3">
      <c r="A208">
        <v>183</v>
      </c>
      <c r="B208" s="53">
        <f t="shared" si="2"/>
        <v>49369</v>
      </c>
      <c r="C208" s="70">
        <f>IF(ISBLANK($A208),"",'Variable Mortgage Schedule'!$C208)</f>
        <v>0.1</v>
      </c>
      <c r="D208" s="63">
        <f>_xlfn.LET(
_xlpm.Payment,IF(OR($C208&lt;&gt;$C207,$C207=""),-PMT($C208/12,COUNT($A208:$A$625),$H207),$D207),
_xlpm.IsPrincipalRemainingZeroCondition,ROUND($H207,2)=0,
_xlpm.IsPrincipalRemainingBlankCondition,$H207="",
_xlpm.IsPeriodBlankCondition,ISBLANK($A208),
_xlpm.Calculation,IF(_xlpm.IsPeriodBlankCondition,"",IF(_xlpm.IsPrincipalRemainingBlankCondition,"",IF(_xlpm.IsPrincipalRemainingZeroCondition,"",_xlpm.Payment))),
_xlpm.Calculation
)</f>
        <v>1586.0104653907558</v>
      </c>
      <c r="E208" s="5">
        <f>_xlfn.LET(
_xlpm.StartingPrincipalBalance,$H207,
_xlpm.IsPrincipalRemainingZeroCondition,ROUND($H207,2)=0,
_xlpm.IsPrincipalRemainingBlankCondition,$H207="",
_xlpm.IsPeriodBlankCondition,ISBLANK($A208),
_xlpm.Calculation,IF(_xlpm.IsPeriodBlankCondition,"",IF(_xlpm.IsPrincipalRemainingBlankCondition,"",IF(_xlpm.IsPrincipalRemainingZeroCondition,"",_xlpm.StartingPrincipalBalance))),
_xlpm.Calculation
)</f>
        <v>146874.91801254443</v>
      </c>
      <c r="F208" s="5" cm="1">
        <f t="array" ref="F208">_xlfn.LET(
_xlpm.InterestCalculation,$H207*($C208/12),
_xlpm.IsPrincipalRemainingZeroCondition,ROUND($H207,2)=0,
_xlpm.IsPrincipalRemainingBlankCondition,$H207="",
_xlpm.IsPeriodBlankCondition,ISBLANK($A208),
_xlpm.Calculation,IF(_xlpm.IsPeriodBlankCondition,"",IF(_xlpm.IsPrincipalRemainingBlankCondition,"",IF(_xlpm.IsPrincipalRemainingZeroCondition,"",_xlpm.InterestCalculation))),
_xlpm.Calculation
)</f>
        <v>1223.9576501045369</v>
      </c>
      <c r="G208" s="5">
        <f>_xlfn.LET(
_xlpm.PrincipalOwedCalculation,$D208-$F208,
_xlpm.IsPrincipalLessThenOrEqualToMonthlyPaymentCondition,$H207&lt;=$D208,
_xlpm.IsPrincipalZeroCondition,ROUND($H207,2) = 0,
_xlpm.IsPrincipalRemainingBlankCondition,$H207="",
_xlpm.IsPeriodBlankCondition,ISBLANK($A208),
_xlpm.Calculation,IF(_xlpm.IsPeriodBlankCondition,"",IF(_xlpm.IsPrincipalRemainingBlankCondition,"",IF(_xlpm.IsPrincipalZeroCondition,"",IF(_xlpm.IsPrincipalLessThenOrEqualToMonthlyPaymentCondition,$H207,_xlpm.PrincipalOwedCalculation)))),
_xlpm.Calculation
)</f>
        <v>362.0528152862189</v>
      </c>
      <c r="H208" s="5">
        <f>_xlfn.LET(
_xlpm.StartingBalanceGreaterThanPrincipalOwedPlusPrepaymentCondition,$E208&gt;=$G208,
_xlpm.IsPrincpalOwedPlusPrepaymentLessThanOrEqualToPrincipalRemainingCondition,ROUND($G208,2)&lt;=ROUND($H207,2),
_xlpm.IsCurrentPrincapalOwedAmtGreaterThanPrevPrincipalOwedCondition,$G207&gt;$H207,
_xlpm.IsPrincipalZeroCondition,ROUND($H207,2) = 0,
_xlpm.IsPrincipalRemainingBlankCondition,$H207="",
_xlpm.IsPeriodBlankCondition,ISBLANK($A208),
_xlpm.Calculation,IF(_xlpm.IsPeriodBlankCondition,"",IF(_xlpm.IsPrincipalRemainingBlankCondition,"",IF(_xlpm.IsPrincipalZeroCondition,"",IF(_xlpm.StartingBalanceGreaterThanPrincipalOwedPlusPrepaymentCondition,$E208-$G208,0)))),
_xlpm.Calculation
)</f>
        <v>146512.86519725822</v>
      </c>
      <c r="I208" s="5">
        <f>_xlfn.LET(
_xlpm.PrincpalRemainingCalculation,$B$11,
_xlpm.IsPrincipalZeroCondition,ROUND($H207,2) = 0,
_xlpm.IsPrincipalRemainingBlankCondition,$H207="",
_xlpm.IsPeriodBlankCondition,ISBLANK($A208),
_xlpm.Calculation,IF(_xlpm.IsPeriodBlankCondition,"",IF(_xlpm.IsPrincipalRemainingBlankCondition,"",IF(_xlpm.IsPrincipalZeroCondition,"",_xlpm.PrincpalRemainingCalculation))),
_xlpm.Calculation
)</f>
        <v>500</v>
      </c>
      <c r="J208" s="5" t="str">
        <f>_xlfn.LET(
_xlpm.IsPrincipalRemainingLessThanOrEqualToPMICutoffAmtCondition,$H207&lt;=$B$2*(1-$B$13),
_xlpm.PMIMonthlyPayment,$B$17,
_xlpm.IsPrincipalZeroCondition,ROUND($H207,2) = 0,
_xlpm.IsPrincipalRemainingBlankCondition,$H207="",
_xlpm.IsPeriodBlankCondition,ISBLANK($A208),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08" s="5">
        <f>_xlfn.LET(
_xlpm.IfPMIOwedIsBlank,IF($J208 = "",0,$J208),
_xlpm.TotalMonthlyPaymentCalculation,$F208+$G208+$I208+_xlpm.IfPMIOwedIsBlank,
_xlpm.IsPrincipalZeroCondition,ROUND($H207,2) = 0,
_xlpm.IsPrincipalRemainingBlankCondition,$H207="",
_xlpm.IsPeriodBlankCondition,ISBLANK($A208),
_xlpm.Calculation,IF(_xlpm.IsPeriodBlankCondition,"",IF(_xlpm.IsPrincipalRemainingBlankCondition,"",IF(_xlpm.IsPrincipalZeroCondition,"",_xlpm.TotalMonthlyPaymentCalculation))),
_xlpm.Calculation
)</f>
        <v>2086.0104653907556</v>
      </c>
      <c r="N208" s="5"/>
    </row>
    <row r="209" spans="1:14" x14ac:dyDescent="0.3">
      <c r="A209">
        <v>184</v>
      </c>
      <c r="B209" s="53">
        <f t="shared" si="2"/>
        <v>49400</v>
      </c>
      <c r="C209" s="70">
        <f>IF(ISBLANK($A209),"",'Variable Mortgage Schedule'!$C209)</f>
        <v>0.1</v>
      </c>
      <c r="D209" s="63">
        <f>_xlfn.LET(
_xlpm.Payment,IF(OR($C209&lt;&gt;$C208,$C208=""),-PMT($C209/12,COUNT($A209:$A$625),$H208),$D208),
_xlpm.IsPrincipalRemainingZeroCondition,ROUND($H208,2)=0,
_xlpm.IsPrincipalRemainingBlankCondition,$H208="",
_xlpm.IsPeriodBlankCondition,ISBLANK($A209),
_xlpm.Calculation,IF(_xlpm.IsPeriodBlankCondition,"",IF(_xlpm.IsPrincipalRemainingBlankCondition,"",IF(_xlpm.IsPrincipalRemainingZeroCondition,"",_xlpm.Payment))),
_xlpm.Calculation
)</f>
        <v>1586.0104653907558</v>
      </c>
      <c r="E209" s="5">
        <f>_xlfn.LET(
_xlpm.StartingPrincipalBalance,$H208,
_xlpm.IsPrincipalRemainingZeroCondition,ROUND($H208,2)=0,
_xlpm.IsPrincipalRemainingBlankCondition,$H208="",
_xlpm.IsPeriodBlankCondition,ISBLANK($A209),
_xlpm.Calculation,IF(_xlpm.IsPeriodBlankCondition,"",IF(_xlpm.IsPrincipalRemainingBlankCondition,"",IF(_xlpm.IsPrincipalRemainingZeroCondition,"",_xlpm.StartingPrincipalBalance))),
_xlpm.Calculation
)</f>
        <v>146512.86519725822</v>
      </c>
      <c r="F209" s="5" cm="1">
        <f t="array" ref="F209">_xlfn.LET(
_xlpm.InterestCalculation,$H208*($C209/12),
_xlpm.IsPrincipalRemainingZeroCondition,ROUND($H208,2)=0,
_xlpm.IsPrincipalRemainingBlankCondition,$H208="",
_xlpm.IsPeriodBlankCondition,ISBLANK($A209),
_xlpm.Calculation,IF(_xlpm.IsPeriodBlankCondition,"",IF(_xlpm.IsPrincipalRemainingBlankCondition,"",IF(_xlpm.IsPrincipalRemainingZeroCondition,"",_xlpm.InterestCalculation))),
_xlpm.Calculation
)</f>
        <v>1220.9405433104851</v>
      </c>
      <c r="G209" s="5">
        <f>_xlfn.LET(
_xlpm.PrincipalOwedCalculation,$D209-$F209,
_xlpm.IsPrincipalLessThenOrEqualToMonthlyPaymentCondition,$H208&lt;=$D209,
_xlpm.IsPrincipalZeroCondition,ROUND($H208,2) = 0,
_xlpm.IsPrincipalRemainingBlankCondition,$H208="",
_xlpm.IsPeriodBlankCondition,ISBLANK($A209),
_xlpm.Calculation,IF(_xlpm.IsPeriodBlankCondition,"",IF(_xlpm.IsPrincipalRemainingBlankCondition,"",IF(_xlpm.IsPrincipalZeroCondition,"",IF(_xlpm.IsPrincipalLessThenOrEqualToMonthlyPaymentCondition,$H208,_xlpm.PrincipalOwedCalculation)))),
_xlpm.Calculation
)</f>
        <v>365.06992208027077</v>
      </c>
      <c r="H209" s="5">
        <f>_xlfn.LET(
_xlpm.StartingBalanceGreaterThanPrincipalOwedPlusPrepaymentCondition,$E209&gt;=$G209,
_xlpm.IsPrincpalOwedPlusPrepaymentLessThanOrEqualToPrincipalRemainingCondition,ROUND($G209,2)&lt;=ROUND($H208,2),
_xlpm.IsCurrentPrincapalOwedAmtGreaterThanPrevPrincipalOwedCondition,$G208&gt;$H208,
_xlpm.IsPrincipalZeroCondition,ROUND($H208,2) = 0,
_xlpm.IsPrincipalRemainingBlankCondition,$H208="",
_xlpm.IsPeriodBlankCondition,ISBLANK($A209),
_xlpm.Calculation,IF(_xlpm.IsPeriodBlankCondition,"",IF(_xlpm.IsPrincipalRemainingBlankCondition,"",IF(_xlpm.IsPrincipalZeroCondition,"",IF(_xlpm.StartingBalanceGreaterThanPrincipalOwedPlusPrepaymentCondition,$E209-$G209,0)))),
_xlpm.Calculation
)</f>
        <v>146147.79527517795</v>
      </c>
      <c r="I209" s="5">
        <f>_xlfn.LET(
_xlpm.PrincpalRemainingCalculation,$B$11,
_xlpm.IsPrincipalZeroCondition,ROUND($H208,2) = 0,
_xlpm.IsPrincipalRemainingBlankCondition,$H208="",
_xlpm.IsPeriodBlankCondition,ISBLANK($A209),
_xlpm.Calculation,IF(_xlpm.IsPeriodBlankCondition,"",IF(_xlpm.IsPrincipalRemainingBlankCondition,"",IF(_xlpm.IsPrincipalZeroCondition,"",_xlpm.PrincpalRemainingCalculation))),
_xlpm.Calculation
)</f>
        <v>500</v>
      </c>
      <c r="J209" s="5" t="str">
        <f>_xlfn.LET(
_xlpm.IsPrincipalRemainingLessThanOrEqualToPMICutoffAmtCondition,$H208&lt;=$B$2*(1-$B$13),
_xlpm.PMIMonthlyPayment,$B$17,
_xlpm.IsPrincipalZeroCondition,ROUND($H208,2) = 0,
_xlpm.IsPrincipalRemainingBlankCondition,$H208="",
_xlpm.IsPeriodBlankCondition,ISBLANK($A209),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09" s="5">
        <f>_xlfn.LET(
_xlpm.IfPMIOwedIsBlank,IF($J209 = "",0,$J209),
_xlpm.TotalMonthlyPaymentCalculation,$F209+$G209+$I209+_xlpm.IfPMIOwedIsBlank,
_xlpm.IsPrincipalZeroCondition,ROUND($H208,2) = 0,
_xlpm.IsPrincipalRemainingBlankCondition,$H208="",
_xlpm.IsPeriodBlankCondition,ISBLANK($A209),
_xlpm.Calculation,IF(_xlpm.IsPeriodBlankCondition,"",IF(_xlpm.IsPrincipalRemainingBlankCondition,"",IF(_xlpm.IsPrincipalZeroCondition,"",_xlpm.TotalMonthlyPaymentCalculation))),
_xlpm.Calculation
)</f>
        <v>2086.0104653907556</v>
      </c>
      <c r="N209" s="5"/>
    </row>
    <row r="210" spans="1:14" x14ac:dyDescent="0.3">
      <c r="A210">
        <v>185</v>
      </c>
      <c r="B210" s="53">
        <f t="shared" si="2"/>
        <v>49430</v>
      </c>
      <c r="C210" s="70">
        <f>IF(ISBLANK($A210),"",'Variable Mortgage Schedule'!$C210)</f>
        <v>0.1</v>
      </c>
      <c r="D210" s="63">
        <f>_xlfn.LET(
_xlpm.Payment,IF(OR($C210&lt;&gt;$C209,$C209=""),-PMT($C210/12,COUNT($A210:$A$625),$H209),$D209),
_xlpm.IsPrincipalRemainingZeroCondition,ROUND($H209,2)=0,
_xlpm.IsPrincipalRemainingBlankCondition,$H209="",
_xlpm.IsPeriodBlankCondition,ISBLANK($A210),
_xlpm.Calculation,IF(_xlpm.IsPeriodBlankCondition,"",IF(_xlpm.IsPrincipalRemainingBlankCondition,"",IF(_xlpm.IsPrincipalRemainingZeroCondition,"",_xlpm.Payment))),
_xlpm.Calculation
)</f>
        <v>1586.0104653907558</v>
      </c>
      <c r="E210" s="5">
        <f>_xlfn.LET(
_xlpm.StartingPrincipalBalance,$H209,
_xlpm.IsPrincipalRemainingZeroCondition,ROUND($H209,2)=0,
_xlpm.IsPrincipalRemainingBlankCondition,$H209="",
_xlpm.IsPeriodBlankCondition,ISBLANK($A210),
_xlpm.Calculation,IF(_xlpm.IsPeriodBlankCondition,"",IF(_xlpm.IsPrincipalRemainingBlankCondition,"",IF(_xlpm.IsPrincipalRemainingZeroCondition,"",_xlpm.StartingPrincipalBalance))),
_xlpm.Calculation
)</f>
        <v>146147.79527517795</v>
      </c>
      <c r="F210" s="5" cm="1">
        <f t="array" ref="F210">_xlfn.LET(
_xlpm.InterestCalculation,$H209*($C210/12),
_xlpm.IsPrincipalRemainingZeroCondition,ROUND($H209,2)=0,
_xlpm.IsPrincipalRemainingBlankCondition,$H209="",
_xlpm.IsPeriodBlankCondition,ISBLANK($A210),
_xlpm.Calculation,IF(_xlpm.IsPeriodBlankCondition,"",IF(_xlpm.IsPrincipalRemainingBlankCondition,"",IF(_xlpm.IsPrincipalRemainingZeroCondition,"",_xlpm.InterestCalculation))),
_xlpm.Calculation
)</f>
        <v>1217.8982939598163</v>
      </c>
      <c r="G210" s="5">
        <f>_xlfn.LET(
_xlpm.PrincipalOwedCalculation,$D210-$F210,
_xlpm.IsPrincipalLessThenOrEqualToMonthlyPaymentCondition,$H209&lt;=$D210,
_xlpm.IsPrincipalZeroCondition,ROUND($H209,2) = 0,
_xlpm.IsPrincipalRemainingBlankCondition,$H209="",
_xlpm.IsPeriodBlankCondition,ISBLANK($A210),
_xlpm.Calculation,IF(_xlpm.IsPeriodBlankCondition,"",IF(_xlpm.IsPrincipalRemainingBlankCondition,"",IF(_xlpm.IsPrincipalZeroCondition,"",IF(_xlpm.IsPrincipalLessThenOrEqualToMonthlyPaymentCondition,$H209,_xlpm.PrincipalOwedCalculation)))),
_xlpm.Calculation
)</f>
        <v>368.1121714309395</v>
      </c>
      <c r="H210" s="5">
        <f>_xlfn.LET(
_xlpm.StartingBalanceGreaterThanPrincipalOwedPlusPrepaymentCondition,$E210&gt;=$G210,
_xlpm.IsPrincpalOwedPlusPrepaymentLessThanOrEqualToPrincipalRemainingCondition,ROUND($G210,2)&lt;=ROUND($H209,2),
_xlpm.IsCurrentPrincapalOwedAmtGreaterThanPrevPrincipalOwedCondition,$G209&gt;$H209,
_xlpm.IsPrincipalZeroCondition,ROUND($H209,2) = 0,
_xlpm.IsPrincipalRemainingBlankCondition,$H209="",
_xlpm.IsPeriodBlankCondition,ISBLANK($A210),
_xlpm.Calculation,IF(_xlpm.IsPeriodBlankCondition,"",IF(_xlpm.IsPrincipalRemainingBlankCondition,"",IF(_xlpm.IsPrincipalZeroCondition,"",IF(_xlpm.StartingBalanceGreaterThanPrincipalOwedPlusPrepaymentCondition,$E210-$G210,0)))),
_xlpm.Calculation
)</f>
        <v>145779.68310374703</v>
      </c>
      <c r="I210" s="5">
        <f>_xlfn.LET(
_xlpm.PrincpalRemainingCalculation,$B$11,
_xlpm.IsPrincipalZeroCondition,ROUND($H209,2) = 0,
_xlpm.IsPrincipalRemainingBlankCondition,$H209="",
_xlpm.IsPeriodBlankCondition,ISBLANK($A210),
_xlpm.Calculation,IF(_xlpm.IsPeriodBlankCondition,"",IF(_xlpm.IsPrincipalRemainingBlankCondition,"",IF(_xlpm.IsPrincipalZeroCondition,"",_xlpm.PrincpalRemainingCalculation))),
_xlpm.Calculation
)</f>
        <v>500</v>
      </c>
      <c r="J210" s="5" t="str">
        <f>_xlfn.LET(
_xlpm.IsPrincipalRemainingLessThanOrEqualToPMICutoffAmtCondition,$H209&lt;=$B$2*(1-$B$13),
_xlpm.PMIMonthlyPayment,$B$17,
_xlpm.IsPrincipalZeroCondition,ROUND($H209,2) = 0,
_xlpm.IsPrincipalRemainingBlankCondition,$H209="",
_xlpm.IsPeriodBlankCondition,ISBLANK($A210),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10" s="5">
        <f>_xlfn.LET(
_xlpm.IfPMIOwedIsBlank,IF($J210 = "",0,$J210),
_xlpm.TotalMonthlyPaymentCalculation,$F210+$G210+$I210+_xlpm.IfPMIOwedIsBlank,
_xlpm.IsPrincipalZeroCondition,ROUND($H209,2) = 0,
_xlpm.IsPrincipalRemainingBlankCondition,$H209="",
_xlpm.IsPeriodBlankCondition,ISBLANK($A210),
_xlpm.Calculation,IF(_xlpm.IsPeriodBlankCondition,"",IF(_xlpm.IsPrincipalRemainingBlankCondition,"",IF(_xlpm.IsPrincipalZeroCondition,"",_xlpm.TotalMonthlyPaymentCalculation))),
_xlpm.Calculation
)</f>
        <v>2086.0104653907556</v>
      </c>
      <c r="N210" s="5"/>
    </row>
    <row r="211" spans="1:14" x14ac:dyDescent="0.3">
      <c r="A211">
        <v>186</v>
      </c>
      <c r="B211" s="53">
        <f t="shared" si="2"/>
        <v>49461</v>
      </c>
      <c r="C211" s="70">
        <f>IF(ISBLANK($A211),"",'Variable Mortgage Schedule'!$C211)</f>
        <v>0.1</v>
      </c>
      <c r="D211" s="63">
        <f>_xlfn.LET(
_xlpm.Payment,IF(OR($C211&lt;&gt;$C210,$C210=""),-PMT($C211/12,COUNT($A211:$A$625),$H210),$D210),
_xlpm.IsPrincipalRemainingZeroCondition,ROUND($H210,2)=0,
_xlpm.IsPrincipalRemainingBlankCondition,$H210="",
_xlpm.IsPeriodBlankCondition,ISBLANK($A211),
_xlpm.Calculation,IF(_xlpm.IsPeriodBlankCondition,"",IF(_xlpm.IsPrincipalRemainingBlankCondition,"",IF(_xlpm.IsPrincipalRemainingZeroCondition,"",_xlpm.Payment))),
_xlpm.Calculation
)</f>
        <v>1586.0104653907558</v>
      </c>
      <c r="E211" s="5">
        <f>_xlfn.LET(
_xlpm.StartingPrincipalBalance,$H210,
_xlpm.IsPrincipalRemainingZeroCondition,ROUND($H210,2)=0,
_xlpm.IsPrincipalRemainingBlankCondition,$H210="",
_xlpm.IsPeriodBlankCondition,ISBLANK($A211),
_xlpm.Calculation,IF(_xlpm.IsPeriodBlankCondition,"",IF(_xlpm.IsPrincipalRemainingBlankCondition,"",IF(_xlpm.IsPrincipalRemainingZeroCondition,"",_xlpm.StartingPrincipalBalance))),
_xlpm.Calculation
)</f>
        <v>145779.68310374703</v>
      </c>
      <c r="F211" s="5" cm="1">
        <f t="array" ref="F211">_xlfn.LET(
_xlpm.InterestCalculation,$H210*($C211/12),
_xlpm.IsPrincipalRemainingZeroCondition,ROUND($H210,2)=0,
_xlpm.IsPrincipalRemainingBlankCondition,$H210="",
_xlpm.IsPeriodBlankCondition,ISBLANK($A211),
_xlpm.Calculation,IF(_xlpm.IsPeriodBlankCondition,"",IF(_xlpm.IsPrincipalRemainingBlankCondition,"",IF(_xlpm.IsPrincipalRemainingZeroCondition,"",_xlpm.InterestCalculation))),
_xlpm.Calculation
)</f>
        <v>1214.8306925312252</v>
      </c>
      <c r="G211" s="5">
        <f>_xlfn.LET(
_xlpm.PrincipalOwedCalculation,$D211-$F211,
_xlpm.IsPrincipalLessThenOrEqualToMonthlyPaymentCondition,$H210&lt;=$D211,
_xlpm.IsPrincipalZeroCondition,ROUND($H210,2) = 0,
_xlpm.IsPrincipalRemainingBlankCondition,$H210="",
_xlpm.IsPeriodBlankCondition,ISBLANK($A211),
_xlpm.Calculation,IF(_xlpm.IsPeriodBlankCondition,"",IF(_xlpm.IsPrincipalRemainingBlankCondition,"",IF(_xlpm.IsPrincipalZeroCondition,"",IF(_xlpm.IsPrincipalLessThenOrEqualToMonthlyPaymentCondition,$H210,_xlpm.PrincipalOwedCalculation)))),
_xlpm.Calculation
)</f>
        <v>371.17977285953066</v>
      </c>
      <c r="H211" s="5">
        <f>_xlfn.LET(
_xlpm.StartingBalanceGreaterThanPrincipalOwedPlusPrepaymentCondition,$E211&gt;=$G211,
_xlpm.IsPrincpalOwedPlusPrepaymentLessThanOrEqualToPrincipalRemainingCondition,ROUND($G211,2)&lt;=ROUND($H210,2),
_xlpm.IsCurrentPrincapalOwedAmtGreaterThanPrevPrincipalOwedCondition,$G210&gt;$H210,
_xlpm.IsPrincipalZeroCondition,ROUND($H210,2) = 0,
_xlpm.IsPrincipalRemainingBlankCondition,$H210="",
_xlpm.IsPeriodBlankCondition,ISBLANK($A211),
_xlpm.Calculation,IF(_xlpm.IsPeriodBlankCondition,"",IF(_xlpm.IsPrincipalRemainingBlankCondition,"",IF(_xlpm.IsPrincipalZeroCondition,"",IF(_xlpm.StartingBalanceGreaterThanPrincipalOwedPlusPrepaymentCondition,$E211-$G211,0)))),
_xlpm.Calculation
)</f>
        <v>145408.5033308875</v>
      </c>
      <c r="I211" s="5">
        <f>_xlfn.LET(
_xlpm.PrincpalRemainingCalculation,$B$11,
_xlpm.IsPrincipalZeroCondition,ROUND($H210,2) = 0,
_xlpm.IsPrincipalRemainingBlankCondition,$H210="",
_xlpm.IsPeriodBlankCondition,ISBLANK($A211),
_xlpm.Calculation,IF(_xlpm.IsPeriodBlankCondition,"",IF(_xlpm.IsPrincipalRemainingBlankCondition,"",IF(_xlpm.IsPrincipalZeroCondition,"",_xlpm.PrincpalRemainingCalculation))),
_xlpm.Calculation
)</f>
        <v>500</v>
      </c>
      <c r="J211" s="5" t="str">
        <f>_xlfn.LET(
_xlpm.IsPrincipalRemainingLessThanOrEqualToPMICutoffAmtCondition,$H210&lt;=$B$2*(1-$B$13),
_xlpm.PMIMonthlyPayment,$B$17,
_xlpm.IsPrincipalZeroCondition,ROUND($H210,2) = 0,
_xlpm.IsPrincipalRemainingBlankCondition,$H210="",
_xlpm.IsPeriodBlankCondition,ISBLANK($A211),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11" s="5">
        <f>_xlfn.LET(
_xlpm.IfPMIOwedIsBlank,IF($J211 = "",0,$J211),
_xlpm.TotalMonthlyPaymentCalculation,$F211+$G211+$I211+_xlpm.IfPMIOwedIsBlank,
_xlpm.IsPrincipalZeroCondition,ROUND($H210,2) = 0,
_xlpm.IsPrincipalRemainingBlankCondition,$H210="",
_xlpm.IsPeriodBlankCondition,ISBLANK($A211),
_xlpm.Calculation,IF(_xlpm.IsPeriodBlankCondition,"",IF(_xlpm.IsPrincipalRemainingBlankCondition,"",IF(_xlpm.IsPrincipalZeroCondition,"",_xlpm.TotalMonthlyPaymentCalculation))),
_xlpm.Calculation
)</f>
        <v>2086.0104653907556</v>
      </c>
      <c r="N211" s="5"/>
    </row>
    <row r="212" spans="1:14" x14ac:dyDescent="0.3">
      <c r="A212">
        <v>187</v>
      </c>
      <c r="B212" s="53">
        <f t="shared" si="2"/>
        <v>49491</v>
      </c>
      <c r="C212" s="70">
        <f>IF(ISBLANK($A212),"",'Variable Mortgage Schedule'!$C212)</f>
        <v>0.1</v>
      </c>
      <c r="D212" s="63">
        <f>_xlfn.LET(
_xlpm.Payment,IF(OR($C212&lt;&gt;$C211,$C211=""),-PMT($C212/12,COUNT($A212:$A$625),$H211),$D211),
_xlpm.IsPrincipalRemainingZeroCondition,ROUND($H211,2)=0,
_xlpm.IsPrincipalRemainingBlankCondition,$H211="",
_xlpm.IsPeriodBlankCondition,ISBLANK($A212),
_xlpm.Calculation,IF(_xlpm.IsPeriodBlankCondition,"",IF(_xlpm.IsPrincipalRemainingBlankCondition,"",IF(_xlpm.IsPrincipalRemainingZeroCondition,"",_xlpm.Payment))),
_xlpm.Calculation
)</f>
        <v>1586.0104653907558</v>
      </c>
      <c r="E212" s="5">
        <f>_xlfn.LET(
_xlpm.StartingPrincipalBalance,$H211,
_xlpm.IsPrincipalRemainingZeroCondition,ROUND($H211,2)=0,
_xlpm.IsPrincipalRemainingBlankCondition,$H211="",
_xlpm.IsPeriodBlankCondition,ISBLANK($A212),
_xlpm.Calculation,IF(_xlpm.IsPeriodBlankCondition,"",IF(_xlpm.IsPrincipalRemainingBlankCondition,"",IF(_xlpm.IsPrincipalRemainingZeroCondition,"",_xlpm.StartingPrincipalBalance))),
_xlpm.Calculation
)</f>
        <v>145408.5033308875</v>
      </c>
      <c r="F212" s="5" cm="1">
        <f t="array" ref="F212">_xlfn.LET(
_xlpm.InterestCalculation,$H211*($C212/12),
_xlpm.IsPrincipalRemainingZeroCondition,ROUND($H211,2)=0,
_xlpm.IsPrincipalRemainingBlankCondition,$H211="",
_xlpm.IsPeriodBlankCondition,ISBLANK($A212),
_xlpm.Calculation,IF(_xlpm.IsPeriodBlankCondition,"",IF(_xlpm.IsPrincipalRemainingBlankCondition,"",IF(_xlpm.IsPrincipalRemainingZeroCondition,"",_xlpm.InterestCalculation))),
_xlpm.Calculation
)</f>
        <v>1211.7375277573958</v>
      </c>
      <c r="G212" s="5">
        <f>_xlfn.LET(
_xlpm.PrincipalOwedCalculation,$D212-$F212,
_xlpm.IsPrincipalLessThenOrEqualToMonthlyPaymentCondition,$H211&lt;=$D212,
_xlpm.IsPrincipalZeroCondition,ROUND($H211,2) = 0,
_xlpm.IsPrincipalRemainingBlankCondition,$H211="",
_xlpm.IsPeriodBlankCondition,ISBLANK($A212),
_xlpm.Calculation,IF(_xlpm.IsPeriodBlankCondition,"",IF(_xlpm.IsPrincipalRemainingBlankCondition,"",IF(_xlpm.IsPrincipalZeroCondition,"",IF(_xlpm.IsPrincipalLessThenOrEqualToMonthlyPaymentCondition,$H211,_xlpm.PrincipalOwedCalculation)))),
_xlpm.Calculation
)</f>
        <v>374.27293763336002</v>
      </c>
      <c r="H212" s="5">
        <f>_xlfn.LET(
_xlpm.StartingBalanceGreaterThanPrincipalOwedPlusPrepaymentCondition,$E212&gt;=$G212,
_xlpm.IsPrincpalOwedPlusPrepaymentLessThanOrEqualToPrincipalRemainingCondition,ROUND($G212,2)&lt;=ROUND($H211,2),
_xlpm.IsCurrentPrincapalOwedAmtGreaterThanPrevPrincipalOwedCondition,$G211&gt;$H211,
_xlpm.IsPrincipalZeroCondition,ROUND($H211,2) = 0,
_xlpm.IsPrincipalRemainingBlankCondition,$H211="",
_xlpm.IsPeriodBlankCondition,ISBLANK($A212),
_xlpm.Calculation,IF(_xlpm.IsPeriodBlankCondition,"",IF(_xlpm.IsPrincipalRemainingBlankCondition,"",IF(_xlpm.IsPrincipalZeroCondition,"",IF(_xlpm.StartingBalanceGreaterThanPrincipalOwedPlusPrepaymentCondition,$E212-$G212,0)))),
_xlpm.Calculation
)</f>
        <v>145034.23039325414</v>
      </c>
      <c r="I212" s="5">
        <f>_xlfn.LET(
_xlpm.PrincpalRemainingCalculation,$B$11,
_xlpm.IsPrincipalZeroCondition,ROUND($H211,2) = 0,
_xlpm.IsPrincipalRemainingBlankCondition,$H211="",
_xlpm.IsPeriodBlankCondition,ISBLANK($A212),
_xlpm.Calculation,IF(_xlpm.IsPeriodBlankCondition,"",IF(_xlpm.IsPrincipalRemainingBlankCondition,"",IF(_xlpm.IsPrincipalZeroCondition,"",_xlpm.PrincpalRemainingCalculation))),
_xlpm.Calculation
)</f>
        <v>500</v>
      </c>
      <c r="J212" s="5" t="str">
        <f>_xlfn.LET(
_xlpm.IsPrincipalRemainingLessThanOrEqualToPMICutoffAmtCondition,$H211&lt;=$B$2*(1-$B$13),
_xlpm.PMIMonthlyPayment,$B$17,
_xlpm.IsPrincipalZeroCondition,ROUND($H211,2) = 0,
_xlpm.IsPrincipalRemainingBlankCondition,$H211="",
_xlpm.IsPeriodBlankCondition,ISBLANK($A212),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12" s="5">
        <f>_xlfn.LET(
_xlpm.IfPMIOwedIsBlank,IF($J212 = "",0,$J212),
_xlpm.TotalMonthlyPaymentCalculation,$F212+$G212+$I212+_xlpm.IfPMIOwedIsBlank,
_xlpm.IsPrincipalZeroCondition,ROUND($H211,2) = 0,
_xlpm.IsPrincipalRemainingBlankCondition,$H211="",
_xlpm.IsPeriodBlankCondition,ISBLANK($A212),
_xlpm.Calculation,IF(_xlpm.IsPeriodBlankCondition,"",IF(_xlpm.IsPrincipalRemainingBlankCondition,"",IF(_xlpm.IsPrincipalZeroCondition,"",_xlpm.TotalMonthlyPaymentCalculation))),
_xlpm.Calculation
)</f>
        <v>2086.0104653907556</v>
      </c>
      <c r="N212" s="5"/>
    </row>
    <row r="213" spans="1:14" x14ac:dyDescent="0.3">
      <c r="A213">
        <v>188</v>
      </c>
      <c r="B213" s="53">
        <f t="shared" si="2"/>
        <v>49522</v>
      </c>
      <c r="C213" s="70">
        <f>IF(ISBLANK($A213),"",'Variable Mortgage Schedule'!$C213)</f>
        <v>0.1</v>
      </c>
      <c r="D213" s="63">
        <f>_xlfn.LET(
_xlpm.Payment,IF(OR($C213&lt;&gt;$C212,$C212=""),-PMT($C213/12,COUNT($A213:$A$625),$H212),$D212),
_xlpm.IsPrincipalRemainingZeroCondition,ROUND($H212,2)=0,
_xlpm.IsPrincipalRemainingBlankCondition,$H212="",
_xlpm.IsPeriodBlankCondition,ISBLANK($A213),
_xlpm.Calculation,IF(_xlpm.IsPeriodBlankCondition,"",IF(_xlpm.IsPrincipalRemainingBlankCondition,"",IF(_xlpm.IsPrincipalRemainingZeroCondition,"",_xlpm.Payment))),
_xlpm.Calculation
)</f>
        <v>1586.0104653907558</v>
      </c>
      <c r="E213" s="5">
        <f>_xlfn.LET(
_xlpm.StartingPrincipalBalance,$H212,
_xlpm.IsPrincipalRemainingZeroCondition,ROUND($H212,2)=0,
_xlpm.IsPrincipalRemainingBlankCondition,$H212="",
_xlpm.IsPeriodBlankCondition,ISBLANK($A213),
_xlpm.Calculation,IF(_xlpm.IsPeriodBlankCondition,"",IF(_xlpm.IsPrincipalRemainingBlankCondition,"",IF(_xlpm.IsPrincipalRemainingZeroCondition,"",_xlpm.StartingPrincipalBalance))),
_xlpm.Calculation
)</f>
        <v>145034.23039325414</v>
      </c>
      <c r="F213" s="5" cm="1">
        <f t="array" ref="F213">_xlfn.LET(
_xlpm.InterestCalculation,$H212*($C213/12),
_xlpm.IsPrincipalRemainingZeroCondition,ROUND($H212,2)=0,
_xlpm.IsPrincipalRemainingBlankCondition,$H212="",
_xlpm.IsPeriodBlankCondition,ISBLANK($A213),
_xlpm.Calculation,IF(_xlpm.IsPeriodBlankCondition,"",IF(_xlpm.IsPrincipalRemainingBlankCondition,"",IF(_xlpm.IsPrincipalRemainingZeroCondition,"",_xlpm.InterestCalculation))),
_xlpm.Calculation
)</f>
        <v>1208.6185866104511</v>
      </c>
      <c r="G213" s="5">
        <f>_xlfn.LET(
_xlpm.PrincipalOwedCalculation,$D213-$F213,
_xlpm.IsPrincipalLessThenOrEqualToMonthlyPaymentCondition,$H212&lt;=$D213,
_xlpm.IsPrincipalZeroCondition,ROUND($H212,2) = 0,
_xlpm.IsPrincipalRemainingBlankCondition,$H212="",
_xlpm.IsPeriodBlankCondition,ISBLANK($A213),
_xlpm.Calculation,IF(_xlpm.IsPeriodBlankCondition,"",IF(_xlpm.IsPrincipalRemainingBlankCondition,"",IF(_xlpm.IsPrincipalZeroCondition,"",IF(_xlpm.IsPrincipalLessThenOrEqualToMonthlyPaymentCondition,$H212,_xlpm.PrincipalOwedCalculation)))),
_xlpm.Calculation
)</f>
        <v>377.39187878030475</v>
      </c>
      <c r="H213" s="5">
        <f>_xlfn.LET(
_xlpm.StartingBalanceGreaterThanPrincipalOwedPlusPrepaymentCondition,$E213&gt;=$G213,
_xlpm.IsPrincpalOwedPlusPrepaymentLessThanOrEqualToPrincipalRemainingCondition,ROUND($G213,2)&lt;=ROUND($H212,2),
_xlpm.IsCurrentPrincapalOwedAmtGreaterThanPrevPrincipalOwedCondition,$G212&gt;$H212,
_xlpm.IsPrincipalZeroCondition,ROUND($H212,2) = 0,
_xlpm.IsPrincipalRemainingBlankCondition,$H212="",
_xlpm.IsPeriodBlankCondition,ISBLANK($A213),
_xlpm.Calculation,IF(_xlpm.IsPeriodBlankCondition,"",IF(_xlpm.IsPrincipalRemainingBlankCondition,"",IF(_xlpm.IsPrincipalZeroCondition,"",IF(_xlpm.StartingBalanceGreaterThanPrincipalOwedPlusPrepaymentCondition,$E213-$G213,0)))),
_xlpm.Calculation
)</f>
        <v>144656.83851447384</v>
      </c>
      <c r="I213" s="5">
        <f>_xlfn.LET(
_xlpm.PrincpalRemainingCalculation,$B$11,
_xlpm.IsPrincipalZeroCondition,ROUND($H212,2) = 0,
_xlpm.IsPrincipalRemainingBlankCondition,$H212="",
_xlpm.IsPeriodBlankCondition,ISBLANK($A213),
_xlpm.Calculation,IF(_xlpm.IsPeriodBlankCondition,"",IF(_xlpm.IsPrincipalRemainingBlankCondition,"",IF(_xlpm.IsPrincipalZeroCondition,"",_xlpm.PrincpalRemainingCalculation))),
_xlpm.Calculation
)</f>
        <v>500</v>
      </c>
      <c r="J213" s="5" t="str">
        <f>_xlfn.LET(
_xlpm.IsPrincipalRemainingLessThanOrEqualToPMICutoffAmtCondition,$H212&lt;=$B$2*(1-$B$13),
_xlpm.PMIMonthlyPayment,$B$17,
_xlpm.IsPrincipalZeroCondition,ROUND($H212,2) = 0,
_xlpm.IsPrincipalRemainingBlankCondition,$H212="",
_xlpm.IsPeriodBlankCondition,ISBLANK($A213),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13" s="5">
        <f>_xlfn.LET(
_xlpm.IfPMIOwedIsBlank,IF($J213 = "",0,$J213),
_xlpm.TotalMonthlyPaymentCalculation,$F213+$G213+$I213+_xlpm.IfPMIOwedIsBlank,
_xlpm.IsPrincipalZeroCondition,ROUND($H212,2) = 0,
_xlpm.IsPrincipalRemainingBlankCondition,$H212="",
_xlpm.IsPeriodBlankCondition,ISBLANK($A213),
_xlpm.Calculation,IF(_xlpm.IsPeriodBlankCondition,"",IF(_xlpm.IsPrincipalRemainingBlankCondition,"",IF(_xlpm.IsPrincipalZeroCondition,"",_xlpm.TotalMonthlyPaymentCalculation))),
_xlpm.Calculation
)</f>
        <v>2086.0104653907556</v>
      </c>
      <c r="N213" s="5"/>
    </row>
    <row r="214" spans="1:14" x14ac:dyDescent="0.3">
      <c r="A214">
        <v>189</v>
      </c>
      <c r="B214" s="53">
        <f t="shared" si="2"/>
        <v>49553</v>
      </c>
      <c r="C214" s="70">
        <f>IF(ISBLANK($A214),"",'Variable Mortgage Schedule'!$C214)</f>
        <v>0.1</v>
      </c>
      <c r="D214" s="63">
        <f>_xlfn.LET(
_xlpm.Payment,IF(OR($C214&lt;&gt;$C213,$C213=""),-PMT($C214/12,COUNT($A214:$A$625),$H213),$D213),
_xlpm.IsPrincipalRemainingZeroCondition,ROUND($H213,2)=0,
_xlpm.IsPrincipalRemainingBlankCondition,$H213="",
_xlpm.IsPeriodBlankCondition,ISBLANK($A214),
_xlpm.Calculation,IF(_xlpm.IsPeriodBlankCondition,"",IF(_xlpm.IsPrincipalRemainingBlankCondition,"",IF(_xlpm.IsPrincipalRemainingZeroCondition,"",_xlpm.Payment))),
_xlpm.Calculation
)</f>
        <v>1586.0104653907558</v>
      </c>
      <c r="E214" s="5">
        <f>_xlfn.LET(
_xlpm.StartingPrincipalBalance,$H213,
_xlpm.IsPrincipalRemainingZeroCondition,ROUND($H213,2)=0,
_xlpm.IsPrincipalRemainingBlankCondition,$H213="",
_xlpm.IsPeriodBlankCondition,ISBLANK($A214),
_xlpm.Calculation,IF(_xlpm.IsPeriodBlankCondition,"",IF(_xlpm.IsPrincipalRemainingBlankCondition,"",IF(_xlpm.IsPrincipalRemainingZeroCondition,"",_xlpm.StartingPrincipalBalance))),
_xlpm.Calculation
)</f>
        <v>144656.83851447384</v>
      </c>
      <c r="F214" s="5" cm="1">
        <f t="array" ref="F214">_xlfn.LET(
_xlpm.InterestCalculation,$H213*($C214/12),
_xlpm.IsPrincipalRemainingZeroCondition,ROUND($H213,2)=0,
_xlpm.IsPrincipalRemainingBlankCondition,$H213="",
_xlpm.IsPeriodBlankCondition,ISBLANK($A214),
_xlpm.Calculation,IF(_xlpm.IsPeriodBlankCondition,"",IF(_xlpm.IsPrincipalRemainingBlankCondition,"",IF(_xlpm.IsPrincipalRemainingZeroCondition,"",_xlpm.InterestCalculation))),
_xlpm.Calculation
)</f>
        <v>1205.473654287282</v>
      </c>
      <c r="G214" s="5">
        <f>_xlfn.LET(
_xlpm.PrincipalOwedCalculation,$D214-$F214,
_xlpm.IsPrincipalLessThenOrEqualToMonthlyPaymentCondition,$H213&lt;=$D214,
_xlpm.IsPrincipalZeroCondition,ROUND($H213,2) = 0,
_xlpm.IsPrincipalRemainingBlankCondition,$H213="",
_xlpm.IsPeriodBlankCondition,ISBLANK($A214),
_xlpm.Calculation,IF(_xlpm.IsPeriodBlankCondition,"",IF(_xlpm.IsPrincipalRemainingBlankCondition,"",IF(_xlpm.IsPrincipalZeroCondition,"",IF(_xlpm.IsPrincipalLessThenOrEqualToMonthlyPaymentCondition,$H213,_xlpm.PrincipalOwedCalculation)))),
_xlpm.Calculation
)</f>
        <v>380.53681110347384</v>
      </c>
      <c r="H214" s="5">
        <f>_xlfn.LET(
_xlpm.StartingBalanceGreaterThanPrincipalOwedPlusPrepaymentCondition,$E214&gt;=$G214,
_xlpm.IsPrincpalOwedPlusPrepaymentLessThanOrEqualToPrincipalRemainingCondition,ROUND($G214,2)&lt;=ROUND($H213,2),
_xlpm.IsCurrentPrincapalOwedAmtGreaterThanPrevPrincipalOwedCondition,$G213&gt;$H213,
_xlpm.IsPrincipalZeroCondition,ROUND($H213,2) = 0,
_xlpm.IsPrincipalRemainingBlankCondition,$H213="",
_xlpm.IsPeriodBlankCondition,ISBLANK($A214),
_xlpm.Calculation,IF(_xlpm.IsPeriodBlankCondition,"",IF(_xlpm.IsPrincipalRemainingBlankCondition,"",IF(_xlpm.IsPrincipalZeroCondition,"",IF(_xlpm.StartingBalanceGreaterThanPrincipalOwedPlusPrepaymentCondition,$E214-$G214,0)))),
_xlpm.Calculation
)</f>
        <v>144276.30170337038</v>
      </c>
      <c r="I214" s="5">
        <f>_xlfn.LET(
_xlpm.PrincpalRemainingCalculation,$B$11,
_xlpm.IsPrincipalZeroCondition,ROUND($H213,2) = 0,
_xlpm.IsPrincipalRemainingBlankCondition,$H213="",
_xlpm.IsPeriodBlankCondition,ISBLANK($A214),
_xlpm.Calculation,IF(_xlpm.IsPeriodBlankCondition,"",IF(_xlpm.IsPrincipalRemainingBlankCondition,"",IF(_xlpm.IsPrincipalZeroCondition,"",_xlpm.PrincpalRemainingCalculation))),
_xlpm.Calculation
)</f>
        <v>500</v>
      </c>
      <c r="J214" s="5" t="str">
        <f>_xlfn.LET(
_xlpm.IsPrincipalRemainingLessThanOrEqualToPMICutoffAmtCondition,$H213&lt;=$B$2*(1-$B$13),
_xlpm.PMIMonthlyPayment,$B$17,
_xlpm.IsPrincipalZeroCondition,ROUND($H213,2) = 0,
_xlpm.IsPrincipalRemainingBlankCondition,$H213="",
_xlpm.IsPeriodBlankCondition,ISBLANK($A214),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14" s="5">
        <f>_xlfn.LET(
_xlpm.IfPMIOwedIsBlank,IF($J214 = "",0,$J214),
_xlpm.TotalMonthlyPaymentCalculation,$F214+$G214+$I214+_xlpm.IfPMIOwedIsBlank,
_xlpm.IsPrincipalZeroCondition,ROUND($H213,2) = 0,
_xlpm.IsPrincipalRemainingBlankCondition,$H213="",
_xlpm.IsPeriodBlankCondition,ISBLANK($A214),
_xlpm.Calculation,IF(_xlpm.IsPeriodBlankCondition,"",IF(_xlpm.IsPrincipalRemainingBlankCondition,"",IF(_xlpm.IsPrincipalZeroCondition,"",_xlpm.TotalMonthlyPaymentCalculation))),
_xlpm.Calculation
)</f>
        <v>2086.0104653907556</v>
      </c>
      <c r="N214" s="5"/>
    </row>
    <row r="215" spans="1:14" x14ac:dyDescent="0.3">
      <c r="A215">
        <v>190</v>
      </c>
      <c r="B215" s="53">
        <f t="shared" si="2"/>
        <v>49583</v>
      </c>
      <c r="C215" s="70">
        <f>IF(ISBLANK($A215),"",'Variable Mortgage Schedule'!$C215)</f>
        <v>0.1</v>
      </c>
      <c r="D215" s="63">
        <f>_xlfn.LET(
_xlpm.Payment,IF(OR($C215&lt;&gt;$C214,$C214=""),-PMT($C215/12,COUNT($A215:$A$625),$H214),$D214),
_xlpm.IsPrincipalRemainingZeroCondition,ROUND($H214,2)=0,
_xlpm.IsPrincipalRemainingBlankCondition,$H214="",
_xlpm.IsPeriodBlankCondition,ISBLANK($A215),
_xlpm.Calculation,IF(_xlpm.IsPeriodBlankCondition,"",IF(_xlpm.IsPrincipalRemainingBlankCondition,"",IF(_xlpm.IsPrincipalRemainingZeroCondition,"",_xlpm.Payment))),
_xlpm.Calculation
)</f>
        <v>1586.0104653907558</v>
      </c>
      <c r="E215" s="5">
        <f>_xlfn.LET(
_xlpm.StartingPrincipalBalance,$H214,
_xlpm.IsPrincipalRemainingZeroCondition,ROUND($H214,2)=0,
_xlpm.IsPrincipalRemainingBlankCondition,$H214="",
_xlpm.IsPeriodBlankCondition,ISBLANK($A215),
_xlpm.Calculation,IF(_xlpm.IsPeriodBlankCondition,"",IF(_xlpm.IsPrincipalRemainingBlankCondition,"",IF(_xlpm.IsPrincipalRemainingZeroCondition,"",_xlpm.StartingPrincipalBalance))),
_xlpm.Calculation
)</f>
        <v>144276.30170337038</v>
      </c>
      <c r="F215" s="5" cm="1">
        <f t="array" ref="F215">_xlfn.LET(
_xlpm.InterestCalculation,$H214*($C215/12),
_xlpm.IsPrincipalRemainingZeroCondition,ROUND($H214,2)=0,
_xlpm.IsPrincipalRemainingBlankCondition,$H214="",
_xlpm.IsPeriodBlankCondition,ISBLANK($A215),
_xlpm.Calculation,IF(_xlpm.IsPeriodBlankCondition,"",IF(_xlpm.IsPrincipalRemainingBlankCondition,"",IF(_xlpm.IsPrincipalRemainingZeroCondition,"",_xlpm.InterestCalculation))),
_xlpm.Calculation
)</f>
        <v>1202.3025141947533</v>
      </c>
      <c r="G215" s="5">
        <f>_xlfn.LET(
_xlpm.PrincipalOwedCalculation,$D215-$F215,
_xlpm.IsPrincipalLessThenOrEqualToMonthlyPaymentCondition,$H214&lt;=$D215,
_xlpm.IsPrincipalZeroCondition,ROUND($H214,2) = 0,
_xlpm.IsPrincipalRemainingBlankCondition,$H214="",
_xlpm.IsPeriodBlankCondition,ISBLANK($A215),
_xlpm.Calculation,IF(_xlpm.IsPeriodBlankCondition,"",IF(_xlpm.IsPrincipalRemainingBlankCondition,"",IF(_xlpm.IsPrincipalZeroCondition,"",IF(_xlpm.IsPrincipalLessThenOrEqualToMonthlyPaymentCondition,$H214,_xlpm.PrincipalOwedCalculation)))),
_xlpm.Calculation
)</f>
        <v>383.70795119600257</v>
      </c>
      <c r="H215" s="5">
        <f>_xlfn.LET(
_xlpm.StartingBalanceGreaterThanPrincipalOwedPlusPrepaymentCondition,$E215&gt;=$G215,
_xlpm.IsPrincpalOwedPlusPrepaymentLessThanOrEqualToPrincipalRemainingCondition,ROUND($G215,2)&lt;=ROUND($H214,2),
_xlpm.IsCurrentPrincapalOwedAmtGreaterThanPrevPrincipalOwedCondition,$G214&gt;$H214,
_xlpm.IsPrincipalZeroCondition,ROUND($H214,2) = 0,
_xlpm.IsPrincipalRemainingBlankCondition,$H214="",
_xlpm.IsPeriodBlankCondition,ISBLANK($A215),
_xlpm.Calculation,IF(_xlpm.IsPeriodBlankCondition,"",IF(_xlpm.IsPrincipalRemainingBlankCondition,"",IF(_xlpm.IsPrincipalZeroCondition,"",IF(_xlpm.StartingBalanceGreaterThanPrincipalOwedPlusPrepaymentCondition,$E215-$G215,0)))),
_xlpm.Calculation
)</f>
        <v>143892.59375217438</v>
      </c>
      <c r="I215" s="5">
        <f>_xlfn.LET(
_xlpm.PrincpalRemainingCalculation,$B$11,
_xlpm.IsPrincipalZeroCondition,ROUND($H214,2) = 0,
_xlpm.IsPrincipalRemainingBlankCondition,$H214="",
_xlpm.IsPeriodBlankCondition,ISBLANK($A215),
_xlpm.Calculation,IF(_xlpm.IsPeriodBlankCondition,"",IF(_xlpm.IsPrincipalRemainingBlankCondition,"",IF(_xlpm.IsPrincipalZeroCondition,"",_xlpm.PrincpalRemainingCalculation))),
_xlpm.Calculation
)</f>
        <v>500</v>
      </c>
      <c r="J215" s="5" t="str">
        <f>_xlfn.LET(
_xlpm.IsPrincipalRemainingLessThanOrEqualToPMICutoffAmtCondition,$H214&lt;=$B$2*(1-$B$13),
_xlpm.PMIMonthlyPayment,$B$17,
_xlpm.IsPrincipalZeroCondition,ROUND($H214,2) = 0,
_xlpm.IsPrincipalRemainingBlankCondition,$H214="",
_xlpm.IsPeriodBlankCondition,ISBLANK($A215),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15" s="5">
        <f>_xlfn.LET(
_xlpm.IfPMIOwedIsBlank,IF($J215 = "",0,$J215),
_xlpm.TotalMonthlyPaymentCalculation,$F215+$G215+$I215+_xlpm.IfPMIOwedIsBlank,
_xlpm.IsPrincipalZeroCondition,ROUND($H214,2) = 0,
_xlpm.IsPrincipalRemainingBlankCondition,$H214="",
_xlpm.IsPeriodBlankCondition,ISBLANK($A215),
_xlpm.Calculation,IF(_xlpm.IsPeriodBlankCondition,"",IF(_xlpm.IsPrincipalRemainingBlankCondition,"",IF(_xlpm.IsPrincipalZeroCondition,"",_xlpm.TotalMonthlyPaymentCalculation))),
_xlpm.Calculation
)</f>
        <v>2086.0104653907556</v>
      </c>
      <c r="N215" s="5"/>
    </row>
    <row r="216" spans="1:14" x14ac:dyDescent="0.3">
      <c r="A216">
        <v>191</v>
      </c>
      <c r="B216" s="53">
        <f t="shared" si="2"/>
        <v>49614</v>
      </c>
      <c r="C216" s="70">
        <f>IF(ISBLANK($A216),"",'Variable Mortgage Schedule'!$C216)</f>
        <v>0.1</v>
      </c>
      <c r="D216" s="63">
        <f>_xlfn.LET(
_xlpm.Payment,IF(OR($C216&lt;&gt;$C215,$C215=""),-PMT($C216/12,COUNT($A216:$A$625),$H215),$D215),
_xlpm.IsPrincipalRemainingZeroCondition,ROUND($H215,2)=0,
_xlpm.IsPrincipalRemainingBlankCondition,$H215="",
_xlpm.IsPeriodBlankCondition,ISBLANK($A216),
_xlpm.Calculation,IF(_xlpm.IsPeriodBlankCondition,"",IF(_xlpm.IsPrincipalRemainingBlankCondition,"",IF(_xlpm.IsPrincipalRemainingZeroCondition,"",_xlpm.Payment))),
_xlpm.Calculation
)</f>
        <v>1586.0104653907558</v>
      </c>
      <c r="E216" s="5">
        <f>_xlfn.LET(
_xlpm.StartingPrincipalBalance,$H215,
_xlpm.IsPrincipalRemainingZeroCondition,ROUND($H215,2)=0,
_xlpm.IsPrincipalRemainingBlankCondition,$H215="",
_xlpm.IsPeriodBlankCondition,ISBLANK($A216),
_xlpm.Calculation,IF(_xlpm.IsPeriodBlankCondition,"",IF(_xlpm.IsPrincipalRemainingBlankCondition,"",IF(_xlpm.IsPrincipalRemainingZeroCondition,"",_xlpm.StartingPrincipalBalance))),
_xlpm.Calculation
)</f>
        <v>143892.59375217438</v>
      </c>
      <c r="F216" s="5" cm="1">
        <f t="array" ref="F216">_xlfn.LET(
_xlpm.InterestCalculation,$H215*($C216/12),
_xlpm.IsPrincipalRemainingZeroCondition,ROUND($H215,2)=0,
_xlpm.IsPrincipalRemainingBlankCondition,$H215="",
_xlpm.IsPeriodBlankCondition,ISBLANK($A216),
_xlpm.Calculation,IF(_xlpm.IsPeriodBlankCondition,"",IF(_xlpm.IsPrincipalRemainingBlankCondition,"",IF(_xlpm.IsPrincipalRemainingZeroCondition,"",_xlpm.InterestCalculation))),
_xlpm.Calculation
)</f>
        <v>1199.1049479347864</v>
      </c>
      <c r="G216" s="5">
        <f>_xlfn.LET(
_xlpm.PrincipalOwedCalculation,$D216-$F216,
_xlpm.IsPrincipalLessThenOrEqualToMonthlyPaymentCondition,$H215&lt;=$D216,
_xlpm.IsPrincipalZeroCondition,ROUND($H215,2) = 0,
_xlpm.IsPrincipalRemainingBlankCondition,$H215="",
_xlpm.IsPeriodBlankCondition,ISBLANK($A216),
_xlpm.Calculation,IF(_xlpm.IsPeriodBlankCondition,"",IF(_xlpm.IsPrincipalRemainingBlankCondition,"",IF(_xlpm.IsPrincipalZeroCondition,"",IF(_xlpm.IsPrincipalLessThenOrEqualToMonthlyPaymentCondition,$H215,_xlpm.PrincipalOwedCalculation)))),
_xlpm.Calculation
)</f>
        <v>386.9055174559694</v>
      </c>
      <c r="H216" s="5">
        <f>_xlfn.LET(
_xlpm.StartingBalanceGreaterThanPrincipalOwedPlusPrepaymentCondition,$E216&gt;=$G216,
_xlpm.IsPrincpalOwedPlusPrepaymentLessThanOrEqualToPrincipalRemainingCondition,ROUND($G216,2)&lt;=ROUND($H215,2),
_xlpm.IsCurrentPrincapalOwedAmtGreaterThanPrevPrincipalOwedCondition,$G215&gt;$H215,
_xlpm.IsPrincipalZeroCondition,ROUND($H215,2) = 0,
_xlpm.IsPrincipalRemainingBlankCondition,$H215="",
_xlpm.IsPeriodBlankCondition,ISBLANK($A216),
_xlpm.Calculation,IF(_xlpm.IsPeriodBlankCondition,"",IF(_xlpm.IsPrincipalRemainingBlankCondition,"",IF(_xlpm.IsPrincipalZeroCondition,"",IF(_xlpm.StartingBalanceGreaterThanPrincipalOwedPlusPrepaymentCondition,$E216-$G216,0)))),
_xlpm.Calculation
)</f>
        <v>143505.6882347184</v>
      </c>
      <c r="I216" s="5">
        <f>_xlfn.LET(
_xlpm.PrincpalRemainingCalculation,$B$11,
_xlpm.IsPrincipalZeroCondition,ROUND($H215,2) = 0,
_xlpm.IsPrincipalRemainingBlankCondition,$H215="",
_xlpm.IsPeriodBlankCondition,ISBLANK($A216),
_xlpm.Calculation,IF(_xlpm.IsPeriodBlankCondition,"",IF(_xlpm.IsPrincipalRemainingBlankCondition,"",IF(_xlpm.IsPrincipalZeroCondition,"",_xlpm.PrincpalRemainingCalculation))),
_xlpm.Calculation
)</f>
        <v>500</v>
      </c>
      <c r="J216" s="5" t="str">
        <f>_xlfn.LET(
_xlpm.IsPrincipalRemainingLessThanOrEqualToPMICutoffAmtCondition,$H215&lt;=$B$2*(1-$B$13),
_xlpm.PMIMonthlyPayment,$B$17,
_xlpm.IsPrincipalZeroCondition,ROUND($H215,2) = 0,
_xlpm.IsPrincipalRemainingBlankCondition,$H215="",
_xlpm.IsPeriodBlankCondition,ISBLANK($A216),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16" s="5">
        <f>_xlfn.LET(
_xlpm.IfPMIOwedIsBlank,IF($J216 = "",0,$J216),
_xlpm.TotalMonthlyPaymentCalculation,$F216+$G216+$I216+_xlpm.IfPMIOwedIsBlank,
_xlpm.IsPrincipalZeroCondition,ROUND($H215,2) = 0,
_xlpm.IsPrincipalRemainingBlankCondition,$H215="",
_xlpm.IsPeriodBlankCondition,ISBLANK($A216),
_xlpm.Calculation,IF(_xlpm.IsPeriodBlankCondition,"",IF(_xlpm.IsPrincipalRemainingBlankCondition,"",IF(_xlpm.IsPrincipalZeroCondition,"",_xlpm.TotalMonthlyPaymentCalculation))),
_xlpm.Calculation
)</f>
        <v>2086.0104653907556</v>
      </c>
      <c r="N216" s="5"/>
    </row>
    <row r="217" spans="1:14" x14ac:dyDescent="0.3">
      <c r="A217">
        <v>192</v>
      </c>
      <c r="B217" s="53">
        <f t="shared" si="2"/>
        <v>49644</v>
      </c>
      <c r="C217" s="70">
        <f>IF(ISBLANK($A217),"",'Variable Mortgage Schedule'!$C217)</f>
        <v>0.1</v>
      </c>
      <c r="D217" s="63">
        <f>_xlfn.LET(
_xlpm.Payment,IF(OR($C217&lt;&gt;$C216,$C216=""),-PMT($C217/12,COUNT($A217:$A$625),$H216),$D216),
_xlpm.IsPrincipalRemainingZeroCondition,ROUND($H216,2)=0,
_xlpm.IsPrincipalRemainingBlankCondition,$H216="",
_xlpm.IsPeriodBlankCondition,ISBLANK($A217),
_xlpm.Calculation,IF(_xlpm.IsPeriodBlankCondition,"",IF(_xlpm.IsPrincipalRemainingBlankCondition,"",IF(_xlpm.IsPrincipalRemainingZeroCondition,"",_xlpm.Payment))),
_xlpm.Calculation
)</f>
        <v>1586.0104653907558</v>
      </c>
      <c r="E217" s="5">
        <f>_xlfn.LET(
_xlpm.StartingPrincipalBalance,$H216,
_xlpm.IsPrincipalRemainingZeroCondition,ROUND($H216,2)=0,
_xlpm.IsPrincipalRemainingBlankCondition,$H216="",
_xlpm.IsPeriodBlankCondition,ISBLANK($A217),
_xlpm.Calculation,IF(_xlpm.IsPeriodBlankCondition,"",IF(_xlpm.IsPrincipalRemainingBlankCondition,"",IF(_xlpm.IsPrincipalRemainingZeroCondition,"",_xlpm.StartingPrincipalBalance))),
_xlpm.Calculation
)</f>
        <v>143505.6882347184</v>
      </c>
      <c r="F217" s="5" cm="1">
        <f t="array" ref="F217">_xlfn.LET(
_xlpm.InterestCalculation,$H216*($C217/12),
_xlpm.IsPrincipalRemainingZeroCondition,ROUND($H216,2)=0,
_xlpm.IsPrincipalRemainingBlankCondition,$H216="",
_xlpm.IsPeriodBlankCondition,ISBLANK($A217),
_xlpm.Calculation,IF(_xlpm.IsPeriodBlankCondition,"",IF(_xlpm.IsPrincipalRemainingBlankCondition,"",IF(_xlpm.IsPrincipalRemainingZeroCondition,"",_xlpm.InterestCalculation))),
_xlpm.Calculation
)</f>
        <v>1195.88073528932</v>
      </c>
      <c r="G217" s="5">
        <f>_xlfn.LET(
_xlpm.PrincipalOwedCalculation,$D217-$F217,
_xlpm.IsPrincipalLessThenOrEqualToMonthlyPaymentCondition,$H216&lt;=$D217,
_xlpm.IsPrincipalZeroCondition,ROUND($H216,2) = 0,
_xlpm.IsPrincipalRemainingBlankCondition,$H216="",
_xlpm.IsPeriodBlankCondition,ISBLANK($A217),
_xlpm.Calculation,IF(_xlpm.IsPeriodBlankCondition,"",IF(_xlpm.IsPrincipalRemainingBlankCondition,"",IF(_xlpm.IsPrincipalZeroCondition,"",IF(_xlpm.IsPrincipalLessThenOrEqualToMonthlyPaymentCondition,$H216,_xlpm.PrincipalOwedCalculation)))),
_xlpm.Calculation
)</f>
        <v>390.12973010143583</v>
      </c>
      <c r="H217" s="5">
        <f>_xlfn.LET(
_xlpm.StartingBalanceGreaterThanPrincipalOwedPlusPrepaymentCondition,$E217&gt;=$G217,
_xlpm.IsPrincpalOwedPlusPrepaymentLessThanOrEqualToPrincipalRemainingCondition,ROUND($G217,2)&lt;=ROUND($H216,2),
_xlpm.IsCurrentPrincapalOwedAmtGreaterThanPrevPrincipalOwedCondition,$G216&gt;$H216,
_xlpm.IsPrincipalZeroCondition,ROUND($H216,2) = 0,
_xlpm.IsPrincipalRemainingBlankCondition,$H216="",
_xlpm.IsPeriodBlankCondition,ISBLANK($A217),
_xlpm.Calculation,IF(_xlpm.IsPeriodBlankCondition,"",IF(_xlpm.IsPrincipalRemainingBlankCondition,"",IF(_xlpm.IsPrincipalZeroCondition,"",IF(_xlpm.StartingBalanceGreaterThanPrincipalOwedPlusPrepaymentCondition,$E217-$G217,0)))),
_xlpm.Calculation
)</f>
        <v>143115.55850461696</v>
      </c>
      <c r="I217" s="5">
        <f>_xlfn.LET(
_xlpm.PrincpalRemainingCalculation,$B$11,
_xlpm.IsPrincipalZeroCondition,ROUND($H216,2) = 0,
_xlpm.IsPrincipalRemainingBlankCondition,$H216="",
_xlpm.IsPeriodBlankCondition,ISBLANK($A217),
_xlpm.Calculation,IF(_xlpm.IsPeriodBlankCondition,"",IF(_xlpm.IsPrincipalRemainingBlankCondition,"",IF(_xlpm.IsPrincipalZeroCondition,"",_xlpm.PrincpalRemainingCalculation))),
_xlpm.Calculation
)</f>
        <v>500</v>
      </c>
      <c r="J217" s="5" t="str">
        <f>_xlfn.LET(
_xlpm.IsPrincipalRemainingLessThanOrEqualToPMICutoffAmtCondition,$H216&lt;=$B$2*(1-$B$13),
_xlpm.PMIMonthlyPayment,$B$17,
_xlpm.IsPrincipalZeroCondition,ROUND($H216,2) = 0,
_xlpm.IsPrincipalRemainingBlankCondition,$H216="",
_xlpm.IsPeriodBlankCondition,ISBLANK($A217),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17" s="5">
        <f>_xlfn.LET(
_xlpm.IfPMIOwedIsBlank,IF($J217 = "",0,$J217),
_xlpm.TotalMonthlyPaymentCalculation,$F217+$G217+$I217+_xlpm.IfPMIOwedIsBlank,
_xlpm.IsPrincipalZeroCondition,ROUND($H216,2) = 0,
_xlpm.IsPrincipalRemainingBlankCondition,$H216="",
_xlpm.IsPeriodBlankCondition,ISBLANK($A217),
_xlpm.Calculation,IF(_xlpm.IsPeriodBlankCondition,"",IF(_xlpm.IsPrincipalRemainingBlankCondition,"",IF(_xlpm.IsPrincipalZeroCondition,"",_xlpm.TotalMonthlyPaymentCalculation))),
_xlpm.Calculation
)</f>
        <v>2086.0104653907556</v>
      </c>
      <c r="N217" s="5"/>
    </row>
    <row r="218" spans="1:14" x14ac:dyDescent="0.3">
      <c r="A218">
        <v>193</v>
      </c>
      <c r="B218" s="53">
        <f t="shared" si="2"/>
        <v>49675</v>
      </c>
      <c r="C218" s="70">
        <f>IF(ISBLANK($A218),"",'Variable Mortgage Schedule'!$C218)</f>
        <v>0.1</v>
      </c>
      <c r="D218" s="63">
        <f>_xlfn.LET(
_xlpm.Payment,IF(OR($C218&lt;&gt;$C217,$C217=""),-PMT($C218/12,COUNT($A218:$A$625),$H217),$D217),
_xlpm.IsPrincipalRemainingZeroCondition,ROUND($H217,2)=0,
_xlpm.IsPrincipalRemainingBlankCondition,$H217="",
_xlpm.IsPeriodBlankCondition,ISBLANK($A218),
_xlpm.Calculation,IF(_xlpm.IsPeriodBlankCondition,"",IF(_xlpm.IsPrincipalRemainingBlankCondition,"",IF(_xlpm.IsPrincipalRemainingZeroCondition,"",_xlpm.Payment))),
_xlpm.Calculation
)</f>
        <v>1586.0104653907558</v>
      </c>
      <c r="E218" s="5">
        <f>_xlfn.LET(
_xlpm.StartingPrincipalBalance,$H217,
_xlpm.IsPrincipalRemainingZeroCondition,ROUND($H217,2)=0,
_xlpm.IsPrincipalRemainingBlankCondition,$H217="",
_xlpm.IsPeriodBlankCondition,ISBLANK($A218),
_xlpm.Calculation,IF(_xlpm.IsPeriodBlankCondition,"",IF(_xlpm.IsPrincipalRemainingBlankCondition,"",IF(_xlpm.IsPrincipalRemainingZeroCondition,"",_xlpm.StartingPrincipalBalance))),
_xlpm.Calculation
)</f>
        <v>143115.55850461696</v>
      </c>
      <c r="F218" s="5" cm="1">
        <f t="array" ref="F218">_xlfn.LET(
_xlpm.InterestCalculation,$H217*($C218/12),
_xlpm.IsPrincipalRemainingZeroCondition,ROUND($H217,2)=0,
_xlpm.IsPrincipalRemainingBlankCondition,$H217="",
_xlpm.IsPeriodBlankCondition,ISBLANK($A218),
_xlpm.Calculation,IF(_xlpm.IsPeriodBlankCondition,"",IF(_xlpm.IsPrincipalRemainingBlankCondition,"",IF(_xlpm.IsPrincipalRemainingZeroCondition,"",_xlpm.InterestCalculation))),
_xlpm.Calculation
)</f>
        <v>1192.6296542051414</v>
      </c>
      <c r="G218" s="5">
        <f>_xlfn.LET(
_xlpm.PrincipalOwedCalculation,$D218-$F218,
_xlpm.IsPrincipalLessThenOrEqualToMonthlyPaymentCondition,$H217&lt;=$D218,
_xlpm.IsPrincipalZeroCondition,ROUND($H217,2) = 0,
_xlpm.IsPrincipalRemainingBlankCondition,$H217="",
_xlpm.IsPeriodBlankCondition,ISBLANK($A218),
_xlpm.Calculation,IF(_xlpm.IsPeriodBlankCondition,"",IF(_xlpm.IsPrincipalRemainingBlankCondition,"",IF(_xlpm.IsPrincipalZeroCondition,"",IF(_xlpm.IsPrincipalLessThenOrEqualToMonthlyPaymentCondition,$H217,_xlpm.PrincipalOwedCalculation)))),
_xlpm.Calculation
)</f>
        <v>393.38081118561445</v>
      </c>
      <c r="H218" s="5">
        <f>_xlfn.LET(
_xlpm.StartingBalanceGreaterThanPrincipalOwedPlusPrepaymentCondition,$E218&gt;=$G218,
_xlpm.IsPrincpalOwedPlusPrepaymentLessThanOrEqualToPrincipalRemainingCondition,ROUND($G218,2)&lt;=ROUND($H217,2),
_xlpm.IsCurrentPrincapalOwedAmtGreaterThanPrevPrincipalOwedCondition,$G217&gt;$H217,
_xlpm.IsPrincipalZeroCondition,ROUND($H217,2) = 0,
_xlpm.IsPrincipalRemainingBlankCondition,$H217="",
_xlpm.IsPeriodBlankCondition,ISBLANK($A218),
_xlpm.Calculation,IF(_xlpm.IsPeriodBlankCondition,"",IF(_xlpm.IsPrincipalRemainingBlankCondition,"",IF(_xlpm.IsPrincipalZeroCondition,"",IF(_xlpm.StartingBalanceGreaterThanPrincipalOwedPlusPrepaymentCondition,$E218-$G218,0)))),
_xlpm.Calculation
)</f>
        <v>142722.17769343135</v>
      </c>
      <c r="I218" s="5">
        <f>_xlfn.LET(
_xlpm.PrincpalRemainingCalculation,$B$11,
_xlpm.IsPrincipalZeroCondition,ROUND($H217,2) = 0,
_xlpm.IsPrincipalRemainingBlankCondition,$H217="",
_xlpm.IsPeriodBlankCondition,ISBLANK($A218),
_xlpm.Calculation,IF(_xlpm.IsPeriodBlankCondition,"",IF(_xlpm.IsPrincipalRemainingBlankCondition,"",IF(_xlpm.IsPrincipalZeroCondition,"",_xlpm.PrincpalRemainingCalculation))),
_xlpm.Calculation
)</f>
        <v>500</v>
      </c>
      <c r="J218" s="5" t="str">
        <f>_xlfn.LET(
_xlpm.IsPrincipalRemainingLessThanOrEqualToPMICutoffAmtCondition,$H217&lt;=$B$2*(1-$B$13),
_xlpm.PMIMonthlyPayment,$B$17,
_xlpm.IsPrincipalZeroCondition,ROUND($H217,2) = 0,
_xlpm.IsPrincipalRemainingBlankCondition,$H217="",
_xlpm.IsPeriodBlankCondition,ISBLANK($A218),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18" s="5">
        <f>_xlfn.LET(
_xlpm.IfPMIOwedIsBlank,IF($J218 = "",0,$J218),
_xlpm.TotalMonthlyPaymentCalculation,$F218+$G218+$I218+_xlpm.IfPMIOwedIsBlank,
_xlpm.IsPrincipalZeroCondition,ROUND($H217,2) = 0,
_xlpm.IsPrincipalRemainingBlankCondition,$H217="",
_xlpm.IsPeriodBlankCondition,ISBLANK($A218),
_xlpm.Calculation,IF(_xlpm.IsPeriodBlankCondition,"",IF(_xlpm.IsPrincipalRemainingBlankCondition,"",IF(_xlpm.IsPrincipalZeroCondition,"",_xlpm.TotalMonthlyPaymentCalculation))),
_xlpm.Calculation
)</f>
        <v>2086.0104653907556</v>
      </c>
      <c r="N218" s="5"/>
    </row>
    <row r="219" spans="1:14" x14ac:dyDescent="0.3">
      <c r="A219">
        <v>194</v>
      </c>
      <c r="B219" s="53">
        <f t="shared" ref="B219:B282" si="3">IF(ISBLANK($A219),"",EDATE($B218,1))</f>
        <v>49706</v>
      </c>
      <c r="C219" s="70">
        <f>IF(ISBLANK($A219),"",'Variable Mortgage Schedule'!$C219)</f>
        <v>0.1</v>
      </c>
      <c r="D219" s="63">
        <f>_xlfn.LET(
_xlpm.Payment,IF(OR($C219&lt;&gt;$C218,$C218=""),-PMT($C219/12,COUNT($A219:$A$625),$H218),$D218),
_xlpm.IsPrincipalRemainingZeroCondition,ROUND($H218,2)=0,
_xlpm.IsPrincipalRemainingBlankCondition,$H218="",
_xlpm.IsPeriodBlankCondition,ISBLANK($A219),
_xlpm.Calculation,IF(_xlpm.IsPeriodBlankCondition,"",IF(_xlpm.IsPrincipalRemainingBlankCondition,"",IF(_xlpm.IsPrincipalRemainingZeroCondition,"",_xlpm.Payment))),
_xlpm.Calculation
)</f>
        <v>1586.0104653907558</v>
      </c>
      <c r="E219" s="5">
        <f>_xlfn.LET(
_xlpm.StartingPrincipalBalance,$H218,
_xlpm.IsPrincipalRemainingZeroCondition,ROUND($H218,2)=0,
_xlpm.IsPrincipalRemainingBlankCondition,$H218="",
_xlpm.IsPeriodBlankCondition,ISBLANK($A219),
_xlpm.Calculation,IF(_xlpm.IsPeriodBlankCondition,"",IF(_xlpm.IsPrincipalRemainingBlankCondition,"",IF(_xlpm.IsPrincipalRemainingZeroCondition,"",_xlpm.StartingPrincipalBalance))),
_xlpm.Calculation
)</f>
        <v>142722.17769343135</v>
      </c>
      <c r="F219" s="5" cm="1">
        <f t="array" ref="F219">_xlfn.LET(
_xlpm.InterestCalculation,$H218*($C219/12),
_xlpm.IsPrincipalRemainingZeroCondition,ROUND($H218,2)=0,
_xlpm.IsPrincipalRemainingBlankCondition,$H218="",
_xlpm.IsPeriodBlankCondition,ISBLANK($A219),
_xlpm.Calculation,IF(_xlpm.IsPeriodBlankCondition,"",IF(_xlpm.IsPrincipalRemainingBlankCondition,"",IF(_xlpm.IsPrincipalRemainingZeroCondition,"",_xlpm.InterestCalculation))),
_xlpm.Calculation
)</f>
        <v>1189.3514807785946</v>
      </c>
      <c r="G219" s="5">
        <f>_xlfn.LET(
_xlpm.PrincipalOwedCalculation,$D219-$F219,
_xlpm.IsPrincipalLessThenOrEqualToMonthlyPaymentCondition,$H218&lt;=$D219,
_xlpm.IsPrincipalZeroCondition,ROUND($H218,2) = 0,
_xlpm.IsPrincipalRemainingBlankCondition,$H218="",
_xlpm.IsPeriodBlankCondition,ISBLANK($A219),
_xlpm.Calculation,IF(_xlpm.IsPeriodBlankCondition,"",IF(_xlpm.IsPrincipalRemainingBlankCondition,"",IF(_xlpm.IsPrincipalZeroCondition,"",IF(_xlpm.IsPrincipalLessThenOrEqualToMonthlyPaymentCondition,$H218,_xlpm.PrincipalOwedCalculation)))),
_xlpm.Calculation
)</f>
        <v>396.65898461216125</v>
      </c>
      <c r="H219" s="5">
        <f>_xlfn.LET(
_xlpm.StartingBalanceGreaterThanPrincipalOwedPlusPrepaymentCondition,$E219&gt;=$G219,
_xlpm.IsPrincpalOwedPlusPrepaymentLessThanOrEqualToPrincipalRemainingCondition,ROUND($G219,2)&lt;=ROUND($H218,2),
_xlpm.IsCurrentPrincapalOwedAmtGreaterThanPrevPrincipalOwedCondition,$G218&gt;$H218,
_xlpm.IsPrincipalZeroCondition,ROUND($H218,2) = 0,
_xlpm.IsPrincipalRemainingBlankCondition,$H218="",
_xlpm.IsPeriodBlankCondition,ISBLANK($A219),
_xlpm.Calculation,IF(_xlpm.IsPeriodBlankCondition,"",IF(_xlpm.IsPrincipalRemainingBlankCondition,"",IF(_xlpm.IsPrincipalZeroCondition,"",IF(_xlpm.StartingBalanceGreaterThanPrincipalOwedPlusPrepaymentCondition,$E219-$G219,0)))),
_xlpm.Calculation
)</f>
        <v>142325.5187088192</v>
      </c>
      <c r="I219" s="5">
        <f>_xlfn.LET(
_xlpm.PrincpalRemainingCalculation,$B$11,
_xlpm.IsPrincipalZeroCondition,ROUND($H218,2) = 0,
_xlpm.IsPrincipalRemainingBlankCondition,$H218="",
_xlpm.IsPeriodBlankCondition,ISBLANK($A219),
_xlpm.Calculation,IF(_xlpm.IsPeriodBlankCondition,"",IF(_xlpm.IsPrincipalRemainingBlankCondition,"",IF(_xlpm.IsPrincipalZeroCondition,"",_xlpm.PrincpalRemainingCalculation))),
_xlpm.Calculation
)</f>
        <v>500</v>
      </c>
      <c r="J219" s="5" t="str">
        <f>_xlfn.LET(
_xlpm.IsPrincipalRemainingLessThanOrEqualToPMICutoffAmtCondition,$H218&lt;=$B$2*(1-$B$13),
_xlpm.PMIMonthlyPayment,$B$17,
_xlpm.IsPrincipalZeroCondition,ROUND($H218,2) = 0,
_xlpm.IsPrincipalRemainingBlankCondition,$H218="",
_xlpm.IsPeriodBlankCondition,ISBLANK($A219),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19" s="5">
        <f>_xlfn.LET(
_xlpm.IfPMIOwedIsBlank,IF($J219 = "",0,$J219),
_xlpm.TotalMonthlyPaymentCalculation,$F219+$G219+$I219+_xlpm.IfPMIOwedIsBlank,
_xlpm.IsPrincipalZeroCondition,ROUND($H218,2) = 0,
_xlpm.IsPrincipalRemainingBlankCondition,$H218="",
_xlpm.IsPeriodBlankCondition,ISBLANK($A219),
_xlpm.Calculation,IF(_xlpm.IsPeriodBlankCondition,"",IF(_xlpm.IsPrincipalRemainingBlankCondition,"",IF(_xlpm.IsPrincipalZeroCondition,"",_xlpm.TotalMonthlyPaymentCalculation))),
_xlpm.Calculation
)</f>
        <v>2086.0104653907556</v>
      </c>
      <c r="N219" s="5"/>
    </row>
    <row r="220" spans="1:14" x14ac:dyDescent="0.3">
      <c r="A220">
        <v>195</v>
      </c>
      <c r="B220" s="53">
        <f t="shared" si="3"/>
        <v>49735</v>
      </c>
      <c r="C220" s="70">
        <f>IF(ISBLANK($A220),"",'Variable Mortgage Schedule'!$C220)</f>
        <v>0.1</v>
      </c>
      <c r="D220" s="63">
        <f>_xlfn.LET(
_xlpm.Payment,IF(OR($C220&lt;&gt;$C219,$C219=""),-PMT($C220/12,COUNT($A220:$A$625),$H219),$D219),
_xlpm.IsPrincipalRemainingZeroCondition,ROUND($H219,2)=0,
_xlpm.IsPrincipalRemainingBlankCondition,$H219="",
_xlpm.IsPeriodBlankCondition,ISBLANK($A220),
_xlpm.Calculation,IF(_xlpm.IsPeriodBlankCondition,"",IF(_xlpm.IsPrincipalRemainingBlankCondition,"",IF(_xlpm.IsPrincipalRemainingZeroCondition,"",_xlpm.Payment))),
_xlpm.Calculation
)</f>
        <v>1586.0104653907558</v>
      </c>
      <c r="E220" s="5">
        <f>_xlfn.LET(
_xlpm.StartingPrincipalBalance,$H219,
_xlpm.IsPrincipalRemainingZeroCondition,ROUND($H219,2)=0,
_xlpm.IsPrincipalRemainingBlankCondition,$H219="",
_xlpm.IsPeriodBlankCondition,ISBLANK($A220),
_xlpm.Calculation,IF(_xlpm.IsPeriodBlankCondition,"",IF(_xlpm.IsPrincipalRemainingBlankCondition,"",IF(_xlpm.IsPrincipalRemainingZeroCondition,"",_xlpm.StartingPrincipalBalance))),
_xlpm.Calculation
)</f>
        <v>142325.5187088192</v>
      </c>
      <c r="F220" s="5" cm="1">
        <f t="array" ref="F220">_xlfn.LET(
_xlpm.InterestCalculation,$H219*($C220/12),
_xlpm.IsPrincipalRemainingZeroCondition,ROUND($H219,2)=0,
_xlpm.IsPrincipalRemainingBlankCondition,$H219="",
_xlpm.IsPeriodBlankCondition,ISBLANK($A220),
_xlpm.Calculation,IF(_xlpm.IsPeriodBlankCondition,"",IF(_xlpm.IsPrincipalRemainingBlankCondition,"",IF(_xlpm.IsPrincipalRemainingZeroCondition,"",_xlpm.InterestCalculation))),
_xlpm.Calculation
)</f>
        <v>1186.04598924016</v>
      </c>
      <c r="G220" s="5">
        <f>_xlfn.LET(
_xlpm.PrincipalOwedCalculation,$D220-$F220,
_xlpm.IsPrincipalLessThenOrEqualToMonthlyPaymentCondition,$H219&lt;=$D220,
_xlpm.IsPrincipalZeroCondition,ROUND($H219,2) = 0,
_xlpm.IsPrincipalRemainingBlankCondition,$H219="",
_xlpm.IsPeriodBlankCondition,ISBLANK($A220),
_xlpm.Calculation,IF(_xlpm.IsPeriodBlankCondition,"",IF(_xlpm.IsPrincipalRemainingBlankCondition,"",IF(_xlpm.IsPrincipalZeroCondition,"",IF(_xlpm.IsPrincipalLessThenOrEqualToMonthlyPaymentCondition,$H219,_xlpm.PrincipalOwedCalculation)))),
_xlpm.Calculation
)</f>
        <v>399.96447615059583</v>
      </c>
      <c r="H220" s="5">
        <f>_xlfn.LET(
_xlpm.StartingBalanceGreaterThanPrincipalOwedPlusPrepaymentCondition,$E220&gt;=$G220,
_xlpm.IsPrincpalOwedPlusPrepaymentLessThanOrEqualToPrincipalRemainingCondition,ROUND($G220,2)&lt;=ROUND($H219,2),
_xlpm.IsCurrentPrincapalOwedAmtGreaterThanPrevPrincipalOwedCondition,$G219&gt;$H219,
_xlpm.IsPrincipalZeroCondition,ROUND($H219,2) = 0,
_xlpm.IsPrincipalRemainingBlankCondition,$H219="",
_xlpm.IsPeriodBlankCondition,ISBLANK($A220),
_xlpm.Calculation,IF(_xlpm.IsPeriodBlankCondition,"",IF(_xlpm.IsPrincipalRemainingBlankCondition,"",IF(_xlpm.IsPrincipalZeroCondition,"",IF(_xlpm.StartingBalanceGreaterThanPrincipalOwedPlusPrepaymentCondition,$E220-$G220,0)))),
_xlpm.Calculation
)</f>
        <v>141925.5542326686</v>
      </c>
      <c r="I220" s="5">
        <f>_xlfn.LET(
_xlpm.PrincpalRemainingCalculation,$B$11,
_xlpm.IsPrincipalZeroCondition,ROUND($H219,2) = 0,
_xlpm.IsPrincipalRemainingBlankCondition,$H219="",
_xlpm.IsPeriodBlankCondition,ISBLANK($A220),
_xlpm.Calculation,IF(_xlpm.IsPeriodBlankCondition,"",IF(_xlpm.IsPrincipalRemainingBlankCondition,"",IF(_xlpm.IsPrincipalZeroCondition,"",_xlpm.PrincpalRemainingCalculation))),
_xlpm.Calculation
)</f>
        <v>500</v>
      </c>
      <c r="J220" s="5" t="str">
        <f>_xlfn.LET(
_xlpm.IsPrincipalRemainingLessThanOrEqualToPMICutoffAmtCondition,$H219&lt;=$B$2*(1-$B$13),
_xlpm.PMIMonthlyPayment,$B$17,
_xlpm.IsPrincipalZeroCondition,ROUND($H219,2) = 0,
_xlpm.IsPrincipalRemainingBlankCondition,$H219="",
_xlpm.IsPeriodBlankCondition,ISBLANK($A220),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20" s="5">
        <f>_xlfn.LET(
_xlpm.IfPMIOwedIsBlank,IF($J220 = "",0,$J220),
_xlpm.TotalMonthlyPaymentCalculation,$F220+$G220+$I220+_xlpm.IfPMIOwedIsBlank,
_xlpm.IsPrincipalZeroCondition,ROUND($H219,2) = 0,
_xlpm.IsPrincipalRemainingBlankCondition,$H219="",
_xlpm.IsPeriodBlankCondition,ISBLANK($A220),
_xlpm.Calculation,IF(_xlpm.IsPeriodBlankCondition,"",IF(_xlpm.IsPrincipalRemainingBlankCondition,"",IF(_xlpm.IsPrincipalZeroCondition,"",_xlpm.TotalMonthlyPaymentCalculation))),
_xlpm.Calculation
)</f>
        <v>2086.0104653907556</v>
      </c>
      <c r="N220" s="5"/>
    </row>
    <row r="221" spans="1:14" x14ac:dyDescent="0.3">
      <c r="A221">
        <v>196</v>
      </c>
      <c r="B221" s="53">
        <f t="shared" si="3"/>
        <v>49766</v>
      </c>
      <c r="C221" s="70">
        <f>IF(ISBLANK($A221),"",'Variable Mortgage Schedule'!$C221)</f>
        <v>0.1</v>
      </c>
      <c r="D221" s="63">
        <f>_xlfn.LET(
_xlpm.Payment,IF(OR($C221&lt;&gt;$C220,$C220=""),-PMT($C221/12,COUNT($A221:$A$625),$H220),$D220),
_xlpm.IsPrincipalRemainingZeroCondition,ROUND($H220,2)=0,
_xlpm.IsPrincipalRemainingBlankCondition,$H220="",
_xlpm.IsPeriodBlankCondition,ISBLANK($A221),
_xlpm.Calculation,IF(_xlpm.IsPeriodBlankCondition,"",IF(_xlpm.IsPrincipalRemainingBlankCondition,"",IF(_xlpm.IsPrincipalRemainingZeroCondition,"",_xlpm.Payment))),
_xlpm.Calculation
)</f>
        <v>1586.0104653907558</v>
      </c>
      <c r="E221" s="5">
        <f>_xlfn.LET(
_xlpm.StartingPrincipalBalance,$H220,
_xlpm.IsPrincipalRemainingZeroCondition,ROUND($H220,2)=0,
_xlpm.IsPrincipalRemainingBlankCondition,$H220="",
_xlpm.IsPeriodBlankCondition,ISBLANK($A221),
_xlpm.Calculation,IF(_xlpm.IsPeriodBlankCondition,"",IF(_xlpm.IsPrincipalRemainingBlankCondition,"",IF(_xlpm.IsPrincipalRemainingZeroCondition,"",_xlpm.StartingPrincipalBalance))),
_xlpm.Calculation
)</f>
        <v>141925.5542326686</v>
      </c>
      <c r="F221" s="5" cm="1">
        <f t="array" ref="F221">_xlfn.LET(
_xlpm.InterestCalculation,$H220*($C221/12),
_xlpm.IsPrincipalRemainingZeroCondition,ROUND($H220,2)=0,
_xlpm.IsPrincipalRemainingBlankCondition,$H220="",
_xlpm.IsPeriodBlankCondition,ISBLANK($A221),
_xlpm.Calculation,IF(_xlpm.IsPeriodBlankCondition,"",IF(_xlpm.IsPrincipalRemainingBlankCondition,"",IF(_xlpm.IsPrincipalRemainingZeroCondition,"",_xlpm.InterestCalculation))),
_xlpm.Calculation
)</f>
        <v>1182.712951938905</v>
      </c>
      <c r="G221" s="5">
        <f>_xlfn.LET(
_xlpm.PrincipalOwedCalculation,$D221-$F221,
_xlpm.IsPrincipalLessThenOrEqualToMonthlyPaymentCondition,$H220&lt;=$D221,
_xlpm.IsPrincipalZeroCondition,ROUND($H220,2) = 0,
_xlpm.IsPrincipalRemainingBlankCondition,$H220="",
_xlpm.IsPeriodBlankCondition,ISBLANK($A221),
_xlpm.Calculation,IF(_xlpm.IsPeriodBlankCondition,"",IF(_xlpm.IsPrincipalRemainingBlankCondition,"",IF(_xlpm.IsPrincipalZeroCondition,"",IF(_xlpm.IsPrincipalLessThenOrEqualToMonthlyPaymentCondition,$H220,_xlpm.PrincipalOwedCalculation)))),
_xlpm.Calculation
)</f>
        <v>403.29751345185082</v>
      </c>
      <c r="H221" s="5">
        <f>_xlfn.LET(
_xlpm.StartingBalanceGreaterThanPrincipalOwedPlusPrepaymentCondition,$E221&gt;=$G221,
_xlpm.IsPrincpalOwedPlusPrepaymentLessThanOrEqualToPrincipalRemainingCondition,ROUND($G221,2)&lt;=ROUND($H220,2),
_xlpm.IsCurrentPrincapalOwedAmtGreaterThanPrevPrincipalOwedCondition,$G220&gt;$H220,
_xlpm.IsPrincipalZeroCondition,ROUND($H220,2) = 0,
_xlpm.IsPrincipalRemainingBlankCondition,$H220="",
_xlpm.IsPeriodBlankCondition,ISBLANK($A221),
_xlpm.Calculation,IF(_xlpm.IsPeriodBlankCondition,"",IF(_xlpm.IsPrincipalRemainingBlankCondition,"",IF(_xlpm.IsPrincipalZeroCondition,"",IF(_xlpm.StartingBalanceGreaterThanPrincipalOwedPlusPrepaymentCondition,$E221-$G221,0)))),
_xlpm.Calculation
)</f>
        <v>141522.25671921673</v>
      </c>
      <c r="I221" s="5">
        <f>_xlfn.LET(
_xlpm.PrincpalRemainingCalculation,$B$11,
_xlpm.IsPrincipalZeroCondition,ROUND($H220,2) = 0,
_xlpm.IsPrincipalRemainingBlankCondition,$H220="",
_xlpm.IsPeriodBlankCondition,ISBLANK($A221),
_xlpm.Calculation,IF(_xlpm.IsPeriodBlankCondition,"",IF(_xlpm.IsPrincipalRemainingBlankCondition,"",IF(_xlpm.IsPrincipalZeroCondition,"",_xlpm.PrincpalRemainingCalculation))),
_xlpm.Calculation
)</f>
        <v>500</v>
      </c>
      <c r="J221" s="5" t="str">
        <f>_xlfn.LET(
_xlpm.IsPrincipalRemainingLessThanOrEqualToPMICutoffAmtCondition,$H220&lt;=$B$2*(1-$B$13),
_xlpm.PMIMonthlyPayment,$B$17,
_xlpm.IsPrincipalZeroCondition,ROUND($H220,2) = 0,
_xlpm.IsPrincipalRemainingBlankCondition,$H220="",
_xlpm.IsPeriodBlankCondition,ISBLANK($A221),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21" s="5">
        <f>_xlfn.LET(
_xlpm.IfPMIOwedIsBlank,IF($J221 = "",0,$J221),
_xlpm.TotalMonthlyPaymentCalculation,$F221+$G221+$I221+_xlpm.IfPMIOwedIsBlank,
_xlpm.IsPrincipalZeroCondition,ROUND($H220,2) = 0,
_xlpm.IsPrincipalRemainingBlankCondition,$H220="",
_xlpm.IsPeriodBlankCondition,ISBLANK($A221),
_xlpm.Calculation,IF(_xlpm.IsPeriodBlankCondition,"",IF(_xlpm.IsPrincipalRemainingBlankCondition,"",IF(_xlpm.IsPrincipalZeroCondition,"",_xlpm.TotalMonthlyPaymentCalculation))),
_xlpm.Calculation
)</f>
        <v>2086.0104653907556</v>
      </c>
      <c r="N221" s="5"/>
    </row>
    <row r="222" spans="1:14" x14ac:dyDescent="0.3">
      <c r="A222">
        <v>197</v>
      </c>
      <c r="B222" s="53">
        <f t="shared" si="3"/>
        <v>49796</v>
      </c>
      <c r="C222" s="70">
        <f>IF(ISBLANK($A222),"",'Variable Mortgage Schedule'!$C222)</f>
        <v>0.1</v>
      </c>
      <c r="D222" s="63">
        <f>_xlfn.LET(
_xlpm.Payment,IF(OR($C222&lt;&gt;$C221,$C221=""),-PMT($C222/12,COUNT($A222:$A$625),$H221),$D221),
_xlpm.IsPrincipalRemainingZeroCondition,ROUND($H221,2)=0,
_xlpm.IsPrincipalRemainingBlankCondition,$H221="",
_xlpm.IsPeriodBlankCondition,ISBLANK($A222),
_xlpm.Calculation,IF(_xlpm.IsPeriodBlankCondition,"",IF(_xlpm.IsPrincipalRemainingBlankCondition,"",IF(_xlpm.IsPrincipalRemainingZeroCondition,"",_xlpm.Payment))),
_xlpm.Calculation
)</f>
        <v>1586.0104653907558</v>
      </c>
      <c r="E222" s="5">
        <f>_xlfn.LET(
_xlpm.StartingPrincipalBalance,$H221,
_xlpm.IsPrincipalRemainingZeroCondition,ROUND($H221,2)=0,
_xlpm.IsPrincipalRemainingBlankCondition,$H221="",
_xlpm.IsPeriodBlankCondition,ISBLANK($A222),
_xlpm.Calculation,IF(_xlpm.IsPeriodBlankCondition,"",IF(_xlpm.IsPrincipalRemainingBlankCondition,"",IF(_xlpm.IsPrincipalRemainingZeroCondition,"",_xlpm.StartingPrincipalBalance))),
_xlpm.Calculation
)</f>
        <v>141522.25671921673</v>
      </c>
      <c r="F222" s="5" cm="1">
        <f t="array" ref="F222">_xlfn.LET(
_xlpm.InterestCalculation,$H221*($C222/12),
_xlpm.IsPrincipalRemainingZeroCondition,ROUND($H221,2)=0,
_xlpm.IsPrincipalRemainingBlankCondition,$H221="",
_xlpm.IsPeriodBlankCondition,ISBLANK($A222),
_xlpm.Calculation,IF(_xlpm.IsPeriodBlankCondition,"",IF(_xlpm.IsPrincipalRemainingBlankCondition,"",IF(_xlpm.IsPrincipalRemainingZeroCondition,"",_xlpm.InterestCalculation))),
_xlpm.Calculation
)</f>
        <v>1179.3521393268061</v>
      </c>
      <c r="G222" s="5">
        <f>_xlfn.LET(
_xlpm.PrincipalOwedCalculation,$D222-$F222,
_xlpm.IsPrincipalLessThenOrEqualToMonthlyPaymentCondition,$H221&lt;=$D222,
_xlpm.IsPrincipalZeroCondition,ROUND($H221,2) = 0,
_xlpm.IsPrincipalRemainingBlankCondition,$H221="",
_xlpm.IsPeriodBlankCondition,ISBLANK($A222),
_xlpm.Calculation,IF(_xlpm.IsPeriodBlankCondition,"",IF(_xlpm.IsPrincipalRemainingBlankCondition,"",IF(_xlpm.IsPrincipalZeroCondition,"",IF(_xlpm.IsPrincipalLessThenOrEqualToMonthlyPaymentCondition,$H221,_xlpm.PrincipalOwedCalculation)))),
_xlpm.Calculation
)</f>
        <v>406.65832606394974</v>
      </c>
      <c r="H222" s="5">
        <f>_xlfn.LET(
_xlpm.StartingBalanceGreaterThanPrincipalOwedPlusPrepaymentCondition,$E222&gt;=$G222,
_xlpm.IsPrincpalOwedPlusPrepaymentLessThanOrEqualToPrincipalRemainingCondition,ROUND($G222,2)&lt;=ROUND($H221,2),
_xlpm.IsCurrentPrincapalOwedAmtGreaterThanPrevPrincipalOwedCondition,$G221&gt;$H221,
_xlpm.IsPrincipalZeroCondition,ROUND($H221,2) = 0,
_xlpm.IsPrincipalRemainingBlankCondition,$H221="",
_xlpm.IsPeriodBlankCondition,ISBLANK($A222),
_xlpm.Calculation,IF(_xlpm.IsPeriodBlankCondition,"",IF(_xlpm.IsPrincipalRemainingBlankCondition,"",IF(_xlpm.IsPrincipalZeroCondition,"",IF(_xlpm.StartingBalanceGreaterThanPrincipalOwedPlusPrepaymentCondition,$E222-$G222,0)))),
_xlpm.Calculation
)</f>
        <v>141115.59839315279</v>
      </c>
      <c r="I222" s="5">
        <f>_xlfn.LET(
_xlpm.PrincpalRemainingCalculation,$B$11,
_xlpm.IsPrincipalZeroCondition,ROUND($H221,2) = 0,
_xlpm.IsPrincipalRemainingBlankCondition,$H221="",
_xlpm.IsPeriodBlankCondition,ISBLANK($A222),
_xlpm.Calculation,IF(_xlpm.IsPeriodBlankCondition,"",IF(_xlpm.IsPrincipalRemainingBlankCondition,"",IF(_xlpm.IsPrincipalZeroCondition,"",_xlpm.PrincpalRemainingCalculation))),
_xlpm.Calculation
)</f>
        <v>500</v>
      </c>
      <c r="J222" s="5" t="str">
        <f>_xlfn.LET(
_xlpm.IsPrincipalRemainingLessThanOrEqualToPMICutoffAmtCondition,$H221&lt;=$B$2*(1-$B$13),
_xlpm.PMIMonthlyPayment,$B$17,
_xlpm.IsPrincipalZeroCondition,ROUND($H221,2) = 0,
_xlpm.IsPrincipalRemainingBlankCondition,$H221="",
_xlpm.IsPeriodBlankCondition,ISBLANK($A222),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22" s="5">
        <f>_xlfn.LET(
_xlpm.IfPMIOwedIsBlank,IF($J222 = "",0,$J222),
_xlpm.TotalMonthlyPaymentCalculation,$F222+$G222+$I222+_xlpm.IfPMIOwedIsBlank,
_xlpm.IsPrincipalZeroCondition,ROUND($H221,2) = 0,
_xlpm.IsPrincipalRemainingBlankCondition,$H221="",
_xlpm.IsPeriodBlankCondition,ISBLANK($A222),
_xlpm.Calculation,IF(_xlpm.IsPeriodBlankCondition,"",IF(_xlpm.IsPrincipalRemainingBlankCondition,"",IF(_xlpm.IsPrincipalZeroCondition,"",_xlpm.TotalMonthlyPaymentCalculation))),
_xlpm.Calculation
)</f>
        <v>2086.0104653907556</v>
      </c>
      <c r="N222" s="5"/>
    </row>
    <row r="223" spans="1:14" x14ac:dyDescent="0.3">
      <c r="A223">
        <v>198</v>
      </c>
      <c r="B223" s="53">
        <f t="shared" si="3"/>
        <v>49827</v>
      </c>
      <c r="C223" s="70">
        <f>IF(ISBLANK($A223),"",'Variable Mortgage Schedule'!$C223)</f>
        <v>0.1</v>
      </c>
      <c r="D223" s="63">
        <f>_xlfn.LET(
_xlpm.Payment,IF(OR($C223&lt;&gt;$C222,$C222=""),-PMT($C223/12,COUNT($A223:$A$625),$H222),$D222),
_xlpm.IsPrincipalRemainingZeroCondition,ROUND($H222,2)=0,
_xlpm.IsPrincipalRemainingBlankCondition,$H222="",
_xlpm.IsPeriodBlankCondition,ISBLANK($A223),
_xlpm.Calculation,IF(_xlpm.IsPeriodBlankCondition,"",IF(_xlpm.IsPrincipalRemainingBlankCondition,"",IF(_xlpm.IsPrincipalRemainingZeroCondition,"",_xlpm.Payment))),
_xlpm.Calculation
)</f>
        <v>1586.0104653907558</v>
      </c>
      <c r="E223" s="5">
        <f>_xlfn.LET(
_xlpm.StartingPrincipalBalance,$H222,
_xlpm.IsPrincipalRemainingZeroCondition,ROUND($H222,2)=0,
_xlpm.IsPrincipalRemainingBlankCondition,$H222="",
_xlpm.IsPeriodBlankCondition,ISBLANK($A223),
_xlpm.Calculation,IF(_xlpm.IsPeriodBlankCondition,"",IF(_xlpm.IsPrincipalRemainingBlankCondition,"",IF(_xlpm.IsPrincipalRemainingZeroCondition,"",_xlpm.StartingPrincipalBalance))),
_xlpm.Calculation
)</f>
        <v>141115.59839315279</v>
      </c>
      <c r="F223" s="5" cm="1">
        <f t="array" ref="F223">_xlfn.LET(
_xlpm.InterestCalculation,$H222*($C223/12),
_xlpm.IsPrincipalRemainingZeroCondition,ROUND($H222,2)=0,
_xlpm.IsPrincipalRemainingBlankCondition,$H222="",
_xlpm.IsPeriodBlankCondition,ISBLANK($A223),
_xlpm.Calculation,IF(_xlpm.IsPeriodBlankCondition,"",IF(_xlpm.IsPrincipalRemainingBlankCondition,"",IF(_xlpm.IsPrincipalRemainingZeroCondition,"",_xlpm.InterestCalculation))),
_xlpm.Calculation
)</f>
        <v>1175.96331994294</v>
      </c>
      <c r="G223" s="5">
        <f>_xlfn.LET(
_xlpm.PrincipalOwedCalculation,$D223-$F223,
_xlpm.IsPrincipalLessThenOrEqualToMonthlyPaymentCondition,$H222&lt;=$D223,
_xlpm.IsPrincipalZeroCondition,ROUND($H222,2) = 0,
_xlpm.IsPrincipalRemainingBlankCondition,$H222="",
_xlpm.IsPeriodBlankCondition,ISBLANK($A223),
_xlpm.Calculation,IF(_xlpm.IsPeriodBlankCondition,"",IF(_xlpm.IsPrincipalRemainingBlankCondition,"",IF(_xlpm.IsPrincipalZeroCondition,"",IF(_xlpm.IsPrincipalLessThenOrEqualToMonthlyPaymentCondition,$H222,_xlpm.PrincipalOwedCalculation)))),
_xlpm.Calculation
)</f>
        <v>410.04714544781586</v>
      </c>
      <c r="H223" s="5">
        <f>_xlfn.LET(
_xlpm.StartingBalanceGreaterThanPrincipalOwedPlusPrepaymentCondition,$E223&gt;=$G223,
_xlpm.IsPrincpalOwedPlusPrepaymentLessThanOrEqualToPrincipalRemainingCondition,ROUND($G223,2)&lt;=ROUND($H222,2),
_xlpm.IsCurrentPrincapalOwedAmtGreaterThanPrevPrincipalOwedCondition,$G222&gt;$H222,
_xlpm.IsPrincipalZeroCondition,ROUND($H222,2) = 0,
_xlpm.IsPrincipalRemainingBlankCondition,$H222="",
_xlpm.IsPeriodBlankCondition,ISBLANK($A223),
_xlpm.Calculation,IF(_xlpm.IsPeriodBlankCondition,"",IF(_xlpm.IsPrincipalRemainingBlankCondition,"",IF(_xlpm.IsPrincipalZeroCondition,"",IF(_xlpm.StartingBalanceGreaterThanPrincipalOwedPlusPrepaymentCondition,$E223-$G223,0)))),
_xlpm.Calculation
)</f>
        <v>140705.55124770498</v>
      </c>
      <c r="I223" s="5">
        <f>_xlfn.LET(
_xlpm.PrincpalRemainingCalculation,$B$11,
_xlpm.IsPrincipalZeroCondition,ROUND($H222,2) = 0,
_xlpm.IsPrincipalRemainingBlankCondition,$H222="",
_xlpm.IsPeriodBlankCondition,ISBLANK($A223),
_xlpm.Calculation,IF(_xlpm.IsPeriodBlankCondition,"",IF(_xlpm.IsPrincipalRemainingBlankCondition,"",IF(_xlpm.IsPrincipalZeroCondition,"",_xlpm.PrincpalRemainingCalculation))),
_xlpm.Calculation
)</f>
        <v>500</v>
      </c>
      <c r="J223" s="5" t="str">
        <f>_xlfn.LET(
_xlpm.IsPrincipalRemainingLessThanOrEqualToPMICutoffAmtCondition,$H222&lt;=$B$2*(1-$B$13),
_xlpm.PMIMonthlyPayment,$B$17,
_xlpm.IsPrincipalZeroCondition,ROUND($H222,2) = 0,
_xlpm.IsPrincipalRemainingBlankCondition,$H222="",
_xlpm.IsPeriodBlankCondition,ISBLANK($A223),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23" s="5">
        <f>_xlfn.LET(
_xlpm.IfPMIOwedIsBlank,IF($J223 = "",0,$J223),
_xlpm.TotalMonthlyPaymentCalculation,$F223+$G223+$I223+_xlpm.IfPMIOwedIsBlank,
_xlpm.IsPrincipalZeroCondition,ROUND($H222,2) = 0,
_xlpm.IsPrincipalRemainingBlankCondition,$H222="",
_xlpm.IsPeriodBlankCondition,ISBLANK($A223),
_xlpm.Calculation,IF(_xlpm.IsPeriodBlankCondition,"",IF(_xlpm.IsPrincipalRemainingBlankCondition,"",IF(_xlpm.IsPrincipalZeroCondition,"",_xlpm.TotalMonthlyPaymentCalculation))),
_xlpm.Calculation
)</f>
        <v>2086.0104653907556</v>
      </c>
      <c r="N223" s="5"/>
    </row>
    <row r="224" spans="1:14" x14ac:dyDescent="0.3">
      <c r="A224">
        <v>199</v>
      </c>
      <c r="B224" s="53">
        <f t="shared" si="3"/>
        <v>49857</v>
      </c>
      <c r="C224" s="70">
        <f>IF(ISBLANK($A224),"",'Variable Mortgage Schedule'!$C224)</f>
        <v>0.1</v>
      </c>
      <c r="D224" s="63">
        <f>_xlfn.LET(
_xlpm.Payment,IF(OR($C224&lt;&gt;$C223,$C223=""),-PMT($C224/12,COUNT($A224:$A$625),$H223),$D223),
_xlpm.IsPrincipalRemainingZeroCondition,ROUND($H223,2)=0,
_xlpm.IsPrincipalRemainingBlankCondition,$H223="",
_xlpm.IsPeriodBlankCondition,ISBLANK($A224),
_xlpm.Calculation,IF(_xlpm.IsPeriodBlankCondition,"",IF(_xlpm.IsPrincipalRemainingBlankCondition,"",IF(_xlpm.IsPrincipalRemainingZeroCondition,"",_xlpm.Payment))),
_xlpm.Calculation
)</f>
        <v>1586.0104653907558</v>
      </c>
      <c r="E224" s="5">
        <f>_xlfn.LET(
_xlpm.StartingPrincipalBalance,$H223,
_xlpm.IsPrincipalRemainingZeroCondition,ROUND($H223,2)=0,
_xlpm.IsPrincipalRemainingBlankCondition,$H223="",
_xlpm.IsPeriodBlankCondition,ISBLANK($A224),
_xlpm.Calculation,IF(_xlpm.IsPeriodBlankCondition,"",IF(_xlpm.IsPrincipalRemainingBlankCondition,"",IF(_xlpm.IsPrincipalRemainingZeroCondition,"",_xlpm.StartingPrincipalBalance))),
_xlpm.Calculation
)</f>
        <v>140705.55124770498</v>
      </c>
      <c r="F224" s="5" cm="1">
        <f t="array" ref="F224">_xlfn.LET(
_xlpm.InterestCalculation,$H223*($C224/12),
_xlpm.IsPrincipalRemainingZeroCondition,ROUND($H223,2)=0,
_xlpm.IsPrincipalRemainingBlankCondition,$H223="",
_xlpm.IsPeriodBlankCondition,ISBLANK($A224),
_xlpm.Calculation,IF(_xlpm.IsPeriodBlankCondition,"",IF(_xlpm.IsPrincipalRemainingBlankCondition,"",IF(_xlpm.IsPrincipalRemainingZeroCondition,"",_xlpm.InterestCalculation))),
_xlpm.Calculation
)</f>
        <v>1172.5462603975416</v>
      </c>
      <c r="G224" s="5">
        <f>_xlfn.LET(
_xlpm.PrincipalOwedCalculation,$D224-$F224,
_xlpm.IsPrincipalLessThenOrEqualToMonthlyPaymentCondition,$H223&lt;=$D224,
_xlpm.IsPrincipalZeroCondition,ROUND($H223,2) = 0,
_xlpm.IsPrincipalRemainingBlankCondition,$H223="",
_xlpm.IsPeriodBlankCondition,ISBLANK($A224),
_xlpm.Calculation,IF(_xlpm.IsPeriodBlankCondition,"",IF(_xlpm.IsPrincipalRemainingBlankCondition,"",IF(_xlpm.IsPrincipalZeroCondition,"",IF(_xlpm.IsPrincipalLessThenOrEqualToMonthlyPaymentCondition,$H223,_xlpm.PrincipalOwedCalculation)))),
_xlpm.Calculation
)</f>
        <v>413.46420499321425</v>
      </c>
      <c r="H224" s="5">
        <f>_xlfn.LET(
_xlpm.StartingBalanceGreaterThanPrincipalOwedPlusPrepaymentCondition,$E224&gt;=$G224,
_xlpm.IsPrincpalOwedPlusPrepaymentLessThanOrEqualToPrincipalRemainingCondition,ROUND($G224,2)&lt;=ROUND($H223,2),
_xlpm.IsCurrentPrincapalOwedAmtGreaterThanPrevPrincipalOwedCondition,$G223&gt;$H223,
_xlpm.IsPrincipalZeroCondition,ROUND($H223,2) = 0,
_xlpm.IsPrincipalRemainingBlankCondition,$H223="",
_xlpm.IsPeriodBlankCondition,ISBLANK($A224),
_xlpm.Calculation,IF(_xlpm.IsPeriodBlankCondition,"",IF(_xlpm.IsPrincipalRemainingBlankCondition,"",IF(_xlpm.IsPrincipalZeroCondition,"",IF(_xlpm.StartingBalanceGreaterThanPrincipalOwedPlusPrepaymentCondition,$E224-$G224,0)))),
_xlpm.Calculation
)</f>
        <v>140292.08704271176</v>
      </c>
      <c r="I224" s="5">
        <f>_xlfn.LET(
_xlpm.PrincpalRemainingCalculation,$B$11,
_xlpm.IsPrincipalZeroCondition,ROUND($H223,2) = 0,
_xlpm.IsPrincipalRemainingBlankCondition,$H223="",
_xlpm.IsPeriodBlankCondition,ISBLANK($A224),
_xlpm.Calculation,IF(_xlpm.IsPeriodBlankCondition,"",IF(_xlpm.IsPrincipalRemainingBlankCondition,"",IF(_xlpm.IsPrincipalZeroCondition,"",_xlpm.PrincpalRemainingCalculation))),
_xlpm.Calculation
)</f>
        <v>500</v>
      </c>
      <c r="J224" s="5" t="str">
        <f>_xlfn.LET(
_xlpm.IsPrincipalRemainingLessThanOrEqualToPMICutoffAmtCondition,$H223&lt;=$B$2*(1-$B$13),
_xlpm.PMIMonthlyPayment,$B$17,
_xlpm.IsPrincipalZeroCondition,ROUND($H223,2) = 0,
_xlpm.IsPrincipalRemainingBlankCondition,$H223="",
_xlpm.IsPeriodBlankCondition,ISBLANK($A224),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24" s="5">
        <f>_xlfn.LET(
_xlpm.IfPMIOwedIsBlank,IF($J224 = "",0,$J224),
_xlpm.TotalMonthlyPaymentCalculation,$F224+$G224+$I224+_xlpm.IfPMIOwedIsBlank,
_xlpm.IsPrincipalZeroCondition,ROUND($H223,2) = 0,
_xlpm.IsPrincipalRemainingBlankCondition,$H223="",
_xlpm.IsPeriodBlankCondition,ISBLANK($A224),
_xlpm.Calculation,IF(_xlpm.IsPeriodBlankCondition,"",IF(_xlpm.IsPrincipalRemainingBlankCondition,"",IF(_xlpm.IsPrincipalZeroCondition,"",_xlpm.TotalMonthlyPaymentCalculation))),
_xlpm.Calculation
)</f>
        <v>2086.0104653907556</v>
      </c>
      <c r="N224" s="5"/>
    </row>
    <row r="225" spans="1:14" x14ac:dyDescent="0.3">
      <c r="A225">
        <v>200</v>
      </c>
      <c r="B225" s="53">
        <f t="shared" si="3"/>
        <v>49888</v>
      </c>
      <c r="C225" s="70">
        <f>IF(ISBLANK($A225),"",'Variable Mortgage Schedule'!$C225)</f>
        <v>0.1</v>
      </c>
      <c r="D225" s="63">
        <f>_xlfn.LET(
_xlpm.Payment,IF(OR($C225&lt;&gt;$C224,$C224=""),-PMT($C225/12,COUNT($A225:$A$625),$H224),$D224),
_xlpm.IsPrincipalRemainingZeroCondition,ROUND($H224,2)=0,
_xlpm.IsPrincipalRemainingBlankCondition,$H224="",
_xlpm.IsPeriodBlankCondition,ISBLANK($A225),
_xlpm.Calculation,IF(_xlpm.IsPeriodBlankCondition,"",IF(_xlpm.IsPrincipalRemainingBlankCondition,"",IF(_xlpm.IsPrincipalRemainingZeroCondition,"",_xlpm.Payment))),
_xlpm.Calculation
)</f>
        <v>1586.0104653907558</v>
      </c>
      <c r="E225" s="5">
        <f>_xlfn.LET(
_xlpm.StartingPrincipalBalance,$H224,
_xlpm.IsPrincipalRemainingZeroCondition,ROUND($H224,2)=0,
_xlpm.IsPrincipalRemainingBlankCondition,$H224="",
_xlpm.IsPeriodBlankCondition,ISBLANK($A225),
_xlpm.Calculation,IF(_xlpm.IsPeriodBlankCondition,"",IF(_xlpm.IsPrincipalRemainingBlankCondition,"",IF(_xlpm.IsPrincipalRemainingZeroCondition,"",_xlpm.StartingPrincipalBalance))),
_xlpm.Calculation
)</f>
        <v>140292.08704271176</v>
      </c>
      <c r="F225" s="5" cm="1">
        <f t="array" ref="F225">_xlfn.LET(
_xlpm.InterestCalculation,$H224*($C225/12),
_xlpm.IsPrincipalRemainingZeroCondition,ROUND($H224,2)=0,
_xlpm.IsPrincipalRemainingBlankCondition,$H224="",
_xlpm.IsPeriodBlankCondition,ISBLANK($A225),
_xlpm.Calculation,IF(_xlpm.IsPeriodBlankCondition,"",IF(_xlpm.IsPrincipalRemainingBlankCondition,"",IF(_xlpm.IsPrincipalRemainingZeroCondition,"",_xlpm.InterestCalculation))),
_xlpm.Calculation
)</f>
        <v>1169.1007253559314</v>
      </c>
      <c r="G225" s="5">
        <f>_xlfn.LET(
_xlpm.PrincipalOwedCalculation,$D225-$F225,
_xlpm.IsPrincipalLessThenOrEqualToMonthlyPaymentCondition,$H224&lt;=$D225,
_xlpm.IsPrincipalZeroCondition,ROUND($H224,2) = 0,
_xlpm.IsPrincipalRemainingBlankCondition,$H224="",
_xlpm.IsPeriodBlankCondition,ISBLANK($A225),
_xlpm.Calculation,IF(_xlpm.IsPeriodBlankCondition,"",IF(_xlpm.IsPrincipalRemainingBlankCondition,"",IF(_xlpm.IsPrincipalZeroCondition,"",IF(_xlpm.IsPrincipalLessThenOrEqualToMonthlyPaymentCondition,$H224,_xlpm.PrincipalOwedCalculation)))),
_xlpm.Calculation
)</f>
        <v>416.90974003482438</v>
      </c>
      <c r="H225" s="5">
        <f>_xlfn.LET(
_xlpm.StartingBalanceGreaterThanPrincipalOwedPlusPrepaymentCondition,$E225&gt;=$G225,
_xlpm.IsPrincpalOwedPlusPrepaymentLessThanOrEqualToPrincipalRemainingCondition,ROUND($G225,2)&lt;=ROUND($H224,2),
_xlpm.IsCurrentPrincapalOwedAmtGreaterThanPrevPrincipalOwedCondition,$G224&gt;$H224,
_xlpm.IsPrincipalZeroCondition,ROUND($H224,2) = 0,
_xlpm.IsPrincipalRemainingBlankCondition,$H224="",
_xlpm.IsPeriodBlankCondition,ISBLANK($A225),
_xlpm.Calculation,IF(_xlpm.IsPeriodBlankCondition,"",IF(_xlpm.IsPrincipalRemainingBlankCondition,"",IF(_xlpm.IsPrincipalZeroCondition,"",IF(_xlpm.StartingBalanceGreaterThanPrincipalOwedPlusPrepaymentCondition,$E225-$G225,0)))),
_xlpm.Calculation
)</f>
        <v>139875.17730267695</v>
      </c>
      <c r="I225" s="5">
        <f>_xlfn.LET(
_xlpm.PrincpalRemainingCalculation,$B$11,
_xlpm.IsPrincipalZeroCondition,ROUND($H224,2) = 0,
_xlpm.IsPrincipalRemainingBlankCondition,$H224="",
_xlpm.IsPeriodBlankCondition,ISBLANK($A225),
_xlpm.Calculation,IF(_xlpm.IsPeriodBlankCondition,"",IF(_xlpm.IsPrincipalRemainingBlankCondition,"",IF(_xlpm.IsPrincipalZeroCondition,"",_xlpm.PrincpalRemainingCalculation))),
_xlpm.Calculation
)</f>
        <v>500</v>
      </c>
      <c r="J225" s="5" t="str">
        <f>_xlfn.LET(
_xlpm.IsPrincipalRemainingLessThanOrEqualToPMICutoffAmtCondition,$H224&lt;=$B$2*(1-$B$13),
_xlpm.PMIMonthlyPayment,$B$17,
_xlpm.IsPrincipalZeroCondition,ROUND($H224,2) = 0,
_xlpm.IsPrincipalRemainingBlankCondition,$H224="",
_xlpm.IsPeriodBlankCondition,ISBLANK($A225),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25" s="5">
        <f>_xlfn.LET(
_xlpm.IfPMIOwedIsBlank,IF($J225 = "",0,$J225),
_xlpm.TotalMonthlyPaymentCalculation,$F225+$G225+$I225+_xlpm.IfPMIOwedIsBlank,
_xlpm.IsPrincipalZeroCondition,ROUND($H224,2) = 0,
_xlpm.IsPrincipalRemainingBlankCondition,$H224="",
_xlpm.IsPeriodBlankCondition,ISBLANK($A225),
_xlpm.Calculation,IF(_xlpm.IsPeriodBlankCondition,"",IF(_xlpm.IsPrincipalRemainingBlankCondition,"",IF(_xlpm.IsPrincipalZeroCondition,"",_xlpm.TotalMonthlyPaymentCalculation))),
_xlpm.Calculation
)</f>
        <v>2086.0104653907556</v>
      </c>
      <c r="N225" s="5"/>
    </row>
    <row r="226" spans="1:14" x14ac:dyDescent="0.3">
      <c r="A226">
        <v>201</v>
      </c>
      <c r="B226" s="53">
        <f t="shared" si="3"/>
        <v>49919</v>
      </c>
      <c r="C226" s="70">
        <f>IF(ISBLANK($A226),"",'Variable Mortgage Schedule'!$C226)</f>
        <v>0.1</v>
      </c>
      <c r="D226" s="63">
        <f>_xlfn.LET(
_xlpm.Payment,IF(OR($C226&lt;&gt;$C225,$C225=""),-PMT($C226/12,COUNT($A226:$A$625),$H225),$D225),
_xlpm.IsPrincipalRemainingZeroCondition,ROUND($H225,2)=0,
_xlpm.IsPrincipalRemainingBlankCondition,$H225="",
_xlpm.IsPeriodBlankCondition,ISBLANK($A226),
_xlpm.Calculation,IF(_xlpm.IsPeriodBlankCondition,"",IF(_xlpm.IsPrincipalRemainingBlankCondition,"",IF(_xlpm.IsPrincipalRemainingZeroCondition,"",_xlpm.Payment))),
_xlpm.Calculation
)</f>
        <v>1586.0104653907558</v>
      </c>
      <c r="E226" s="5">
        <f>_xlfn.LET(
_xlpm.StartingPrincipalBalance,$H225,
_xlpm.IsPrincipalRemainingZeroCondition,ROUND($H225,2)=0,
_xlpm.IsPrincipalRemainingBlankCondition,$H225="",
_xlpm.IsPeriodBlankCondition,ISBLANK($A226),
_xlpm.Calculation,IF(_xlpm.IsPeriodBlankCondition,"",IF(_xlpm.IsPrincipalRemainingBlankCondition,"",IF(_xlpm.IsPrincipalRemainingZeroCondition,"",_xlpm.StartingPrincipalBalance))),
_xlpm.Calculation
)</f>
        <v>139875.17730267695</v>
      </c>
      <c r="F226" s="5" cm="1">
        <f t="array" ref="F226">_xlfn.LET(
_xlpm.InterestCalculation,$H225*($C226/12),
_xlpm.IsPrincipalRemainingZeroCondition,ROUND($H225,2)=0,
_xlpm.IsPrincipalRemainingBlankCondition,$H225="",
_xlpm.IsPeriodBlankCondition,ISBLANK($A226),
_xlpm.Calculation,IF(_xlpm.IsPeriodBlankCondition,"",IF(_xlpm.IsPrincipalRemainingBlankCondition,"",IF(_xlpm.IsPrincipalRemainingZeroCondition,"",_xlpm.InterestCalculation))),
_xlpm.Calculation
)</f>
        <v>1165.6264775223078</v>
      </c>
      <c r="G226" s="5">
        <f>_xlfn.LET(
_xlpm.PrincipalOwedCalculation,$D226-$F226,
_xlpm.IsPrincipalLessThenOrEqualToMonthlyPaymentCondition,$H225&lt;=$D226,
_xlpm.IsPrincipalZeroCondition,ROUND($H225,2) = 0,
_xlpm.IsPrincipalRemainingBlankCondition,$H225="",
_xlpm.IsPeriodBlankCondition,ISBLANK($A226),
_xlpm.Calculation,IF(_xlpm.IsPeriodBlankCondition,"",IF(_xlpm.IsPrincipalRemainingBlankCondition,"",IF(_xlpm.IsPrincipalZeroCondition,"",IF(_xlpm.IsPrincipalLessThenOrEqualToMonthlyPaymentCondition,$H225,_xlpm.PrincipalOwedCalculation)))),
_xlpm.Calculation
)</f>
        <v>420.383987868448</v>
      </c>
      <c r="H226" s="5">
        <f>_xlfn.LET(
_xlpm.StartingBalanceGreaterThanPrincipalOwedPlusPrepaymentCondition,$E226&gt;=$G226,
_xlpm.IsPrincpalOwedPlusPrepaymentLessThanOrEqualToPrincipalRemainingCondition,ROUND($G226,2)&lt;=ROUND($H225,2),
_xlpm.IsCurrentPrincapalOwedAmtGreaterThanPrevPrincipalOwedCondition,$G225&gt;$H225,
_xlpm.IsPrincipalZeroCondition,ROUND($H225,2) = 0,
_xlpm.IsPrincipalRemainingBlankCondition,$H225="",
_xlpm.IsPeriodBlankCondition,ISBLANK($A226),
_xlpm.Calculation,IF(_xlpm.IsPeriodBlankCondition,"",IF(_xlpm.IsPrincipalRemainingBlankCondition,"",IF(_xlpm.IsPrincipalZeroCondition,"",IF(_xlpm.StartingBalanceGreaterThanPrincipalOwedPlusPrepaymentCondition,$E226-$G226,0)))),
_xlpm.Calculation
)</f>
        <v>139454.79331480851</v>
      </c>
      <c r="I226" s="5">
        <f>_xlfn.LET(
_xlpm.PrincpalRemainingCalculation,$B$11,
_xlpm.IsPrincipalZeroCondition,ROUND($H225,2) = 0,
_xlpm.IsPrincipalRemainingBlankCondition,$H225="",
_xlpm.IsPeriodBlankCondition,ISBLANK($A226),
_xlpm.Calculation,IF(_xlpm.IsPeriodBlankCondition,"",IF(_xlpm.IsPrincipalRemainingBlankCondition,"",IF(_xlpm.IsPrincipalZeroCondition,"",_xlpm.PrincpalRemainingCalculation))),
_xlpm.Calculation
)</f>
        <v>500</v>
      </c>
      <c r="J226" s="5" t="str">
        <f>_xlfn.LET(
_xlpm.IsPrincipalRemainingLessThanOrEqualToPMICutoffAmtCondition,$H225&lt;=$B$2*(1-$B$13),
_xlpm.PMIMonthlyPayment,$B$17,
_xlpm.IsPrincipalZeroCondition,ROUND($H225,2) = 0,
_xlpm.IsPrincipalRemainingBlankCondition,$H225="",
_xlpm.IsPeriodBlankCondition,ISBLANK($A226),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26" s="5">
        <f>_xlfn.LET(
_xlpm.IfPMIOwedIsBlank,IF($J226 = "",0,$J226),
_xlpm.TotalMonthlyPaymentCalculation,$F226+$G226+$I226+_xlpm.IfPMIOwedIsBlank,
_xlpm.IsPrincipalZeroCondition,ROUND($H225,2) = 0,
_xlpm.IsPrincipalRemainingBlankCondition,$H225="",
_xlpm.IsPeriodBlankCondition,ISBLANK($A226),
_xlpm.Calculation,IF(_xlpm.IsPeriodBlankCondition,"",IF(_xlpm.IsPrincipalRemainingBlankCondition,"",IF(_xlpm.IsPrincipalZeroCondition,"",_xlpm.TotalMonthlyPaymentCalculation))),
_xlpm.Calculation
)</f>
        <v>2086.0104653907556</v>
      </c>
      <c r="N226" s="5"/>
    </row>
    <row r="227" spans="1:14" x14ac:dyDescent="0.3">
      <c r="A227">
        <v>202</v>
      </c>
      <c r="B227" s="53">
        <f t="shared" si="3"/>
        <v>49949</v>
      </c>
      <c r="C227" s="70">
        <f>IF(ISBLANK($A227),"",'Variable Mortgage Schedule'!$C227)</f>
        <v>0.1</v>
      </c>
      <c r="D227" s="63">
        <f>_xlfn.LET(
_xlpm.Payment,IF(OR($C227&lt;&gt;$C226,$C226=""),-PMT($C227/12,COUNT($A227:$A$625),$H226),$D226),
_xlpm.IsPrincipalRemainingZeroCondition,ROUND($H226,2)=0,
_xlpm.IsPrincipalRemainingBlankCondition,$H226="",
_xlpm.IsPeriodBlankCondition,ISBLANK($A227),
_xlpm.Calculation,IF(_xlpm.IsPeriodBlankCondition,"",IF(_xlpm.IsPrincipalRemainingBlankCondition,"",IF(_xlpm.IsPrincipalRemainingZeroCondition,"",_xlpm.Payment))),
_xlpm.Calculation
)</f>
        <v>1586.0104653907558</v>
      </c>
      <c r="E227" s="5">
        <f>_xlfn.LET(
_xlpm.StartingPrincipalBalance,$H226,
_xlpm.IsPrincipalRemainingZeroCondition,ROUND($H226,2)=0,
_xlpm.IsPrincipalRemainingBlankCondition,$H226="",
_xlpm.IsPeriodBlankCondition,ISBLANK($A227),
_xlpm.Calculation,IF(_xlpm.IsPeriodBlankCondition,"",IF(_xlpm.IsPrincipalRemainingBlankCondition,"",IF(_xlpm.IsPrincipalRemainingZeroCondition,"",_xlpm.StartingPrincipalBalance))),
_xlpm.Calculation
)</f>
        <v>139454.79331480851</v>
      </c>
      <c r="F227" s="5" cm="1">
        <f t="array" ref="F227">_xlfn.LET(
_xlpm.InterestCalculation,$H226*($C227/12),
_xlpm.IsPrincipalRemainingZeroCondition,ROUND($H226,2)=0,
_xlpm.IsPrincipalRemainingBlankCondition,$H226="",
_xlpm.IsPeriodBlankCondition,ISBLANK($A227),
_xlpm.Calculation,IF(_xlpm.IsPeriodBlankCondition,"",IF(_xlpm.IsPrincipalRemainingBlankCondition,"",IF(_xlpm.IsPrincipalRemainingZeroCondition,"",_xlpm.InterestCalculation))),
_xlpm.Calculation
)</f>
        <v>1162.1232776234042</v>
      </c>
      <c r="G227" s="5">
        <f>_xlfn.LET(
_xlpm.PrincipalOwedCalculation,$D227-$F227,
_xlpm.IsPrincipalLessThenOrEqualToMonthlyPaymentCondition,$H226&lt;=$D227,
_xlpm.IsPrincipalZeroCondition,ROUND($H226,2) = 0,
_xlpm.IsPrincipalRemainingBlankCondition,$H226="",
_xlpm.IsPeriodBlankCondition,ISBLANK($A227),
_xlpm.Calculation,IF(_xlpm.IsPeriodBlankCondition,"",IF(_xlpm.IsPrincipalRemainingBlankCondition,"",IF(_xlpm.IsPrincipalZeroCondition,"",IF(_xlpm.IsPrincipalLessThenOrEqualToMonthlyPaymentCondition,$H226,_xlpm.PrincipalOwedCalculation)))),
_xlpm.Calculation
)</f>
        <v>423.88718776735163</v>
      </c>
      <c r="H227" s="5">
        <f>_xlfn.LET(
_xlpm.StartingBalanceGreaterThanPrincipalOwedPlusPrepaymentCondition,$E227&gt;=$G227,
_xlpm.IsPrincpalOwedPlusPrepaymentLessThanOrEqualToPrincipalRemainingCondition,ROUND($G227,2)&lt;=ROUND($H226,2),
_xlpm.IsCurrentPrincapalOwedAmtGreaterThanPrevPrincipalOwedCondition,$G226&gt;$H226,
_xlpm.IsPrincipalZeroCondition,ROUND($H226,2) = 0,
_xlpm.IsPrincipalRemainingBlankCondition,$H226="",
_xlpm.IsPeriodBlankCondition,ISBLANK($A227),
_xlpm.Calculation,IF(_xlpm.IsPeriodBlankCondition,"",IF(_xlpm.IsPrincipalRemainingBlankCondition,"",IF(_xlpm.IsPrincipalZeroCondition,"",IF(_xlpm.StartingBalanceGreaterThanPrincipalOwedPlusPrepaymentCondition,$E227-$G227,0)))),
_xlpm.Calculation
)</f>
        <v>139030.90612704118</v>
      </c>
      <c r="I227" s="5">
        <f>_xlfn.LET(
_xlpm.PrincpalRemainingCalculation,$B$11,
_xlpm.IsPrincipalZeroCondition,ROUND($H226,2) = 0,
_xlpm.IsPrincipalRemainingBlankCondition,$H226="",
_xlpm.IsPeriodBlankCondition,ISBLANK($A227),
_xlpm.Calculation,IF(_xlpm.IsPeriodBlankCondition,"",IF(_xlpm.IsPrincipalRemainingBlankCondition,"",IF(_xlpm.IsPrincipalZeroCondition,"",_xlpm.PrincpalRemainingCalculation))),
_xlpm.Calculation
)</f>
        <v>500</v>
      </c>
      <c r="J227" s="5" t="str">
        <f>_xlfn.LET(
_xlpm.IsPrincipalRemainingLessThanOrEqualToPMICutoffAmtCondition,$H226&lt;=$B$2*(1-$B$13),
_xlpm.PMIMonthlyPayment,$B$17,
_xlpm.IsPrincipalZeroCondition,ROUND($H226,2) = 0,
_xlpm.IsPrincipalRemainingBlankCondition,$H226="",
_xlpm.IsPeriodBlankCondition,ISBLANK($A227),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27" s="5">
        <f>_xlfn.LET(
_xlpm.IfPMIOwedIsBlank,IF($J227 = "",0,$J227),
_xlpm.TotalMonthlyPaymentCalculation,$F227+$G227+$I227+_xlpm.IfPMIOwedIsBlank,
_xlpm.IsPrincipalZeroCondition,ROUND($H226,2) = 0,
_xlpm.IsPrincipalRemainingBlankCondition,$H226="",
_xlpm.IsPeriodBlankCondition,ISBLANK($A227),
_xlpm.Calculation,IF(_xlpm.IsPeriodBlankCondition,"",IF(_xlpm.IsPrincipalRemainingBlankCondition,"",IF(_xlpm.IsPrincipalZeroCondition,"",_xlpm.TotalMonthlyPaymentCalculation))),
_xlpm.Calculation
)</f>
        <v>2086.0104653907556</v>
      </c>
      <c r="N227" s="5"/>
    </row>
    <row r="228" spans="1:14" x14ac:dyDescent="0.3">
      <c r="A228">
        <v>203</v>
      </c>
      <c r="B228" s="53">
        <f t="shared" si="3"/>
        <v>49980</v>
      </c>
      <c r="C228" s="70">
        <f>IF(ISBLANK($A228),"",'Variable Mortgage Schedule'!$C228)</f>
        <v>0.1</v>
      </c>
      <c r="D228" s="63">
        <f>_xlfn.LET(
_xlpm.Payment,IF(OR($C228&lt;&gt;$C227,$C227=""),-PMT($C228/12,COUNT($A228:$A$625),$H227),$D227),
_xlpm.IsPrincipalRemainingZeroCondition,ROUND($H227,2)=0,
_xlpm.IsPrincipalRemainingBlankCondition,$H227="",
_xlpm.IsPeriodBlankCondition,ISBLANK($A228),
_xlpm.Calculation,IF(_xlpm.IsPeriodBlankCondition,"",IF(_xlpm.IsPrincipalRemainingBlankCondition,"",IF(_xlpm.IsPrincipalRemainingZeroCondition,"",_xlpm.Payment))),
_xlpm.Calculation
)</f>
        <v>1586.0104653907558</v>
      </c>
      <c r="E228" s="5">
        <f>_xlfn.LET(
_xlpm.StartingPrincipalBalance,$H227,
_xlpm.IsPrincipalRemainingZeroCondition,ROUND($H227,2)=0,
_xlpm.IsPrincipalRemainingBlankCondition,$H227="",
_xlpm.IsPeriodBlankCondition,ISBLANK($A228),
_xlpm.Calculation,IF(_xlpm.IsPeriodBlankCondition,"",IF(_xlpm.IsPrincipalRemainingBlankCondition,"",IF(_xlpm.IsPrincipalRemainingZeroCondition,"",_xlpm.StartingPrincipalBalance))),
_xlpm.Calculation
)</f>
        <v>139030.90612704118</v>
      </c>
      <c r="F228" s="5" cm="1">
        <f t="array" ref="F228">_xlfn.LET(
_xlpm.InterestCalculation,$H227*($C228/12),
_xlpm.IsPrincipalRemainingZeroCondition,ROUND($H227,2)=0,
_xlpm.IsPrincipalRemainingBlankCondition,$H227="",
_xlpm.IsPeriodBlankCondition,ISBLANK($A228),
_xlpm.Calculation,IF(_xlpm.IsPeriodBlankCondition,"",IF(_xlpm.IsPrincipalRemainingBlankCondition,"",IF(_xlpm.IsPrincipalRemainingZeroCondition,"",_xlpm.InterestCalculation))),
_xlpm.Calculation
)</f>
        <v>1158.5908843920097</v>
      </c>
      <c r="G228" s="5">
        <f>_xlfn.LET(
_xlpm.PrincipalOwedCalculation,$D228-$F228,
_xlpm.IsPrincipalLessThenOrEqualToMonthlyPaymentCondition,$H227&lt;=$D228,
_xlpm.IsPrincipalZeroCondition,ROUND($H227,2) = 0,
_xlpm.IsPrincipalRemainingBlankCondition,$H227="",
_xlpm.IsPeriodBlankCondition,ISBLANK($A228),
_xlpm.Calculation,IF(_xlpm.IsPeriodBlankCondition,"",IF(_xlpm.IsPrincipalRemainingBlankCondition,"",IF(_xlpm.IsPrincipalZeroCondition,"",IF(_xlpm.IsPrincipalLessThenOrEqualToMonthlyPaymentCondition,$H227,_xlpm.PrincipalOwedCalculation)))),
_xlpm.Calculation
)</f>
        <v>427.41958099874614</v>
      </c>
      <c r="H228" s="5">
        <f>_xlfn.LET(
_xlpm.StartingBalanceGreaterThanPrincipalOwedPlusPrepaymentCondition,$E228&gt;=$G228,
_xlpm.IsPrincpalOwedPlusPrepaymentLessThanOrEqualToPrincipalRemainingCondition,ROUND($G228,2)&lt;=ROUND($H227,2),
_xlpm.IsCurrentPrincapalOwedAmtGreaterThanPrevPrincipalOwedCondition,$G227&gt;$H227,
_xlpm.IsPrincipalZeroCondition,ROUND($H227,2) = 0,
_xlpm.IsPrincipalRemainingBlankCondition,$H227="",
_xlpm.IsPeriodBlankCondition,ISBLANK($A228),
_xlpm.Calculation,IF(_xlpm.IsPeriodBlankCondition,"",IF(_xlpm.IsPrincipalRemainingBlankCondition,"",IF(_xlpm.IsPrincipalZeroCondition,"",IF(_xlpm.StartingBalanceGreaterThanPrincipalOwedPlusPrepaymentCondition,$E228-$G228,0)))),
_xlpm.Calculation
)</f>
        <v>138603.48654604243</v>
      </c>
      <c r="I228" s="5">
        <f>_xlfn.LET(
_xlpm.PrincpalRemainingCalculation,$B$11,
_xlpm.IsPrincipalZeroCondition,ROUND($H227,2) = 0,
_xlpm.IsPrincipalRemainingBlankCondition,$H227="",
_xlpm.IsPeriodBlankCondition,ISBLANK($A228),
_xlpm.Calculation,IF(_xlpm.IsPeriodBlankCondition,"",IF(_xlpm.IsPrincipalRemainingBlankCondition,"",IF(_xlpm.IsPrincipalZeroCondition,"",_xlpm.PrincpalRemainingCalculation))),
_xlpm.Calculation
)</f>
        <v>500</v>
      </c>
      <c r="J228" s="5" t="str">
        <f>_xlfn.LET(
_xlpm.IsPrincipalRemainingLessThanOrEqualToPMICutoffAmtCondition,$H227&lt;=$B$2*(1-$B$13),
_xlpm.PMIMonthlyPayment,$B$17,
_xlpm.IsPrincipalZeroCondition,ROUND($H227,2) = 0,
_xlpm.IsPrincipalRemainingBlankCondition,$H227="",
_xlpm.IsPeriodBlankCondition,ISBLANK($A228),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28" s="5">
        <f>_xlfn.LET(
_xlpm.IfPMIOwedIsBlank,IF($J228 = "",0,$J228),
_xlpm.TotalMonthlyPaymentCalculation,$F228+$G228+$I228+_xlpm.IfPMIOwedIsBlank,
_xlpm.IsPrincipalZeroCondition,ROUND($H227,2) = 0,
_xlpm.IsPrincipalRemainingBlankCondition,$H227="",
_xlpm.IsPeriodBlankCondition,ISBLANK($A228),
_xlpm.Calculation,IF(_xlpm.IsPeriodBlankCondition,"",IF(_xlpm.IsPrincipalRemainingBlankCondition,"",IF(_xlpm.IsPrincipalZeroCondition,"",_xlpm.TotalMonthlyPaymentCalculation))),
_xlpm.Calculation
)</f>
        <v>2086.0104653907556</v>
      </c>
      <c r="N228" s="5"/>
    </row>
    <row r="229" spans="1:14" x14ac:dyDescent="0.3">
      <c r="A229">
        <v>204</v>
      </c>
      <c r="B229" s="53">
        <f t="shared" si="3"/>
        <v>50010</v>
      </c>
      <c r="C229" s="70">
        <f>IF(ISBLANK($A229),"",'Variable Mortgage Schedule'!$C229)</f>
        <v>0.1</v>
      </c>
      <c r="D229" s="63">
        <f>_xlfn.LET(
_xlpm.Payment,IF(OR($C229&lt;&gt;$C228,$C228=""),-PMT($C229/12,COUNT($A229:$A$625),$H228),$D228),
_xlpm.IsPrincipalRemainingZeroCondition,ROUND($H228,2)=0,
_xlpm.IsPrincipalRemainingBlankCondition,$H228="",
_xlpm.IsPeriodBlankCondition,ISBLANK($A229),
_xlpm.Calculation,IF(_xlpm.IsPeriodBlankCondition,"",IF(_xlpm.IsPrincipalRemainingBlankCondition,"",IF(_xlpm.IsPrincipalRemainingZeroCondition,"",_xlpm.Payment))),
_xlpm.Calculation
)</f>
        <v>1586.0104653907558</v>
      </c>
      <c r="E229" s="5">
        <f>_xlfn.LET(
_xlpm.StartingPrincipalBalance,$H228,
_xlpm.IsPrincipalRemainingZeroCondition,ROUND($H228,2)=0,
_xlpm.IsPrincipalRemainingBlankCondition,$H228="",
_xlpm.IsPeriodBlankCondition,ISBLANK($A229),
_xlpm.Calculation,IF(_xlpm.IsPeriodBlankCondition,"",IF(_xlpm.IsPrincipalRemainingBlankCondition,"",IF(_xlpm.IsPrincipalRemainingZeroCondition,"",_xlpm.StartingPrincipalBalance))),
_xlpm.Calculation
)</f>
        <v>138603.48654604243</v>
      </c>
      <c r="F229" s="5" cm="1">
        <f t="array" ref="F229">_xlfn.LET(
_xlpm.InterestCalculation,$H228*($C229/12),
_xlpm.IsPrincipalRemainingZeroCondition,ROUND($H228,2)=0,
_xlpm.IsPrincipalRemainingBlankCondition,$H228="",
_xlpm.IsPeriodBlankCondition,ISBLANK($A229),
_xlpm.Calculation,IF(_xlpm.IsPeriodBlankCondition,"",IF(_xlpm.IsPrincipalRemainingBlankCondition,"",IF(_xlpm.IsPrincipalRemainingZeroCondition,"",_xlpm.InterestCalculation))),
_xlpm.Calculation
)</f>
        <v>1155.0290545503535</v>
      </c>
      <c r="G229" s="5">
        <f>_xlfn.LET(
_xlpm.PrincipalOwedCalculation,$D229-$F229,
_xlpm.IsPrincipalLessThenOrEqualToMonthlyPaymentCondition,$H228&lt;=$D229,
_xlpm.IsPrincipalZeroCondition,ROUND($H228,2) = 0,
_xlpm.IsPrincipalRemainingBlankCondition,$H228="",
_xlpm.IsPeriodBlankCondition,ISBLANK($A229),
_xlpm.Calculation,IF(_xlpm.IsPeriodBlankCondition,"",IF(_xlpm.IsPrincipalRemainingBlankCondition,"",IF(_xlpm.IsPrincipalZeroCondition,"",IF(_xlpm.IsPrincipalLessThenOrEqualToMonthlyPaymentCondition,$H228,_xlpm.PrincipalOwedCalculation)))),
_xlpm.Calculation
)</f>
        <v>430.9814108404023</v>
      </c>
      <c r="H229" s="5">
        <f>_xlfn.LET(
_xlpm.StartingBalanceGreaterThanPrincipalOwedPlusPrepaymentCondition,$E229&gt;=$G229,
_xlpm.IsPrincpalOwedPlusPrepaymentLessThanOrEqualToPrincipalRemainingCondition,ROUND($G229,2)&lt;=ROUND($H228,2),
_xlpm.IsCurrentPrincapalOwedAmtGreaterThanPrevPrincipalOwedCondition,$G228&gt;$H228,
_xlpm.IsPrincipalZeroCondition,ROUND($H228,2) = 0,
_xlpm.IsPrincipalRemainingBlankCondition,$H228="",
_xlpm.IsPeriodBlankCondition,ISBLANK($A229),
_xlpm.Calculation,IF(_xlpm.IsPeriodBlankCondition,"",IF(_xlpm.IsPrincipalRemainingBlankCondition,"",IF(_xlpm.IsPrincipalZeroCondition,"",IF(_xlpm.StartingBalanceGreaterThanPrincipalOwedPlusPrepaymentCondition,$E229-$G229,0)))),
_xlpm.Calculation
)</f>
        <v>138172.50513520202</v>
      </c>
      <c r="I229" s="5">
        <f>_xlfn.LET(
_xlpm.PrincpalRemainingCalculation,$B$11,
_xlpm.IsPrincipalZeroCondition,ROUND($H228,2) = 0,
_xlpm.IsPrincipalRemainingBlankCondition,$H228="",
_xlpm.IsPeriodBlankCondition,ISBLANK($A229),
_xlpm.Calculation,IF(_xlpm.IsPeriodBlankCondition,"",IF(_xlpm.IsPrincipalRemainingBlankCondition,"",IF(_xlpm.IsPrincipalZeroCondition,"",_xlpm.PrincpalRemainingCalculation))),
_xlpm.Calculation
)</f>
        <v>500</v>
      </c>
      <c r="J229" s="5" t="str">
        <f>_xlfn.LET(
_xlpm.IsPrincipalRemainingLessThanOrEqualToPMICutoffAmtCondition,$H228&lt;=$B$2*(1-$B$13),
_xlpm.PMIMonthlyPayment,$B$17,
_xlpm.IsPrincipalZeroCondition,ROUND($H228,2) = 0,
_xlpm.IsPrincipalRemainingBlankCondition,$H228="",
_xlpm.IsPeriodBlankCondition,ISBLANK($A229),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29" s="5">
        <f>_xlfn.LET(
_xlpm.IfPMIOwedIsBlank,IF($J229 = "",0,$J229),
_xlpm.TotalMonthlyPaymentCalculation,$F229+$G229+$I229+_xlpm.IfPMIOwedIsBlank,
_xlpm.IsPrincipalZeroCondition,ROUND($H228,2) = 0,
_xlpm.IsPrincipalRemainingBlankCondition,$H228="",
_xlpm.IsPeriodBlankCondition,ISBLANK($A229),
_xlpm.Calculation,IF(_xlpm.IsPeriodBlankCondition,"",IF(_xlpm.IsPrincipalRemainingBlankCondition,"",IF(_xlpm.IsPrincipalZeroCondition,"",_xlpm.TotalMonthlyPaymentCalculation))),
_xlpm.Calculation
)</f>
        <v>2086.0104653907556</v>
      </c>
      <c r="N229" s="5"/>
    </row>
    <row r="230" spans="1:14" x14ac:dyDescent="0.3">
      <c r="A230">
        <v>205</v>
      </c>
      <c r="B230" s="53">
        <f t="shared" si="3"/>
        <v>50041</v>
      </c>
      <c r="C230" s="70">
        <f>IF(ISBLANK($A230),"",'Variable Mortgage Schedule'!$C230)</f>
        <v>0.1</v>
      </c>
      <c r="D230" s="63">
        <f>_xlfn.LET(
_xlpm.Payment,IF(OR($C230&lt;&gt;$C229,$C229=""),-PMT($C230/12,COUNT($A230:$A$625),$H229),$D229),
_xlpm.IsPrincipalRemainingZeroCondition,ROUND($H229,2)=0,
_xlpm.IsPrincipalRemainingBlankCondition,$H229="",
_xlpm.IsPeriodBlankCondition,ISBLANK($A230),
_xlpm.Calculation,IF(_xlpm.IsPeriodBlankCondition,"",IF(_xlpm.IsPrincipalRemainingBlankCondition,"",IF(_xlpm.IsPrincipalRemainingZeroCondition,"",_xlpm.Payment))),
_xlpm.Calculation
)</f>
        <v>1586.0104653907558</v>
      </c>
      <c r="E230" s="5">
        <f>_xlfn.LET(
_xlpm.StartingPrincipalBalance,$H229,
_xlpm.IsPrincipalRemainingZeroCondition,ROUND($H229,2)=0,
_xlpm.IsPrincipalRemainingBlankCondition,$H229="",
_xlpm.IsPeriodBlankCondition,ISBLANK($A230),
_xlpm.Calculation,IF(_xlpm.IsPeriodBlankCondition,"",IF(_xlpm.IsPrincipalRemainingBlankCondition,"",IF(_xlpm.IsPrincipalRemainingZeroCondition,"",_xlpm.StartingPrincipalBalance))),
_xlpm.Calculation
)</f>
        <v>138172.50513520202</v>
      </c>
      <c r="F230" s="5" cm="1">
        <f t="array" ref="F230">_xlfn.LET(
_xlpm.InterestCalculation,$H229*($C230/12),
_xlpm.IsPrincipalRemainingZeroCondition,ROUND($H229,2)=0,
_xlpm.IsPrincipalRemainingBlankCondition,$H229="",
_xlpm.IsPeriodBlankCondition,ISBLANK($A230),
_xlpm.Calculation,IF(_xlpm.IsPeriodBlankCondition,"",IF(_xlpm.IsPrincipalRemainingBlankCondition,"",IF(_xlpm.IsPrincipalRemainingZeroCondition,"",_xlpm.InterestCalculation))),
_xlpm.Calculation
)</f>
        <v>1151.4375427933501</v>
      </c>
      <c r="G230" s="5">
        <f>_xlfn.LET(
_xlpm.PrincipalOwedCalculation,$D230-$F230,
_xlpm.IsPrincipalLessThenOrEqualToMonthlyPaymentCondition,$H229&lt;=$D230,
_xlpm.IsPrincipalZeroCondition,ROUND($H229,2) = 0,
_xlpm.IsPrincipalRemainingBlankCondition,$H229="",
_xlpm.IsPeriodBlankCondition,ISBLANK($A230),
_xlpm.Calculation,IF(_xlpm.IsPeriodBlankCondition,"",IF(_xlpm.IsPrincipalRemainingBlankCondition,"",IF(_xlpm.IsPrincipalZeroCondition,"",IF(_xlpm.IsPrincipalLessThenOrEqualToMonthlyPaymentCondition,$H229,_xlpm.PrincipalOwedCalculation)))),
_xlpm.Calculation
)</f>
        <v>434.57292259740575</v>
      </c>
      <c r="H230" s="5">
        <f>_xlfn.LET(
_xlpm.StartingBalanceGreaterThanPrincipalOwedPlusPrepaymentCondition,$E230&gt;=$G230,
_xlpm.IsPrincpalOwedPlusPrepaymentLessThanOrEqualToPrincipalRemainingCondition,ROUND($G230,2)&lt;=ROUND($H229,2),
_xlpm.IsCurrentPrincapalOwedAmtGreaterThanPrevPrincipalOwedCondition,$G229&gt;$H229,
_xlpm.IsPrincipalZeroCondition,ROUND($H229,2) = 0,
_xlpm.IsPrincipalRemainingBlankCondition,$H229="",
_xlpm.IsPeriodBlankCondition,ISBLANK($A230),
_xlpm.Calculation,IF(_xlpm.IsPeriodBlankCondition,"",IF(_xlpm.IsPrincipalRemainingBlankCondition,"",IF(_xlpm.IsPrincipalZeroCondition,"",IF(_xlpm.StartingBalanceGreaterThanPrincipalOwedPlusPrepaymentCondition,$E230-$G230,0)))),
_xlpm.Calculation
)</f>
        <v>137737.93221260462</v>
      </c>
      <c r="I230" s="5">
        <f>_xlfn.LET(
_xlpm.PrincpalRemainingCalculation,$B$11,
_xlpm.IsPrincipalZeroCondition,ROUND($H229,2) = 0,
_xlpm.IsPrincipalRemainingBlankCondition,$H229="",
_xlpm.IsPeriodBlankCondition,ISBLANK($A230),
_xlpm.Calculation,IF(_xlpm.IsPeriodBlankCondition,"",IF(_xlpm.IsPrincipalRemainingBlankCondition,"",IF(_xlpm.IsPrincipalZeroCondition,"",_xlpm.PrincpalRemainingCalculation))),
_xlpm.Calculation
)</f>
        <v>500</v>
      </c>
      <c r="J230" s="5" t="str">
        <f>_xlfn.LET(
_xlpm.IsPrincipalRemainingLessThanOrEqualToPMICutoffAmtCondition,$H229&lt;=$B$2*(1-$B$13),
_xlpm.PMIMonthlyPayment,$B$17,
_xlpm.IsPrincipalZeroCondition,ROUND($H229,2) = 0,
_xlpm.IsPrincipalRemainingBlankCondition,$H229="",
_xlpm.IsPeriodBlankCondition,ISBLANK($A230),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30" s="5">
        <f>_xlfn.LET(
_xlpm.IfPMIOwedIsBlank,IF($J230 = "",0,$J230),
_xlpm.TotalMonthlyPaymentCalculation,$F230+$G230+$I230+_xlpm.IfPMIOwedIsBlank,
_xlpm.IsPrincipalZeroCondition,ROUND($H229,2) = 0,
_xlpm.IsPrincipalRemainingBlankCondition,$H229="",
_xlpm.IsPeriodBlankCondition,ISBLANK($A230),
_xlpm.Calculation,IF(_xlpm.IsPeriodBlankCondition,"",IF(_xlpm.IsPrincipalRemainingBlankCondition,"",IF(_xlpm.IsPrincipalZeroCondition,"",_xlpm.TotalMonthlyPaymentCalculation))),
_xlpm.Calculation
)</f>
        <v>2086.0104653907556</v>
      </c>
      <c r="N230" s="5"/>
    </row>
    <row r="231" spans="1:14" x14ac:dyDescent="0.3">
      <c r="A231">
        <v>206</v>
      </c>
      <c r="B231" s="53">
        <f t="shared" si="3"/>
        <v>50072</v>
      </c>
      <c r="C231" s="70">
        <f>IF(ISBLANK($A231),"",'Variable Mortgage Schedule'!$C231)</f>
        <v>0.1</v>
      </c>
      <c r="D231" s="63">
        <f>_xlfn.LET(
_xlpm.Payment,IF(OR($C231&lt;&gt;$C230,$C230=""),-PMT($C231/12,COUNT($A231:$A$625),$H230),$D230),
_xlpm.IsPrincipalRemainingZeroCondition,ROUND($H230,2)=0,
_xlpm.IsPrincipalRemainingBlankCondition,$H230="",
_xlpm.IsPeriodBlankCondition,ISBLANK($A231),
_xlpm.Calculation,IF(_xlpm.IsPeriodBlankCondition,"",IF(_xlpm.IsPrincipalRemainingBlankCondition,"",IF(_xlpm.IsPrincipalRemainingZeroCondition,"",_xlpm.Payment))),
_xlpm.Calculation
)</f>
        <v>1586.0104653907558</v>
      </c>
      <c r="E231" s="5">
        <f>_xlfn.LET(
_xlpm.StartingPrincipalBalance,$H230,
_xlpm.IsPrincipalRemainingZeroCondition,ROUND($H230,2)=0,
_xlpm.IsPrincipalRemainingBlankCondition,$H230="",
_xlpm.IsPeriodBlankCondition,ISBLANK($A231),
_xlpm.Calculation,IF(_xlpm.IsPeriodBlankCondition,"",IF(_xlpm.IsPrincipalRemainingBlankCondition,"",IF(_xlpm.IsPrincipalRemainingZeroCondition,"",_xlpm.StartingPrincipalBalance))),
_xlpm.Calculation
)</f>
        <v>137737.93221260462</v>
      </c>
      <c r="F231" s="5" cm="1">
        <f t="array" ref="F231">_xlfn.LET(
_xlpm.InterestCalculation,$H230*($C231/12),
_xlpm.IsPrincipalRemainingZeroCondition,ROUND($H230,2)=0,
_xlpm.IsPrincipalRemainingBlankCondition,$H230="",
_xlpm.IsPeriodBlankCondition,ISBLANK($A231),
_xlpm.Calculation,IF(_xlpm.IsPeriodBlankCondition,"",IF(_xlpm.IsPrincipalRemainingBlankCondition,"",IF(_xlpm.IsPrincipalRemainingZeroCondition,"",_xlpm.InterestCalculation))),
_xlpm.Calculation
)</f>
        <v>1147.8161017717052</v>
      </c>
      <c r="G231" s="5">
        <f>_xlfn.LET(
_xlpm.PrincipalOwedCalculation,$D231-$F231,
_xlpm.IsPrincipalLessThenOrEqualToMonthlyPaymentCondition,$H230&lt;=$D231,
_xlpm.IsPrincipalZeroCondition,ROUND($H230,2) = 0,
_xlpm.IsPrincipalRemainingBlankCondition,$H230="",
_xlpm.IsPeriodBlankCondition,ISBLANK($A231),
_xlpm.Calculation,IF(_xlpm.IsPeriodBlankCondition,"",IF(_xlpm.IsPrincipalRemainingBlankCondition,"",IF(_xlpm.IsPrincipalZeroCondition,"",IF(_xlpm.IsPrincipalLessThenOrEqualToMonthlyPaymentCondition,$H230,_xlpm.PrincipalOwedCalculation)))),
_xlpm.Calculation
)</f>
        <v>438.19436361905059</v>
      </c>
      <c r="H231" s="5">
        <f>_xlfn.LET(
_xlpm.StartingBalanceGreaterThanPrincipalOwedPlusPrepaymentCondition,$E231&gt;=$G231,
_xlpm.IsPrincpalOwedPlusPrepaymentLessThanOrEqualToPrincipalRemainingCondition,ROUND($G231,2)&lt;=ROUND($H230,2),
_xlpm.IsCurrentPrincapalOwedAmtGreaterThanPrevPrincipalOwedCondition,$G230&gt;$H230,
_xlpm.IsPrincipalZeroCondition,ROUND($H230,2) = 0,
_xlpm.IsPrincipalRemainingBlankCondition,$H230="",
_xlpm.IsPeriodBlankCondition,ISBLANK($A231),
_xlpm.Calculation,IF(_xlpm.IsPeriodBlankCondition,"",IF(_xlpm.IsPrincipalRemainingBlankCondition,"",IF(_xlpm.IsPrincipalZeroCondition,"",IF(_xlpm.StartingBalanceGreaterThanPrincipalOwedPlusPrepaymentCondition,$E231-$G231,0)))),
_xlpm.Calculation
)</f>
        <v>137299.73784898556</v>
      </c>
      <c r="I231" s="5">
        <f>_xlfn.LET(
_xlpm.PrincpalRemainingCalculation,$B$11,
_xlpm.IsPrincipalZeroCondition,ROUND($H230,2) = 0,
_xlpm.IsPrincipalRemainingBlankCondition,$H230="",
_xlpm.IsPeriodBlankCondition,ISBLANK($A231),
_xlpm.Calculation,IF(_xlpm.IsPeriodBlankCondition,"",IF(_xlpm.IsPrincipalRemainingBlankCondition,"",IF(_xlpm.IsPrincipalZeroCondition,"",_xlpm.PrincpalRemainingCalculation))),
_xlpm.Calculation
)</f>
        <v>500</v>
      </c>
      <c r="J231" s="5" t="str">
        <f>_xlfn.LET(
_xlpm.IsPrincipalRemainingLessThanOrEqualToPMICutoffAmtCondition,$H230&lt;=$B$2*(1-$B$13),
_xlpm.PMIMonthlyPayment,$B$17,
_xlpm.IsPrincipalZeroCondition,ROUND($H230,2) = 0,
_xlpm.IsPrincipalRemainingBlankCondition,$H230="",
_xlpm.IsPeriodBlankCondition,ISBLANK($A231),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31" s="5">
        <f>_xlfn.LET(
_xlpm.IfPMIOwedIsBlank,IF($J231 = "",0,$J231),
_xlpm.TotalMonthlyPaymentCalculation,$F231+$G231+$I231+_xlpm.IfPMIOwedIsBlank,
_xlpm.IsPrincipalZeroCondition,ROUND($H230,2) = 0,
_xlpm.IsPrincipalRemainingBlankCondition,$H230="",
_xlpm.IsPeriodBlankCondition,ISBLANK($A231),
_xlpm.Calculation,IF(_xlpm.IsPeriodBlankCondition,"",IF(_xlpm.IsPrincipalRemainingBlankCondition,"",IF(_xlpm.IsPrincipalZeroCondition,"",_xlpm.TotalMonthlyPaymentCalculation))),
_xlpm.Calculation
)</f>
        <v>2086.0104653907556</v>
      </c>
      <c r="N231" s="5"/>
    </row>
    <row r="232" spans="1:14" x14ac:dyDescent="0.3">
      <c r="A232">
        <v>207</v>
      </c>
      <c r="B232" s="53">
        <f t="shared" si="3"/>
        <v>50100</v>
      </c>
      <c r="C232" s="70">
        <f>IF(ISBLANK($A232),"",'Variable Mortgage Schedule'!$C232)</f>
        <v>0.1</v>
      </c>
      <c r="D232" s="63">
        <f>_xlfn.LET(
_xlpm.Payment,IF(OR($C232&lt;&gt;$C231,$C231=""),-PMT($C232/12,COUNT($A232:$A$625),$H231),$D231),
_xlpm.IsPrincipalRemainingZeroCondition,ROUND($H231,2)=0,
_xlpm.IsPrincipalRemainingBlankCondition,$H231="",
_xlpm.IsPeriodBlankCondition,ISBLANK($A232),
_xlpm.Calculation,IF(_xlpm.IsPeriodBlankCondition,"",IF(_xlpm.IsPrincipalRemainingBlankCondition,"",IF(_xlpm.IsPrincipalRemainingZeroCondition,"",_xlpm.Payment))),
_xlpm.Calculation
)</f>
        <v>1586.0104653907558</v>
      </c>
      <c r="E232" s="5">
        <f>_xlfn.LET(
_xlpm.StartingPrincipalBalance,$H231,
_xlpm.IsPrincipalRemainingZeroCondition,ROUND($H231,2)=0,
_xlpm.IsPrincipalRemainingBlankCondition,$H231="",
_xlpm.IsPeriodBlankCondition,ISBLANK($A232),
_xlpm.Calculation,IF(_xlpm.IsPeriodBlankCondition,"",IF(_xlpm.IsPrincipalRemainingBlankCondition,"",IF(_xlpm.IsPrincipalRemainingZeroCondition,"",_xlpm.StartingPrincipalBalance))),
_xlpm.Calculation
)</f>
        <v>137299.73784898556</v>
      </c>
      <c r="F232" s="5" cm="1">
        <f t="array" ref="F232">_xlfn.LET(
_xlpm.InterestCalculation,$H231*($C232/12),
_xlpm.IsPrincipalRemainingZeroCondition,ROUND($H231,2)=0,
_xlpm.IsPrincipalRemainingBlankCondition,$H231="",
_xlpm.IsPeriodBlankCondition,ISBLANK($A232),
_xlpm.Calculation,IF(_xlpm.IsPeriodBlankCondition,"",IF(_xlpm.IsPrincipalRemainingBlankCondition,"",IF(_xlpm.IsPrincipalRemainingZeroCondition,"",_xlpm.InterestCalculation))),
_xlpm.Calculation
)</f>
        <v>1144.1644820748797</v>
      </c>
      <c r="G232" s="5">
        <f>_xlfn.LET(
_xlpm.PrincipalOwedCalculation,$D232-$F232,
_xlpm.IsPrincipalLessThenOrEqualToMonthlyPaymentCondition,$H231&lt;=$D232,
_xlpm.IsPrincipalZeroCondition,ROUND($H231,2) = 0,
_xlpm.IsPrincipalRemainingBlankCondition,$H231="",
_xlpm.IsPeriodBlankCondition,ISBLANK($A232),
_xlpm.Calculation,IF(_xlpm.IsPeriodBlankCondition,"",IF(_xlpm.IsPrincipalRemainingBlankCondition,"",IF(_xlpm.IsPrincipalZeroCondition,"",IF(_xlpm.IsPrincipalLessThenOrEqualToMonthlyPaymentCondition,$H231,_xlpm.PrincipalOwedCalculation)))),
_xlpm.Calculation
)</f>
        <v>441.84598331587608</v>
      </c>
      <c r="H232" s="5">
        <f>_xlfn.LET(
_xlpm.StartingBalanceGreaterThanPrincipalOwedPlusPrepaymentCondition,$E232&gt;=$G232,
_xlpm.IsPrincpalOwedPlusPrepaymentLessThanOrEqualToPrincipalRemainingCondition,ROUND($G232,2)&lt;=ROUND($H231,2),
_xlpm.IsCurrentPrincapalOwedAmtGreaterThanPrevPrincipalOwedCondition,$G231&gt;$H231,
_xlpm.IsPrincipalZeroCondition,ROUND($H231,2) = 0,
_xlpm.IsPrincipalRemainingBlankCondition,$H231="",
_xlpm.IsPeriodBlankCondition,ISBLANK($A232),
_xlpm.Calculation,IF(_xlpm.IsPeriodBlankCondition,"",IF(_xlpm.IsPrincipalRemainingBlankCondition,"",IF(_xlpm.IsPrincipalZeroCondition,"",IF(_xlpm.StartingBalanceGreaterThanPrincipalOwedPlusPrepaymentCondition,$E232-$G232,0)))),
_xlpm.Calculation
)</f>
        <v>136857.89186566969</v>
      </c>
      <c r="I232" s="5">
        <f>_xlfn.LET(
_xlpm.PrincpalRemainingCalculation,$B$11,
_xlpm.IsPrincipalZeroCondition,ROUND($H231,2) = 0,
_xlpm.IsPrincipalRemainingBlankCondition,$H231="",
_xlpm.IsPeriodBlankCondition,ISBLANK($A232),
_xlpm.Calculation,IF(_xlpm.IsPeriodBlankCondition,"",IF(_xlpm.IsPrincipalRemainingBlankCondition,"",IF(_xlpm.IsPrincipalZeroCondition,"",_xlpm.PrincpalRemainingCalculation))),
_xlpm.Calculation
)</f>
        <v>500</v>
      </c>
      <c r="J232" s="5" t="str">
        <f>_xlfn.LET(
_xlpm.IsPrincipalRemainingLessThanOrEqualToPMICutoffAmtCondition,$H231&lt;=$B$2*(1-$B$13),
_xlpm.PMIMonthlyPayment,$B$17,
_xlpm.IsPrincipalZeroCondition,ROUND($H231,2) = 0,
_xlpm.IsPrincipalRemainingBlankCondition,$H231="",
_xlpm.IsPeriodBlankCondition,ISBLANK($A232),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32" s="5">
        <f>_xlfn.LET(
_xlpm.IfPMIOwedIsBlank,IF($J232 = "",0,$J232),
_xlpm.TotalMonthlyPaymentCalculation,$F232+$G232+$I232+_xlpm.IfPMIOwedIsBlank,
_xlpm.IsPrincipalZeroCondition,ROUND($H231,2) = 0,
_xlpm.IsPrincipalRemainingBlankCondition,$H231="",
_xlpm.IsPeriodBlankCondition,ISBLANK($A232),
_xlpm.Calculation,IF(_xlpm.IsPeriodBlankCondition,"",IF(_xlpm.IsPrincipalRemainingBlankCondition,"",IF(_xlpm.IsPrincipalZeroCondition,"",_xlpm.TotalMonthlyPaymentCalculation))),
_xlpm.Calculation
)</f>
        <v>2086.0104653907556</v>
      </c>
      <c r="N232" s="5"/>
    </row>
    <row r="233" spans="1:14" x14ac:dyDescent="0.3">
      <c r="A233">
        <v>208</v>
      </c>
      <c r="B233" s="53">
        <f t="shared" si="3"/>
        <v>50131</v>
      </c>
      <c r="C233" s="70">
        <f>IF(ISBLANK($A233),"",'Variable Mortgage Schedule'!$C233)</f>
        <v>0.1</v>
      </c>
      <c r="D233" s="63">
        <f>_xlfn.LET(
_xlpm.Payment,IF(OR($C233&lt;&gt;$C232,$C232=""),-PMT($C233/12,COUNT($A233:$A$625),$H232),$D232),
_xlpm.IsPrincipalRemainingZeroCondition,ROUND($H232,2)=0,
_xlpm.IsPrincipalRemainingBlankCondition,$H232="",
_xlpm.IsPeriodBlankCondition,ISBLANK($A233),
_xlpm.Calculation,IF(_xlpm.IsPeriodBlankCondition,"",IF(_xlpm.IsPrincipalRemainingBlankCondition,"",IF(_xlpm.IsPrincipalRemainingZeroCondition,"",_xlpm.Payment))),
_xlpm.Calculation
)</f>
        <v>1586.0104653907558</v>
      </c>
      <c r="E233" s="5">
        <f>_xlfn.LET(
_xlpm.StartingPrincipalBalance,$H232,
_xlpm.IsPrincipalRemainingZeroCondition,ROUND($H232,2)=0,
_xlpm.IsPrincipalRemainingBlankCondition,$H232="",
_xlpm.IsPeriodBlankCondition,ISBLANK($A233),
_xlpm.Calculation,IF(_xlpm.IsPeriodBlankCondition,"",IF(_xlpm.IsPrincipalRemainingBlankCondition,"",IF(_xlpm.IsPrincipalRemainingZeroCondition,"",_xlpm.StartingPrincipalBalance))),
_xlpm.Calculation
)</f>
        <v>136857.89186566969</v>
      </c>
      <c r="F233" s="5" cm="1">
        <f t="array" ref="F233">_xlfn.LET(
_xlpm.InterestCalculation,$H232*($C233/12),
_xlpm.IsPrincipalRemainingZeroCondition,ROUND($H232,2)=0,
_xlpm.IsPrincipalRemainingBlankCondition,$H232="",
_xlpm.IsPeriodBlankCondition,ISBLANK($A233),
_xlpm.Calculation,IF(_xlpm.IsPeriodBlankCondition,"",IF(_xlpm.IsPrincipalRemainingBlankCondition,"",IF(_xlpm.IsPrincipalRemainingZeroCondition,"",_xlpm.InterestCalculation))),
_xlpm.Calculation
)</f>
        <v>1140.4824322139141</v>
      </c>
      <c r="G233" s="5">
        <f>_xlfn.LET(
_xlpm.PrincipalOwedCalculation,$D233-$F233,
_xlpm.IsPrincipalLessThenOrEqualToMonthlyPaymentCondition,$H232&lt;=$D233,
_xlpm.IsPrincipalZeroCondition,ROUND($H232,2) = 0,
_xlpm.IsPrincipalRemainingBlankCondition,$H232="",
_xlpm.IsPeriodBlankCondition,ISBLANK($A233),
_xlpm.Calculation,IF(_xlpm.IsPeriodBlankCondition,"",IF(_xlpm.IsPrincipalRemainingBlankCondition,"",IF(_xlpm.IsPrincipalZeroCondition,"",IF(_xlpm.IsPrincipalLessThenOrEqualToMonthlyPaymentCondition,$H232,_xlpm.PrincipalOwedCalculation)))),
_xlpm.Calculation
)</f>
        <v>445.52803317684175</v>
      </c>
      <c r="H233" s="5">
        <f>_xlfn.LET(
_xlpm.StartingBalanceGreaterThanPrincipalOwedPlusPrepaymentCondition,$E233&gt;=$G233,
_xlpm.IsPrincpalOwedPlusPrepaymentLessThanOrEqualToPrincipalRemainingCondition,ROUND($G233,2)&lt;=ROUND($H232,2),
_xlpm.IsCurrentPrincapalOwedAmtGreaterThanPrevPrincipalOwedCondition,$G232&gt;$H232,
_xlpm.IsPrincipalZeroCondition,ROUND($H232,2) = 0,
_xlpm.IsPrincipalRemainingBlankCondition,$H232="",
_xlpm.IsPeriodBlankCondition,ISBLANK($A233),
_xlpm.Calculation,IF(_xlpm.IsPeriodBlankCondition,"",IF(_xlpm.IsPrincipalRemainingBlankCondition,"",IF(_xlpm.IsPrincipalZeroCondition,"",IF(_xlpm.StartingBalanceGreaterThanPrincipalOwedPlusPrepaymentCondition,$E233-$G233,0)))),
_xlpm.Calculation
)</f>
        <v>136412.36383249285</v>
      </c>
      <c r="I233" s="5">
        <f>_xlfn.LET(
_xlpm.PrincpalRemainingCalculation,$B$11,
_xlpm.IsPrincipalZeroCondition,ROUND($H232,2) = 0,
_xlpm.IsPrincipalRemainingBlankCondition,$H232="",
_xlpm.IsPeriodBlankCondition,ISBLANK($A233),
_xlpm.Calculation,IF(_xlpm.IsPeriodBlankCondition,"",IF(_xlpm.IsPrincipalRemainingBlankCondition,"",IF(_xlpm.IsPrincipalZeroCondition,"",_xlpm.PrincpalRemainingCalculation))),
_xlpm.Calculation
)</f>
        <v>500</v>
      </c>
      <c r="J233" s="5" t="str">
        <f>_xlfn.LET(
_xlpm.IsPrincipalRemainingLessThanOrEqualToPMICutoffAmtCondition,$H232&lt;=$B$2*(1-$B$13),
_xlpm.PMIMonthlyPayment,$B$17,
_xlpm.IsPrincipalZeroCondition,ROUND($H232,2) = 0,
_xlpm.IsPrincipalRemainingBlankCondition,$H232="",
_xlpm.IsPeriodBlankCondition,ISBLANK($A233),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33" s="5">
        <f>_xlfn.LET(
_xlpm.IfPMIOwedIsBlank,IF($J233 = "",0,$J233),
_xlpm.TotalMonthlyPaymentCalculation,$F233+$G233+$I233+_xlpm.IfPMIOwedIsBlank,
_xlpm.IsPrincipalZeroCondition,ROUND($H232,2) = 0,
_xlpm.IsPrincipalRemainingBlankCondition,$H232="",
_xlpm.IsPeriodBlankCondition,ISBLANK($A233),
_xlpm.Calculation,IF(_xlpm.IsPeriodBlankCondition,"",IF(_xlpm.IsPrincipalRemainingBlankCondition,"",IF(_xlpm.IsPrincipalZeroCondition,"",_xlpm.TotalMonthlyPaymentCalculation))),
_xlpm.Calculation
)</f>
        <v>2086.0104653907556</v>
      </c>
      <c r="N233" s="5"/>
    </row>
    <row r="234" spans="1:14" x14ac:dyDescent="0.3">
      <c r="A234">
        <v>209</v>
      </c>
      <c r="B234" s="53">
        <f t="shared" si="3"/>
        <v>50161</v>
      </c>
      <c r="C234" s="70">
        <f>IF(ISBLANK($A234),"",'Variable Mortgage Schedule'!$C234)</f>
        <v>0.1</v>
      </c>
      <c r="D234" s="63">
        <f>_xlfn.LET(
_xlpm.Payment,IF(OR($C234&lt;&gt;$C233,$C233=""),-PMT($C234/12,COUNT($A234:$A$625),$H233),$D233),
_xlpm.IsPrincipalRemainingZeroCondition,ROUND($H233,2)=0,
_xlpm.IsPrincipalRemainingBlankCondition,$H233="",
_xlpm.IsPeriodBlankCondition,ISBLANK($A234),
_xlpm.Calculation,IF(_xlpm.IsPeriodBlankCondition,"",IF(_xlpm.IsPrincipalRemainingBlankCondition,"",IF(_xlpm.IsPrincipalRemainingZeroCondition,"",_xlpm.Payment))),
_xlpm.Calculation
)</f>
        <v>1586.0104653907558</v>
      </c>
      <c r="E234" s="5">
        <f>_xlfn.LET(
_xlpm.StartingPrincipalBalance,$H233,
_xlpm.IsPrincipalRemainingZeroCondition,ROUND($H233,2)=0,
_xlpm.IsPrincipalRemainingBlankCondition,$H233="",
_xlpm.IsPeriodBlankCondition,ISBLANK($A234),
_xlpm.Calculation,IF(_xlpm.IsPeriodBlankCondition,"",IF(_xlpm.IsPrincipalRemainingBlankCondition,"",IF(_xlpm.IsPrincipalRemainingZeroCondition,"",_xlpm.StartingPrincipalBalance))),
_xlpm.Calculation
)</f>
        <v>136412.36383249285</v>
      </c>
      <c r="F234" s="5" cm="1">
        <f t="array" ref="F234">_xlfn.LET(
_xlpm.InterestCalculation,$H233*($C234/12),
_xlpm.IsPrincipalRemainingZeroCondition,ROUND($H233,2)=0,
_xlpm.IsPrincipalRemainingBlankCondition,$H233="",
_xlpm.IsPeriodBlankCondition,ISBLANK($A234),
_xlpm.Calculation,IF(_xlpm.IsPeriodBlankCondition,"",IF(_xlpm.IsPrincipalRemainingBlankCondition,"",IF(_xlpm.IsPrincipalRemainingZeroCondition,"",_xlpm.InterestCalculation))),
_xlpm.Calculation
)</f>
        <v>1136.7696986041071</v>
      </c>
      <c r="G234" s="5">
        <f>_xlfn.LET(
_xlpm.PrincipalOwedCalculation,$D234-$F234,
_xlpm.IsPrincipalLessThenOrEqualToMonthlyPaymentCondition,$H233&lt;=$D234,
_xlpm.IsPrincipalZeroCondition,ROUND($H233,2) = 0,
_xlpm.IsPrincipalRemainingBlankCondition,$H233="",
_xlpm.IsPeriodBlankCondition,ISBLANK($A234),
_xlpm.Calculation,IF(_xlpm.IsPeriodBlankCondition,"",IF(_xlpm.IsPrincipalRemainingBlankCondition,"",IF(_xlpm.IsPrincipalZeroCondition,"",IF(_xlpm.IsPrincipalLessThenOrEqualToMonthlyPaymentCondition,$H233,_xlpm.PrincipalOwedCalculation)))),
_xlpm.Calculation
)</f>
        <v>449.24076678664869</v>
      </c>
      <c r="H234" s="5">
        <f>_xlfn.LET(
_xlpm.StartingBalanceGreaterThanPrincipalOwedPlusPrepaymentCondition,$E234&gt;=$G234,
_xlpm.IsPrincpalOwedPlusPrepaymentLessThanOrEqualToPrincipalRemainingCondition,ROUND($G234,2)&lt;=ROUND($H233,2),
_xlpm.IsCurrentPrincapalOwedAmtGreaterThanPrevPrincipalOwedCondition,$G233&gt;$H233,
_xlpm.IsPrincipalZeroCondition,ROUND($H233,2) = 0,
_xlpm.IsPrincipalRemainingBlankCondition,$H233="",
_xlpm.IsPeriodBlankCondition,ISBLANK($A234),
_xlpm.Calculation,IF(_xlpm.IsPeriodBlankCondition,"",IF(_xlpm.IsPrincipalRemainingBlankCondition,"",IF(_xlpm.IsPrincipalZeroCondition,"",IF(_xlpm.StartingBalanceGreaterThanPrincipalOwedPlusPrepaymentCondition,$E234-$G234,0)))),
_xlpm.Calculation
)</f>
        <v>135963.1230657062</v>
      </c>
      <c r="I234" s="5">
        <f>_xlfn.LET(
_xlpm.PrincpalRemainingCalculation,$B$11,
_xlpm.IsPrincipalZeroCondition,ROUND($H233,2) = 0,
_xlpm.IsPrincipalRemainingBlankCondition,$H233="",
_xlpm.IsPeriodBlankCondition,ISBLANK($A234),
_xlpm.Calculation,IF(_xlpm.IsPeriodBlankCondition,"",IF(_xlpm.IsPrincipalRemainingBlankCondition,"",IF(_xlpm.IsPrincipalZeroCondition,"",_xlpm.PrincpalRemainingCalculation))),
_xlpm.Calculation
)</f>
        <v>500</v>
      </c>
      <c r="J234" s="5" t="str">
        <f>_xlfn.LET(
_xlpm.IsPrincipalRemainingLessThanOrEqualToPMICutoffAmtCondition,$H233&lt;=$B$2*(1-$B$13),
_xlpm.PMIMonthlyPayment,$B$17,
_xlpm.IsPrincipalZeroCondition,ROUND($H233,2) = 0,
_xlpm.IsPrincipalRemainingBlankCondition,$H233="",
_xlpm.IsPeriodBlankCondition,ISBLANK($A234),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34" s="5">
        <f>_xlfn.LET(
_xlpm.IfPMIOwedIsBlank,IF($J234 = "",0,$J234),
_xlpm.TotalMonthlyPaymentCalculation,$F234+$G234+$I234+_xlpm.IfPMIOwedIsBlank,
_xlpm.IsPrincipalZeroCondition,ROUND($H233,2) = 0,
_xlpm.IsPrincipalRemainingBlankCondition,$H233="",
_xlpm.IsPeriodBlankCondition,ISBLANK($A234),
_xlpm.Calculation,IF(_xlpm.IsPeriodBlankCondition,"",IF(_xlpm.IsPrincipalRemainingBlankCondition,"",IF(_xlpm.IsPrincipalZeroCondition,"",_xlpm.TotalMonthlyPaymentCalculation))),
_xlpm.Calculation
)</f>
        <v>2086.0104653907556</v>
      </c>
      <c r="N234" s="5"/>
    </row>
    <row r="235" spans="1:14" x14ac:dyDescent="0.3">
      <c r="A235">
        <v>210</v>
      </c>
      <c r="B235" s="53">
        <f t="shared" si="3"/>
        <v>50192</v>
      </c>
      <c r="C235" s="70">
        <f>IF(ISBLANK($A235),"",'Variable Mortgage Schedule'!$C235)</f>
        <v>0.1</v>
      </c>
      <c r="D235" s="63">
        <f>_xlfn.LET(
_xlpm.Payment,IF(OR($C235&lt;&gt;$C234,$C234=""),-PMT($C235/12,COUNT($A235:$A$625),$H234),$D234),
_xlpm.IsPrincipalRemainingZeroCondition,ROUND($H234,2)=0,
_xlpm.IsPrincipalRemainingBlankCondition,$H234="",
_xlpm.IsPeriodBlankCondition,ISBLANK($A235),
_xlpm.Calculation,IF(_xlpm.IsPeriodBlankCondition,"",IF(_xlpm.IsPrincipalRemainingBlankCondition,"",IF(_xlpm.IsPrincipalRemainingZeroCondition,"",_xlpm.Payment))),
_xlpm.Calculation
)</f>
        <v>1586.0104653907558</v>
      </c>
      <c r="E235" s="5">
        <f>_xlfn.LET(
_xlpm.StartingPrincipalBalance,$H234,
_xlpm.IsPrincipalRemainingZeroCondition,ROUND($H234,2)=0,
_xlpm.IsPrincipalRemainingBlankCondition,$H234="",
_xlpm.IsPeriodBlankCondition,ISBLANK($A235),
_xlpm.Calculation,IF(_xlpm.IsPeriodBlankCondition,"",IF(_xlpm.IsPrincipalRemainingBlankCondition,"",IF(_xlpm.IsPrincipalRemainingZeroCondition,"",_xlpm.StartingPrincipalBalance))),
_xlpm.Calculation
)</f>
        <v>135963.1230657062</v>
      </c>
      <c r="F235" s="5" cm="1">
        <f t="array" ref="F235">_xlfn.LET(
_xlpm.InterestCalculation,$H234*($C235/12),
_xlpm.IsPrincipalRemainingZeroCondition,ROUND($H234,2)=0,
_xlpm.IsPrincipalRemainingBlankCondition,$H234="",
_xlpm.IsPeriodBlankCondition,ISBLANK($A235),
_xlpm.Calculation,IF(_xlpm.IsPeriodBlankCondition,"",IF(_xlpm.IsPrincipalRemainingBlankCondition,"",IF(_xlpm.IsPrincipalRemainingZeroCondition,"",_xlpm.InterestCalculation))),
_xlpm.Calculation
)</f>
        <v>1133.0260255475516</v>
      </c>
      <c r="G235" s="5">
        <f>_xlfn.LET(
_xlpm.PrincipalOwedCalculation,$D235-$F235,
_xlpm.IsPrincipalLessThenOrEqualToMonthlyPaymentCondition,$H234&lt;=$D235,
_xlpm.IsPrincipalZeroCondition,ROUND($H234,2) = 0,
_xlpm.IsPrincipalRemainingBlankCondition,$H234="",
_xlpm.IsPeriodBlankCondition,ISBLANK($A235),
_xlpm.Calculation,IF(_xlpm.IsPeriodBlankCondition,"",IF(_xlpm.IsPrincipalRemainingBlankCondition,"",IF(_xlpm.IsPrincipalZeroCondition,"",IF(_xlpm.IsPrincipalLessThenOrEqualToMonthlyPaymentCondition,$H234,_xlpm.PrincipalOwedCalculation)))),
_xlpm.Calculation
)</f>
        <v>452.9844398432042</v>
      </c>
      <c r="H235" s="5">
        <f>_xlfn.LET(
_xlpm.StartingBalanceGreaterThanPrincipalOwedPlusPrepaymentCondition,$E235&gt;=$G235,
_xlpm.IsPrincpalOwedPlusPrepaymentLessThanOrEqualToPrincipalRemainingCondition,ROUND($G235,2)&lt;=ROUND($H234,2),
_xlpm.IsCurrentPrincapalOwedAmtGreaterThanPrevPrincipalOwedCondition,$G234&gt;$H234,
_xlpm.IsPrincipalZeroCondition,ROUND($H234,2) = 0,
_xlpm.IsPrincipalRemainingBlankCondition,$H234="",
_xlpm.IsPeriodBlankCondition,ISBLANK($A235),
_xlpm.Calculation,IF(_xlpm.IsPeriodBlankCondition,"",IF(_xlpm.IsPrincipalRemainingBlankCondition,"",IF(_xlpm.IsPrincipalZeroCondition,"",IF(_xlpm.StartingBalanceGreaterThanPrincipalOwedPlusPrepaymentCondition,$E235-$G235,0)))),
_xlpm.Calculation
)</f>
        <v>135510.13862586298</v>
      </c>
      <c r="I235" s="5">
        <f>_xlfn.LET(
_xlpm.PrincpalRemainingCalculation,$B$11,
_xlpm.IsPrincipalZeroCondition,ROUND($H234,2) = 0,
_xlpm.IsPrincipalRemainingBlankCondition,$H234="",
_xlpm.IsPeriodBlankCondition,ISBLANK($A235),
_xlpm.Calculation,IF(_xlpm.IsPeriodBlankCondition,"",IF(_xlpm.IsPrincipalRemainingBlankCondition,"",IF(_xlpm.IsPrincipalZeroCondition,"",_xlpm.PrincpalRemainingCalculation))),
_xlpm.Calculation
)</f>
        <v>500</v>
      </c>
      <c r="J235" s="5" t="str">
        <f>_xlfn.LET(
_xlpm.IsPrincipalRemainingLessThanOrEqualToPMICutoffAmtCondition,$H234&lt;=$B$2*(1-$B$13),
_xlpm.PMIMonthlyPayment,$B$17,
_xlpm.IsPrincipalZeroCondition,ROUND($H234,2) = 0,
_xlpm.IsPrincipalRemainingBlankCondition,$H234="",
_xlpm.IsPeriodBlankCondition,ISBLANK($A235),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35" s="5">
        <f>_xlfn.LET(
_xlpm.IfPMIOwedIsBlank,IF($J235 = "",0,$J235),
_xlpm.TotalMonthlyPaymentCalculation,$F235+$G235+$I235+_xlpm.IfPMIOwedIsBlank,
_xlpm.IsPrincipalZeroCondition,ROUND($H234,2) = 0,
_xlpm.IsPrincipalRemainingBlankCondition,$H234="",
_xlpm.IsPeriodBlankCondition,ISBLANK($A235),
_xlpm.Calculation,IF(_xlpm.IsPeriodBlankCondition,"",IF(_xlpm.IsPrincipalRemainingBlankCondition,"",IF(_xlpm.IsPrincipalZeroCondition,"",_xlpm.TotalMonthlyPaymentCalculation))),
_xlpm.Calculation
)</f>
        <v>2086.0104653907556</v>
      </c>
      <c r="N235" s="5"/>
    </row>
    <row r="236" spans="1:14" x14ac:dyDescent="0.3">
      <c r="A236">
        <v>211</v>
      </c>
      <c r="B236" s="53">
        <f t="shared" si="3"/>
        <v>50222</v>
      </c>
      <c r="C236" s="70">
        <f>IF(ISBLANK($A236),"",'Variable Mortgage Schedule'!$C236)</f>
        <v>0.1</v>
      </c>
      <c r="D236" s="63">
        <f>_xlfn.LET(
_xlpm.Payment,IF(OR($C236&lt;&gt;$C235,$C235=""),-PMT($C236/12,COUNT($A236:$A$625),$H235),$D235),
_xlpm.IsPrincipalRemainingZeroCondition,ROUND($H235,2)=0,
_xlpm.IsPrincipalRemainingBlankCondition,$H235="",
_xlpm.IsPeriodBlankCondition,ISBLANK($A236),
_xlpm.Calculation,IF(_xlpm.IsPeriodBlankCondition,"",IF(_xlpm.IsPrincipalRemainingBlankCondition,"",IF(_xlpm.IsPrincipalRemainingZeroCondition,"",_xlpm.Payment))),
_xlpm.Calculation
)</f>
        <v>1586.0104653907558</v>
      </c>
      <c r="E236" s="5">
        <f>_xlfn.LET(
_xlpm.StartingPrincipalBalance,$H235,
_xlpm.IsPrincipalRemainingZeroCondition,ROUND($H235,2)=0,
_xlpm.IsPrincipalRemainingBlankCondition,$H235="",
_xlpm.IsPeriodBlankCondition,ISBLANK($A236),
_xlpm.Calculation,IF(_xlpm.IsPeriodBlankCondition,"",IF(_xlpm.IsPrincipalRemainingBlankCondition,"",IF(_xlpm.IsPrincipalRemainingZeroCondition,"",_xlpm.StartingPrincipalBalance))),
_xlpm.Calculation
)</f>
        <v>135510.13862586298</v>
      </c>
      <c r="F236" s="5" cm="1">
        <f t="array" ref="F236">_xlfn.LET(
_xlpm.InterestCalculation,$H235*($C236/12),
_xlpm.IsPrincipalRemainingZeroCondition,ROUND($H235,2)=0,
_xlpm.IsPrincipalRemainingBlankCondition,$H235="",
_xlpm.IsPeriodBlankCondition,ISBLANK($A236),
_xlpm.Calculation,IF(_xlpm.IsPeriodBlankCondition,"",IF(_xlpm.IsPrincipalRemainingBlankCondition,"",IF(_xlpm.IsPrincipalRemainingZeroCondition,"",_xlpm.InterestCalculation))),
_xlpm.Calculation
)</f>
        <v>1129.2511552155247</v>
      </c>
      <c r="G236" s="5">
        <f>_xlfn.LET(
_xlpm.PrincipalOwedCalculation,$D236-$F236,
_xlpm.IsPrincipalLessThenOrEqualToMonthlyPaymentCondition,$H235&lt;=$D236,
_xlpm.IsPrincipalZeroCondition,ROUND($H235,2) = 0,
_xlpm.IsPrincipalRemainingBlankCondition,$H235="",
_xlpm.IsPeriodBlankCondition,ISBLANK($A236),
_xlpm.Calculation,IF(_xlpm.IsPeriodBlankCondition,"",IF(_xlpm.IsPrincipalRemainingBlankCondition,"",IF(_xlpm.IsPrincipalZeroCondition,"",IF(_xlpm.IsPrincipalLessThenOrEqualToMonthlyPaymentCondition,$H235,_xlpm.PrincipalOwedCalculation)))),
_xlpm.Calculation
)</f>
        <v>456.75931017523112</v>
      </c>
      <c r="H236" s="5">
        <f>_xlfn.LET(
_xlpm.StartingBalanceGreaterThanPrincipalOwedPlusPrepaymentCondition,$E236&gt;=$G236,
_xlpm.IsPrincpalOwedPlusPrepaymentLessThanOrEqualToPrincipalRemainingCondition,ROUND($G236,2)&lt;=ROUND($H235,2),
_xlpm.IsCurrentPrincapalOwedAmtGreaterThanPrevPrincipalOwedCondition,$G235&gt;$H235,
_xlpm.IsPrincipalZeroCondition,ROUND($H235,2) = 0,
_xlpm.IsPrincipalRemainingBlankCondition,$H235="",
_xlpm.IsPeriodBlankCondition,ISBLANK($A236),
_xlpm.Calculation,IF(_xlpm.IsPeriodBlankCondition,"",IF(_xlpm.IsPrincipalRemainingBlankCondition,"",IF(_xlpm.IsPrincipalZeroCondition,"",IF(_xlpm.StartingBalanceGreaterThanPrincipalOwedPlusPrepaymentCondition,$E236-$G236,0)))),
_xlpm.Calculation
)</f>
        <v>135053.37931568775</v>
      </c>
      <c r="I236" s="5">
        <f>_xlfn.LET(
_xlpm.PrincpalRemainingCalculation,$B$11,
_xlpm.IsPrincipalZeroCondition,ROUND($H235,2) = 0,
_xlpm.IsPrincipalRemainingBlankCondition,$H235="",
_xlpm.IsPeriodBlankCondition,ISBLANK($A236),
_xlpm.Calculation,IF(_xlpm.IsPeriodBlankCondition,"",IF(_xlpm.IsPrincipalRemainingBlankCondition,"",IF(_xlpm.IsPrincipalZeroCondition,"",_xlpm.PrincpalRemainingCalculation))),
_xlpm.Calculation
)</f>
        <v>500</v>
      </c>
      <c r="J236" s="5" t="str">
        <f>_xlfn.LET(
_xlpm.IsPrincipalRemainingLessThanOrEqualToPMICutoffAmtCondition,$H235&lt;=$B$2*(1-$B$13),
_xlpm.PMIMonthlyPayment,$B$17,
_xlpm.IsPrincipalZeroCondition,ROUND($H235,2) = 0,
_xlpm.IsPrincipalRemainingBlankCondition,$H235="",
_xlpm.IsPeriodBlankCondition,ISBLANK($A236),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36" s="5">
        <f>_xlfn.LET(
_xlpm.IfPMIOwedIsBlank,IF($J236 = "",0,$J236),
_xlpm.TotalMonthlyPaymentCalculation,$F236+$G236+$I236+_xlpm.IfPMIOwedIsBlank,
_xlpm.IsPrincipalZeroCondition,ROUND($H235,2) = 0,
_xlpm.IsPrincipalRemainingBlankCondition,$H235="",
_xlpm.IsPeriodBlankCondition,ISBLANK($A236),
_xlpm.Calculation,IF(_xlpm.IsPeriodBlankCondition,"",IF(_xlpm.IsPrincipalRemainingBlankCondition,"",IF(_xlpm.IsPrincipalZeroCondition,"",_xlpm.TotalMonthlyPaymentCalculation))),
_xlpm.Calculation
)</f>
        <v>2086.0104653907556</v>
      </c>
      <c r="N236" s="5"/>
    </row>
    <row r="237" spans="1:14" x14ac:dyDescent="0.3">
      <c r="A237">
        <v>212</v>
      </c>
      <c r="B237" s="53">
        <f t="shared" si="3"/>
        <v>50253</v>
      </c>
      <c r="C237" s="70">
        <f>IF(ISBLANK($A237),"",'Variable Mortgage Schedule'!$C237)</f>
        <v>0.1</v>
      </c>
      <c r="D237" s="63">
        <f>_xlfn.LET(
_xlpm.Payment,IF(OR($C237&lt;&gt;$C236,$C236=""),-PMT($C237/12,COUNT($A237:$A$625),$H236),$D236),
_xlpm.IsPrincipalRemainingZeroCondition,ROUND($H236,2)=0,
_xlpm.IsPrincipalRemainingBlankCondition,$H236="",
_xlpm.IsPeriodBlankCondition,ISBLANK($A237),
_xlpm.Calculation,IF(_xlpm.IsPeriodBlankCondition,"",IF(_xlpm.IsPrincipalRemainingBlankCondition,"",IF(_xlpm.IsPrincipalRemainingZeroCondition,"",_xlpm.Payment))),
_xlpm.Calculation
)</f>
        <v>1586.0104653907558</v>
      </c>
      <c r="E237" s="5">
        <f>_xlfn.LET(
_xlpm.StartingPrincipalBalance,$H236,
_xlpm.IsPrincipalRemainingZeroCondition,ROUND($H236,2)=0,
_xlpm.IsPrincipalRemainingBlankCondition,$H236="",
_xlpm.IsPeriodBlankCondition,ISBLANK($A237),
_xlpm.Calculation,IF(_xlpm.IsPeriodBlankCondition,"",IF(_xlpm.IsPrincipalRemainingBlankCondition,"",IF(_xlpm.IsPrincipalRemainingZeroCondition,"",_xlpm.StartingPrincipalBalance))),
_xlpm.Calculation
)</f>
        <v>135053.37931568775</v>
      </c>
      <c r="F237" s="5" cm="1">
        <f t="array" ref="F237">_xlfn.LET(
_xlpm.InterestCalculation,$H236*($C237/12),
_xlpm.IsPrincipalRemainingZeroCondition,ROUND($H236,2)=0,
_xlpm.IsPrincipalRemainingBlankCondition,$H236="",
_xlpm.IsPeriodBlankCondition,ISBLANK($A237),
_xlpm.Calculation,IF(_xlpm.IsPeriodBlankCondition,"",IF(_xlpm.IsPrincipalRemainingBlankCondition,"",IF(_xlpm.IsPrincipalRemainingZeroCondition,"",_xlpm.InterestCalculation))),
_xlpm.Calculation
)</f>
        <v>1125.4448276307312</v>
      </c>
      <c r="G237" s="5">
        <f>_xlfn.LET(
_xlpm.PrincipalOwedCalculation,$D237-$F237,
_xlpm.IsPrincipalLessThenOrEqualToMonthlyPaymentCondition,$H236&lt;=$D237,
_xlpm.IsPrincipalZeroCondition,ROUND($H236,2) = 0,
_xlpm.IsPrincipalRemainingBlankCondition,$H236="",
_xlpm.IsPeriodBlankCondition,ISBLANK($A237),
_xlpm.Calculation,IF(_xlpm.IsPeriodBlankCondition,"",IF(_xlpm.IsPrincipalRemainingBlankCondition,"",IF(_xlpm.IsPrincipalZeroCondition,"",IF(_xlpm.IsPrincipalLessThenOrEqualToMonthlyPaymentCondition,$H236,_xlpm.PrincipalOwedCalculation)))),
_xlpm.Calculation
)</f>
        <v>460.56563776002463</v>
      </c>
      <c r="H237" s="5">
        <f>_xlfn.LET(
_xlpm.StartingBalanceGreaterThanPrincipalOwedPlusPrepaymentCondition,$E237&gt;=$G237,
_xlpm.IsPrincpalOwedPlusPrepaymentLessThanOrEqualToPrincipalRemainingCondition,ROUND($G237,2)&lt;=ROUND($H236,2),
_xlpm.IsCurrentPrincapalOwedAmtGreaterThanPrevPrincipalOwedCondition,$G236&gt;$H236,
_xlpm.IsPrincipalZeroCondition,ROUND($H236,2) = 0,
_xlpm.IsPrincipalRemainingBlankCondition,$H236="",
_xlpm.IsPeriodBlankCondition,ISBLANK($A237),
_xlpm.Calculation,IF(_xlpm.IsPeriodBlankCondition,"",IF(_xlpm.IsPrincipalRemainingBlankCondition,"",IF(_xlpm.IsPrincipalZeroCondition,"",IF(_xlpm.StartingBalanceGreaterThanPrincipalOwedPlusPrepaymentCondition,$E237-$G237,0)))),
_xlpm.Calculation
)</f>
        <v>134592.81367792771</v>
      </c>
      <c r="I237" s="5">
        <f>_xlfn.LET(
_xlpm.PrincpalRemainingCalculation,$B$11,
_xlpm.IsPrincipalZeroCondition,ROUND($H236,2) = 0,
_xlpm.IsPrincipalRemainingBlankCondition,$H236="",
_xlpm.IsPeriodBlankCondition,ISBLANK($A237),
_xlpm.Calculation,IF(_xlpm.IsPeriodBlankCondition,"",IF(_xlpm.IsPrincipalRemainingBlankCondition,"",IF(_xlpm.IsPrincipalZeroCondition,"",_xlpm.PrincpalRemainingCalculation))),
_xlpm.Calculation
)</f>
        <v>500</v>
      </c>
      <c r="J237" s="5" t="str">
        <f>_xlfn.LET(
_xlpm.IsPrincipalRemainingLessThanOrEqualToPMICutoffAmtCondition,$H236&lt;=$B$2*(1-$B$13),
_xlpm.PMIMonthlyPayment,$B$17,
_xlpm.IsPrincipalZeroCondition,ROUND($H236,2) = 0,
_xlpm.IsPrincipalRemainingBlankCondition,$H236="",
_xlpm.IsPeriodBlankCondition,ISBLANK($A237),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37" s="5">
        <f>_xlfn.LET(
_xlpm.IfPMIOwedIsBlank,IF($J237 = "",0,$J237),
_xlpm.TotalMonthlyPaymentCalculation,$F237+$G237+$I237+_xlpm.IfPMIOwedIsBlank,
_xlpm.IsPrincipalZeroCondition,ROUND($H236,2) = 0,
_xlpm.IsPrincipalRemainingBlankCondition,$H236="",
_xlpm.IsPeriodBlankCondition,ISBLANK($A237),
_xlpm.Calculation,IF(_xlpm.IsPeriodBlankCondition,"",IF(_xlpm.IsPrincipalRemainingBlankCondition,"",IF(_xlpm.IsPrincipalZeroCondition,"",_xlpm.TotalMonthlyPaymentCalculation))),
_xlpm.Calculation
)</f>
        <v>2086.0104653907556</v>
      </c>
      <c r="N237" s="5"/>
    </row>
    <row r="238" spans="1:14" x14ac:dyDescent="0.3">
      <c r="A238">
        <v>213</v>
      </c>
      <c r="B238" s="53">
        <f t="shared" si="3"/>
        <v>50284</v>
      </c>
      <c r="C238" s="70">
        <f>IF(ISBLANK($A238),"",'Variable Mortgage Schedule'!$C238)</f>
        <v>0.1</v>
      </c>
      <c r="D238" s="63">
        <f>_xlfn.LET(
_xlpm.Payment,IF(OR($C238&lt;&gt;$C237,$C237=""),-PMT($C238/12,COUNT($A238:$A$625),$H237),$D237),
_xlpm.IsPrincipalRemainingZeroCondition,ROUND($H237,2)=0,
_xlpm.IsPrincipalRemainingBlankCondition,$H237="",
_xlpm.IsPeriodBlankCondition,ISBLANK($A238),
_xlpm.Calculation,IF(_xlpm.IsPeriodBlankCondition,"",IF(_xlpm.IsPrincipalRemainingBlankCondition,"",IF(_xlpm.IsPrincipalRemainingZeroCondition,"",_xlpm.Payment))),
_xlpm.Calculation
)</f>
        <v>1586.0104653907558</v>
      </c>
      <c r="E238" s="5">
        <f>_xlfn.LET(
_xlpm.StartingPrincipalBalance,$H237,
_xlpm.IsPrincipalRemainingZeroCondition,ROUND($H237,2)=0,
_xlpm.IsPrincipalRemainingBlankCondition,$H237="",
_xlpm.IsPeriodBlankCondition,ISBLANK($A238),
_xlpm.Calculation,IF(_xlpm.IsPeriodBlankCondition,"",IF(_xlpm.IsPrincipalRemainingBlankCondition,"",IF(_xlpm.IsPrincipalRemainingZeroCondition,"",_xlpm.StartingPrincipalBalance))),
_xlpm.Calculation
)</f>
        <v>134592.81367792771</v>
      </c>
      <c r="F238" s="5" cm="1">
        <f t="array" ref="F238">_xlfn.LET(
_xlpm.InterestCalculation,$H237*($C238/12),
_xlpm.IsPrincipalRemainingZeroCondition,ROUND($H237,2)=0,
_xlpm.IsPrincipalRemainingBlankCondition,$H237="",
_xlpm.IsPeriodBlankCondition,ISBLANK($A238),
_xlpm.Calculation,IF(_xlpm.IsPeriodBlankCondition,"",IF(_xlpm.IsPrincipalRemainingBlankCondition,"",IF(_xlpm.IsPrincipalRemainingZeroCondition,"",_xlpm.InterestCalculation))),
_xlpm.Calculation
)</f>
        <v>1121.6067806493975</v>
      </c>
      <c r="G238" s="5">
        <f>_xlfn.LET(
_xlpm.PrincipalOwedCalculation,$D238-$F238,
_xlpm.IsPrincipalLessThenOrEqualToMonthlyPaymentCondition,$H237&lt;=$D238,
_xlpm.IsPrincipalZeroCondition,ROUND($H237,2) = 0,
_xlpm.IsPrincipalRemainingBlankCondition,$H237="",
_xlpm.IsPeriodBlankCondition,ISBLANK($A238),
_xlpm.Calculation,IF(_xlpm.IsPeriodBlankCondition,"",IF(_xlpm.IsPrincipalRemainingBlankCondition,"",IF(_xlpm.IsPrincipalZeroCondition,"",IF(_xlpm.IsPrincipalLessThenOrEqualToMonthlyPaymentCondition,$H237,_xlpm.PrincipalOwedCalculation)))),
_xlpm.Calculation
)</f>
        <v>464.40368474135835</v>
      </c>
      <c r="H238" s="5">
        <f>_xlfn.LET(
_xlpm.StartingBalanceGreaterThanPrincipalOwedPlusPrepaymentCondition,$E238&gt;=$G238,
_xlpm.IsPrincpalOwedPlusPrepaymentLessThanOrEqualToPrincipalRemainingCondition,ROUND($G238,2)&lt;=ROUND($H237,2),
_xlpm.IsCurrentPrincapalOwedAmtGreaterThanPrevPrincipalOwedCondition,$G237&gt;$H237,
_xlpm.IsPrincipalZeroCondition,ROUND($H237,2) = 0,
_xlpm.IsPrincipalRemainingBlankCondition,$H237="",
_xlpm.IsPeriodBlankCondition,ISBLANK($A238),
_xlpm.Calculation,IF(_xlpm.IsPeriodBlankCondition,"",IF(_xlpm.IsPrincipalRemainingBlankCondition,"",IF(_xlpm.IsPrincipalZeroCondition,"",IF(_xlpm.StartingBalanceGreaterThanPrincipalOwedPlusPrepaymentCondition,$E238-$G238,0)))),
_xlpm.Calculation
)</f>
        <v>134128.40999318636</v>
      </c>
      <c r="I238" s="5">
        <f>_xlfn.LET(
_xlpm.PrincpalRemainingCalculation,$B$11,
_xlpm.IsPrincipalZeroCondition,ROUND($H237,2) = 0,
_xlpm.IsPrincipalRemainingBlankCondition,$H237="",
_xlpm.IsPeriodBlankCondition,ISBLANK($A238),
_xlpm.Calculation,IF(_xlpm.IsPeriodBlankCondition,"",IF(_xlpm.IsPrincipalRemainingBlankCondition,"",IF(_xlpm.IsPrincipalZeroCondition,"",_xlpm.PrincpalRemainingCalculation))),
_xlpm.Calculation
)</f>
        <v>500</v>
      </c>
      <c r="J238" s="5" t="str">
        <f>_xlfn.LET(
_xlpm.IsPrincipalRemainingLessThanOrEqualToPMICutoffAmtCondition,$H237&lt;=$B$2*(1-$B$13),
_xlpm.PMIMonthlyPayment,$B$17,
_xlpm.IsPrincipalZeroCondition,ROUND($H237,2) = 0,
_xlpm.IsPrincipalRemainingBlankCondition,$H237="",
_xlpm.IsPeriodBlankCondition,ISBLANK($A238),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38" s="5">
        <f>_xlfn.LET(
_xlpm.IfPMIOwedIsBlank,IF($J238 = "",0,$J238),
_xlpm.TotalMonthlyPaymentCalculation,$F238+$G238+$I238+_xlpm.IfPMIOwedIsBlank,
_xlpm.IsPrincipalZeroCondition,ROUND($H237,2) = 0,
_xlpm.IsPrincipalRemainingBlankCondition,$H237="",
_xlpm.IsPeriodBlankCondition,ISBLANK($A238),
_xlpm.Calculation,IF(_xlpm.IsPeriodBlankCondition,"",IF(_xlpm.IsPrincipalRemainingBlankCondition,"",IF(_xlpm.IsPrincipalZeroCondition,"",_xlpm.TotalMonthlyPaymentCalculation))),
_xlpm.Calculation
)</f>
        <v>2086.0104653907556</v>
      </c>
      <c r="N238" s="5"/>
    </row>
    <row r="239" spans="1:14" x14ac:dyDescent="0.3">
      <c r="A239">
        <v>214</v>
      </c>
      <c r="B239" s="53">
        <f t="shared" si="3"/>
        <v>50314</v>
      </c>
      <c r="C239" s="70">
        <f>IF(ISBLANK($A239),"",'Variable Mortgage Schedule'!$C239)</f>
        <v>0.1</v>
      </c>
      <c r="D239" s="63">
        <f>_xlfn.LET(
_xlpm.Payment,IF(OR($C239&lt;&gt;$C238,$C238=""),-PMT($C239/12,COUNT($A239:$A$625),$H238),$D238),
_xlpm.IsPrincipalRemainingZeroCondition,ROUND($H238,2)=0,
_xlpm.IsPrincipalRemainingBlankCondition,$H238="",
_xlpm.IsPeriodBlankCondition,ISBLANK($A239),
_xlpm.Calculation,IF(_xlpm.IsPeriodBlankCondition,"",IF(_xlpm.IsPrincipalRemainingBlankCondition,"",IF(_xlpm.IsPrincipalRemainingZeroCondition,"",_xlpm.Payment))),
_xlpm.Calculation
)</f>
        <v>1586.0104653907558</v>
      </c>
      <c r="E239" s="5">
        <f>_xlfn.LET(
_xlpm.StartingPrincipalBalance,$H238,
_xlpm.IsPrincipalRemainingZeroCondition,ROUND($H238,2)=0,
_xlpm.IsPrincipalRemainingBlankCondition,$H238="",
_xlpm.IsPeriodBlankCondition,ISBLANK($A239),
_xlpm.Calculation,IF(_xlpm.IsPeriodBlankCondition,"",IF(_xlpm.IsPrincipalRemainingBlankCondition,"",IF(_xlpm.IsPrincipalRemainingZeroCondition,"",_xlpm.StartingPrincipalBalance))),
_xlpm.Calculation
)</f>
        <v>134128.40999318636</v>
      </c>
      <c r="F239" s="5" cm="1">
        <f t="array" ref="F239">_xlfn.LET(
_xlpm.InterestCalculation,$H238*($C239/12),
_xlpm.IsPrincipalRemainingZeroCondition,ROUND($H238,2)=0,
_xlpm.IsPrincipalRemainingBlankCondition,$H238="",
_xlpm.IsPeriodBlankCondition,ISBLANK($A239),
_xlpm.Calculation,IF(_xlpm.IsPeriodBlankCondition,"",IF(_xlpm.IsPrincipalRemainingBlankCondition,"",IF(_xlpm.IsPrincipalRemainingZeroCondition,"",_xlpm.InterestCalculation))),
_xlpm.Calculation
)</f>
        <v>1117.7367499432196</v>
      </c>
      <c r="G239" s="5">
        <f>_xlfn.LET(
_xlpm.PrincipalOwedCalculation,$D239-$F239,
_xlpm.IsPrincipalLessThenOrEqualToMonthlyPaymentCondition,$H238&lt;=$D239,
_xlpm.IsPrincipalZeroCondition,ROUND($H238,2) = 0,
_xlpm.IsPrincipalRemainingBlankCondition,$H238="",
_xlpm.IsPeriodBlankCondition,ISBLANK($A239),
_xlpm.Calculation,IF(_xlpm.IsPeriodBlankCondition,"",IF(_xlpm.IsPrincipalRemainingBlankCondition,"",IF(_xlpm.IsPrincipalZeroCondition,"",IF(_xlpm.IsPrincipalLessThenOrEqualToMonthlyPaymentCondition,$H238,_xlpm.PrincipalOwedCalculation)))),
_xlpm.Calculation
)</f>
        <v>468.27371544753623</v>
      </c>
      <c r="H239" s="5">
        <f>_xlfn.LET(
_xlpm.StartingBalanceGreaterThanPrincipalOwedPlusPrepaymentCondition,$E239&gt;=$G239,
_xlpm.IsPrincpalOwedPlusPrepaymentLessThanOrEqualToPrincipalRemainingCondition,ROUND($G239,2)&lt;=ROUND($H238,2),
_xlpm.IsCurrentPrincapalOwedAmtGreaterThanPrevPrincipalOwedCondition,$G238&gt;$H238,
_xlpm.IsPrincipalZeroCondition,ROUND($H238,2) = 0,
_xlpm.IsPrincipalRemainingBlankCondition,$H238="",
_xlpm.IsPeriodBlankCondition,ISBLANK($A239),
_xlpm.Calculation,IF(_xlpm.IsPeriodBlankCondition,"",IF(_xlpm.IsPrincipalRemainingBlankCondition,"",IF(_xlpm.IsPrincipalZeroCondition,"",IF(_xlpm.StartingBalanceGreaterThanPrincipalOwedPlusPrepaymentCondition,$E239-$G239,0)))),
_xlpm.Calculation
)</f>
        <v>133660.13627773881</v>
      </c>
      <c r="I239" s="5">
        <f>_xlfn.LET(
_xlpm.PrincpalRemainingCalculation,$B$11,
_xlpm.IsPrincipalZeroCondition,ROUND($H238,2) = 0,
_xlpm.IsPrincipalRemainingBlankCondition,$H238="",
_xlpm.IsPeriodBlankCondition,ISBLANK($A239),
_xlpm.Calculation,IF(_xlpm.IsPeriodBlankCondition,"",IF(_xlpm.IsPrincipalRemainingBlankCondition,"",IF(_xlpm.IsPrincipalZeroCondition,"",_xlpm.PrincpalRemainingCalculation))),
_xlpm.Calculation
)</f>
        <v>500</v>
      </c>
      <c r="J239" s="5" t="str">
        <f>_xlfn.LET(
_xlpm.IsPrincipalRemainingLessThanOrEqualToPMICutoffAmtCondition,$H238&lt;=$B$2*(1-$B$13),
_xlpm.PMIMonthlyPayment,$B$17,
_xlpm.IsPrincipalZeroCondition,ROUND($H238,2) = 0,
_xlpm.IsPrincipalRemainingBlankCondition,$H238="",
_xlpm.IsPeriodBlankCondition,ISBLANK($A239),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39" s="5">
        <f>_xlfn.LET(
_xlpm.IfPMIOwedIsBlank,IF($J239 = "",0,$J239),
_xlpm.TotalMonthlyPaymentCalculation,$F239+$G239+$I239+_xlpm.IfPMIOwedIsBlank,
_xlpm.IsPrincipalZeroCondition,ROUND($H238,2) = 0,
_xlpm.IsPrincipalRemainingBlankCondition,$H238="",
_xlpm.IsPeriodBlankCondition,ISBLANK($A239),
_xlpm.Calculation,IF(_xlpm.IsPeriodBlankCondition,"",IF(_xlpm.IsPrincipalRemainingBlankCondition,"",IF(_xlpm.IsPrincipalZeroCondition,"",_xlpm.TotalMonthlyPaymentCalculation))),
_xlpm.Calculation
)</f>
        <v>2086.0104653907556</v>
      </c>
      <c r="N239" s="5"/>
    </row>
    <row r="240" spans="1:14" x14ac:dyDescent="0.3">
      <c r="A240">
        <v>215</v>
      </c>
      <c r="B240" s="53">
        <f t="shared" si="3"/>
        <v>50345</v>
      </c>
      <c r="C240" s="70">
        <f>IF(ISBLANK($A240),"",'Variable Mortgage Schedule'!$C240)</f>
        <v>0.1</v>
      </c>
      <c r="D240" s="63">
        <f>_xlfn.LET(
_xlpm.Payment,IF(OR($C240&lt;&gt;$C239,$C239=""),-PMT($C240/12,COUNT($A240:$A$625),$H239),$D239),
_xlpm.IsPrincipalRemainingZeroCondition,ROUND($H239,2)=0,
_xlpm.IsPrincipalRemainingBlankCondition,$H239="",
_xlpm.IsPeriodBlankCondition,ISBLANK($A240),
_xlpm.Calculation,IF(_xlpm.IsPeriodBlankCondition,"",IF(_xlpm.IsPrincipalRemainingBlankCondition,"",IF(_xlpm.IsPrincipalRemainingZeroCondition,"",_xlpm.Payment))),
_xlpm.Calculation
)</f>
        <v>1586.0104653907558</v>
      </c>
      <c r="E240" s="5">
        <f>_xlfn.LET(
_xlpm.StartingPrincipalBalance,$H239,
_xlpm.IsPrincipalRemainingZeroCondition,ROUND($H239,2)=0,
_xlpm.IsPrincipalRemainingBlankCondition,$H239="",
_xlpm.IsPeriodBlankCondition,ISBLANK($A240),
_xlpm.Calculation,IF(_xlpm.IsPeriodBlankCondition,"",IF(_xlpm.IsPrincipalRemainingBlankCondition,"",IF(_xlpm.IsPrincipalRemainingZeroCondition,"",_xlpm.StartingPrincipalBalance))),
_xlpm.Calculation
)</f>
        <v>133660.13627773881</v>
      </c>
      <c r="F240" s="5" cm="1">
        <f t="array" ref="F240">_xlfn.LET(
_xlpm.InterestCalculation,$H239*($C240/12),
_xlpm.IsPrincipalRemainingZeroCondition,ROUND($H239,2)=0,
_xlpm.IsPrincipalRemainingBlankCondition,$H239="",
_xlpm.IsPeriodBlankCondition,ISBLANK($A240),
_xlpm.Calculation,IF(_xlpm.IsPeriodBlankCondition,"",IF(_xlpm.IsPrincipalRemainingBlankCondition,"",IF(_xlpm.IsPrincipalRemainingZeroCondition,"",_xlpm.InterestCalculation))),
_xlpm.Calculation
)</f>
        <v>1113.8344689811568</v>
      </c>
      <c r="G240" s="5">
        <f>_xlfn.LET(
_xlpm.PrincipalOwedCalculation,$D240-$F240,
_xlpm.IsPrincipalLessThenOrEqualToMonthlyPaymentCondition,$H239&lt;=$D240,
_xlpm.IsPrincipalZeroCondition,ROUND($H239,2) = 0,
_xlpm.IsPrincipalRemainingBlankCondition,$H239="",
_xlpm.IsPeriodBlankCondition,ISBLANK($A240),
_xlpm.Calculation,IF(_xlpm.IsPeriodBlankCondition,"",IF(_xlpm.IsPrincipalRemainingBlankCondition,"",IF(_xlpm.IsPrincipalZeroCondition,"",IF(_xlpm.IsPrincipalLessThenOrEqualToMonthlyPaymentCondition,$H239,_xlpm.PrincipalOwedCalculation)))),
_xlpm.Calculation
)</f>
        <v>472.17599640959907</v>
      </c>
      <c r="H240" s="5">
        <f>_xlfn.LET(
_xlpm.StartingBalanceGreaterThanPrincipalOwedPlusPrepaymentCondition,$E240&gt;=$G240,
_xlpm.IsPrincpalOwedPlusPrepaymentLessThanOrEqualToPrincipalRemainingCondition,ROUND($G240,2)&lt;=ROUND($H239,2),
_xlpm.IsCurrentPrincapalOwedAmtGreaterThanPrevPrincipalOwedCondition,$G239&gt;$H239,
_xlpm.IsPrincipalZeroCondition,ROUND($H239,2) = 0,
_xlpm.IsPrincipalRemainingBlankCondition,$H239="",
_xlpm.IsPeriodBlankCondition,ISBLANK($A240),
_xlpm.Calculation,IF(_xlpm.IsPeriodBlankCondition,"",IF(_xlpm.IsPrincipalRemainingBlankCondition,"",IF(_xlpm.IsPrincipalZeroCondition,"",IF(_xlpm.StartingBalanceGreaterThanPrincipalOwedPlusPrepaymentCondition,$E240-$G240,0)))),
_xlpm.Calculation
)</f>
        <v>133187.9602813292</v>
      </c>
      <c r="I240" s="5">
        <f>_xlfn.LET(
_xlpm.PrincpalRemainingCalculation,$B$11,
_xlpm.IsPrincipalZeroCondition,ROUND($H239,2) = 0,
_xlpm.IsPrincipalRemainingBlankCondition,$H239="",
_xlpm.IsPeriodBlankCondition,ISBLANK($A240),
_xlpm.Calculation,IF(_xlpm.IsPeriodBlankCondition,"",IF(_xlpm.IsPrincipalRemainingBlankCondition,"",IF(_xlpm.IsPrincipalZeroCondition,"",_xlpm.PrincpalRemainingCalculation))),
_xlpm.Calculation
)</f>
        <v>500</v>
      </c>
      <c r="J240" s="5" t="str">
        <f>_xlfn.LET(
_xlpm.IsPrincipalRemainingLessThanOrEqualToPMICutoffAmtCondition,$H239&lt;=$B$2*(1-$B$13),
_xlpm.PMIMonthlyPayment,$B$17,
_xlpm.IsPrincipalZeroCondition,ROUND($H239,2) = 0,
_xlpm.IsPrincipalRemainingBlankCondition,$H239="",
_xlpm.IsPeriodBlankCondition,ISBLANK($A240),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40" s="5">
        <f>_xlfn.LET(
_xlpm.IfPMIOwedIsBlank,IF($J240 = "",0,$J240),
_xlpm.TotalMonthlyPaymentCalculation,$F240+$G240+$I240+_xlpm.IfPMIOwedIsBlank,
_xlpm.IsPrincipalZeroCondition,ROUND($H239,2) = 0,
_xlpm.IsPrincipalRemainingBlankCondition,$H239="",
_xlpm.IsPeriodBlankCondition,ISBLANK($A240),
_xlpm.Calculation,IF(_xlpm.IsPeriodBlankCondition,"",IF(_xlpm.IsPrincipalRemainingBlankCondition,"",IF(_xlpm.IsPrincipalZeroCondition,"",_xlpm.TotalMonthlyPaymentCalculation))),
_xlpm.Calculation
)</f>
        <v>2086.0104653907556</v>
      </c>
      <c r="N240" s="5"/>
    </row>
    <row r="241" spans="1:14" x14ac:dyDescent="0.3">
      <c r="A241">
        <v>216</v>
      </c>
      <c r="B241" s="53">
        <f t="shared" si="3"/>
        <v>50375</v>
      </c>
      <c r="C241" s="70">
        <f>IF(ISBLANK($A241),"",'Variable Mortgage Schedule'!$C241)</f>
        <v>0.1</v>
      </c>
      <c r="D241" s="63">
        <f>_xlfn.LET(
_xlpm.Payment,IF(OR($C241&lt;&gt;$C240,$C240=""),-PMT($C241/12,COUNT($A241:$A$625),$H240),$D240),
_xlpm.IsPrincipalRemainingZeroCondition,ROUND($H240,2)=0,
_xlpm.IsPrincipalRemainingBlankCondition,$H240="",
_xlpm.IsPeriodBlankCondition,ISBLANK($A241),
_xlpm.Calculation,IF(_xlpm.IsPeriodBlankCondition,"",IF(_xlpm.IsPrincipalRemainingBlankCondition,"",IF(_xlpm.IsPrincipalRemainingZeroCondition,"",_xlpm.Payment))),
_xlpm.Calculation
)</f>
        <v>1586.0104653907558</v>
      </c>
      <c r="E241" s="5">
        <f>_xlfn.LET(
_xlpm.StartingPrincipalBalance,$H240,
_xlpm.IsPrincipalRemainingZeroCondition,ROUND($H240,2)=0,
_xlpm.IsPrincipalRemainingBlankCondition,$H240="",
_xlpm.IsPeriodBlankCondition,ISBLANK($A241),
_xlpm.Calculation,IF(_xlpm.IsPeriodBlankCondition,"",IF(_xlpm.IsPrincipalRemainingBlankCondition,"",IF(_xlpm.IsPrincipalRemainingZeroCondition,"",_xlpm.StartingPrincipalBalance))),
_xlpm.Calculation
)</f>
        <v>133187.9602813292</v>
      </c>
      <c r="F241" s="5" cm="1">
        <f t="array" ref="F241">_xlfn.LET(
_xlpm.InterestCalculation,$H240*($C241/12),
_xlpm.IsPrincipalRemainingZeroCondition,ROUND($H240,2)=0,
_xlpm.IsPrincipalRemainingBlankCondition,$H240="",
_xlpm.IsPeriodBlankCondition,ISBLANK($A241),
_xlpm.Calculation,IF(_xlpm.IsPeriodBlankCondition,"",IF(_xlpm.IsPrincipalRemainingBlankCondition,"",IF(_xlpm.IsPrincipalRemainingZeroCondition,"",_xlpm.InterestCalculation))),
_xlpm.Calculation
)</f>
        <v>1109.8996690110766</v>
      </c>
      <c r="G241" s="5">
        <f>_xlfn.LET(
_xlpm.PrincipalOwedCalculation,$D241-$F241,
_xlpm.IsPrincipalLessThenOrEqualToMonthlyPaymentCondition,$H240&lt;=$D241,
_xlpm.IsPrincipalZeroCondition,ROUND($H240,2) = 0,
_xlpm.IsPrincipalRemainingBlankCondition,$H240="",
_xlpm.IsPeriodBlankCondition,ISBLANK($A241),
_xlpm.Calculation,IF(_xlpm.IsPeriodBlankCondition,"",IF(_xlpm.IsPrincipalRemainingBlankCondition,"",IF(_xlpm.IsPrincipalZeroCondition,"",IF(_xlpm.IsPrincipalLessThenOrEqualToMonthlyPaymentCondition,$H240,_xlpm.PrincipalOwedCalculation)))),
_xlpm.Calculation
)</f>
        <v>476.11079637967919</v>
      </c>
      <c r="H241" s="5">
        <f>_xlfn.LET(
_xlpm.StartingBalanceGreaterThanPrincipalOwedPlusPrepaymentCondition,$E241&gt;=$G241,
_xlpm.IsPrincpalOwedPlusPrepaymentLessThanOrEqualToPrincipalRemainingCondition,ROUND($G241,2)&lt;=ROUND($H240,2),
_xlpm.IsCurrentPrincapalOwedAmtGreaterThanPrevPrincipalOwedCondition,$G240&gt;$H240,
_xlpm.IsPrincipalZeroCondition,ROUND($H240,2) = 0,
_xlpm.IsPrincipalRemainingBlankCondition,$H240="",
_xlpm.IsPeriodBlankCondition,ISBLANK($A241),
_xlpm.Calculation,IF(_xlpm.IsPeriodBlankCondition,"",IF(_xlpm.IsPrincipalRemainingBlankCondition,"",IF(_xlpm.IsPrincipalZeroCondition,"",IF(_xlpm.StartingBalanceGreaterThanPrincipalOwedPlusPrepaymentCondition,$E241-$G241,0)))),
_xlpm.Calculation
)</f>
        <v>132711.84948494952</v>
      </c>
      <c r="I241" s="5">
        <f>_xlfn.LET(
_xlpm.PrincpalRemainingCalculation,$B$11,
_xlpm.IsPrincipalZeroCondition,ROUND($H240,2) = 0,
_xlpm.IsPrincipalRemainingBlankCondition,$H240="",
_xlpm.IsPeriodBlankCondition,ISBLANK($A241),
_xlpm.Calculation,IF(_xlpm.IsPeriodBlankCondition,"",IF(_xlpm.IsPrincipalRemainingBlankCondition,"",IF(_xlpm.IsPrincipalZeroCondition,"",_xlpm.PrincpalRemainingCalculation))),
_xlpm.Calculation
)</f>
        <v>500</v>
      </c>
      <c r="J241" s="5" t="str">
        <f>_xlfn.LET(
_xlpm.IsPrincipalRemainingLessThanOrEqualToPMICutoffAmtCondition,$H240&lt;=$B$2*(1-$B$13),
_xlpm.PMIMonthlyPayment,$B$17,
_xlpm.IsPrincipalZeroCondition,ROUND($H240,2) = 0,
_xlpm.IsPrincipalRemainingBlankCondition,$H240="",
_xlpm.IsPeriodBlankCondition,ISBLANK($A241),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41" s="5">
        <f>_xlfn.LET(
_xlpm.IfPMIOwedIsBlank,IF($J241 = "",0,$J241),
_xlpm.TotalMonthlyPaymentCalculation,$F241+$G241+$I241+_xlpm.IfPMIOwedIsBlank,
_xlpm.IsPrincipalZeroCondition,ROUND($H240,2) = 0,
_xlpm.IsPrincipalRemainingBlankCondition,$H240="",
_xlpm.IsPeriodBlankCondition,ISBLANK($A241),
_xlpm.Calculation,IF(_xlpm.IsPeriodBlankCondition,"",IF(_xlpm.IsPrincipalRemainingBlankCondition,"",IF(_xlpm.IsPrincipalZeroCondition,"",_xlpm.TotalMonthlyPaymentCalculation))),
_xlpm.Calculation
)</f>
        <v>2086.0104653907556</v>
      </c>
      <c r="N241" s="5"/>
    </row>
    <row r="242" spans="1:14" x14ac:dyDescent="0.3">
      <c r="A242">
        <v>217</v>
      </c>
      <c r="B242" s="53">
        <f t="shared" si="3"/>
        <v>50406</v>
      </c>
      <c r="C242" s="70">
        <f>IF(ISBLANK($A242),"",'Variable Mortgage Schedule'!$C242)</f>
        <v>0.1</v>
      </c>
      <c r="D242" s="63">
        <f>_xlfn.LET(
_xlpm.Payment,IF(OR($C242&lt;&gt;$C241,$C241=""),-PMT($C242/12,COUNT($A242:$A$625),$H241),$D241),
_xlpm.IsPrincipalRemainingZeroCondition,ROUND($H241,2)=0,
_xlpm.IsPrincipalRemainingBlankCondition,$H241="",
_xlpm.IsPeriodBlankCondition,ISBLANK($A242),
_xlpm.Calculation,IF(_xlpm.IsPeriodBlankCondition,"",IF(_xlpm.IsPrincipalRemainingBlankCondition,"",IF(_xlpm.IsPrincipalRemainingZeroCondition,"",_xlpm.Payment))),
_xlpm.Calculation
)</f>
        <v>1586.0104653907558</v>
      </c>
      <c r="E242" s="5">
        <f>_xlfn.LET(
_xlpm.StartingPrincipalBalance,$H241,
_xlpm.IsPrincipalRemainingZeroCondition,ROUND($H241,2)=0,
_xlpm.IsPrincipalRemainingBlankCondition,$H241="",
_xlpm.IsPeriodBlankCondition,ISBLANK($A242),
_xlpm.Calculation,IF(_xlpm.IsPeriodBlankCondition,"",IF(_xlpm.IsPrincipalRemainingBlankCondition,"",IF(_xlpm.IsPrincipalRemainingZeroCondition,"",_xlpm.StartingPrincipalBalance))),
_xlpm.Calculation
)</f>
        <v>132711.84948494952</v>
      </c>
      <c r="F242" s="5" cm="1">
        <f t="array" ref="F242">_xlfn.LET(
_xlpm.InterestCalculation,$H241*($C242/12),
_xlpm.IsPrincipalRemainingZeroCondition,ROUND($H241,2)=0,
_xlpm.IsPrincipalRemainingBlankCondition,$H241="",
_xlpm.IsPeriodBlankCondition,ISBLANK($A242),
_xlpm.Calculation,IF(_xlpm.IsPeriodBlankCondition,"",IF(_xlpm.IsPrincipalRemainingBlankCondition,"",IF(_xlpm.IsPrincipalRemainingZeroCondition,"",_xlpm.InterestCalculation))),
_xlpm.Calculation
)</f>
        <v>1105.932079041246</v>
      </c>
      <c r="G242" s="5">
        <f>_xlfn.LET(
_xlpm.PrincipalOwedCalculation,$D242-$F242,
_xlpm.IsPrincipalLessThenOrEqualToMonthlyPaymentCondition,$H241&lt;=$D242,
_xlpm.IsPrincipalZeroCondition,ROUND($H241,2) = 0,
_xlpm.IsPrincipalRemainingBlankCondition,$H241="",
_xlpm.IsPeriodBlankCondition,ISBLANK($A242),
_xlpm.Calculation,IF(_xlpm.IsPeriodBlankCondition,"",IF(_xlpm.IsPrincipalRemainingBlankCondition,"",IF(_xlpm.IsPrincipalZeroCondition,"",IF(_xlpm.IsPrincipalLessThenOrEqualToMonthlyPaymentCondition,$H241,_xlpm.PrincipalOwedCalculation)))),
_xlpm.Calculation
)</f>
        <v>480.07838634950986</v>
      </c>
      <c r="H242" s="5">
        <f>_xlfn.LET(
_xlpm.StartingBalanceGreaterThanPrincipalOwedPlusPrepaymentCondition,$E242&gt;=$G242,
_xlpm.IsPrincpalOwedPlusPrepaymentLessThanOrEqualToPrincipalRemainingCondition,ROUND($G242,2)&lt;=ROUND($H241,2),
_xlpm.IsCurrentPrincapalOwedAmtGreaterThanPrevPrincipalOwedCondition,$G241&gt;$H241,
_xlpm.IsPrincipalZeroCondition,ROUND($H241,2) = 0,
_xlpm.IsPrincipalRemainingBlankCondition,$H241="",
_xlpm.IsPeriodBlankCondition,ISBLANK($A242),
_xlpm.Calculation,IF(_xlpm.IsPeriodBlankCondition,"",IF(_xlpm.IsPrincipalRemainingBlankCondition,"",IF(_xlpm.IsPrincipalZeroCondition,"",IF(_xlpm.StartingBalanceGreaterThanPrincipalOwedPlusPrepaymentCondition,$E242-$G242,0)))),
_xlpm.Calculation
)</f>
        <v>132231.7710986</v>
      </c>
      <c r="I242" s="5">
        <f>_xlfn.LET(
_xlpm.PrincpalRemainingCalculation,$B$11,
_xlpm.IsPrincipalZeroCondition,ROUND($H241,2) = 0,
_xlpm.IsPrincipalRemainingBlankCondition,$H241="",
_xlpm.IsPeriodBlankCondition,ISBLANK($A242),
_xlpm.Calculation,IF(_xlpm.IsPeriodBlankCondition,"",IF(_xlpm.IsPrincipalRemainingBlankCondition,"",IF(_xlpm.IsPrincipalZeroCondition,"",_xlpm.PrincpalRemainingCalculation))),
_xlpm.Calculation
)</f>
        <v>500</v>
      </c>
      <c r="J242" s="5" t="str">
        <f>_xlfn.LET(
_xlpm.IsPrincipalRemainingLessThanOrEqualToPMICutoffAmtCondition,$H241&lt;=$B$2*(1-$B$13),
_xlpm.PMIMonthlyPayment,$B$17,
_xlpm.IsPrincipalZeroCondition,ROUND($H241,2) = 0,
_xlpm.IsPrincipalRemainingBlankCondition,$H241="",
_xlpm.IsPeriodBlankCondition,ISBLANK($A242),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42" s="5">
        <f>_xlfn.LET(
_xlpm.IfPMIOwedIsBlank,IF($J242 = "",0,$J242),
_xlpm.TotalMonthlyPaymentCalculation,$F242+$G242+$I242+_xlpm.IfPMIOwedIsBlank,
_xlpm.IsPrincipalZeroCondition,ROUND($H241,2) = 0,
_xlpm.IsPrincipalRemainingBlankCondition,$H241="",
_xlpm.IsPeriodBlankCondition,ISBLANK($A242),
_xlpm.Calculation,IF(_xlpm.IsPeriodBlankCondition,"",IF(_xlpm.IsPrincipalRemainingBlankCondition,"",IF(_xlpm.IsPrincipalZeroCondition,"",_xlpm.TotalMonthlyPaymentCalculation))),
_xlpm.Calculation
)</f>
        <v>2086.0104653907556</v>
      </c>
      <c r="N242" s="5"/>
    </row>
    <row r="243" spans="1:14" x14ac:dyDescent="0.3">
      <c r="A243">
        <v>218</v>
      </c>
      <c r="B243" s="53">
        <f t="shared" si="3"/>
        <v>50437</v>
      </c>
      <c r="C243" s="70">
        <f>IF(ISBLANK($A243),"",'Variable Mortgage Schedule'!$C243)</f>
        <v>0.1</v>
      </c>
      <c r="D243" s="63">
        <f>_xlfn.LET(
_xlpm.Payment,IF(OR($C243&lt;&gt;$C242,$C242=""),-PMT($C243/12,COUNT($A243:$A$625),$H242),$D242),
_xlpm.IsPrincipalRemainingZeroCondition,ROUND($H242,2)=0,
_xlpm.IsPrincipalRemainingBlankCondition,$H242="",
_xlpm.IsPeriodBlankCondition,ISBLANK($A243),
_xlpm.Calculation,IF(_xlpm.IsPeriodBlankCondition,"",IF(_xlpm.IsPrincipalRemainingBlankCondition,"",IF(_xlpm.IsPrincipalRemainingZeroCondition,"",_xlpm.Payment))),
_xlpm.Calculation
)</f>
        <v>1586.0104653907558</v>
      </c>
      <c r="E243" s="5">
        <f>_xlfn.LET(
_xlpm.StartingPrincipalBalance,$H242,
_xlpm.IsPrincipalRemainingZeroCondition,ROUND($H242,2)=0,
_xlpm.IsPrincipalRemainingBlankCondition,$H242="",
_xlpm.IsPeriodBlankCondition,ISBLANK($A243),
_xlpm.Calculation,IF(_xlpm.IsPeriodBlankCondition,"",IF(_xlpm.IsPrincipalRemainingBlankCondition,"",IF(_xlpm.IsPrincipalRemainingZeroCondition,"",_xlpm.StartingPrincipalBalance))),
_xlpm.Calculation
)</f>
        <v>132231.7710986</v>
      </c>
      <c r="F243" s="5" cm="1">
        <f t="array" ref="F243">_xlfn.LET(
_xlpm.InterestCalculation,$H242*($C243/12),
_xlpm.IsPrincipalRemainingZeroCondition,ROUND($H242,2)=0,
_xlpm.IsPrincipalRemainingBlankCondition,$H242="",
_xlpm.IsPeriodBlankCondition,ISBLANK($A243),
_xlpm.Calculation,IF(_xlpm.IsPeriodBlankCondition,"",IF(_xlpm.IsPrincipalRemainingBlankCondition,"",IF(_xlpm.IsPrincipalRemainingZeroCondition,"",_xlpm.InterestCalculation))),
_xlpm.Calculation
)</f>
        <v>1101.9314258216666</v>
      </c>
      <c r="G243" s="5">
        <f>_xlfn.LET(
_xlpm.PrincipalOwedCalculation,$D243-$F243,
_xlpm.IsPrincipalLessThenOrEqualToMonthlyPaymentCondition,$H242&lt;=$D243,
_xlpm.IsPrincipalZeroCondition,ROUND($H242,2) = 0,
_xlpm.IsPrincipalRemainingBlankCondition,$H242="",
_xlpm.IsPeriodBlankCondition,ISBLANK($A243),
_xlpm.Calculation,IF(_xlpm.IsPeriodBlankCondition,"",IF(_xlpm.IsPrincipalRemainingBlankCondition,"",IF(_xlpm.IsPrincipalZeroCondition,"",IF(_xlpm.IsPrincipalLessThenOrEqualToMonthlyPaymentCondition,$H242,_xlpm.PrincipalOwedCalculation)))),
_xlpm.Calculation
)</f>
        <v>484.07903956908922</v>
      </c>
      <c r="H243" s="5">
        <f>_xlfn.LET(
_xlpm.StartingBalanceGreaterThanPrincipalOwedPlusPrepaymentCondition,$E243&gt;=$G243,
_xlpm.IsPrincpalOwedPlusPrepaymentLessThanOrEqualToPrincipalRemainingCondition,ROUND($G243,2)&lt;=ROUND($H242,2),
_xlpm.IsCurrentPrincapalOwedAmtGreaterThanPrevPrincipalOwedCondition,$G242&gt;$H242,
_xlpm.IsPrincipalZeroCondition,ROUND($H242,2) = 0,
_xlpm.IsPrincipalRemainingBlankCondition,$H242="",
_xlpm.IsPeriodBlankCondition,ISBLANK($A243),
_xlpm.Calculation,IF(_xlpm.IsPeriodBlankCondition,"",IF(_xlpm.IsPrincipalRemainingBlankCondition,"",IF(_xlpm.IsPrincipalZeroCondition,"",IF(_xlpm.StartingBalanceGreaterThanPrincipalOwedPlusPrepaymentCondition,$E243-$G243,0)))),
_xlpm.Calculation
)</f>
        <v>131747.6920590309</v>
      </c>
      <c r="I243" s="5">
        <f>_xlfn.LET(
_xlpm.PrincpalRemainingCalculation,$B$11,
_xlpm.IsPrincipalZeroCondition,ROUND($H242,2) = 0,
_xlpm.IsPrincipalRemainingBlankCondition,$H242="",
_xlpm.IsPeriodBlankCondition,ISBLANK($A243),
_xlpm.Calculation,IF(_xlpm.IsPeriodBlankCondition,"",IF(_xlpm.IsPrincipalRemainingBlankCondition,"",IF(_xlpm.IsPrincipalZeroCondition,"",_xlpm.PrincpalRemainingCalculation))),
_xlpm.Calculation
)</f>
        <v>500</v>
      </c>
      <c r="J243" s="5" t="str">
        <f>_xlfn.LET(
_xlpm.IsPrincipalRemainingLessThanOrEqualToPMICutoffAmtCondition,$H242&lt;=$B$2*(1-$B$13),
_xlpm.PMIMonthlyPayment,$B$17,
_xlpm.IsPrincipalZeroCondition,ROUND($H242,2) = 0,
_xlpm.IsPrincipalRemainingBlankCondition,$H242="",
_xlpm.IsPeriodBlankCondition,ISBLANK($A243),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43" s="5">
        <f>_xlfn.LET(
_xlpm.IfPMIOwedIsBlank,IF($J243 = "",0,$J243),
_xlpm.TotalMonthlyPaymentCalculation,$F243+$G243+$I243+_xlpm.IfPMIOwedIsBlank,
_xlpm.IsPrincipalZeroCondition,ROUND($H242,2) = 0,
_xlpm.IsPrincipalRemainingBlankCondition,$H242="",
_xlpm.IsPeriodBlankCondition,ISBLANK($A243),
_xlpm.Calculation,IF(_xlpm.IsPeriodBlankCondition,"",IF(_xlpm.IsPrincipalRemainingBlankCondition,"",IF(_xlpm.IsPrincipalZeroCondition,"",_xlpm.TotalMonthlyPaymentCalculation))),
_xlpm.Calculation
)</f>
        <v>2086.0104653907556</v>
      </c>
      <c r="N243" s="5"/>
    </row>
    <row r="244" spans="1:14" x14ac:dyDescent="0.3">
      <c r="A244">
        <v>219</v>
      </c>
      <c r="B244" s="53">
        <f t="shared" si="3"/>
        <v>50465</v>
      </c>
      <c r="C244" s="70">
        <f>IF(ISBLANK($A244),"",'Variable Mortgage Schedule'!$C244)</f>
        <v>0.1</v>
      </c>
      <c r="D244" s="63">
        <f>_xlfn.LET(
_xlpm.Payment,IF(OR($C244&lt;&gt;$C243,$C243=""),-PMT($C244/12,COUNT($A244:$A$625),$H243),$D243),
_xlpm.IsPrincipalRemainingZeroCondition,ROUND($H243,2)=0,
_xlpm.IsPrincipalRemainingBlankCondition,$H243="",
_xlpm.IsPeriodBlankCondition,ISBLANK($A244),
_xlpm.Calculation,IF(_xlpm.IsPeriodBlankCondition,"",IF(_xlpm.IsPrincipalRemainingBlankCondition,"",IF(_xlpm.IsPrincipalRemainingZeroCondition,"",_xlpm.Payment))),
_xlpm.Calculation
)</f>
        <v>1586.0104653907558</v>
      </c>
      <c r="E244" s="5">
        <f>_xlfn.LET(
_xlpm.StartingPrincipalBalance,$H243,
_xlpm.IsPrincipalRemainingZeroCondition,ROUND($H243,2)=0,
_xlpm.IsPrincipalRemainingBlankCondition,$H243="",
_xlpm.IsPeriodBlankCondition,ISBLANK($A244),
_xlpm.Calculation,IF(_xlpm.IsPeriodBlankCondition,"",IF(_xlpm.IsPrincipalRemainingBlankCondition,"",IF(_xlpm.IsPrincipalRemainingZeroCondition,"",_xlpm.StartingPrincipalBalance))),
_xlpm.Calculation
)</f>
        <v>131747.6920590309</v>
      </c>
      <c r="F244" s="5" cm="1">
        <f t="array" ref="F244">_xlfn.LET(
_xlpm.InterestCalculation,$H243*($C244/12),
_xlpm.IsPrincipalRemainingZeroCondition,ROUND($H243,2)=0,
_xlpm.IsPrincipalRemainingBlankCondition,$H243="",
_xlpm.IsPeriodBlankCondition,ISBLANK($A244),
_xlpm.Calculation,IF(_xlpm.IsPeriodBlankCondition,"",IF(_xlpm.IsPrincipalRemainingBlankCondition,"",IF(_xlpm.IsPrincipalRemainingZeroCondition,"",_xlpm.InterestCalculation))),
_xlpm.Calculation
)</f>
        <v>1097.8974338252574</v>
      </c>
      <c r="G244" s="5">
        <f>_xlfn.LET(
_xlpm.PrincipalOwedCalculation,$D244-$F244,
_xlpm.IsPrincipalLessThenOrEqualToMonthlyPaymentCondition,$H243&lt;=$D244,
_xlpm.IsPrincipalZeroCondition,ROUND($H243,2) = 0,
_xlpm.IsPrincipalRemainingBlankCondition,$H243="",
_xlpm.IsPeriodBlankCondition,ISBLANK($A244),
_xlpm.Calculation,IF(_xlpm.IsPeriodBlankCondition,"",IF(_xlpm.IsPrincipalRemainingBlankCondition,"",IF(_xlpm.IsPrincipalZeroCondition,"",IF(_xlpm.IsPrincipalLessThenOrEqualToMonthlyPaymentCondition,$H243,_xlpm.PrincipalOwedCalculation)))),
_xlpm.Calculation
)</f>
        <v>488.11303156549843</v>
      </c>
      <c r="H244" s="5">
        <f>_xlfn.LET(
_xlpm.StartingBalanceGreaterThanPrincipalOwedPlusPrepaymentCondition,$E244&gt;=$G244,
_xlpm.IsPrincpalOwedPlusPrepaymentLessThanOrEqualToPrincipalRemainingCondition,ROUND($G244,2)&lt;=ROUND($H243,2),
_xlpm.IsCurrentPrincapalOwedAmtGreaterThanPrevPrincipalOwedCondition,$G243&gt;$H243,
_xlpm.IsPrincipalZeroCondition,ROUND($H243,2) = 0,
_xlpm.IsPrincipalRemainingBlankCondition,$H243="",
_xlpm.IsPeriodBlankCondition,ISBLANK($A244),
_xlpm.Calculation,IF(_xlpm.IsPeriodBlankCondition,"",IF(_xlpm.IsPrincipalRemainingBlankCondition,"",IF(_xlpm.IsPrincipalZeroCondition,"",IF(_xlpm.StartingBalanceGreaterThanPrincipalOwedPlusPrepaymentCondition,$E244-$G244,0)))),
_xlpm.Calculation
)</f>
        <v>131259.5790274654</v>
      </c>
      <c r="I244" s="5">
        <f>_xlfn.LET(
_xlpm.PrincpalRemainingCalculation,$B$11,
_xlpm.IsPrincipalZeroCondition,ROUND($H243,2) = 0,
_xlpm.IsPrincipalRemainingBlankCondition,$H243="",
_xlpm.IsPeriodBlankCondition,ISBLANK($A244),
_xlpm.Calculation,IF(_xlpm.IsPeriodBlankCondition,"",IF(_xlpm.IsPrincipalRemainingBlankCondition,"",IF(_xlpm.IsPrincipalZeroCondition,"",_xlpm.PrincpalRemainingCalculation))),
_xlpm.Calculation
)</f>
        <v>500</v>
      </c>
      <c r="J244" s="5" t="str">
        <f>_xlfn.LET(
_xlpm.IsPrincipalRemainingLessThanOrEqualToPMICutoffAmtCondition,$H243&lt;=$B$2*(1-$B$13),
_xlpm.PMIMonthlyPayment,$B$17,
_xlpm.IsPrincipalZeroCondition,ROUND($H243,2) = 0,
_xlpm.IsPrincipalRemainingBlankCondition,$H243="",
_xlpm.IsPeriodBlankCondition,ISBLANK($A244),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44" s="5">
        <f>_xlfn.LET(
_xlpm.IfPMIOwedIsBlank,IF($J244 = "",0,$J244),
_xlpm.TotalMonthlyPaymentCalculation,$F244+$G244+$I244+_xlpm.IfPMIOwedIsBlank,
_xlpm.IsPrincipalZeroCondition,ROUND($H243,2) = 0,
_xlpm.IsPrincipalRemainingBlankCondition,$H243="",
_xlpm.IsPeriodBlankCondition,ISBLANK($A244),
_xlpm.Calculation,IF(_xlpm.IsPeriodBlankCondition,"",IF(_xlpm.IsPrincipalRemainingBlankCondition,"",IF(_xlpm.IsPrincipalZeroCondition,"",_xlpm.TotalMonthlyPaymentCalculation))),
_xlpm.Calculation
)</f>
        <v>2086.0104653907556</v>
      </c>
      <c r="N244" s="5"/>
    </row>
    <row r="245" spans="1:14" x14ac:dyDescent="0.3">
      <c r="A245">
        <v>220</v>
      </c>
      <c r="B245" s="53">
        <f t="shared" si="3"/>
        <v>50496</v>
      </c>
      <c r="C245" s="70">
        <f>IF(ISBLANK($A245),"",'Variable Mortgage Schedule'!$C245)</f>
        <v>0.1</v>
      </c>
      <c r="D245" s="63">
        <f>_xlfn.LET(
_xlpm.Payment,IF(OR($C245&lt;&gt;$C244,$C244=""),-PMT($C245/12,COUNT($A245:$A$625),$H244),$D244),
_xlpm.IsPrincipalRemainingZeroCondition,ROUND($H244,2)=0,
_xlpm.IsPrincipalRemainingBlankCondition,$H244="",
_xlpm.IsPeriodBlankCondition,ISBLANK($A245),
_xlpm.Calculation,IF(_xlpm.IsPeriodBlankCondition,"",IF(_xlpm.IsPrincipalRemainingBlankCondition,"",IF(_xlpm.IsPrincipalRemainingZeroCondition,"",_xlpm.Payment))),
_xlpm.Calculation
)</f>
        <v>1586.0104653907558</v>
      </c>
      <c r="E245" s="5">
        <f>_xlfn.LET(
_xlpm.StartingPrincipalBalance,$H244,
_xlpm.IsPrincipalRemainingZeroCondition,ROUND($H244,2)=0,
_xlpm.IsPrincipalRemainingBlankCondition,$H244="",
_xlpm.IsPeriodBlankCondition,ISBLANK($A245),
_xlpm.Calculation,IF(_xlpm.IsPeriodBlankCondition,"",IF(_xlpm.IsPrincipalRemainingBlankCondition,"",IF(_xlpm.IsPrincipalRemainingZeroCondition,"",_xlpm.StartingPrincipalBalance))),
_xlpm.Calculation
)</f>
        <v>131259.5790274654</v>
      </c>
      <c r="F245" s="5" cm="1">
        <f t="array" ref="F245">_xlfn.LET(
_xlpm.InterestCalculation,$H244*($C245/12),
_xlpm.IsPrincipalRemainingZeroCondition,ROUND($H244,2)=0,
_xlpm.IsPrincipalRemainingBlankCondition,$H244="",
_xlpm.IsPeriodBlankCondition,ISBLANK($A245),
_xlpm.Calculation,IF(_xlpm.IsPeriodBlankCondition,"",IF(_xlpm.IsPrincipalRemainingBlankCondition,"",IF(_xlpm.IsPrincipalRemainingZeroCondition,"",_xlpm.InterestCalculation))),
_xlpm.Calculation
)</f>
        <v>1093.8298252288782</v>
      </c>
      <c r="G245" s="5">
        <f>_xlfn.LET(
_xlpm.PrincipalOwedCalculation,$D245-$F245,
_xlpm.IsPrincipalLessThenOrEqualToMonthlyPaymentCondition,$H244&lt;=$D245,
_xlpm.IsPrincipalZeroCondition,ROUND($H244,2) = 0,
_xlpm.IsPrincipalRemainingBlankCondition,$H244="",
_xlpm.IsPeriodBlankCondition,ISBLANK($A245),
_xlpm.Calculation,IF(_xlpm.IsPeriodBlankCondition,"",IF(_xlpm.IsPrincipalRemainingBlankCondition,"",IF(_xlpm.IsPrincipalZeroCondition,"",IF(_xlpm.IsPrincipalLessThenOrEqualToMonthlyPaymentCondition,$H244,_xlpm.PrincipalOwedCalculation)))),
_xlpm.Calculation
)</f>
        <v>492.18064016187759</v>
      </c>
      <c r="H245" s="5">
        <f>_xlfn.LET(
_xlpm.StartingBalanceGreaterThanPrincipalOwedPlusPrepaymentCondition,$E245&gt;=$G245,
_xlpm.IsPrincpalOwedPlusPrepaymentLessThanOrEqualToPrincipalRemainingCondition,ROUND($G245,2)&lt;=ROUND($H244,2),
_xlpm.IsCurrentPrincapalOwedAmtGreaterThanPrevPrincipalOwedCondition,$G244&gt;$H244,
_xlpm.IsPrincipalZeroCondition,ROUND($H244,2) = 0,
_xlpm.IsPrincipalRemainingBlankCondition,$H244="",
_xlpm.IsPeriodBlankCondition,ISBLANK($A245),
_xlpm.Calculation,IF(_xlpm.IsPeriodBlankCondition,"",IF(_xlpm.IsPrincipalRemainingBlankCondition,"",IF(_xlpm.IsPrincipalZeroCondition,"",IF(_xlpm.StartingBalanceGreaterThanPrincipalOwedPlusPrepaymentCondition,$E245-$G245,0)))),
_xlpm.Calculation
)</f>
        <v>130767.39838730352</v>
      </c>
      <c r="I245" s="5">
        <f>_xlfn.LET(
_xlpm.PrincpalRemainingCalculation,$B$11,
_xlpm.IsPrincipalZeroCondition,ROUND($H244,2) = 0,
_xlpm.IsPrincipalRemainingBlankCondition,$H244="",
_xlpm.IsPeriodBlankCondition,ISBLANK($A245),
_xlpm.Calculation,IF(_xlpm.IsPeriodBlankCondition,"",IF(_xlpm.IsPrincipalRemainingBlankCondition,"",IF(_xlpm.IsPrincipalZeroCondition,"",_xlpm.PrincpalRemainingCalculation))),
_xlpm.Calculation
)</f>
        <v>500</v>
      </c>
      <c r="J245" s="5" t="str">
        <f>_xlfn.LET(
_xlpm.IsPrincipalRemainingLessThanOrEqualToPMICutoffAmtCondition,$H244&lt;=$B$2*(1-$B$13),
_xlpm.PMIMonthlyPayment,$B$17,
_xlpm.IsPrincipalZeroCondition,ROUND($H244,2) = 0,
_xlpm.IsPrincipalRemainingBlankCondition,$H244="",
_xlpm.IsPeriodBlankCondition,ISBLANK($A245),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45" s="5">
        <f>_xlfn.LET(
_xlpm.IfPMIOwedIsBlank,IF($J245 = "",0,$J245),
_xlpm.TotalMonthlyPaymentCalculation,$F245+$G245+$I245+_xlpm.IfPMIOwedIsBlank,
_xlpm.IsPrincipalZeroCondition,ROUND($H244,2) = 0,
_xlpm.IsPrincipalRemainingBlankCondition,$H244="",
_xlpm.IsPeriodBlankCondition,ISBLANK($A245),
_xlpm.Calculation,IF(_xlpm.IsPeriodBlankCondition,"",IF(_xlpm.IsPrincipalRemainingBlankCondition,"",IF(_xlpm.IsPrincipalZeroCondition,"",_xlpm.TotalMonthlyPaymentCalculation))),
_xlpm.Calculation
)</f>
        <v>2086.0104653907556</v>
      </c>
      <c r="N245" s="5"/>
    </row>
    <row r="246" spans="1:14" x14ac:dyDescent="0.3">
      <c r="A246">
        <v>221</v>
      </c>
      <c r="B246" s="53">
        <f t="shared" si="3"/>
        <v>50526</v>
      </c>
      <c r="C246" s="70">
        <f>IF(ISBLANK($A246),"",'Variable Mortgage Schedule'!$C246)</f>
        <v>0.1</v>
      </c>
      <c r="D246" s="63">
        <f>_xlfn.LET(
_xlpm.Payment,IF(OR($C246&lt;&gt;$C245,$C245=""),-PMT($C246/12,COUNT($A246:$A$625),$H245),$D245),
_xlpm.IsPrincipalRemainingZeroCondition,ROUND($H245,2)=0,
_xlpm.IsPrincipalRemainingBlankCondition,$H245="",
_xlpm.IsPeriodBlankCondition,ISBLANK($A246),
_xlpm.Calculation,IF(_xlpm.IsPeriodBlankCondition,"",IF(_xlpm.IsPrincipalRemainingBlankCondition,"",IF(_xlpm.IsPrincipalRemainingZeroCondition,"",_xlpm.Payment))),
_xlpm.Calculation
)</f>
        <v>1586.0104653907558</v>
      </c>
      <c r="E246" s="5">
        <f>_xlfn.LET(
_xlpm.StartingPrincipalBalance,$H245,
_xlpm.IsPrincipalRemainingZeroCondition,ROUND($H245,2)=0,
_xlpm.IsPrincipalRemainingBlankCondition,$H245="",
_xlpm.IsPeriodBlankCondition,ISBLANK($A246),
_xlpm.Calculation,IF(_xlpm.IsPeriodBlankCondition,"",IF(_xlpm.IsPrincipalRemainingBlankCondition,"",IF(_xlpm.IsPrincipalRemainingZeroCondition,"",_xlpm.StartingPrincipalBalance))),
_xlpm.Calculation
)</f>
        <v>130767.39838730352</v>
      </c>
      <c r="F246" s="5" cm="1">
        <f t="array" ref="F246">_xlfn.LET(
_xlpm.InterestCalculation,$H245*($C246/12),
_xlpm.IsPrincipalRemainingZeroCondition,ROUND($H245,2)=0,
_xlpm.IsPrincipalRemainingBlankCondition,$H245="",
_xlpm.IsPeriodBlankCondition,ISBLANK($A246),
_xlpm.Calculation,IF(_xlpm.IsPeriodBlankCondition,"",IF(_xlpm.IsPrincipalRemainingBlankCondition,"",IF(_xlpm.IsPrincipalRemainingZeroCondition,"",_xlpm.InterestCalculation))),
_xlpm.Calculation
)</f>
        <v>1089.7283198941959</v>
      </c>
      <c r="G246" s="5">
        <f>_xlfn.LET(
_xlpm.PrincipalOwedCalculation,$D246-$F246,
_xlpm.IsPrincipalLessThenOrEqualToMonthlyPaymentCondition,$H245&lt;=$D246,
_xlpm.IsPrincipalZeroCondition,ROUND($H245,2) = 0,
_xlpm.IsPrincipalRemainingBlankCondition,$H245="",
_xlpm.IsPeriodBlankCondition,ISBLANK($A246),
_xlpm.Calculation,IF(_xlpm.IsPeriodBlankCondition,"",IF(_xlpm.IsPrincipalRemainingBlankCondition,"",IF(_xlpm.IsPrincipalZeroCondition,"",IF(_xlpm.IsPrincipalLessThenOrEqualToMonthlyPaymentCondition,$H245,_xlpm.PrincipalOwedCalculation)))),
_xlpm.Calculation
)</f>
        <v>496.28214549655991</v>
      </c>
      <c r="H246" s="5">
        <f>_xlfn.LET(
_xlpm.StartingBalanceGreaterThanPrincipalOwedPlusPrepaymentCondition,$E246&gt;=$G246,
_xlpm.IsPrincpalOwedPlusPrepaymentLessThanOrEqualToPrincipalRemainingCondition,ROUND($G246,2)&lt;=ROUND($H245,2),
_xlpm.IsCurrentPrincapalOwedAmtGreaterThanPrevPrincipalOwedCondition,$G245&gt;$H245,
_xlpm.IsPrincipalZeroCondition,ROUND($H245,2) = 0,
_xlpm.IsPrincipalRemainingBlankCondition,$H245="",
_xlpm.IsPeriodBlankCondition,ISBLANK($A246),
_xlpm.Calculation,IF(_xlpm.IsPeriodBlankCondition,"",IF(_xlpm.IsPrincipalRemainingBlankCondition,"",IF(_xlpm.IsPrincipalZeroCondition,"",IF(_xlpm.StartingBalanceGreaterThanPrincipalOwedPlusPrepaymentCondition,$E246-$G246,0)))),
_xlpm.Calculation
)</f>
        <v>130271.11624180696</v>
      </c>
      <c r="I246" s="5">
        <f>_xlfn.LET(
_xlpm.PrincpalRemainingCalculation,$B$11,
_xlpm.IsPrincipalZeroCondition,ROUND($H245,2) = 0,
_xlpm.IsPrincipalRemainingBlankCondition,$H245="",
_xlpm.IsPeriodBlankCondition,ISBLANK($A246),
_xlpm.Calculation,IF(_xlpm.IsPeriodBlankCondition,"",IF(_xlpm.IsPrincipalRemainingBlankCondition,"",IF(_xlpm.IsPrincipalZeroCondition,"",_xlpm.PrincpalRemainingCalculation))),
_xlpm.Calculation
)</f>
        <v>500</v>
      </c>
      <c r="J246" s="5" t="str">
        <f>_xlfn.LET(
_xlpm.IsPrincipalRemainingLessThanOrEqualToPMICutoffAmtCondition,$H245&lt;=$B$2*(1-$B$13),
_xlpm.PMIMonthlyPayment,$B$17,
_xlpm.IsPrincipalZeroCondition,ROUND($H245,2) = 0,
_xlpm.IsPrincipalRemainingBlankCondition,$H245="",
_xlpm.IsPeriodBlankCondition,ISBLANK($A246),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46" s="5">
        <f>_xlfn.LET(
_xlpm.IfPMIOwedIsBlank,IF($J246 = "",0,$J246),
_xlpm.TotalMonthlyPaymentCalculation,$F246+$G246+$I246+_xlpm.IfPMIOwedIsBlank,
_xlpm.IsPrincipalZeroCondition,ROUND($H245,2) = 0,
_xlpm.IsPrincipalRemainingBlankCondition,$H245="",
_xlpm.IsPeriodBlankCondition,ISBLANK($A246),
_xlpm.Calculation,IF(_xlpm.IsPeriodBlankCondition,"",IF(_xlpm.IsPrincipalRemainingBlankCondition,"",IF(_xlpm.IsPrincipalZeroCondition,"",_xlpm.TotalMonthlyPaymentCalculation))),
_xlpm.Calculation
)</f>
        <v>2086.0104653907556</v>
      </c>
      <c r="N246" s="5"/>
    </row>
    <row r="247" spans="1:14" x14ac:dyDescent="0.3">
      <c r="A247">
        <v>222</v>
      </c>
      <c r="B247" s="53">
        <f t="shared" si="3"/>
        <v>50557</v>
      </c>
      <c r="C247" s="70">
        <f>IF(ISBLANK($A247),"",'Variable Mortgage Schedule'!$C247)</f>
        <v>0.1</v>
      </c>
      <c r="D247" s="63">
        <f>_xlfn.LET(
_xlpm.Payment,IF(OR($C247&lt;&gt;$C246,$C246=""),-PMT($C247/12,COUNT($A247:$A$625),$H246),$D246),
_xlpm.IsPrincipalRemainingZeroCondition,ROUND($H246,2)=0,
_xlpm.IsPrincipalRemainingBlankCondition,$H246="",
_xlpm.IsPeriodBlankCondition,ISBLANK($A247),
_xlpm.Calculation,IF(_xlpm.IsPeriodBlankCondition,"",IF(_xlpm.IsPrincipalRemainingBlankCondition,"",IF(_xlpm.IsPrincipalRemainingZeroCondition,"",_xlpm.Payment))),
_xlpm.Calculation
)</f>
        <v>1586.0104653907558</v>
      </c>
      <c r="E247" s="5">
        <f>_xlfn.LET(
_xlpm.StartingPrincipalBalance,$H246,
_xlpm.IsPrincipalRemainingZeroCondition,ROUND($H246,2)=0,
_xlpm.IsPrincipalRemainingBlankCondition,$H246="",
_xlpm.IsPeriodBlankCondition,ISBLANK($A247),
_xlpm.Calculation,IF(_xlpm.IsPeriodBlankCondition,"",IF(_xlpm.IsPrincipalRemainingBlankCondition,"",IF(_xlpm.IsPrincipalRemainingZeroCondition,"",_xlpm.StartingPrincipalBalance))),
_xlpm.Calculation
)</f>
        <v>130271.11624180696</v>
      </c>
      <c r="F247" s="5" cm="1">
        <f t="array" ref="F247">_xlfn.LET(
_xlpm.InterestCalculation,$H246*($C247/12),
_xlpm.IsPrincipalRemainingZeroCondition,ROUND($H246,2)=0,
_xlpm.IsPrincipalRemainingBlankCondition,$H246="",
_xlpm.IsPeriodBlankCondition,ISBLANK($A247),
_xlpm.Calculation,IF(_xlpm.IsPeriodBlankCondition,"",IF(_xlpm.IsPrincipalRemainingBlankCondition,"",IF(_xlpm.IsPrincipalRemainingZeroCondition,"",_xlpm.InterestCalculation))),
_xlpm.Calculation
)</f>
        <v>1085.5926353483912</v>
      </c>
      <c r="G247" s="5">
        <f>_xlfn.LET(
_xlpm.PrincipalOwedCalculation,$D247-$F247,
_xlpm.IsPrincipalLessThenOrEqualToMonthlyPaymentCondition,$H246&lt;=$D247,
_xlpm.IsPrincipalZeroCondition,ROUND($H246,2) = 0,
_xlpm.IsPrincipalRemainingBlankCondition,$H246="",
_xlpm.IsPeriodBlankCondition,ISBLANK($A247),
_xlpm.Calculation,IF(_xlpm.IsPeriodBlankCondition,"",IF(_xlpm.IsPrincipalRemainingBlankCondition,"",IF(_xlpm.IsPrincipalZeroCondition,"",IF(_xlpm.IsPrincipalLessThenOrEqualToMonthlyPaymentCondition,$H246,_xlpm.PrincipalOwedCalculation)))),
_xlpm.Calculation
)</f>
        <v>500.41783004236459</v>
      </c>
      <c r="H247" s="5">
        <f>_xlfn.LET(
_xlpm.StartingBalanceGreaterThanPrincipalOwedPlusPrepaymentCondition,$E247&gt;=$G247,
_xlpm.IsPrincpalOwedPlusPrepaymentLessThanOrEqualToPrincipalRemainingCondition,ROUND($G247,2)&lt;=ROUND($H246,2),
_xlpm.IsCurrentPrincapalOwedAmtGreaterThanPrevPrincipalOwedCondition,$G246&gt;$H246,
_xlpm.IsPrincipalZeroCondition,ROUND($H246,2) = 0,
_xlpm.IsPrincipalRemainingBlankCondition,$H246="",
_xlpm.IsPeriodBlankCondition,ISBLANK($A247),
_xlpm.Calculation,IF(_xlpm.IsPeriodBlankCondition,"",IF(_xlpm.IsPrincipalRemainingBlankCondition,"",IF(_xlpm.IsPrincipalZeroCondition,"",IF(_xlpm.StartingBalanceGreaterThanPrincipalOwedPlusPrepaymentCondition,$E247-$G247,0)))),
_xlpm.Calculation
)</f>
        <v>129770.69841176459</v>
      </c>
      <c r="I247" s="5">
        <f>_xlfn.LET(
_xlpm.PrincpalRemainingCalculation,$B$11,
_xlpm.IsPrincipalZeroCondition,ROUND($H246,2) = 0,
_xlpm.IsPrincipalRemainingBlankCondition,$H246="",
_xlpm.IsPeriodBlankCondition,ISBLANK($A247),
_xlpm.Calculation,IF(_xlpm.IsPeriodBlankCondition,"",IF(_xlpm.IsPrincipalRemainingBlankCondition,"",IF(_xlpm.IsPrincipalZeroCondition,"",_xlpm.PrincpalRemainingCalculation))),
_xlpm.Calculation
)</f>
        <v>500</v>
      </c>
      <c r="J247" s="5" t="str">
        <f>_xlfn.LET(
_xlpm.IsPrincipalRemainingLessThanOrEqualToPMICutoffAmtCondition,$H246&lt;=$B$2*(1-$B$13),
_xlpm.PMIMonthlyPayment,$B$17,
_xlpm.IsPrincipalZeroCondition,ROUND($H246,2) = 0,
_xlpm.IsPrincipalRemainingBlankCondition,$H246="",
_xlpm.IsPeriodBlankCondition,ISBLANK($A247),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47" s="5">
        <f>_xlfn.LET(
_xlpm.IfPMIOwedIsBlank,IF($J247 = "",0,$J247),
_xlpm.TotalMonthlyPaymentCalculation,$F247+$G247+$I247+_xlpm.IfPMIOwedIsBlank,
_xlpm.IsPrincipalZeroCondition,ROUND($H246,2) = 0,
_xlpm.IsPrincipalRemainingBlankCondition,$H246="",
_xlpm.IsPeriodBlankCondition,ISBLANK($A247),
_xlpm.Calculation,IF(_xlpm.IsPeriodBlankCondition,"",IF(_xlpm.IsPrincipalRemainingBlankCondition,"",IF(_xlpm.IsPrincipalZeroCondition,"",_xlpm.TotalMonthlyPaymentCalculation))),
_xlpm.Calculation
)</f>
        <v>2086.0104653907556</v>
      </c>
      <c r="N247" s="5"/>
    </row>
    <row r="248" spans="1:14" x14ac:dyDescent="0.3">
      <c r="A248">
        <v>223</v>
      </c>
      <c r="B248" s="53">
        <f t="shared" si="3"/>
        <v>50587</v>
      </c>
      <c r="C248" s="70">
        <f>IF(ISBLANK($A248),"",'Variable Mortgage Schedule'!$C248)</f>
        <v>0.1</v>
      </c>
      <c r="D248" s="63">
        <f>_xlfn.LET(
_xlpm.Payment,IF(OR($C248&lt;&gt;$C247,$C247=""),-PMT($C248/12,COUNT($A248:$A$625),$H247),$D247),
_xlpm.IsPrincipalRemainingZeroCondition,ROUND($H247,2)=0,
_xlpm.IsPrincipalRemainingBlankCondition,$H247="",
_xlpm.IsPeriodBlankCondition,ISBLANK($A248),
_xlpm.Calculation,IF(_xlpm.IsPeriodBlankCondition,"",IF(_xlpm.IsPrincipalRemainingBlankCondition,"",IF(_xlpm.IsPrincipalRemainingZeroCondition,"",_xlpm.Payment))),
_xlpm.Calculation
)</f>
        <v>1586.0104653907558</v>
      </c>
      <c r="E248" s="5">
        <f>_xlfn.LET(
_xlpm.StartingPrincipalBalance,$H247,
_xlpm.IsPrincipalRemainingZeroCondition,ROUND($H247,2)=0,
_xlpm.IsPrincipalRemainingBlankCondition,$H247="",
_xlpm.IsPeriodBlankCondition,ISBLANK($A248),
_xlpm.Calculation,IF(_xlpm.IsPeriodBlankCondition,"",IF(_xlpm.IsPrincipalRemainingBlankCondition,"",IF(_xlpm.IsPrincipalRemainingZeroCondition,"",_xlpm.StartingPrincipalBalance))),
_xlpm.Calculation
)</f>
        <v>129770.69841176459</v>
      </c>
      <c r="F248" s="5" cm="1">
        <f t="array" ref="F248">_xlfn.LET(
_xlpm.InterestCalculation,$H247*($C248/12),
_xlpm.IsPrincipalRemainingZeroCondition,ROUND($H247,2)=0,
_xlpm.IsPrincipalRemainingBlankCondition,$H247="",
_xlpm.IsPeriodBlankCondition,ISBLANK($A248),
_xlpm.Calculation,IF(_xlpm.IsPeriodBlankCondition,"",IF(_xlpm.IsPrincipalRemainingBlankCondition,"",IF(_xlpm.IsPrincipalRemainingZeroCondition,"",_xlpm.InterestCalculation))),
_xlpm.Calculation
)</f>
        <v>1081.4224867647049</v>
      </c>
      <c r="G248" s="5">
        <f>_xlfn.LET(
_xlpm.PrincipalOwedCalculation,$D248-$F248,
_xlpm.IsPrincipalLessThenOrEqualToMonthlyPaymentCondition,$H247&lt;=$D248,
_xlpm.IsPrincipalZeroCondition,ROUND($H247,2) = 0,
_xlpm.IsPrincipalRemainingBlankCondition,$H247="",
_xlpm.IsPeriodBlankCondition,ISBLANK($A248),
_xlpm.Calculation,IF(_xlpm.IsPeriodBlankCondition,"",IF(_xlpm.IsPrincipalRemainingBlankCondition,"",IF(_xlpm.IsPrincipalZeroCondition,"",IF(_xlpm.IsPrincipalLessThenOrEqualToMonthlyPaymentCondition,$H247,_xlpm.PrincipalOwedCalculation)))),
_xlpm.Calculation
)</f>
        <v>504.58797862605093</v>
      </c>
      <c r="H248" s="5">
        <f>_xlfn.LET(
_xlpm.StartingBalanceGreaterThanPrincipalOwedPlusPrepaymentCondition,$E248&gt;=$G248,
_xlpm.IsPrincpalOwedPlusPrepaymentLessThanOrEqualToPrincipalRemainingCondition,ROUND($G248,2)&lt;=ROUND($H247,2),
_xlpm.IsCurrentPrincapalOwedAmtGreaterThanPrevPrincipalOwedCondition,$G247&gt;$H247,
_xlpm.IsPrincipalZeroCondition,ROUND($H247,2) = 0,
_xlpm.IsPrincipalRemainingBlankCondition,$H247="",
_xlpm.IsPeriodBlankCondition,ISBLANK($A248),
_xlpm.Calculation,IF(_xlpm.IsPeriodBlankCondition,"",IF(_xlpm.IsPrincipalRemainingBlankCondition,"",IF(_xlpm.IsPrincipalZeroCondition,"",IF(_xlpm.StartingBalanceGreaterThanPrincipalOwedPlusPrepaymentCondition,$E248-$G248,0)))),
_xlpm.Calculation
)</f>
        <v>129266.11043313854</v>
      </c>
      <c r="I248" s="5">
        <f>_xlfn.LET(
_xlpm.PrincpalRemainingCalculation,$B$11,
_xlpm.IsPrincipalZeroCondition,ROUND($H247,2) = 0,
_xlpm.IsPrincipalRemainingBlankCondition,$H247="",
_xlpm.IsPeriodBlankCondition,ISBLANK($A248),
_xlpm.Calculation,IF(_xlpm.IsPeriodBlankCondition,"",IF(_xlpm.IsPrincipalRemainingBlankCondition,"",IF(_xlpm.IsPrincipalZeroCondition,"",_xlpm.PrincpalRemainingCalculation))),
_xlpm.Calculation
)</f>
        <v>500</v>
      </c>
      <c r="J248" s="5" t="str">
        <f>_xlfn.LET(
_xlpm.IsPrincipalRemainingLessThanOrEqualToPMICutoffAmtCondition,$H247&lt;=$B$2*(1-$B$13),
_xlpm.PMIMonthlyPayment,$B$17,
_xlpm.IsPrincipalZeroCondition,ROUND($H247,2) = 0,
_xlpm.IsPrincipalRemainingBlankCondition,$H247="",
_xlpm.IsPeriodBlankCondition,ISBLANK($A248),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48" s="5">
        <f>_xlfn.LET(
_xlpm.IfPMIOwedIsBlank,IF($J248 = "",0,$J248),
_xlpm.TotalMonthlyPaymentCalculation,$F248+$G248+$I248+_xlpm.IfPMIOwedIsBlank,
_xlpm.IsPrincipalZeroCondition,ROUND($H247,2) = 0,
_xlpm.IsPrincipalRemainingBlankCondition,$H247="",
_xlpm.IsPeriodBlankCondition,ISBLANK($A248),
_xlpm.Calculation,IF(_xlpm.IsPeriodBlankCondition,"",IF(_xlpm.IsPrincipalRemainingBlankCondition,"",IF(_xlpm.IsPrincipalZeroCondition,"",_xlpm.TotalMonthlyPaymentCalculation))),
_xlpm.Calculation
)</f>
        <v>2086.0104653907556</v>
      </c>
      <c r="N248" s="5"/>
    </row>
    <row r="249" spans="1:14" x14ac:dyDescent="0.3">
      <c r="A249">
        <v>224</v>
      </c>
      <c r="B249" s="53">
        <f t="shared" si="3"/>
        <v>50618</v>
      </c>
      <c r="C249" s="70">
        <f>IF(ISBLANK($A249),"",'Variable Mortgage Schedule'!$C249)</f>
        <v>0.1</v>
      </c>
      <c r="D249" s="63">
        <f>_xlfn.LET(
_xlpm.Payment,IF(OR($C249&lt;&gt;$C248,$C248=""),-PMT($C249/12,COUNT($A249:$A$625),$H248),$D248),
_xlpm.IsPrincipalRemainingZeroCondition,ROUND($H248,2)=0,
_xlpm.IsPrincipalRemainingBlankCondition,$H248="",
_xlpm.IsPeriodBlankCondition,ISBLANK($A249),
_xlpm.Calculation,IF(_xlpm.IsPeriodBlankCondition,"",IF(_xlpm.IsPrincipalRemainingBlankCondition,"",IF(_xlpm.IsPrincipalRemainingZeroCondition,"",_xlpm.Payment))),
_xlpm.Calculation
)</f>
        <v>1586.0104653907558</v>
      </c>
      <c r="E249" s="5">
        <f>_xlfn.LET(
_xlpm.StartingPrincipalBalance,$H248,
_xlpm.IsPrincipalRemainingZeroCondition,ROUND($H248,2)=0,
_xlpm.IsPrincipalRemainingBlankCondition,$H248="",
_xlpm.IsPeriodBlankCondition,ISBLANK($A249),
_xlpm.Calculation,IF(_xlpm.IsPeriodBlankCondition,"",IF(_xlpm.IsPrincipalRemainingBlankCondition,"",IF(_xlpm.IsPrincipalRemainingZeroCondition,"",_xlpm.StartingPrincipalBalance))),
_xlpm.Calculation
)</f>
        <v>129266.11043313854</v>
      </c>
      <c r="F249" s="5" cm="1">
        <f t="array" ref="F249">_xlfn.LET(
_xlpm.InterestCalculation,$H248*($C249/12),
_xlpm.IsPrincipalRemainingZeroCondition,ROUND($H248,2)=0,
_xlpm.IsPrincipalRemainingBlankCondition,$H248="",
_xlpm.IsPeriodBlankCondition,ISBLANK($A249),
_xlpm.Calculation,IF(_xlpm.IsPeriodBlankCondition,"",IF(_xlpm.IsPrincipalRemainingBlankCondition,"",IF(_xlpm.IsPrincipalRemainingZeroCondition,"",_xlpm.InterestCalculation))),
_xlpm.Calculation
)</f>
        <v>1077.2175869428211</v>
      </c>
      <c r="G249" s="5">
        <f>_xlfn.LET(
_xlpm.PrincipalOwedCalculation,$D249-$F249,
_xlpm.IsPrincipalLessThenOrEqualToMonthlyPaymentCondition,$H248&lt;=$D249,
_xlpm.IsPrincipalZeroCondition,ROUND($H248,2) = 0,
_xlpm.IsPrincipalRemainingBlankCondition,$H248="",
_xlpm.IsPeriodBlankCondition,ISBLANK($A249),
_xlpm.Calculation,IF(_xlpm.IsPeriodBlankCondition,"",IF(_xlpm.IsPrincipalRemainingBlankCondition,"",IF(_xlpm.IsPrincipalZeroCondition,"",IF(_xlpm.IsPrincipalLessThenOrEqualToMonthlyPaymentCondition,$H248,_xlpm.PrincipalOwedCalculation)))),
_xlpm.Calculation
)</f>
        <v>508.79287844793475</v>
      </c>
      <c r="H249" s="5">
        <f>_xlfn.LET(
_xlpm.StartingBalanceGreaterThanPrincipalOwedPlusPrepaymentCondition,$E249&gt;=$G249,
_xlpm.IsPrincpalOwedPlusPrepaymentLessThanOrEqualToPrincipalRemainingCondition,ROUND($G249,2)&lt;=ROUND($H248,2),
_xlpm.IsCurrentPrincapalOwedAmtGreaterThanPrevPrincipalOwedCondition,$G248&gt;$H248,
_xlpm.IsPrincipalZeroCondition,ROUND($H248,2) = 0,
_xlpm.IsPrincipalRemainingBlankCondition,$H248="",
_xlpm.IsPeriodBlankCondition,ISBLANK($A249),
_xlpm.Calculation,IF(_xlpm.IsPeriodBlankCondition,"",IF(_xlpm.IsPrincipalRemainingBlankCondition,"",IF(_xlpm.IsPrincipalZeroCondition,"",IF(_xlpm.StartingBalanceGreaterThanPrincipalOwedPlusPrepaymentCondition,$E249-$G249,0)))),
_xlpm.Calculation
)</f>
        <v>128757.31755469061</v>
      </c>
      <c r="I249" s="5">
        <f>_xlfn.LET(
_xlpm.PrincpalRemainingCalculation,$B$11,
_xlpm.IsPrincipalZeroCondition,ROUND($H248,2) = 0,
_xlpm.IsPrincipalRemainingBlankCondition,$H248="",
_xlpm.IsPeriodBlankCondition,ISBLANK($A249),
_xlpm.Calculation,IF(_xlpm.IsPeriodBlankCondition,"",IF(_xlpm.IsPrincipalRemainingBlankCondition,"",IF(_xlpm.IsPrincipalZeroCondition,"",_xlpm.PrincpalRemainingCalculation))),
_xlpm.Calculation
)</f>
        <v>500</v>
      </c>
      <c r="J249" s="5" t="str">
        <f>_xlfn.LET(
_xlpm.IsPrincipalRemainingLessThanOrEqualToPMICutoffAmtCondition,$H248&lt;=$B$2*(1-$B$13),
_xlpm.PMIMonthlyPayment,$B$17,
_xlpm.IsPrincipalZeroCondition,ROUND($H248,2) = 0,
_xlpm.IsPrincipalRemainingBlankCondition,$H248="",
_xlpm.IsPeriodBlankCondition,ISBLANK($A249),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49" s="5">
        <f>_xlfn.LET(
_xlpm.IfPMIOwedIsBlank,IF($J249 = "",0,$J249),
_xlpm.TotalMonthlyPaymentCalculation,$F249+$G249+$I249+_xlpm.IfPMIOwedIsBlank,
_xlpm.IsPrincipalZeroCondition,ROUND($H248,2) = 0,
_xlpm.IsPrincipalRemainingBlankCondition,$H248="",
_xlpm.IsPeriodBlankCondition,ISBLANK($A249),
_xlpm.Calculation,IF(_xlpm.IsPeriodBlankCondition,"",IF(_xlpm.IsPrincipalRemainingBlankCondition,"",IF(_xlpm.IsPrincipalZeroCondition,"",_xlpm.TotalMonthlyPaymentCalculation))),
_xlpm.Calculation
)</f>
        <v>2086.0104653907556</v>
      </c>
      <c r="L249" s="5"/>
      <c r="N249" s="5"/>
    </row>
    <row r="250" spans="1:14" x14ac:dyDescent="0.3">
      <c r="A250">
        <v>225</v>
      </c>
      <c r="B250" s="53">
        <f t="shared" si="3"/>
        <v>50649</v>
      </c>
      <c r="C250" s="70">
        <f>IF(ISBLANK($A250),"",'Variable Mortgage Schedule'!$C250)</f>
        <v>0.1</v>
      </c>
      <c r="D250" s="63">
        <f>_xlfn.LET(
_xlpm.Payment,IF(OR($C250&lt;&gt;$C249,$C249=""),-PMT($C250/12,COUNT($A250:$A$625),$H249),$D249),
_xlpm.IsPrincipalRemainingZeroCondition,ROUND($H249,2)=0,
_xlpm.IsPrincipalRemainingBlankCondition,$H249="",
_xlpm.IsPeriodBlankCondition,ISBLANK($A250),
_xlpm.Calculation,IF(_xlpm.IsPeriodBlankCondition,"",IF(_xlpm.IsPrincipalRemainingBlankCondition,"",IF(_xlpm.IsPrincipalRemainingZeroCondition,"",_xlpm.Payment))),
_xlpm.Calculation
)</f>
        <v>1586.0104653907558</v>
      </c>
      <c r="E250" s="5">
        <f>_xlfn.LET(
_xlpm.StartingPrincipalBalance,$H249,
_xlpm.IsPrincipalRemainingZeroCondition,ROUND($H249,2)=0,
_xlpm.IsPrincipalRemainingBlankCondition,$H249="",
_xlpm.IsPeriodBlankCondition,ISBLANK($A250),
_xlpm.Calculation,IF(_xlpm.IsPeriodBlankCondition,"",IF(_xlpm.IsPrincipalRemainingBlankCondition,"",IF(_xlpm.IsPrincipalRemainingZeroCondition,"",_xlpm.StartingPrincipalBalance))),
_xlpm.Calculation
)</f>
        <v>128757.31755469061</v>
      </c>
      <c r="F250" s="5" cm="1">
        <f t="array" ref="F250">_xlfn.LET(
_xlpm.InterestCalculation,$H249*($C250/12),
_xlpm.IsPrincipalRemainingZeroCondition,ROUND($H249,2)=0,
_xlpm.IsPrincipalRemainingBlankCondition,$H249="",
_xlpm.IsPeriodBlankCondition,ISBLANK($A250),
_xlpm.Calculation,IF(_xlpm.IsPeriodBlankCondition,"",IF(_xlpm.IsPrincipalRemainingBlankCondition,"",IF(_xlpm.IsPrincipalRemainingZeroCondition,"",_xlpm.InterestCalculation))),
_xlpm.Calculation
)</f>
        <v>1072.9776462890884</v>
      </c>
      <c r="G250" s="5">
        <f>_xlfn.LET(
_xlpm.PrincipalOwedCalculation,$D250-$F250,
_xlpm.IsPrincipalLessThenOrEqualToMonthlyPaymentCondition,$H249&lt;=$D250,
_xlpm.IsPrincipalZeroCondition,ROUND($H249,2) = 0,
_xlpm.IsPrincipalRemainingBlankCondition,$H249="",
_xlpm.IsPeriodBlankCondition,ISBLANK($A250),
_xlpm.Calculation,IF(_xlpm.IsPeriodBlankCondition,"",IF(_xlpm.IsPrincipalRemainingBlankCondition,"",IF(_xlpm.IsPrincipalZeroCondition,"",IF(_xlpm.IsPrincipalLessThenOrEqualToMonthlyPaymentCondition,$H249,_xlpm.PrincipalOwedCalculation)))),
_xlpm.Calculation
)</f>
        <v>513.03281910166743</v>
      </c>
      <c r="H250" s="5">
        <f>_xlfn.LET(
_xlpm.StartingBalanceGreaterThanPrincipalOwedPlusPrepaymentCondition,$E250&gt;=$G250,
_xlpm.IsPrincpalOwedPlusPrepaymentLessThanOrEqualToPrincipalRemainingCondition,ROUND($G250,2)&lt;=ROUND($H249,2),
_xlpm.IsCurrentPrincapalOwedAmtGreaterThanPrevPrincipalOwedCondition,$G249&gt;$H249,
_xlpm.IsPrincipalZeroCondition,ROUND($H249,2) = 0,
_xlpm.IsPrincipalRemainingBlankCondition,$H249="",
_xlpm.IsPeriodBlankCondition,ISBLANK($A250),
_xlpm.Calculation,IF(_xlpm.IsPeriodBlankCondition,"",IF(_xlpm.IsPrincipalRemainingBlankCondition,"",IF(_xlpm.IsPrincipalZeroCondition,"",IF(_xlpm.StartingBalanceGreaterThanPrincipalOwedPlusPrepaymentCondition,$E250-$G250,0)))),
_xlpm.Calculation
)</f>
        <v>128244.28473558894</v>
      </c>
      <c r="I250" s="5">
        <f>_xlfn.LET(
_xlpm.PrincpalRemainingCalculation,$B$11,
_xlpm.IsPrincipalZeroCondition,ROUND($H249,2) = 0,
_xlpm.IsPrincipalRemainingBlankCondition,$H249="",
_xlpm.IsPeriodBlankCondition,ISBLANK($A250),
_xlpm.Calculation,IF(_xlpm.IsPeriodBlankCondition,"",IF(_xlpm.IsPrincipalRemainingBlankCondition,"",IF(_xlpm.IsPrincipalZeroCondition,"",_xlpm.PrincpalRemainingCalculation))),
_xlpm.Calculation
)</f>
        <v>500</v>
      </c>
      <c r="J250" s="5" t="str">
        <f>_xlfn.LET(
_xlpm.IsPrincipalRemainingLessThanOrEqualToPMICutoffAmtCondition,$H249&lt;=$B$2*(1-$B$13),
_xlpm.PMIMonthlyPayment,$B$17,
_xlpm.IsPrincipalZeroCondition,ROUND($H249,2) = 0,
_xlpm.IsPrincipalRemainingBlankCondition,$H249="",
_xlpm.IsPeriodBlankCondition,ISBLANK($A250),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50" s="5">
        <f>_xlfn.LET(
_xlpm.IfPMIOwedIsBlank,IF($J250 = "",0,$J250),
_xlpm.TotalMonthlyPaymentCalculation,$F250+$G250+$I250+_xlpm.IfPMIOwedIsBlank,
_xlpm.IsPrincipalZeroCondition,ROUND($H249,2) = 0,
_xlpm.IsPrincipalRemainingBlankCondition,$H249="",
_xlpm.IsPeriodBlankCondition,ISBLANK($A250),
_xlpm.Calculation,IF(_xlpm.IsPeriodBlankCondition,"",IF(_xlpm.IsPrincipalRemainingBlankCondition,"",IF(_xlpm.IsPrincipalZeroCondition,"",_xlpm.TotalMonthlyPaymentCalculation))),
_xlpm.Calculation
)</f>
        <v>2086.0104653907556</v>
      </c>
      <c r="N250" s="5"/>
    </row>
    <row r="251" spans="1:14" x14ac:dyDescent="0.3">
      <c r="A251">
        <v>226</v>
      </c>
      <c r="B251" s="53">
        <f t="shared" si="3"/>
        <v>50679</v>
      </c>
      <c r="C251" s="70">
        <f>IF(ISBLANK($A251),"",'Variable Mortgage Schedule'!$C251)</f>
        <v>0.1</v>
      </c>
      <c r="D251" s="63">
        <f>_xlfn.LET(
_xlpm.Payment,IF(OR($C251&lt;&gt;$C250,$C250=""),-PMT($C251/12,COUNT($A251:$A$625),$H250),$D250),
_xlpm.IsPrincipalRemainingZeroCondition,ROUND($H250,2)=0,
_xlpm.IsPrincipalRemainingBlankCondition,$H250="",
_xlpm.IsPeriodBlankCondition,ISBLANK($A251),
_xlpm.Calculation,IF(_xlpm.IsPeriodBlankCondition,"",IF(_xlpm.IsPrincipalRemainingBlankCondition,"",IF(_xlpm.IsPrincipalRemainingZeroCondition,"",_xlpm.Payment))),
_xlpm.Calculation
)</f>
        <v>1586.0104653907558</v>
      </c>
      <c r="E251" s="5">
        <f>_xlfn.LET(
_xlpm.StartingPrincipalBalance,$H250,
_xlpm.IsPrincipalRemainingZeroCondition,ROUND($H250,2)=0,
_xlpm.IsPrincipalRemainingBlankCondition,$H250="",
_xlpm.IsPeriodBlankCondition,ISBLANK($A251),
_xlpm.Calculation,IF(_xlpm.IsPeriodBlankCondition,"",IF(_xlpm.IsPrincipalRemainingBlankCondition,"",IF(_xlpm.IsPrincipalRemainingZeroCondition,"",_xlpm.StartingPrincipalBalance))),
_xlpm.Calculation
)</f>
        <v>128244.28473558894</v>
      </c>
      <c r="F251" s="5" cm="1">
        <f t="array" ref="F251">_xlfn.LET(
_xlpm.InterestCalculation,$H250*($C251/12),
_xlpm.IsPrincipalRemainingZeroCondition,ROUND($H250,2)=0,
_xlpm.IsPrincipalRemainingBlankCondition,$H250="",
_xlpm.IsPeriodBlankCondition,ISBLANK($A251),
_xlpm.Calculation,IF(_xlpm.IsPeriodBlankCondition,"",IF(_xlpm.IsPrincipalRemainingBlankCondition,"",IF(_xlpm.IsPrincipalRemainingZeroCondition,"",_xlpm.InterestCalculation))),
_xlpm.Calculation
)</f>
        <v>1068.7023727965745</v>
      </c>
      <c r="G251" s="5">
        <f>_xlfn.LET(
_xlpm.PrincipalOwedCalculation,$D251-$F251,
_xlpm.IsPrincipalLessThenOrEqualToMonthlyPaymentCondition,$H250&lt;=$D251,
_xlpm.IsPrincipalZeroCondition,ROUND($H250,2) = 0,
_xlpm.IsPrincipalRemainingBlankCondition,$H250="",
_xlpm.IsPeriodBlankCondition,ISBLANK($A251),
_xlpm.Calculation,IF(_xlpm.IsPeriodBlankCondition,"",IF(_xlpm.IsPrincipalRemainingBlankCondition,"",IF(_xlpm.IsPrincipalZeroCondition,"",IF(_xlpm.IsPrincipalLessThenOrEqualToMonthlyPaymentCondition,$H250,_xlpm.PrincipalOwedCalculation)))),
_xlpm.Calculation
)</f>
        <v>517.30809259418129</v>
      </c>
      <c r="H251" s="5">
        <f>_xlfn.LET(
_xlpm.StartingBalanceGreaterThanPrincipalOwedPlusPrepaymentCondition,$E251&gt;=$G251,
_xlpm.IsPrincpalOwedPlusPrepaymentLessThanOrEqualToPrincipalRemainingCondition,ROUND($G251,2)&lt;=ROUND($H250,2),
_xlpm.IsCurrentPrincapalOwedAmtGreaterThanPrevPrincipalOwedCondition,$G250&gt;$H250,
_xlpm.IsPrincipalZeroCondition,ROUND($H250,2) = 0,
_xlpm.IsPrincipalRemainingBlankCondition,$H250="",
_xlpm.IsPeriodBlankCondition,ISBLANK($A251),
_xlpm.Calculation,IF(_xlpm.IsPeriodBlankCondition,"",IF(_xlpm.IsPrincipalRemainingBlankCondition,"",IF(_xlpm.IsPrincipalZeroCondition,"",IF(_xlpm.StartingBalanceGreaterThanPrincipalOwedPlusPrepaymentCondition,$E251-$G251,0)))),
_xlpm.Calculation
)</f>
        <v>127726.97664299476</v>
      </c>
      <c r="I251" s="5">
        <f>_xlfn.LET(
_xlpm.PrincpalRemainingCalculation,$B$11,
_xlpm.IsPrincipalZeroCondition,ROUND($H250,2) = 0,
_xlpm.IsPrincipalRemainingBlankCondition,$H250="",
_xlpm.IsPeriodBlankCondition,ISBLANK($A251),
_xlpm.Calculation,IF(_xlpm.IsPeriodBlankCondition,"",IF(_xlpm.IsPrincipalRemainingBlankCondition,"",IF(_xlpm.IsPrincipalZeroCondition,"",_xlpm.PrincpalRemainingCalculation))),
_xlpm.Calculation
)</f>
        <v>500</v>
      </c>
      <c r="J251" s="5" t="str">
        <f>_xlfn.LET(
_xlpm.IsPrincipalRemainingLessThanOrEqualToPMICutoffAmtCondition,$H250&lt;=$B$2*(1-$B$13),
_xlpm.PMIMonthlyPayment,$B$17,
_xlpm.IsPrincipalZeroCondition,ROUND($H250,2) = 0,
_xlpm.IsPrincipalRemainingBlankCondition,$H250="",
_xlpm.IsPeriodBlankCondition,ISBLANK($A251),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51" s="5">
        <f>_xlfn.LET(
_xlpm.IfPMIOwedIsBlank,IF($J251 = "",0,$J251),
_xlpm.TotalMonthlyPaymentCalculation,$F251+$G251+$I251+_xlpm.IfPMIOwedIsBlank,
_xlpm.IsPrincipalZeroCondition,ROUND($H250,2) = 0,
_xlpm.IsPrincipalRemainingBlankCondition,$H250="",
_xlpm.IsPeriodBlankCondition,ISBLANK($A251),
_xlpm.Calculation,IF(_xlpm.IsPeriodBlankCondition,"",IF(_xlpm.IsPrincipalRemainingBlankCondition,"",IF(_xlpm.IsPrincipalZeroCondition,"",_xlpm.TotalMonthlyPaymentCalculation))),
_xlpm.Calculation
)</f>
        <v>2086.0104653907556</v>
      </c>
      <c r="N251" s="5"/>
    </row>
    <row r="252" spans="1:14" x14ac:dyDescent="0.3">
      <c r="A252">
        <v>227</v>
      </c>
      <c r="B252" s="53">
        <f t="shared" si="3"/>
        <v>50710</v>
      </c>
      <c r="C252" s="70">
        <f>IF(ISBLANK($A252),"",'Variable Mortgage Schedule'!$C252)</f>
        <v>0.1</v>
      </c>
      <c r="D252" s="63">
        <f>_xlfn.LET(
_xlpm.Payment,IF(OR($C252&lt;&gt;$C251,$C251=""),-PMT($C252/12,COUNT($A252:$A$625),$H251),$D251),
_xlpm.IsPrincipalRemainingZeroCondition,ROUND($H251,2)=0,
_xlpm.IsPrincipalRemainingBlankCondition,$H251="",
_xlpm.IsPeriodBlankCondition,ISBLANK($A252),
_xlpm.Calculation,IF(_xlpm.IsPeriodBlankCondition,"",IF(_xlpm.IsPrincipalRemainingBlankCondition,"",IF(_xlpm.IsPrincipalRemainingZeroCondition,"",_xlpm.Payment))),
_xlpm.Calculation
)</f>
        <v>1586.0104653907558</v>
      </c>
      <c r="E252" s="5">
        <f>_xlfn.LET(
_xlpm.StartingPrincipalBalance,$H251,
_xlpm.IsPrincipalRemainingZeroCondition,ROUND($H251,2)=0,
_xlpm.IsPrincipalRemainingBlankCondition,$H251="",
_xlpm.IsPeriodBlankCondition,ISBLANK($A252),
_xlpm.Calculation,IF(_xlpm.IsPeriodBlankCondition,"",IF(_xlpm.IsPrincipalRemainingBlankCondition,"",IF(_xlpm.IsPrincipalRemainingZeroCondition,"",_xlpm.StartingPrincipalBalance))),
_xlpm.Calculation
)</f>
        <v>127726.97664299476</v>
      </c>
      <c r="F252" s="5" cm="1">
        <f t="array" ref="F252">_xlfn.LET(
_xlpm.InterestCalculation,$H251*($C252/12),
_xlpm.IsPrincipalRemainingZeroCondition,ROUND($H251,2)=0,
_xlpm.IsPrincipalRemainingBlankCondition,$H251="",
_xlpm.IsPeriodBlankCondition,ISBLANK($A252),
_xlpm.Calculation,IF(_xlpm.IsPeriodBlankCondition,"",IF(_xlpm.IsPrincipalRemainingBlankCondition,"",IF(_xlpm.IsPrincipalRemainingZeroCondition,"",_xlpm.InterestCalculation))),
_xlpm.Calculation
)</f>
        <v>1064.3914720249563</v>
      </c>
      <c r="G252" s="5">
        <f>_xlfn.LET(
_xlpm.PrincipalOwedCalculation,$D252-$F252,
_xlpm.IsPrincipalLessThenOrEqualToMonthlyPaymentCondition,$H251&lt;=$D252,
_xlpm.IsPrincipalZeroCondition,ROUND($H251,2) = 0,
_xlpm.IsPrincipalRemainingBlankCondition,$H251="",
_xlpm.IsPeriodBlankCondition,ISBLANK($A252),
_xlpm.Calculation,IF(_xlpm.IsPeriodBlankCondition,"",IF(_xlpm.IsPrincipalRemainingBlankCondition,"",IF(_xlpm.IsPrincipalZeroCondition,"",IF(_xlpm.IsPrincipalLessThenOrEqualToMonthlyPaymentCondition,$H251,_xlpm.PrincipalOwedCalculation)))),
_xlpm.Calculation
)</f>
        <v>521.6189933657995</v>
      </c>
      <c r="H252" s="5">
        <f>_xlfn.LET(
_xlpm.StartingBalanceGreaterThanPrincipalOwedPlusPrepaymentCondition,$E252&gt;=$G252,
_xlpm.IsPrincpalOwedPlusPrepaymentLessThanOrEqualToPrincipalRemainingCondition,ROUND($G252,2)&lt;=ROUND($H251,2),
_xlpm.IsCurrentPrincapalOwedAmtGreaterThanPrevPrincipalOwedCondition,$G251&gt;$H251,
_xlpm.IsPrincipalZeroCondition,ROUND($H251,2) = 0,
_xlpm.IsPrincipalRemainingBlankCondition,$H251="",
_xlpm.IsPeriodBlankCondition,ISBLANK($A252),
_xlpm.Calculation,IF(_xlpm.IsPeriodBlankCondition,"",IF(_xlpm.IsPrincipalRemainingBlankCondition,"",IF(_xlpm.IsPrincipalZeroCondition,"",IF(_xlpm.StartingBalanceGreaterThanPrincipalOwedPlusPrepaymentCondition,$E252-$G252,0)))),
_xlpm.Calculation
)</f>
        <v>127205.35764962896</v>
      </c>
      <c r="I252" s="5">
        <f>_xlfn.LET(
_xlpm.PrincpalRemainingCalculation,$B$11,
_xlpm.IsPrincipalZeroCondition,ROUND($H251,2) = 0,
_xlpm.IsPrincipalRemainingBlankCondition,$H251="",
_xlpm.IsPeriodBlankCondition,ISBLANK($A252),
_xlpm.Calculation,IF(_xlpm.IsPeriodBlankCondition,"",IF(_xlpm.IsPrincipalRemainingBlankCondition,"",IF(_xlpm.IsPrincipalZeroCondition,"",_xlpm.PrincpalRemainingCalculation))),
_xlpm.Calculation
)</f>
        <v>500</v>
      </c>
      <c r="J252" s="5" t="str">
        <f>_xlfn.LET(
_xlpm.IsPrincipalRemainingLessThanOrEqualToPMICutoffAmtCondition,$H251&lt;=$B$2*(1-$B$13),
_xlpm.PMIMonthlyPayment,$B$17,
_xlpm.IsPrincipalZeroCondition,ROUND($H251,2) = 0,
_xlpm.IsPrincipalRemainingBlankCondition,$H251="",
_xlpm.IsPeriodBlankCondition,ISBLANK($A252),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52" s="5">
        <f>_xlfn.LET(
_xlpm.IfPMIOwedIsBlank,IF($J252 = "",0,$J252),
_xlpm.TotalMonthlyPaymentCalculation,$F252+$G252+$I252+_xlpm.IfPMIOwedIsBlank,
_xlpm.IsPrincipalZeroCondition,ROUND($H251,2) = 0,
_xlpm.IsPrincipalRemainingBlankCondition,$H251="",
_xlpm.IsPeriodBlankCondition,ISBLANK($A252),
_xlpm.Calculation,IF(_xlpm.IsPeriodBlankCondition,"",IF(_xlpm.IsPrincipalRemainingBlankCondition,"",IF(_xlpm.IsPrincipalZeroCondition,"",_xlpm.TotalMonthlyPaymentCalculation))),
_xlpm.Calculation
)</f>
        <v>2086.0104653907556</v>
      </c>
      <c r="N252" s="5"/>
    </row>
    <row r="253" spans="1:14" x14ac:dyDescent="0.3">
      <c r="A253">
        <v>228</v>
      </c>
      <c r="B253" s="53">
        <f t="shared" si="3"/>
        <v>50740</v>
      </c>
      <c r="C253" s="70">
        <f>IF(ISBLANK($A253),"",'Variable Mortgage Schedule'!$C253)</f>
        <v>0.1</v>
      </c>
      <c r="D253" s="63">
        <f>_xlfn.LET(
_xlpm.Payment,IF(OR($C253&lt;&gt;$C252,$C252=""),-PMT($C253/12,COUNT($A253:$A$625),$H252),$D252),
_xlpm.IsPrincipalRemainingZeroCondition,ROUND($H252,2)=0,
_xlpm.IsPrincipalRemainingBlankCondition,$H252="",
_xlpm.IsPeriodBlankCondition,ISBLANK($A253),
_xlpm.Calculation,IF(_xlpm.IsPeriodBlankCondition,"",IF(_xlpm.IsPrincipalRemainingBlankCondition,"",IF(_xlpm.IsPrincipalRemainingZeroCondition,"",_xlpm.Payment))),
_xlpm.Calculation
)</f>
        <v>1586.0104653907558</v>
      </c>
      <c r="E253" s="5">
        <f>_xlfn.LET(
_xlpm.StartingPrincipalBalance,$H252,
_xlpm.IsPrincipalRemainingZeroCondition,ROUND($H252,2)=0,
_xlpm.IsPrincipalRemainingBlankCondition,$H252="",
_xlpm.IsPeriodBlankCondition,ISBLANK($A253),
_xlpm.Calculation,IF(_xlpm.IsPeriodBlankCondition,"",IF(_xlpm.IsPrincipalRemainingBlankCondition,"",IF(_xlpm.IsPrincipalRemainingZeroCondition,"",_xlpm.StartingPrincipalBalance))),
_xlpm.Calculation
)</f>
        <v>127205.35764962896</v>
      </c>
      <c r="F253" s="5" cm="1">
        <f t="array" ref="F253">_xlfn.LET(
_xlpm.InterestCalculation,$H252*($C253/12),
_xlpm.IsPrincipalRemainingZeroCondition,ROUND($H252,2)=0,
_xlpm.IsPrincipalRemainingBlankCondition,$H252="",
_xlpm.IsPeriodBlankCondition,ISBLANK($A253),
_xlpm.Calculation,IF(_xlpm.IsPeriodBlankCondition,"",IF(_xlpm.IsPrincipalRemainingBlankCondition,"",IF(_xlpm.IsPrincipalRemainingZeroCondition,"",_xlpm.InterestCalculation))),
_xlpm.Calculation
)</f>
        <v>1060.0446470802412</v>
      </c>
      <c r="G253" s="5">
        <f>_xlfn.LET(
_xlpm.PrincipalOwedCalculation,$D253-$F253,
_xlpm.IsPrincipalLessThenOrEqualToMonthlyPaymentCondition,$H252&lt;=$D253,
_xlpm.IsPrincipalZeroCondition,ROUND($H252,2) = 0,
_xlpm.IsPrincipalRemainingBlankCondition,$H252="",
_xlpm.IsPeriodBlankCondition,ISBLANK($A253),
_xlpm.Calculation,IF(_xlpm.IsPeriodBlankCondition,"",IF(_xlpm.IsPrincipalRemainingBlankCondition,"",IF(_xlpm.IsPrincipalZeroCondition,"",IF(_xlpm.IsPrincipalLessThenOrEqualToMonthlyPaymentCondition,$H252,_xlpm.PrincipalOwedCalculation)))),
_xlpm.Calculation
)</f>
        <v>525.96581831051458</v>
      </c>
      <c r="H253" s="5">
        <f>_xlfn.LET(
_xlpm.StartingBalanceGreaterThanPrincipalOwedPlusPrepaymentCondition,$E253&gt;=$G253,
_xlpm.IsPrincpalOwedPlusPrepaymentLessThanOrEqualToPrincipalRemainingCondition,ROUND($G253,2)&lt;=ROUND($H252,2),
_xlpm.IsCurrentPrincapalOwedAmtGreaterThanPrevPrincipalOwedCondition,$G252&gt;$H252,
_xlpm.IsPrincipalZeroCondition,ROUND($H252,2) = 0,
_xlpm.IsPrincipalRemainingBlankCondition,$H252="",
_xlpm.IsPeriodBlankCondition,ISBLANK($A253),
_xlpm.Calculation,IF(_xlpm.IsPeriodBlankCondition,"",IF(_xlpm.IsPrincipalRemainingBlankCondition,"",IF(_xlpm.IsPrincipalZeroCondition,"",IF(_xlpm.StartingBalanceGreaterThanPrincipalOwedPlusPrepaymentCondition,$E253-$G253,0)))),
_xlpm.Calculation
)</f>
        <v>126679.39183131844</v>
      </c>
      <c r="I253" s="5">
        <f>_xlfn.LET(
_xlpm.PrincpalRemainingCalculation,$B$11,
_xlpm.IsPrincipalZeroCondition,ROUND($H252,2) = 0,
_xlpm.IsPrincipalRemainingBlankCondition,$H252="",
_xlpm.IsPeriodBlankCondition,ISBLANK($A253),
_xlpm.Calculation,IF(_xlpm.IsPeriodBlankCondition,"",IF(_xlpm.IsPrincipalRemainingBlankCondition,"",IF(_xlpm.IsPrincipalZeroCondition,"",_xlpm.PrincpalRemainingCalculation))),
_xlpm.Calculation
)</f>
        <v>500</v>
      </c>
      <c r="J253" s="5" t="str">
        <f>_xlfn.LET(
_xlpm.IsPrincipalRemainingLessThanOrEqualToPMICutoffAmtCondition,$H252&lt;=$B$2*(1-$B$13),
_xlpm.PMIMonthlyPayment,$B$17,
_xlpm.IsPrincipalZeroCondition,ROUND($H252,2) = 0,
_xlpm.IsPrincipalRemainingBlankCondition,$H252="",
_xlpm.IsPeriodBlankCondition,ISBLANK($A253),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53" s="5">
        <f>_xlfn.LET(
_xlpm.IfPMIOwedIsBlank,IF($J253 = "",0,$J253),
_xlpm.TotalMonthlyPaymentCalculation,$F253+$G253+$I253+_xlpm.IfPMIOwedIsBlank,
_xlpm.IsPrincipalZeroCondition,ROUND($H252,2) = 0,
_xlpm.IsPrincipalRemainingBlankCondition,$H252="",
_xlpm.IsPeriodBlankCondition,ISBLANK($A253),
_xlpm.Calculation,IF(_xlpm.IsPeriodBlankCondition,"",IF(_xlpm.IsPrincipalRemainingBlankCondition,"",IF(_xlpm.IsPrincipalZeroCondition,"",_xlpm.TotalMonthlyPaymentCalculation))),
_xlpm.Calculation
)</f>
        <v>2086.0104653907556</v>
      </c>
      <c r="N253" s="5"/>
    </row>
    <row r="254" spans="1:14" x14ac:dyDescent="0.3">
      <c r="A254">
        <v>229</v>
      </c>
      <c r="B254" s="53">
        <f t="shared" si="3"/>
        <v>50771</v>
      </c>
      <c r="C254" s="70">
        <f>IF(ISBLANK($A254),"",'Variable Mortgage Schedule'!$C254)</f>
        <v>0.1</v>
      </c>
      <c r="D254" s="63">
        <f>_xlfn.LET(
_xlpm.Payment,IF(OR($C254&lt;&gt;$C253,$C253=""),-PMT($C254/12,COUNT($A254:$A$625),$H253),$D253),
_xlpm.IsPrincipalRemainingZeroCondition,ROUND($H253,2)=0,
_xlpm.IsPrincipalRemainingBlankCondition,$H253="",
_xlpm.IsPeriodBlankCondition,ISBLANK($A254),
_xlpm.Calculation,IF(_xlpm.IsPeriodBlankCondition,"",IF(_xlpm.IsPrincipalRemainingBlankCondition,"",IF(_xlpm.IsPrincipalRemainingZeroCondition,"",_xlpm.Payment))),
_xlpm.Calculation
)</f>
        <v>1586.0104653907558</v>
      </c>
      <c r="E254" s="5">
        <f>_xlfn.LET(
_xlpm.StartingPrincipalBalance,$H253,
_xlpm.IsPrincipalRemainingZeroCondition,ROUND($H253,2)=0,
_xlpm.IsPrincipalRemainingBlankCondition,$H253="",
_xlpm.IsPeriodBlankCondition,ISBLANK($A254),
_xlpm.Calculation,IF(_xlpm.IsPeriodBlankCondition,"",IF(_xlpm.IsPrincipalRemainingBlankCondition,"",IF(_xlpm.IsPrincipalRemainingZeroCondition,"",_xlpm.StartingPrincipalBalance))),
_xlpm.Calculation
)</f>
        <v>126679.39183131844</v>
      </c>
      <c r="F254" s="5" cm="1">
        <f t="array" ref="F254">_xlfn.LET(
_xlpm.InterestCalculation,$H253*($C254/12),
_xlpm.IsPrincipalRemainingZeroCondition,ROUND($H253,2)=0,
_xlpm.IsPrincipalRemainingBlankCondition,$H253="",
_xlpm.IsPeriodBlankCondition,ISBLANK($A254),
_xlpm.Calculation,IF(_xlpm.IsPeriodBlankCondition,"",IF(_xlpm.IsPrincipalRemainingBlankCondition,"",IF(_xlpm.IsPrincipalRemainingZeroCondition,"",_xlpm.InterestCalculation))),
_xlpm.Calculation
)</f>
        <v>1055.6615985943204</v>
      </c>
      <c r="G254" s="5">
        <f>_xlfn.LET(
_xlpm.PrincipalOwedCalculation,$D254-$F254,
_xlpm.IsPrincipalLessThenOrEqualToMonthlyPaymentCondition,$H253&lt;=$D254,
_xlpm.IsPrincipalZeroCondition,ROUND($H253,2) = 0,
_xlpm.IsPrincipalRemainingBlankCondition,$H253="",
_xlpm.IsPeriodBlankCondition,ISBLANK($A254),
_xlpm.Calculation,IF(_xlpm.IsPeriodBlankCondition,"",IF(_xlpm.IsPrincipalRemainingBlankCondition,"",IF(_xlpm.IsPrincipalZeroCondition,"",IF(_xlpm.IsPrincipalLessThenOrEqualToMonthlyPaymentCondition,$H253,_xlpm.PrincipalOwedCalculation)))),
_xlpm.Calculation
)</f>
        <v>530.34886679643546</v>
      </c>
      <c r="H254" s="5">
        <f>_xlfn.LET(
_xlpm.StartingBalanceGreaterThanPrincipalOwedPlusPrepaymentCondition,$E254&gt;=$G254,
_xlpm.IsPrincpalOwedPlusPrepaymentLessThanOrEqualToPrincipalRemainingCondition,ROUND($G254,2)&lt;=ROUND($H253,2),
_xlpm.IsCurrentPrincapalOwedAmtGreaterThanPrevPrincipalOwedCondition,$G253&gt;$H253,
_xlpm.IsPrincipalZeroCondition,ROUND($H253,2) = 0,
_xlpm.IsPrincipalRemainingBlankCondition,$H253="",
_xlpm.IsPeriodBlankCondition,ISBLANK($A254),
_xlpm.Calculation,IF(_xlpm.IsPeriodBlankCondition,"",IF(_xlpm.IsPrincipalRemainingBlankCondition,"",IF(_xlpm.IsPrincipalZeroCondition,"",IF(_xlpm.StartingBalanceGreaterThanPrincipalOwedPlusPrepaymentCondition,$E254-$G254,0)))),
_xlpm.Calculation
)</f>
        <v>126149.042964522</v>
      </c>
      <c r="I254" s="5">
        <f>_xlfn.LET(
_xlpm.PrincpalRemainingCalculation,$B$11,
_xlpm.IsPrincipalZeroCondition,ROUND($H253,2) = 0,
_xlpm.IsPrincipalRemainingBlankCondition,$H253="",
_xlpm.IsPeriodBlankCondition,ISBLANK($A254),
_xlpm.Calculation,IF(_xlpm.IsPeriodBlankCondition,"",IF(_xlpm.IsPrincipalRemainingBlankCondition,"",IF(_xlpm.IsPrincipalZeroCondition,"",_xlpm.PrincpalRemainingCalculation))),
_xlpm.Calculation
)</f>
        <v>500</v>
      </c>
      <c r="J254" s="5" t="str">
        <f>_xlfn.LET(
_xlpm.IsPrincipalRemainingLessThanOrEqualToPMICutoffAmtCondition,$H253&lt;=$B$2*(1-$B$13),
_xlpm.PMIMonthlyPayment,$B$17,
_xlpm.IsPrincipalZeroCondition,ROUND($H253,2) = 0,
_xlpm.IsPrincipalRemainingBlankCondition,$H253="",
_xlpm.IsPeriodBlankCondition,ISBLANK($A254),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54" s="5">
        <f>_xlfn.LET(
_xlpm.IfPMIOwedIsBlank,IF($J254 = "",0,$J254),
_xlpm.TotalMonthlyPaymentCalculation,$F254+$G254+$I254+_xlpm.IfPMIOwedIsBlank,
_xlpm.IsPrincipalZeroCondition,ROUND($H253,2) = 0,
_xlpm.IsPrincipalRemainingBlankCondition,$H253="",
_xlpm.IsPeriodBlankCondition,ISBLANK($A254),
_xlpm.Calculation,IF(_xlpm.IsPeriodBlankCondition,"",IF(_xlpm.IsPrincipalRemainingBlankCondition,"",IF(_xlpm.IsPrincipalZeroCondition,"",_xlpm.TotalMonthlyPaymentCalculation))),
_xlpm.Calculation
)</f>
        <v>2086.0104653907556</v>
      </c>
      <c r="N254" s="5"/>
    </row>
    <row r="255" spans="1:14" x14ac:dyDescent="0.3">
      <c r="A255">
        <v>230</v>
      </c>
      <c r="B255" s="53">
        <f t="shared" si="3"/>
        <v>50802</v>
      </c>
      <c r="C255" s="70">
        <f>IF(ISBLANK($A255),"",'Variable Mortgage Schedule'!$C255)</f>
        <v>0.1</v>
      </c>
      <c r="D255" s="63">
        <f>_xlfn.LET(
_xlpm.Payment,IF(OR($C255&lt;&gt;$C254,$C254=""),-PMT($C255/12,COUNT($A255:$A$625),$H254),$D254),
_xlpm.IsPrincipalRemainingZeroCondition,ROUND($H254,2)=0,
_xlpm.IsPrincipalRemainingBlankCondition,$H254="",
_xlpm.IsPeriodBlankCondition,ISBLANK($A255),
_xlpm.Calculation,IF(_xlpm.IsPeriodBlankCondition,"",IF(_xlpm.IsPrincipalRemainingBlankCondition,"",IF(_xlpm.IsPrincipalRemainingZeroCondition,"",_xlpm.Payment))),
_xlpm.Calculation
)</f>
        <v>1586.0104653907558</v>
      </c>
      <c r="E255" s="5">
        <f>_xlfn.LET(
_xlpm.StartingPrincipalBalance,$H254,
_xlpm.IsPrincipalRemainingZeroCondition,ROUND($H254,2)=0,
_xlpm.IsPrincipalRemainingBlankCondition,$H254="",
_xlpm.IsPeriodBlankCondition,ISBLANK($A255),
_xlpm.Calculation,IF(_xlpm.IsPeriodBlankCondition,"",IF(_xlpm.IsPrincipalRemainingBlankCondition,"",IF(_xlpm.IsPrincipalRemainingZeroCondition,"",_xlpm.StartingPrincipalBalance))),
_xlpm.Calculation
)</f>
        <v>126149.042964522</v>
      </c>
      <c r="F255" s="5" cm="1">
        <f t="array" ref="F255">_xlfn.LET(
_xlpm.InterestCalculation,$H254*($C255/12),
_xlpm.IsPrincipalRemainingZeroCondition,ROUND($H254,2)=0,
_xlpm.IsPrincipalRemainingBlankCondition,$H254="",
_xlpm.IsPeriodBlankCondition,ISBLANK($A255),
_xlpm.Calculation,IF(_xlpm.IsPeriodBlankCondition,"",IF(_xlpm.IsPrincipalRemainingBlankCondition,"",IF(_xlpm.IsPrincipalRemainingZeroCondition,"",_xlpm.InterestCalculation))),
_xlpm.Calculation
)</f>
        <v>1051.2420247043499</v>
      </c>
      <c r="G255" s="5">
        <f>_xlfn.LET(
_xlpm.PrincipalOwedCalculation,$D255-$F255,
_xlpm.IsPrincipalLessThenOrEqualToMonthlyPaymentCondition,$H254&lt;=$D255,
_xlpm.IsPrincipalZeroCondition,ROUND($H254,2) = 0,
_xlpm.IsPrincipalRemainingBlankCondition,$H254="",
_xlpm.IsPeriodBlankCondition,ISBLANK($A255),
_xlpm.Calculation,IF(_xlpm.IsPeriodBlankCondition,"",IF(_xlpm.IsPrincipalRemainingBlankCondition,"",IF(_xlpm.IsPrincipalZeroCondition,"",IF(_xlpm.IsPrincipalLessThenOrEqualToMonthlyPaymentCondition,$H254,_xlpm.PrincipalOwedCalculation)))),
_xlpm.Calculation
)</f>
        <v>534.76844068640594</v>
      </c>
      <c r="H255" s="5">
        <f>_xlfn.LET(
_xlpm.StartingBalanceGreaterThanPrincipalOwedPlusPrepaymentCondition,$E255&gt;=$G255,
_xlpm.IsPrincpalOwedPlusPrepaymentLessThanOrEqualToPrincipalRemainingCondition,ROUND($G255,2)&lt;=ROUND($H254,2),
_xlpm.IsCurrentPrincapalOwedAmtGreaterThanPrevPrincipalOwedCondition,$G254&gt;$H254,
_xlpm.IsPrincipalZeroCondition,ROUND($H254,2) = 0,
_xlpm.IsPrincipalRemainingBlankCondition,$H254="",
_xlpm.IsPeriodBlankCondition,ISBLANK($A255),
_xlpm.Calculation,IF(_xlpm.IsPeriodBlankCondition,"",IF(_xlpm.IsPrincipalRemainingBlankCondition,"",IF(_xlpm.IsPrincipalZeroCondition,"",IF(_xlpm.StartingBalanceGreaterThanPrincipalOwedPlusPrepaymentCondition,$E255-$G255,0)))),
_xlpm.Calculation
)</f>
        <v>125614.2745238356</v>
      </c>
      <c r="I255" s="5">
        <f>_xlfn.LET(
_xlpm.PrincpalRemainingCalculation,$B$11,
_xlpm.IsPrincipalZeroCondition,ROUND($H254,2) = 0,
_xlpm.IsPrincipalRemainingBlankCondition,$H254="",
_xlpm.IsPeriodBlankCondition,ISBLANK($A255),
_xlpm.Calculation,IF(_xlpm.IsPeriodBlankCondition,"",IF(_xlpm.IsPrincipalRemainingBlankCondition,"",IF(_xlpm.IsPrincipalZeroCondition,"",_xlpm.PrincpalRemainingCalculation))),
_xlpm.Calculation
)</f>
        <v>500</v>
      </c>
      <c r="J255" s="5" t="str">
        <f>_xlfn.LET(
_xlpm.IsPrincipalRemainingLessThanOrEqualToPMICutoffAmtCondition,$H254&lt;=$B$2*(1-$B$13),
_xlpm.PMIMonthlyPayment,$B$17,
_xlpm.IsPrincipalZeroCondition,ROUND($H254,2) = 0,
_xlpm.IsPrincipalRemainingBlankCondition,$H254="",
_xlpm.IsPeriodBlankCondition,ISBLANK($A255),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55" s="5">
        <f>_xlfn.LET(
_xlpm.IfPMIOwedIsBlank,IF($J255 = "",0,$J255),
_xlpm.TotalMonthlyPaymentCalculation,$F255+$G255+$I255+_xlpm.IfPMIOwedIsBlank,
_xlpm.IsPrincipalZeroCondition,ROUND($H254,2) = 0,
_xlpm.IsPrincipalRemainingBlankCondition,$H254="",
_xlpm.IsPeriodBlankCondition,ISBLANK($A255),
_xlpm.Calculation,IF(_xlpm.IsPeriodBlankCondition,"",IF(_xlpm.IsPrincipalRemainingBlankCondition,"",IF(_xlpm.IsPrincipalZeroCondition,"",_xlpm.TotalMonthlyPaymentCalculation))),
_xlpm.Calculation
)</f>
        <v>2086.0104653907556</v>
      </c>
      <c r="N255" s="5"/>
    </row>
    <row r="256" spans="1:14" x14ac:dyDescent="0.3">
      <c r="A256">
        <v>231</v>
      </c>
      <c r="B256" s="53">
        <f t="shared" si="3"/>
        <v>50830</v>
      </c>
      <c r="C256" s="70">
        <f>IF(ISBLANK($A256),"",'Variable Mortgage Schedule'!$C256)</f>
        <v>0.1</v>
      </c>
      <c r="D256" s="63">
        <f>_xlfn.LET(
_xlpm.Payment,IF(OR($C256&lt;&gt;$C255,$C255=""),-PMT($C256/12,COUNT($A256:$A$625),$H255),$D255),
_xlpm.IsPrincipalRemainingZeroCondition,ROUND($H255,2)=0,
_xlpm.IsPrincipalRemainingBlankCondition,$H255="",
_xlpm.IsPeriodBlankCondition,ISBLANK($A256),
_xlpm.Calculation,IF(_xlpm.IsPeriodBlankCondition,"",IF(_xlpm.IsPrincipalRemainingBlankCondition,"",IF(_xlpm.IsPrincipalRemainingZeroCondition,"",_xlpm.Payment))),
_xlpm.Calculation
)</f>
        <v>1586.0104653907558</v>
      </c>
      <c r="E256" s="5">
        <f>_xlfn.LET(
_xlpm.StartingPrincipalBalance,$H255,
_xlpm.IsPrincipalRemainingZeroCondition,ROUND($H255,2)=0,
_xlpm.IsPrincipalRemainingBlankCondition,$H255="",
_xlpm.IsPeriodBlankCondition,ISBLANK($A256),
_xlpm.Calculation,IF(_xlpm.IsPeriodBlankCondition,"",IF(_xlpm.IsPrincipalRemainingBlankCondition,"",IF(_xlpm.IsPrincipalRemainingZeroCondition,"",_xlpm.StartingPrincipalBalance))),
_xlpm.Calculation
)</f>
        <v>125614.2745238356</v>
      </c>
      <c r="F256" s="5" cm="1">
        <f t="array" ref="F256">_xlfn.LET(
_xlpm.InterestCalculation,$H255*($C256/12),
_xlpm.IsPrincipalRemainingZeroCondition,ROUND($H255,2)=0,
_xlpm.IsPrincipalRemainingBlankCondition,$H255="",
_xlpm.IsPeriodBlankCondition,ISBLANK($A256),
_xlpm.Calculation,IF(_xlpm.IsPeriodBlankCondition,"",IF(_xlpm.IsPrincipalRemainingBlankCondition,"",IF(_xlpm.IsPrincipalRemainingZeroCondition,"",_xlpm.InterestCalculation))),
_xlpm.Calculation
)</f>
        <v>1046.7856210319633</v>
      </c>
      <c r="G256" s="5">
        <f>_xlfn.LET(
_xlpm.PrincipalOwedCalculation,$D256-$F256,
_xlpm.IsPrincipalLessThenOrEqualToMonthlyPaymentCondition,$H255&lt;=$D256,
_xlpm.IsPrincipalZeroCondition,ROUND($H255,2) = 0,
_xlpm.IsPrincipalRemainingBlankCondition,$H255="",
_xlpm.IsPeriodBlankCondition,ISBLANK($A256),
_xlpm.Calculation,IF(_xlpm.IsPeriodBlankCondition,"",IF(_xlpm.IsPrincipalRemainingBlankCondition,"",IF(_xlpm.IsPrincipalZeroCondition,"",IF(_xlpm.IsPrincipalLessThenOrEqualToMonthlyPaymentCondition,$H255,_xlpm.PrincipalOwedCalculation)))),
_xlpm.Calculation
)</f>
        <v>539.22484435879255</v>
      </c>
      <c r="H256" s="5">
        <f>_xlfn.LET(
_xlpm.StartingBalanceGreaterThanPrincipalOwedPlusPrepaymentCondition,$E256&gt;=$G256,
_xlpm.IsPrincpalOwedPlusPrepaymentLessThanOrEqualToPrincipalRemainingCondition,ROUND($G256,2)&lt;=ROUND($H255,2),
_xlpm.IsCurrentPrincapalOwedAmtGreaterThanPrevPrincipalOwedCondition,$G255&gt;$H255,
_xlpm.IsPrincipalZeroCondition,ROUND($H255,2) = 0,
_xlpm.IsPrincipalRemainingBlankCondition,$H255="",
_xlpm.IsPeriodBlankCondition,ISBLANK($A256),
_xlpm.Calculation,IF(_xlpm.IsPeriodBlankCondition,"",IF(_xlpm.IsPrincipalRemainingBlankCondition,"",IF(_xlpm.IsPrincipalZeroCondition,"",IF(_xlpm.StartingBalanceGreaterThanPrincipalOwedPlusPrepaymentCondition,$E256-$G256,0)))),
_xlpm.Calculation
)</f>
        <v>125075.04967947681</v>
      </c>
      <c r="I256" s="5">
        <f>_xlfn.LET(
_xlpm.PrincpalRemainingCalculation,$B$11,
_xlpm.IsPrincipalZeroCondition,ROUND($H255,2) = 0,
_xlpm.IsPrincipalRemainingBlankCondition,$H255="",
_xlpm.IsPeriodBlankCondition,ISBLANK($A256),
_xlpm.Calculation,IF(_xlpm.IsPeriodBlankCondition,"",IF(_xlpm.IsPrincipalRemainingBlankCondition,"",IF(_xlpm.IsPrincipalZeroCondition,"",_xlpm.PrincpalRemainingCalculation))),
_xlpm.Calculation
)</f>
        <v>500</v>
      </c>
      <c r="J256" s="5" t="str">
        <f>_xlfn.LET(
_xlpm.IsPrincipalRemainingLessThanOrEqualToPMICutoffAmtCondition,$H255&lt;=$B$2*(1-$B$13),
_xlpm.PMIMonthlyPayment,$B$17,
_xlpm.IsPrincipalZeroCondition,ROUND($H255,2) = 0,
_xlpm.IsPrincipalRemainingBlankCondition,$H255="",
_xlpm.IsPeriodBlankCondition,ISBLANK($A256),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56" s="5">
        <f>_xlfn.LET(
_xlpm.IfPMIOwedIsBlank,IF($J256 = "",0,$J256),
_xlpm.TotalMonthlyPaymentCalculation,$F256+$G256+$I256+_xlpm.IfPMIOwedIsBlank,
_xlpm.IsPrincipalZeroCondition,ROUND($H255,2) = 0,
_xlpm.IsPrincipalRemainingBlankCondition,$H255="",
_xlpm.IsPeriodBlankCondition,ISBLANK($A256),
_xlpm.Calculation,IF(_xlpm.IsPeriodBlankCondition,"",IF(_xlpm.IsPrincipalRemainingBlankCondition,"",IF(_xlpm.IsPrincipalZeroCondition,"",_xlpm.TotalMonthlyPaymentCalculation))),
_xlpm.Calculation
)</f>
        <v>2086.0104653907556</v>
      </c>
      <c r="N256" s="5"/>
    </row>
    <row r="257" spans="1:14" x14ac:dyDescent="0.3">
      <c r="A257">
        <v>232</v>
      </c>
      <c r="B257" s="53">
        <f t="shared" si="3"/>
        <v>50861</v>
      </c>
      <c r="C257" s="70">
        <f>IF(ISBLANK($A257),"",'Variable Mortgage Schedule'!$C257)</f>
        <v>0.1</v>
      </c>
      <c r="D257" s="63">
        <f>_xlfn.LET(
_xlpm.Payment,IF(OR($C257&lt;&gt;$C256,$C256=""),-PMT($C257/12,COUNT($A257:$A$625),$H256),$D256),
_xlpm.IsPrincipalRemainingZeroCondition,ROUND($H256,2)=0,
_xlpm.IsPrincipalRemainingBlankCondition,$H256="",
_xlpm.IsPeriodBlankCondition,ISBLANK($A257),
_xlpm.Calculation,IF(_xlpm.IsPeriodBlankCondition,"",IF(_xlpm.IsPrincipalRemainingBlankCondition,"",IF(_xlpm.IsPrincipalRemainingZeroCondition,"",_xlpm.Payment))),
_xlpm.Calculation
)</f>
        <v>1586.0104653907558</v>
      </c>
      <c r="E257" s="5">
        <f>_xlfn.LET(
_xlpm.StartingPrincipalBalance,$H256,
_xlpm.IsPrincipalRemainingZeroCondition,ROUND($H256,2)=0,
_xlpm.IsPrincipalRemainingBlankCondition,$H256="",
_xlpm.IsPeriodBlankCondition,ISBLANK($A257),
_xlpm.Calculation,IF(_xlpm.IsPeriodBlankCondition,"",IF(_xlpm.IsPrincipalRemainingBlankCondition,"",IF(_xlpm.IsPrincipalRemainingZeroCondition,"",_xlpm.StartingPrincipalBalance))),
_xlpm.Calculation
)</f>
        <v>125075.04967947681</v>
      </c>
      <c r="F257" s="5" cm="1">
        <f t="array" ref="F257">_xlfn.LET(
_xlpm.InterestCalculation,$H256*($C257/12),
_xlpm.IsPrincipalRemainingZeroCondition,ROUND($H256,2)=0,
_xlpm.IsPrincipalRemainingBlankCondition,$H256="",
_xlpm.IsPeriodBlankCondition,ISBLANK($A257),
_xlpm.Calculation,IF(_xlpm.IsPeriodBlankCondition,"",IF(_xlpm.IsPrincipalRemainingBlankCondition,"",IF(_xlpm.IsPrincipalRemainingZeroCondition,"",_xlpm.InterestCalculation))),
_xlpm.Calculation
)</f>
        <v>1042.2920806623067</v>
      </c>
      <c r="G257" s="5">
        <f>_xlfn.LET(
_xlpm.PrincipalOwedCalculation,$D257-$F257,
_xlpm.IsPrincipalLessThenOrEqualToMonthlyPaymentCondition,$H256&lt;=$D257,
_xlpm.IsPrincipalZeroCondition,ROUND($H256,2) = 0,
_xlpm.IsPrincipalRemainingBlankCondition,$H256="",
_xlpm.IsPeriodBlankCondition,ISBLANK($A257),
_xlpm.Calculation,IF(_xlpm.IsPeriodBlankCondition,"",IF(_xlpm.IsPrincipalRemainingBlankCondition,"",IF(_xlpm.IsPrincipalZeroCondition,"",IF(_xlpm.IsPrincipalLessThenOrEqualToMonthlyPaymentCondition,$H256,_xlpm.PrincipalOwedCalculation)))),
_xlpm.Calculation
)</f>
        <v>543.71838472844911</v>
      </c>
      <c r="H257" s="5">
        <f>_xlfn.LET(
_xlpm.StartingBalanceGreaterThanPrincipalOwedPlusPrepaymentCondition,$E257&gt;=$G257,
_xlpm.IsPrincpalOwedPlusPrepaymentLessThanOrEqualToPrincipalRemainingCondition,ROUND($G257,2)&lt;=ROUND($H256,2),
_xlpm.IsCurrentPrincapalOwedAmtGreaterThanPrevPrincipalOwedCondition,$G256&gt;$H256,
_xlpm.IsPrincipalZeroCondition,ROUND($H256,2) = 0,
_xlpm.IsPrincipalRemainingBlankCondition,$H256="",
_xlpm.IsPeriodBlankCondition,ISBLANK($A257),
_xlpm.Calculation,IF(_xlpm.IsPeriodBlankCondition,"",IF(_xlpm.IsPrincipalRemainingBlankCondition,"",IF(_xlpm.IsPrincipalZeroCondition,"",IF(_xlpm.StartingBalanceGreaterThanPrincipalOwedPlusPrepaymentCondition,$E257-$G257,0)))),
_xlpm.Calculation
)</f>
        <v>124531.33129474836</v>
      </c>
      <c r="I257" s="5">
        <f>_xlfn.LET(
_xlpm.PrincpalRemainingCalculation,$B$11,
_xlpm.IsPrincipalZeroCondition,ROUND($H256,2) = 0,
_xlpm.IsPrincipalRemainingBlankCondition,$H256="",
_xlpm.IsPeriodBlankCondition,ISBLANK($A257),
_xlpm.Calculation,IF(_xlpm.IsPeriodBlankCondition,"",IF(_xlpm.IsPrincipalRemainingBlankCondition,"",IF(_xlpm.IsPrincipalZeroCondition,"",_xlpm.PrincpalRemainingCalculation))),
_xlpm.Calculation
)</f>
        <v>500</v>
      </c>
      <c r="J257" s="5" t="str">
        <f>_xlfn.LET(
_xlpm.IsPrincipalRemainingLessThanOrEqualToPMICutoffAmtCondition,$H256&lt;=$B$2*(1-$B$13),
_xlpm.PMIMonthlyPayment,$B$17,
_xlpm.IsPrincipalZeroCondition,ROUND($H256,2) = 0,
_xlpm.IsPrincipalRemainingBlankCondition,$H256="",
_xlpm.IsPeriodBlankCondition,ISBLANK($A257),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57" s="5">
        <f>_xlfn.LET(
_xlpm.IfPMIOwedIsBlank,IF($J257 = "",0,$J257),
_xlpm.TotalMonthlyPaymentCalculation,$F257+$G257+$I257+_xlpm.IfPMIOwedIsBlank,
_xlpm.IsPrincipalZeroCondition,ROUND($H256,2) = 0,
_xlpm.IsPrincipalRemainingBlankCondition,$H256="",
_xlpm.IsPeriodBlankCondition,ISBLANK($A257),
_xlpm.Calculation,IF(_xlpm.IsPeriodBlankCondition,"",IF(_xlpm.IsPrincipalRemainingBlankCondition,"",IF(_xlpm.IsPrincipalZeroCondition,"",_xlpm.TotalMonthlyPaymentCalculation))),
_xlpm.Calculation
)</f>
        <v>2086.0104653907556</v>
      </c>
      <c r="N257" s="5"/>
    </row>
    <row r="258" spans="1:14" x14ac:dyDescent="0.3">
      <c r="A258">
        <v>233</v>
      </c>
      <c r="B258" s="53">
        <f t="shared" si="3"/>
        <v>50891</v>
      </c>
      <c r="C258" s="70">
        <f>IF(ISBLANK($A258),"",'Variable Mortgage Schedule'!$C258)</f>
        <v>0.1</v>
      </c>
      <c r="D258" s="63">
        <f>_xlfn.LET(
_xlpm.Payment,IF(OR($C258&lt;&gt;$C257,$C257=""),-PMT($C258/12,COUNT($A258:$A$625),$H257),$D257),
_xlpm.IsPrincipalRemainingZeroCondition,ROUND($H257,2)=0,
_xlpm.IsPrincipalRemainingBlankCondition,$H257="",
_xlpm.IsPeriodBlankCondition,ISBLANK($A258),
_xlpm.Calculation,IF(_xlpm.IsPeriodBlankCondition,"",IF(_xlpm.IsPrincipalRemainingBlankCondition,"",IF(_xlpm.IsPrincipalRemainingZeroCondition,"",_xlpm.Payment))),
_xlpm.Calculation
)</f>
        <v>1586.0104653907558</v>
      </c>
      <c r="E258" s="5">
        <f>_xlfn.LET(
_xlpm.StartingPrincipalBalance,$H257,
_xlpm.IsPrincipalRemainingZeroCondition,ROUND($H257,2)=0,
_xlpm.IsPrincipalRemainingBlankCondition,$H257="",
_xlpm.IsPeriodBlankCondition,ISBLANK($A258),
_xlpm.Calculation,IF(_xlpm.IsPeriodBlankCondition,"",IF(_xlpm.IsPrincipalRemainingBlankCondition,"",IF(_xlpm.IsPrincipalRemainingZeroCondition,"",_xlpm.StartingPrincipalBalance))),
_xlpm.Calculation
)</f>
        <v>124531.33129474836</v>
      </c>
      <c r="F258" s="5" cm="1">
        <f t="array" ref="F258">_xlfn.LET(
_xlpm.InterestCalculation,$H257*($C258/12),
_xlpm.IsPrincipalRemainingZeroCondition,ROUND($H257,2)=0,
_xlpm.IsPrincipalRemainingBlankCondition,$H257="",
_xlpm.IsPeriodBlankCondition,ISBLANK($A258),
_xlpm.Calculation,IF(_xlpm.IsPeriodBlankCondition,"",IF(_xlpm.IsPrincipalRemainingBlankCondition,"",IF(_xlpm.IsPrincipalRemainingZeroCondition,"",_xlpm.InterestCalculation))),
_xlpm.Calculation
)</f>
        <v>1037.7610941229029</v>
      </c>
      <c r="G258" s="5">
        <f>_xlfn.LET(
_xlpm.PrincipalOwedCalculation,$D258-$F258,
_xlpm.IsPrincipalLessThenOrEqualToMonthlyPaymentCondition,$H257&lt;=$D258,
_xlpm.IsPrincipalZeroCondition,ROUND($H257,2) = 0,
_xlpm.IsPrincipalRemainingBlankCondition,$H257="",
_xlpm.IsPeriodBlankCondition,ISBLANK($A258),
_xlpm.Calculation,IF(_xlpm.IsPeriodBlankCondition,"",IF(_xlpm.IsPrincipalRemainingBlankCondition,"",IF(_xlpm.IsPrincipalZeroCondition,"",IF(_xlpm.IsPrincipalLessThenOrEqualToMonthlyPaymentCondition,$H257,_xlpm.PrincipalOwedCalculation)))),
_xlpm.Calculation
)</f>
        <v>548.24937126785289</v>
      </c>
      <c r="H258" s="5">
        <f>_xlfn.LET(
_xlpm.StartingBalanceGreaterThanPrincipalOwedPlusPrepaymentCondition,$E258&gt;=$G258,
_xlpm.IsPrincpalOwedPlusPrepaymentLessThanOrEqualToPrincipalRemainingCondition,ROUND($G258,2)&lt;=ROUND($H257,2),
_xlpm.IsCurrentPrincapalOwedAmtGreaterThanPrevPrincipalOwedCondition,$G257&gt;$H257,
_xlpm.IsPrincipalZeroCondition,ROUND($H257,2) = 0,
_xlpm.IsPrincipalRemainingBlankCondition,$H257="",
_xlpm.IsPeriodBlankCondition,ISBLANK($A258),
_xlpm.Calculation,IF(_xlpm.IsPeriodBlankCondition,"",IF(_xlpm.IsPrincipalRemainingBlankCondition,"",IF(_xlpm.IsPrincipalZeroCondition,"",IF(_xlpm.StartingBalanceGreaterThanPrincipalOwedPlusPrepaymentCondition,$E258-$G258,0)))),
_xlpm.Calculation
)</f>
        <v>123983.08192348051</v>
      </c>
      <c r="I258" s="5">
        <f>_xlfn.LET(
_xlpm.PrincpalRemainingCalculation,$B$11,
_xlpm.IsPrincipalZeroCondition,ROUND($H257,2) = 0,
_xlpm.IsPrincipalRemainingBlankCondition,$H257="",
_xlpm.IsPeriodBlankCondition,ISBLANK($A258),
_xlpm.Calculation,IF(_xlpm.IsPeriodBlankCondition,"",IF(_xlpm.IsPrincipalRemainingBlankCondition,"",IF(_xlpm.IsPrincipalZeroCondition,"",_xlpm.PrincpalRemainingCalculation))),
_xlpm.Calculation
)</f>
        <v>500</v>
      </c>
      <c r="J258" s="5" t="str">
        <f>_xlfn.LET(
_xlpm.IsPrincipalRemainingLessThanOrEqualToPMICutoffAmtCondition,$H257&lt;=$B$2*(1-$B$13),
_xlpm.PMIMonthlyPayment,$B$17,
_xlpm.IsPrincipalZeroCondition,ROUND($H257,2) = 0,
_xlpm.IsPrincipalRemainingBlankCondition,$H257="",
_xlpm.IsPeriodBlankCondition,ISBLANK($A258),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58" s="5">
        <f>_xlfn.LET(
_xlpm.IfPMIOwedIsBlank,IF($J258 = "",0,$J258),
_xlpm.TotalMonthlyPaymentCalculation,$F258+$G258+$I258+_xlpm.IfPMIOwedIsBlank,
_xlpm.IsPrincipalZeroCondition,ROUND($H257,2) = 0,
_xlpm.IsPrincipalRemainingBlankCondition,$H257="",
_xlpm.IsPeriodBlankCondition,ISBLANK($A258),
_xlpm.Calculation,IF(_xlpm.IsPeriodBlankCondition,"",IF(_xlpm.IsPrincipalRemainingBlankCondition,"",IF(_xlpm.IsPrincipalZeroCondition,"",_xlpm.TotalMonthlyPaymentCalculation))),
_xlpm.Calculation
)</f>
        <v>2086.0104653907556</v>
      </c>
      <c r="N258" s="5"/>
    </row>
    <row r="259" spans="1:14" x14ac:dyDescent="0.3">
      <c r="A259">
        <v>234</v>
      </c>
      <c r="B259" s="53">
        <f t="shared" si="3"/>
        <v>50922</v>
      </c>
      <c r="C259" s="70">
        <f>IF(ISBLANK($A259),"",'Variable Mortgage Schedule'!$C259)</f>
        <v>0.1</v>
      </c>
      <c r="D259" s="63">
        <f>_xlfn.LET(
_xlpm.Payment,IF(OR($C259&lt;&gt;$C258,$C258=""),-PMT($C259/12,COUNT($A259:$A$625),$H258),$D258),
_xlpm.IsPrincipalRemainingZeroCondition,ROUND($H258,2)=0,
_xlpm.IsPrincipalRemainingBlankCondition,$H258="",
_xlpm.IsPeriodBlankCondition,ISBLANK($A259),
_xlpm.Calculation,IF(_xlpm.IsPeriodBlankCondition,"",IF(_xlpm.IsPrincipalRemainingBlankCondition,"",IF(_xlpm.IsPrincipalRemainingZeroCondition,"",_xlpm.Payment))),
_xlpm.Calculation
)</f>
        <v>1586.0104653907558</v>
      </c>
      <c r="E259" s="5">
        <f>_xlfn.LET(
_xlpm.StartingPrincipalBalance,$H258,
_xlpm.IsPrincipalRemainingZeroCondition,ROUND($H258,2)=0,
_xlpm.IsPrincipalRemainingBlankCondition,$H258="",
_xlpm.IsPeriodBlankCondition,ISBLANK($A259),
_xlpm.Calculation,IF(_xlpm.IsPeriodBlankCondition,"",IF(_xlpm.IsPrincipalRemainingBlankCondition,"",IF(_xlpm.IsPrincipalRemainingZeroCondition,"",_xlpm.StartingPrincipalBalance))),
_xlpm.Calculation
)</f>
        <v>123983.08192348051</v>
      </c>
      <c r="F259" s="5" cm="1">
        <f t="array" ref="F259">_xlfn.LET(
_xlpm.InterestCalculation,$H258*($C259/12),
_xlpm.IsPrincipalRemainingZeroCondition,ROUND($H258,2)=0,
_xlpm.IsPrincipalRemainingBlankCondition,$H258="",
_xlpm.IsPeriodBlankCondition,ISBLANK($A259),
_xlpm.Calculation,IF(_xlpm.IsPeriodBlankCondition,"",IF(_xlpm.IsPrincipalRemainingBlankCondition,"",IF(_xlpm.IsPrincipalRemainingZeroCondition,"",_xlpm.InterestCalculation))),
_xlpm.Calculation
)</f>
        <v>1033.1923493623376</v>
      </c>
      <c r="G259" s="5">
        <f>_xlfn.LET(
_xlpm.PrincipalOwedCalculation,$D259-$F259,
_xlpm.IsPrincipalLessThenOrEqualToMonthlyPaymentCondition,$H258&lt;=$D259,
_xlpm.IsPrincipalZeroCondition,ROUND($H258,2) = 0,
_xlpm.IsPrincipalRemainingBlankCondition,$H258="",
_xlpm.IsPeriodBlankCondition,ISBLANK($A259),
_xlpm.Calculation,IF(_xlpm.IsPeriodBlankCondition,"",IF(_xlpm.IsPrincipalRemainingBlankCondition,"",IF(_xlpm.IsPrincipalZeroCondition,"",IF(_xlpm.IsPrincipalLessThenOrEqualToMonthlyPaymentCondition,$H258,_xlpm.PrincipalOwedCalculation)))),
_xlpm.Calculation
)</f>
        <v>552.81811602841822</v>
      </c>
      <c r="H259" s="5">
        <f>_xlfn.LET(
_xlpm.StartingBalanceGreaterThanPrincipalOwedPlusPrepaymentCondition,$E259&gt;=$G259,
_xlpm.IsPrincpalOwedPlusPrepaymentLessThanOrEqualToPrincipalRemainingCondition,ROUND($G259,2)&lt;=ROUND($H258,2),
_xlpm.IsCurrentPrincapalOwedAmtGreaterThanPrevPrincipalOwedCondition,$G258&gt;$H258,
_xlpm.IsPrincipalZeroCondition,ROUND($H258,2) = 0,
_xlpm.IsPrincipalRemainingBlankCondition,$H258="",
_xlpm.IsPeriodBlankCondition,ISBLANK($A259),
_xlpm.Calculation,IF(_xlpm.IsPeriodBlankCondition,"",IF(_xlpm.IsPrincipalRemainingBlankCondition,"",IF(_xlpm.IsPrincipalZeroCondition,"",IF(_xlpm.StartingBalanceGreaterThanPrincipalOwedPlusPrepaymentCondition,$E259-$G259,0)))),
_xlpm.Calculation
)</f>
        <v>123430.26380745209</v>
      </c>
      <c r="I259" s="5">
        <f>_xlfn.LET(
_xlpm.PrincpalRemainingCalculation,$B$11,
_xlpm.IsPrincipalZeroCondition,ROUND($H258,2) = 0,
_xlpm.IsPrincipalRemainingBlankCondition,$H258="",
_xlpm.IsPeriodBlankCondition,ISBLANK($A259),
_xlpm.Calculation,IF(_xlpm.IsPeriodBlankCondition,"",IF(_xlpm.IsPrincipalRemainingBlankCondition,"",IF(_xlpm.IsPrincipalZeroCondition,"",_xlpm.PrincpalRemainingCalculation))),
_xlpm.Calculation
)</f>
        <v>500</v>
      </c>
      <c r="J259" s="5" t="str">
        <f>_xlfn.LET(
_xlpm.IsPrincipalRemainingLessThanOrEqualToPMICutoffAmtCondition,$H258&lt;=$B$2*(1-$B$13),
_xlpm.PMIMonthlyPayment,$B$17,
_xlpm.IsPrincipalZeroCondition,ROUND($H258,2) = 0,
_xlpm.IsPrincipalRemainingBlankCondition,$H258="",
_xlpm.IsPeriodBlankCondition,ISBLANK($A259),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59" s="5">
        <f>_xlfn.LET(
_xlpm.IfPMIOwedIsBlank,IF($J259 = "",0,$J259),
_xlpm.TotalMonthlyPaymentCalculation,$F259+$G259+$I259+_xlpm.IfPMIOwedIsBlank,
_xlpm.IsPrincipalZeroCondition,ROUND($H258,2) = 0,
_xlpm.IsPrincipalRemainingBlankCondition,$H258="",
_xlpm.IsPeriodBlankCondition,ISBLANK($A259),
_xlpm.Calculation,IF(_xlpm.IsPeriodBlankCondition,"",IF(_xlpm.IsPrincipalRemainingBlankCondition,"",IF(_xlpm.IsPrincipalZeroCondition,"",_xlpm.TotalMonthlyPaymentCalculation))),
_xlpm.Calculation
)</f>
        <v>2086.0104653907556</v>
      </c>
      <c r="N259" s="5"/>
    </row>
    <row r="260" spans="1:14" x14ac:dyDescent="0.3">
      <c r="A260">
        <v>235</v>
      </c>
      <c r="B260" s="53">
        <f t="shared" si="3"/>
        <v>50952</v>
      </c>
      <c r="C260" s="70">
        <f>IF(ISBLANK($A260),"",'Variable Mortgage Schedule'!$C260)</f>
        <v>0.1</v>
      </c>
      <c r="D260" s="63">
        <f>_xlfn.LET(
_xlpm.Payment,IF(OR($C260&lt;&gt;$C259,$C259=""),-PMT($C260/12,COUNT($A260:$A$625),$H259),$D259),
_xlpm.IsPrincipalRemainingZeroCondition,ROUND($H259,2)=0,
_xlpm.IsPrincipalRemainingBlankCondition,$H259="",
_xlpm.IsPeriodBlankCondition,ISBLANK($A260),
_xlpm.Calculation,IF(_xlpm.IsPeriodBlankCondition,"",IF(_xlpm.IsPrincipalRemainingBlankCondition,"",IF(_xlpm.IsPrincipalRemainingZeroCondition,"",_xlpm.Payment))),
_xlpm.Calculation
)</f>
        <v>1586.0104653907558</v>
      </c>
      <c r="E260" s="5">
        <f>_xlfn.LET(
_xlpm.StartingPrincipalBalance,$H259,
_xlpm.IsPrincipalRemainingZeroCondition,ROUND($H259,2)=0,
_xlpm.IsPrincipalRemainingBlankCondition,$H259="",
_xlpm.IsPeriodBlankCondition,ISBLANK($A260),
_xlpm.Calculation,IF(_xlpm.IsPeriodBlankCondition,"",IF(_xlpm.IsPrincipalRemainingBlankCondition,"",IF(_xlpm.IsPrincipalRemainingZeroCondition,"",_xlpm.StartingPrincipalBalance))),
_xlpm.Calculation
)</f>
        <v>123430.26380745209</v>
      </c>
      <c r="F260" s="5" cm="1">
        <f t="array" ref="F260">_xlfn.LET(
_xlpm.InterestCalculation,$H259*($C260/12),
_xlpm.IsPrincipalRemainingZeroCondition,ROUND($H259,2)=0,
_xlpm.IsPrincipalRemainingBlankCondition,$H259="",
_xlpm.IsPeriodBlankCondition,ISBLANK($A260),
_xlpm.Calculation,IF(_xlpm.IsPeriodBlankCondition,"",IF(_xlpm.IsPrincipalRemainingBlankCondition,"",IF(_xlpm.IsPrincipalRemainingZeroCondition,"",_xlpm.InterestCalculation))),
_xlpm.Calculation
)</f>
        <v>1028.5855317287674</v>
      </c>
      <c r="G260" s="5">
        <f>_xlfn.LET(
_xlpm.PrincipalOwedCalculation,$D260-$F260,
_xlpm.IsPrincipalLessThenOrEqualToMonthlyPaymentCondition,$H259&lt;=$D260,
_xlpm.IsPrincipalZeroCondition,ROUND($H259,2) = 0,
_xlpm.IsPrincipalRemainingBlankCondition,$H259="",
_xlpm.IsPeriodBlankCondition,ISBLANK($A260),
_xlpm.Calculation,IF(_xlpm.IsPeriodBlankCondition,"",IF(_xlpm.IsPrincipalRemainingBlankCondition,"",IF(_xlpm.IsPrincipalZeroCondition,"",IF(_xlpm.IsPrincipalLessThenOrEqualToMonthlyPaymentCondition,$H259,_xlpm.PrincipalOwedCalculation)))),
_xlpm.Calculation
)</f>
        <v>557.42493366198846</v>
      </c>
      <c r="H260" s="5">
        <f>_xlfn.LET(
_xlpm.StartingBalanceGreaterThanPrincipalOwedPlusPrepaymentCondition,$E260&gt;=$G260,
_xlpm.IsPrincpalOwedPlusPrepaymentLessThanOrEqualToPrincipalRemainingCondition,ROUND($G260,2)&lt;=ROUND($H259,2),
_xlpm.IsCurrentPrincapalOwedAmtGreaterThanPrevPrincipalOwedCondition,$G259&gt;$H259,
_xlpm.IsPrincipalZeroCondition,ROUND($H259,2) = 0,
_xlpm.IsPrincipalRemainingBlankCondition,$H259="",
_xlpm.IsPeriodBlankCondition,ISBLANK($A260),
_xlpm.Calculation,IF(_xlpm.IsPeriodBlankCondition,"",IF(_xlpm.IsPrincipalRemainingBlankCondition,"",IF(_xlpm.IsPrincipalZeroCondition,"",IF(_xlpm.StartingBalanceGreaterThanPrincipalOwedPlusPrepaymentCondition,$E260-$G260,0)))),
_xlpm.Calculation
)</f>
        <v>122872.83887379011</v>
      </c>
      <c r="I260" s="5">
        <f>_xlfn.LET(
_xlpm.PrincpalRemainingCalculation,$B$11,
_xlpm.IsPrincipalZeroCondition,ROUND($H259,2) = 0,
_xlpm.IsPrincipalRemainingBlankCondition,$H259="",
_xlpm.IsPeriodBlankCondition,ISBLANK($A260),
_xlpm.Calculation,IF(_xlpm.IsPeriodBlankCondition,"",IF(_xlpm.IsPrincipalRemainingBlankCondition,"",IF(_xlpm.IsPrincipalZeroCondition,"",_xlpm.PrincpalRemainingCalculation))),
_xlpm.Calculation
)</f>
        <v>500</v>
      </c>
      <c r="J260" s="5" t="str">
        <f>_xlfn.LET(
_xlpm.IsPrincipalRemainingLessThanOrEqualToPMICutoffAmtCondition,$H259&lt;=$B$2*(1-$B$13),
_xlpm.PMIMonthlyPayment,$B$17,
_xlpm.IsPrincipalZeroCondition,ROUND($H259,2) = 0,
_xlpm.IsPrincipalRemainingBlankCondition,$H259="",
_xlpm.IsPeriodBlankCondition,ISBLANK($A260),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60" s="5">
        <f>_xlfn.LET(
_xlpm.IfPMIOwedIsBlank,IF($J260 = "",0,$J260),
_xlpm.TotalMonthlyPaymentCalculation,$F260+$G260+$I260+_xlpm.IfPMIOwedIsBlank,
_xlpm.IsPrincipalZeroCondition,ROUND($H259,2) = 0,
_xlpm.IsPrincipalRemainingBlankCondition,$H259="",
_xlpm.IsPeriodBlankCondition,ISBLANK($A260),
_xlpm.Calculation,IF(_xlpm.IsPeriodBlankCondition,"",IF(_xlpm.IsPrincipalRemainingBlankCondition,"",IF(_xlpm.IsPrincipalZeroCondition,"",_xlpm.TotalMonthlyPaymentCalculation))),
_xlpm.Calculation
)</f>
        <v>2086.0104653907556</v>
      </c>
      <c r="N260" s="5"/>
    </row>
    <row r="261" spans="1:14" x14ac:dyDescent="0.3">
      <c r="A261">
        <v>236</v>
      </c>
      <c r="B261" s="53">
        <f t="shared" si="3"/>
        <v>50983</v>
      </c>
      <c r="C261" s="70">
        <f>IF(ISBLANK($A261),"",'Variable Mortgage Schedule'!$C261)</f>
        <v>0.1</v>
      </c>
      <c r="D261" s="63">
        <f>_xlfn.LET(
_xlpm.Payment,IF(OR($C261&lt;&gt;$C260,$C260=""),-PMT($C261/12,COUNT($A261:$A$625),$H260),$D260),
_xlpm.IsPrincipalRemainingZeroCondition,ROUND($H260,2)=0,
_xlpm.IsPrincipalRemainingBlankCondition,$H260="",
_xlpm.IsPeriodBlankCondition,ISBLANK($A261),
_xlpm.Calculation,IF(_xlpm.IsPeriodBlankCondition,"",IF(_xlpm.IsPrincipalRemainingBlankCondition,"",IF(_xlpm.IsPrincipalRemainingZeroCondition,"",_xlpm.Payment))),
_xlpm.Calculation
)</f>
        <v>1586.0104653907558</v>
      </c>
      <c r="E261" s="5">
        <f>_xlfn.LET(
_xlpm.StartingPrincipalBalance,$H260,
_xlpm.IsPrincipalRemainingZeroCondition,ROUND($H260,2)=0,
_xlpm.IsPrincipalRemainingBlankCondition,$H260="",
_xlpm.IsPeriodBlankCondition,ISBLANK($A261),
_xlpm.Calculation,IF(_xlpm.IsPeriodBlankCondition,"",IF(_xlpm.IsPrincipalRemainingBlankCondition,"",IF(_xlpm.IsPrincipalRemainingZeroCondition,"",_xlpm.StartingPrincipalBalance))),
_xlpm.Calculation
)</f>
        <v>122872.83887379011</v>
      </c>
      <c r="F261" s="5" cm="1">
        <f t="array" ref="F261">_xlfn.LET(
_xlpm.InterestCalculation,$H260*($C261/12),
_xlpm.IsPrincipalRemainingZeroCondition,ROUND($H260,2)=0,
_xlpm.IsPrincipalRemainingBlankCondition,$H260="",
_xlpm.IsPeriodBlankCondition,ISBLANK($A261),
_xlpm.Calculation,IF(_xlpm.IsPeriodBlankCondition,"",IF(_xlpm.IsPrincipalRemainingBlankCondition,"",IF(_xlpm.IsPrincipalRemainingZeroCondition,"",_xlpm.InterestCalculation))),
_xlpm.Calculation
)</f>
        <v>1023.9403239482509</v>
      </c>
      <c r="G261" s="5">
        <f>_xlfn.LET(
_xlpm.PrincipalOwedCalculation,$D261-$F261,
_xlpm.IsPrincipalLessThenOrEqualToMonthlyPaymentCondition,$H260&lt;=$D261,
_xlpm.IsPrincipalZeroCondition,ROUND($H260,2) = 0,
_xlpm.IsPrincipalRemainingBlankCondition,$H260="",
_xlpm.IsPeriodBlankCondition,ISBLANK($A261),
_xlpm.Calculation,IF(_xlpm.IsPeriodBlankCondition,"",IF(_xlpm.IsPrincipalRemainingBlankCondition,"",IF(_xlpm.IsPrincipalZeroCondition,"",IF(_xlpm.IsPrincipalLessThenOrEqualToMonthlyPaymentCondition,$H260,_xlpm.PrincipalOwedCalculation)))),
_xlpm.Calculation
)</f>
        <v>562.07014144250491</v>
      </c>
      <c r="H261" s="5">
        <f>_xlfn.LET(
_xlpm.StartingBalanceGreaterThanPrincipalOwedPlusPrepaymentCondition,$E261&gt;=$G261,
_xlpm.IsPrincpalOwedPlusPrepaymentLessThanOrEqualToPrincipalRemainingCondition,ROUND($G261,2)&lt;=ROUND($H260,2),
_xlpm.IsCurrentPrincapalOwedAmtGreaterThanPrevPrincipalOwedCondition,$G260&gt;$H260,
_xlpm.IsPrincipalZeroCondition,ROUND($H260,2) = 0,
_xlpm.IsPrincipalRemainingBlankCondition,$H260="",
_xlpm.IsPeriodBlankCondition,ISBLANK($A261),
_xlpm.Calculation,IF(_xlpm.IsPeriodBlankCondition,"",IF(_xlpm.IsPrincipalRemainingBlankCondition,"",IF(_xlpm.IsPrincipalZeroCondition,"",IF(_xlpm.StartingBalanceGreaterThanPrincipalOwedPlusPrepaymentCondition,$E261-$G261,0)))),
_xlpm.Calculation
)</f>
        <v>122310.76873234761</v>
      </c>
      <c r="I261" s="5">
        <f>_xlfn.LET(
_xlpm.PrincpalRemainingCalculation,$B$11,
_xlpm.IsPrincipalZeroCondition,ROUND($H260,2) = 0,
_xlpm.IsPrincipalRemainingBlankCondition,$H260="",
_xlpm.IsPeriodBlankCondition,ISBLANK($A261),
_xlpm.Calculation,IF(_xlpm.IsPeriodBlankCondition,"",IF(_xlpm.IsPrincipalRemainingBlankCondition,"",IF(_xlpm.IsPrincipalZeroCondition,"",_xlpm.PrincpalRemainingCalculation))),
_xlpm.Calculation
)</f>
        <v>500</v>
      </c>
      <c r="J261" s="5" t="str">
        <f>_xlfn.LET(
_xlpm.IsPrincipalRemainingLessThanOrEqualToPMICutoffAmtCondition,$H260&lt;=$B$2*(1-$B$13),
_xlpm.PMIMonthlyPayment,$B$17,
_xlpm.IsPrincipalZeroCondition,ROUND($H260,2) = 0,
_xlpm.IsPrincipalRemainingBlankCondition,$H260="",
_xlpm.IsPeriodBlankCondition,ISBLANK($A261),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61" s="5">
        <f>_xlfn.LET(
_xlpm.IfPMIOwedIsBlank,IF($J261 = "",0,$J261),
_xlpm.TotalMonthlyPaymentCalculation,$F261+$G261+$I261+_xlpm.IfPMIOwedIsBlank,
_xlpm.IsPrincipalZeroCondition,ROUND($H260,2) = 0,
_xlpm.IsPrincipalRemainingBlankCondition,$H260="",
_xlpm.IsPeriodBlankCondition,ISBLANK($A261),
_xlpm.Calculation,IF(_xlpm.IsPeriodBlankCondition,"",IF(_xlpm.IsPrincipalRemainingBlankCondition,"",IF(_xlpm.IsPrincipalZeroCondition,"",_xlpm.TotalMonthlyPaymentCalculation))),
_xlpm.Calculation
)</f>
        <v>2086.0104653907556</v>
      </c>
      <c r="N261" s="5"/>
    </row>
    <row r="262" spans="1:14" x14ac:dyDescent="0.3">
      <c r="A262">
        <v>237</v>
      </c>
      <c r="B262" s="53">
        <f t="shared" si="3"/>
        <v>51014</v>
      </c>
      <c r="C262" s="70">
        <f>IF(ISBLANK($A262),"",'Variable Mortgage Schedule'!$C262)</f>
        <v>0.1</v>
      </c>
      <c r="D262" s="63">
        <f>_xlfn.LET(
_xlpm.Payment,IF(OR($C262&lt;&gt;$C261,$C261=""),-PMT($C262/12,COUNT($A262:$A$625),$H261),$D261),
_xlpm.IsPrincipalRemainingZeroCondition,ROUND($H261,2)=0,
_xlpm.IsPrincipalRemainingBlankCondition,$H261="",
_xlpm.IsPeriodBlankCondition,ISBLANK($A262),
_xlpm.Calculation,IF(_xlpm.IsPeriodBlankCondition,"",IF(_xlpm.IsPrincipalRemainingBlankCondition,"",IF(_xlpm.IsPrincipalRemainingZeroCondition,"",_xlpm.Payment))),
_xlpm.Calculation
)</f>
        <v>1586.0104653907558</v>
      </c>
      <c r="E262" s="5">
        <f>_xlfn.LET(
_xlpm.StartingPrincipalBalance,$H261,
_xlpm.IsPrincipalRemainingZeroCondition,ROUND($H261,2)=0,
_xlpm.IsPrincipalRemainingBlankCondition,$H261="",
_xlpm.IsPeriodBlankCondition,ISBLANK($A262),
_xlpm.Calculation,IF(_xlpm.IsPeriodBlankCondition,"",IF(_xlpm.IsPrincipalRemainingBlankCondition,"",IF(_xlpm.IsPrincipalRemainingZeroCondition,"",_xlpm.StartingPrincipalBalance))),
_xlpm.Calculation
)</f>
        <v>122310.76873234761</v>
      </c>
      <c r="F262" s="5" cm="1">
        <f t="array" ref="F262">_xlfn.LET(
_xlpm.InterestCalculation,$H261*($C262/12),
_xlpm.IsPrincipalRemainingZeroCondition,ROUND($H261,2)=0,
_xlpm.IsPrincipalRemainingBlankCondition,$H261="",
_xlpm.IsPeriodBlankCondition,ISBLANK($A262),
_xlpm.Calculation,IF(_xlpm.IsPeriodBlankCondition,"",IF(_xlpm.IsPrincipalRemainingBlankCondition,"",IF(_xlpm.IsPrincipalRemainingZeroCondition,"",_xlpm.InterestCalculation))),
_xlpm.Calculation
)</f>
        <v>1019.2564061028968</v>
      </c>
      <c r="G262" s="5">
        <f>_xlfn.LET(
_xlpm.PrincipalOwedCalculation,$D262-$F262,
_xlpm.IsPrincipalLessThenOrEqualToMonthlyPaymentCondition,$H261&lt;=$D262,
_xlpm.IsPrincipalZeroCondition,ROUND($H261,2) = 0,
_xlpm.IsPrincipalRemainingBlankCondition,$H261="",
_xlpm.IsPeriodBlankCondition,ISBLANK($A262),
_xlpm.Calculation,IF(_xlpm.IsPeriodBlankCondition,"",IF(_xlpm.IsPrincipalRemainingBlankCondition,"",IF(_xlpm.IsPrincipalZeroCondition,"",IF(_xlpm.IsPrincipalLessThenOrEqualToMonthlyPaymentCondition,$H261,_xlpm.PrincipalOwedCalculation)))),
_xlpm.Calculation
)</f>
        <v>566.75405928785904</v>
      </c>
      <c r="H262" s="5">
        <f>_xlfn.LET(
_xlpm.StartingBalanceGreaterThanPrincipalOwedPlusPrepaymentCondition,$E262&gt;=$G262,
_xlpm.IsPrincpalOwedPlusPrepaymentLessThanOrEqualToPrincipalRemainingCondition,ROUND($G262,2)&lt;=ROUND($H261,2),
_xlpm.IsCurrentPrincapalOwedAmtGreaterThanPrevPrincipalOwedCondition,$G261&gt;$H261,
_xlpm.IsPrincipalZeroCondition,ROUND($H261,2) = 0,
_xlpm.IsPrincipalRemainingBlankCondition,$H261="",
_xlpm.IsPeriodBlankCondition,ISBLANK($A262),
_xlpm.Calculation,IF(_xlpm.IsPeriodBlankCondition,"",IF(_xlpm.IsPrincipalRemainingBlankCondition,"",IF(_xlpm.IsPrincipalZeroCondition,"",IF(_xlpm.StartingBalanceGreaterThanPrincipalOwedPlusPrepaymentCondition,$E262-$G262,0)))),
_xlpm.Calculation
)</f>
        <v>121744.01467305975</v>
      </c>
      <c r="I262" s="5">
        <f>_xlfn.LET(
_xlpm.PrincpalRemainingCalculation,$B$11,
_xlpm.IsPrincipalZeroCondition,ROUND($H261,2) = 0,
_xlpm.IsPrincipalRemainingBlankCondition,$H261="",
_xlpm.IsPeriodBlankCondition,ISBLANK($A262),
_xlpm.Calculation,IF(_xlpm.IsPeriodBlankCondition,"",IF(_xlpm.IsPrincipalRemainingBlankCondition,"",IF(_xlpm.IsPrincipalZeroCondition,"",_xlpm.PrincpalRemainingCalculation))),
_xlpm.Calculation
)</f>
        <v>500</v>
      </c>
      <c r="J262" s="5" t="str">
        <f>_xlfn.LET(
_xlpm.IsPrincipalRemainingLessThanOrEqualToPMICutoffAmtCondition,$H261&lt;=$B$2*(1-$B$13),
_xlpm.PMIMonthlyPayment,$B$17,
_xlpm.IsPrincipalZeroCondition,ROUND($H261,2) = 0,
_xlpm.IsPrincipalRemainingBlankCondition,$H261="",
_xlpm.IsPeriodBlankCondition,ISBLANK($A262),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62" s="5">
        <f>_xlfn.LET(
_xlpm.IfPMIOwedIsBlank,IF($J262 = "",0,$J262),
_xlpm.TotalMonthlyPaymentCalculation,$F262+$G262+$I262+_xlpm.IfPMIOwedIsBlank,
_xlpm.IsPrincipalZeroCondition,ROUND($H261,2) = 0,
_xlpm.IsPrincipalRemainingBlankCondition,$H261="",
_xlpm.IsPeriodBlankCondition,ISBLANK($A262),
_xlpm.Calculation,IF(_xlpm.IsPeriodBlankCondition,"",IF(_xlpm.IsPrincipalRemainingBlankCondition,"",IF(_xlpm.IsPrincipalZeroCondition,"",_xlpm.TotalMonthlyPaymentCalculation))),
_xlpm.Calculation
)</f>
        <v>2086.0104653907556</v>
      </c>
      <c r="N262" s="5"/>
    </row>
    <row r="263" spans="1:14" x14ac:dyDescent="0.3">
      <c r="A263">
        <v>238</v>
      </c>
      <c r="B263" s="53">
        <f t="shared" si="3"/>
        <v>51044</v>
      </c>
      <c r="C263" s="70">
        <f>IF(ISBLANK($A263),"",'Variable Mortgage Schedule'!$C263)</f>
        <v>0.1</v>
      </c>
      <c r="D263" s="63">
        <f>_xlfn.LET(
_xlpm.Payment,IF(OR($C263&lt;&gt;$C262,$C262=""),-PMT($C263/12,COUNT($A263:$A$625),$H262),$D262),
_xlpm.IsPrincipalRemainingZeroCondition,ROUND($H262,2)=0,
_xlpm.IsPrincipalRemainingBlankCondition,$H262="",
_xlpm.IsPeriodBlankCondition,ISBLANK($A263),
_xlpm.Calculation,IF(_xlpm.IsPeriodBlankCondition,"",IF(_xlpm.IsPrincipalRemainingBlankCondition,"",IF(_xlpm.IsPrincipalRemainingZeroCondition,"",_xlpm.Payment))),
_xlpm.Calculation
)</f>
        <v>1586.0104653907558</v>
      </c>
      <c r="E263" s="5">
        <f>_xlfn.LET(
_xlpm.StartingPrincipalBalance,$H262,
_xlpm.IsPrincipalRemainingZeroCondition,ROUND($H262,2)=0,
_xlpm.IsPrincipalRemainingBlankCondition,$H262="",
_xlpm.IsPeriodBlankCondition,ISBLANK($A263),
_xlpm.Calculation,IF(_xlpm.IsPeriodBlankCondition,"",IF(_xlpm.IsPrincipalRemainingBlankCondition,"",IF(_xlpm.IsPrincipalRemainingZeroCondition,"",_xlpm.StartingPrincipalBalance))),
_xlpm.Calculation
)</f>
        <v>121744.01467305975</v>
      </c>
      <c r="F263" s="5" cm="1">
        <f t="array" ref="F263">_xlfn.LET(
_xlpm.InterestCalculation,$H262*($C263/12),
_xlpm.IsPrincipalRemainingZeroCondition,ROUND($H262,2)=0,
_xlpm.IsPrincipalRemainingBlankCondition,$H262="",
_xlpm.IsPeriodBlankCondition,ISBLANK($A263),
_xlpm.Calculation,IF(_xlpm.IsPeriodBlankCondition,"",IF(_xlpm.IsPrincipalRemainingBlankCondition,"",IF(_xlpm.IsPrincipalRemainingZeroCondition,"",_xlpm.InterestCalculation))),
_xlpm.Calculation
)</f>
        <v>1014.5334556088312</v>
      </c>
      <c r="G263" s="5">
        <f>_xlfn.LET(
_xlpm.PrincipalOwedCalculation,$D263-$F263,
_xlpm.IsPrincipalLessThenOrEqualToMonthlyPaymentCondition,$H262&lt;=$D263,
_xlpm.IsPrincipalZeroCondition,ROUND($H262,2) = 0,
_xlpm.IsPrincipalRemainingBlankCondition,$H262="",
_xlpm.IsPeriodBlankCondition,ISBLANK($A263),
_xlpm.Calculation,IF(_xlpm.IsPeriodBlankCondition,"",IF(_xlpm.IsPrincipalRemainingBlankCondition,"",IF(_xlpm.IsPrincipalZeroCondition,"",IF(_xlpm.IsPrincipalLessThenOrEqualToMonthlyPaymentCondition,$H262,_xlpm.PrincipalOwedCalculation)))),
_xlpm.Calculation
)</f>
        <v>571.47700978192461</v>
      </c>
      <c r="H263" s="5">
        <f>_xlfn.LET(
_xlpm.StartingBalanceGreaterThanPrincipalOwedPlusPrepaymentCondition,$E263&gt;=$G263,
_xlpm.IsPrincpalOwedPlusPrepaymentLessThanOrEqualToPrincipalRemainingCondition,ROUND($G263,2)&lt;=ROUND($H262,2),
_xlpm.IsCurrentPrincapalOwedAmtGreaterThanPrevPrincipalOwedCondition,$G262&gt;$H262,
_xlpm.IsPrincipalZeroCondition,ROUND($H262,2) = 0,
_xlpm.IsPrincipalRemainingBlankCondition,$H262="",
_xlpm.IsPeriodBlankCondition,ISBLANK($A263),
_xlpm.Calculation,IF(_xlpm.IsPeriodBlankCondition,"",IF(_xlpm.IsPrincipalRemainingBlankCondition,"",IF(_xlpm.IsPrincipalZeroCondition,"",IF(_xlpm.StartingBalanceGreaterThanPrincipalOwedPlusPrepaymentCondition,$E263-$G263,0)))),
_xlpm.Calculation
)</f>
        <v>121172.53766327782</v>
      </c>
      <c r="I263" s="5">
        <f>_xlfn.LET(
_xlpm.PrincpalRemainingCalculation,$B$11,
_xlpm.IsPrincipalZeroCondition,ROUND($H262,2) = 0,
_xlpm.IsPrincipalRemainingBlankCondition,$H262="",
_xlpm.IsPeriodBlankCondition,ISBLANK($A263),
_xlpm.Calculation,IF(_xlpm.IsPeriodBlankCondition,"",IF(_xlpm.IsPrincipalRemainingBlankCondition,"",IF(_xlpm.IsPrincipalZeroCondition,"",_xlpm.PrincpalRemainingCalculation))),
_xlpm.Calculation
)</f>
        <v>500</v>
      </c>
      <c r="J263" s="5" t="str">
        <f>_xlfn.LET(
_xlpm.IsPrincipalRemainingLessThanOrEqualToPMICutoffAmtCondition,$H262&lt;=$B$2*(1-$B$13),
_xlpm.PMIMonthlyPayment,$B$17,
_xlpm.IsPrincipalZeroCondition,ROUND($H262,2) = 0,
_xlpm.IsPrincipalRemainingBlankCondition,$H262="",
_xlpm.IsPeriodBlankCondition,ISBLANK($A263),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63" s="5">
        <f>_xlfn.LET(
_xlpm.IfPMIOwedIsBlank,IF($J263 = "",0,$J263),
_xlpm.TotalMonthlyPaymentCalculation,$F263+$G263+$I263+_xlpm.IfPMIOwedIsBlank,
_xlpm.IsPrincipalZeroCondition,ROUND($H262,2) = 0,
_xlpm.IsPrincipalRemainingBlankCondition,$H262="",
_xlpm.IsPeriodBlankCondition,ISBLANK($A263),
_xlpm.Calculation,IF(_xlpm.IsPeriodBlankCondition,"",IF(_xlpm.IsPrincipalRemainingBlankCondition,"",IF(_xlpm.IsPrincipalZeroCondition,"",_xlpm.TotalMonthlyPaymentCalculation))),
_xlpm.Calculation
)</f>
        <v>2086.0104653907556</v>
      </c>
      <c r="N263" s="5"/>
    </row>
    <row r="264" spans="1:14" x14ac:dyDescent="0.3">
      <c r="A264">
        <v>239</v>
      </c>
      <c r="B264" s="53">
        <f t="shared" si="3"/>
        <v>51075</v>
      </c>
      <c r="C264" s="70">
        <f>IF(ISBLANK($A264),"",'Variable Mortgage Schedule'!$C264)</f>
        <v>0.1</v>
      </c>
      <c r="D264" s="63">
        <f>_xlfn.LET(
_xlpm.Payment,IF(OR($C264&lt;&gt;$C263,$C263=""),-PMT($C264/12,COUNT($A264:$A$625),$H263),$D263),
_xlpm.IsPrincipalRemainingZeroCondition,ROUND($H263,2)=0,
_xlpm.IsPrincipalRemainingBlankCondition,$H263="",
_xlpm.IsPeriodBlankCondition,ISBLANK($A264),
_xlpm.Calculation,IF(_xlpm.IsPeriodBlankCondition,"",IF(_xlpm.IsPrincipalRemainingBlankCondition,"",IF(_xlpm.IsPrincipalRemainingZeroCondition,"",_xlpm.Payment))),
_xlpm.Calculation
)</f>
        <v>1586.0104653907558</v>
      </c>
      <c r="E264" s="5">
        <f>_xlfn.LET(
_xlpm.StartingPrincipalBalance,$H263,
_xlpm.IsPrincipalRemainingZeroCondition,ROUND($H263,2)=0,
_xlpm.IsPrincipalRemainingBlankCondition,$H263="",
_xlpm.IsPeriodBlankCondition,ISBLANK($A264),
_xlpm.Calculation,IF(_xlpm.IsPeriodBlankCondition,"",IF(_xlpm.IsPrincipalRemainingBlankCondition,"",IF(_xlpm.IsPrincipalRemainingZeroCondition,"",_xlpm.StartingPrincipalBalance))),
_xlpm.Calculation
)</f>
        <v>121172.53766327782</v>
      </c>
      <c r="F264" s="5" cm="1">
        <f t="array" ref="F264">_xlfn.LET(
_xlpm.InterestCalculation,$H263*($C264/12),
_xlpm.IsPrincipalRemainingZeroCondition,ROUND($H263,2)=0,
_xlpm.IsPrincipalRemainingBlankCondition,$H263="",
_xlpm.IsPeriodBlankCondition,ISBLANK($A264),
_xlpm.Calculation,IF(_xlpm.IsPeriodBlankCondition,"",IF(_xlpm.IsPrincipalRemainingBlankCondition,"",IF(_xlpm.IsPrincipalRemainingZeroCondition,"",_xlpm.InterestCalculation))),
_xlpm.Calculation
)</f>
        <v>1009.7711471939818</v>
      </c>
      <c r="G264" s="5">
        <f>_xlfn.LET(
_xlpm.PrincipalOwedCalculation,$D264-$F264,
_xlpm.IsPrincipalLessThenOrEqualToMonthlyPaymentCondition,$H263&lt;=$D264,
_xlpm.IsPrincipalZeroCondition,ROUND($H263,2) = 0,
_xlpm.IsPrincipalRemainingBlankCondition,$H263="",
_xlpm.IsPeriodBlankCondition,ISBLANK($A264),
_xlpm.Calculation,IF(_xlpm.IsPeriodBlankCondition,"",IF(_xlpm.IsPrincipalRemainingBlankCondition,"",IF(_xlpm.IsPrincipalZeroCondition,"",IF(_xlpm.IsPrincipalLessThenOrEqualToMonthlyPaymentCondition,$H263,_xlpm.PrincipalOwedCalculation)))),
_xlpm.Calculation
)</f>
        <v>576.23931819677398</v>
      </c>
      <c r="H264" s="5">
        <f>_xlfn.LET(
_xlpm.StartingBalanceGreaterThanPrincipalOwedPlusPrepaymentCondition,$E264&gt;=$G264,
_xlpm.IsPrincpalOwedPlusPrepaymentLessThanOrEqualToPrincipalRemainingCondition,ROUND($G264,2)&lt;=ROUND($H263,2),
_xlpm.IsCurrentPrincapalOwedAmtGreaterThanPrevPrincipalOwedCondition,$G263&gt;$H263,
_xlpm.IsPrincipalZeroCondition,ROUND($H263,2) = 0,
_xlpm.IsPrincipalRemainingBlankCondition,$H263="",
_xlpm.IsPeriodBlankCondition,ISBLANK($A264),
_xlpm.Calculation,IF(_xlpm.IsPeriodBlankCondition,"",IF(_xlpm.IsPrincipalRemainingBlankCondition,"",IF(_xlpm.IsPrincipalZeroCondition,"",IF(_xlpm.StartingBalanceGreaterThanPrincipalOwedPlusPrepaymentCondition,$E264-$G264,0)))),
_xlpm.Calculation
)</f>
        <v>120596.29834508104</v>
      </c>
      <c r="I264" s="5">
        <f>_xlfn.LET(
_xlpm.PrincpalRemainingCalculation,$B$11,
_xlpm.IsPrincipalZeroCondition,ROUND($H263,2) = 0,
_xlpm.IsPrincipalRemainingBlankCondition,$H263="",
_xlpm.IsPeriodBlankCondition,ISBLANK($A264),
_xlpm.Calculation,IF(_xlpm.IsPeriodBlankCondition,"",IF(_xlpm.IsPrincipalRemainingBlankCondition,"",IF(_xlpm.IsPrincipalZeroCondition,"",_xlpm.PrincpalRemainingCalculation))),
_xlpm.Calculation
)</f>
        <v>500</v>
      </c>
      <c r="J264" s="5" t="str">
        <f>_xlfn.LET(
_xlpm.IsPrincipalRemainingLessThanOrEqualToPMICutoffAmtCondition,$H263&lt;=$B$2*(1-$B$13),
_xlpm.PMIMonthlyPayment,$B$17,
_xlpm.IsPrincipalZeroCondition,ROUND($H263,2) = 0,
_xlpm.IsPrincipalRemainingBlankCondition,$H263="",
_xlpm.IsPeriodBlankCondition,ISBLANK($A264),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64" s="5">
        <f>_xlfn.LET(
_xlpm.IfPMIOwedIsBlank,IF($J264 = "",0,$J264),
_xlpm.TotalMonthlyPaymentCalculation,$F264+$G264+$I264+_xlpm.IfPMIOwedIsBlank,
_xlpm.IsPrincipalZeroCondition,ROUND($H263,2) = 0,
_xlpm.IsPrincipalRemainingBlankCondition,$H263="",
_xlpm.IsPeriodBlankCondition,ISBLANK($A264),
_xlpm.Calculation,IF(_xlpm.IsPeriodBlankCondition,"",IF(_xlpm.IsPrincipalRemainingBlankCondition,"",IF(_xlpm.IsPrincipalZeroCondition,"",_xlpm.TotalMonthlyPaymentCalculation))),
_xlpm.Calculation
)</f>
        <v>2086.0104653907556</v>
      </c>
      <c r="N264" s="5"/>
    </row>
    <row r="265" spans="1:14" x14ac:dyDescent="0.3">
      <c r="A265">
        <v>240</v>
      </c>
      <c r="B265" s="53">
        <f t="shared" si="3"/>
        <v>51105</v>
      </c>
      <c r="C265" s="70">
        <f>IF(ISBLANK($A265),"",'Variable Mortgage Schedule'!$C265)</f>
        <v>0.1</v>
      </c>
      <c r="D265" s="63">
        <f>_xlfn.LET(
_xlpm.Payment,IF(OR($C265&lt;&gt;$C264,$C264=""),-PMT($C265/12,COUNT($A265:$A$625),$H264),$D264),
_xlpm.IsPrincipalRemainingZeroCondition,ROUND($H264,2)=0,
_xlpm.IsPrincipalRemainingBlankCondition,$H264="",
_xlpm.IsPeriodBlankCondition,ISBLANK($A265),
_xlpm.Calculation,IF(_xlpm.IsPeriodBlankCondition,"",IF(_xlpm.IsPrincipalRemainingBlankCondition,"",IF(_xlpm.IsPrincipalRemainingZeroCondition,"",_xlpm.Payment))),
_xlpm.Calculation
)</f>
        <v>1586.0104653907558</v>
      </c>
      <c r="E265" s="5">
        <f>_xlfn.LET(
_xlpm.StartingPrincipalBalance,$H264,
_xlpm.IsPrincipalRemainingZeroCondition,ROUND($H264,2)=0,
_xlpm.IsPrincipalRemainingBlankCondition,$H264="",
_xlpm.IsPeriodBlankCondition,ISBLANK($A265),
_xlpm.Calculation,IF(_xlpm.IsPeriodBlankCondition,"",IF(_xlpm.IsPrincipalRemainingBlankCondition,"",IF(_xlpm.IsPrincipalRemainingZeroCondition,"",_xlpm.StartingPrincipalBalance))),
_xlpm.Calculation
)</f>
        <v>120596.29834508104</v>
      </c>
      <c r="F265" s="5" cm="1">
        <f t="array" ref="F265">_xlfn.LET(
_xlpm.InterestCalculation,$H264*($C265/12),
_xlpm.IsPrincipalRemainingZeroCondition,ROUND($H264,2)=0,
_xlpm.IsPrincipalRemainingBlankCondition,$H264="",
_xlpm.IsPeriodBlankCondition,ISBLANK($A265),
_xlpm.Calculation,IF(_xlpm.IsPeriodBlankCondition,"",IF(_xlpm.IsPrincipalRemainingBlankCondition,"",IF(_xlpm.IsPrincipalRemainingZeroCondition,"",_xlpm.InterestCalculation))),
_xlpm.Calculation
)</f>
        <v>1004.9691528756754</v>
      </c>
      <c r="G265" s="5">
        <f>_xlfn.LET(
_xlpm.PrincipalOwedCalculation,$D265-$F265,
_xlpm.IsPrincipalLessThenOrEqualToMonthlyPaymentCondition,$H264&lt;=$D265,
_xlpm.IsPrincipalZeroCondition,ROUND($H264,2) = 0,
_xlpm.IsPrincipalRemainingBlankCondition,$H264="",
_xlpm.IsPeriodBlankCondition,ISBLANK($A265),
_xlpm.Calculation,IF(_xlpm.IsPeriodBlankCondition,"",IF(_xlpm.IsPrincipalRemainingBlankCondition,"",IF(_xlpm.IsPrincipalZeroCondition,"",IF(_xlpm.IsPrincipalLessThenOrEqualToMonthlyPaymentCondition,$H264,_xlpm.PrincipalOwedCalculation)))),
_xlpm.Calculation
)</f>
        <v>581.04131251508045</v>
      </c>
      <c r="H265" s="5">
        <f>_xlfn.LET(
_xlpm.StartingBalanceGreaterThanPrincipalOwedPlusPrepaymentCondition,$E265&gt;=$G265,
_xlpm.IsPrincpalOwedPlusPrepaymentLessThanOrEqualToPrincipalRemainingCondition,ROUND($G265,2)&lt;=ROUND($H264,2),
_xlpm.IsCurrentPrincapalOwedAmtGreaterThanPrevPrincipalOwedCondition,$G264&gt;$H264,
_xlpm.IsPrincipalZeroCondition,ROUND($H264,2) = 0,
_xlpm.IsPrincipalRemainingBlankCondition,$H264="",
_xlpm.IsPeriodBlankCondition,ISBLANK($A265),
_xlpm.Calculation,IF(_xlpm.IsPeriodBlankCondition,"",IF(_xlpm.IsPrincipalRemainingBlankCondition,"",IF(_xlpm.IsPrincipalZeroCondition,"",IF(_xlpm.StartingBalanceGreaterThanPrincipalOwedPlusPrepaymentCondition,$E265-$G265,0)))),
_xlpm.Calculation
)</f>
        <v>120015.25703256596</v>
      </c>
      <c r="I265" s="5">
        <f>_xlfn.LET(
_xlpm.PrincpalRemainingCalculation,$B$11,
_xlpm.IsPrincipalZeroCondition,ROUND($H264,2) = 0,
_xlpm.IsPrincipalRemainingBlankCondition,$H264="",
_xlpm.IsPeriodBlankCondition,ISBLANK($A265),
_xlpm.Calculation,IF(_xlpm.IsPeriodBlankCondition,"",IF(_xlpm.IsPrincipalRemainingBlankCondition,"",IF(_xlpm.IsPrincipalZeroCondition,"",_xlpm.PrincpalRemainingCalculation))),
_xlpm.Calculation
)</f>
        <v>500</v>
      </c>
      <c r="J265" s="5" t="str">
        <f>_xlfn.LET(
_xlpm.IsPrincipalRemainingLessThanOrEqualToPMICutoffAmtCondition,$H264&lt;=$B$2*(1-$B$13),
_xlpm.PMIMonthlyPayment,$B$17,
_xlpm.IsPrincipalZeroCondition,ROUND($H264,2) = 0,
_xlpm.IsPrincipalRemainingBlankCondition,$H264="",
_xlpm.IsPeriodBlankCondition,ISBLANK($A265),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65" s="5">
        <f>_xlfn.LET(
_xlpm.IfPMIOwedIsBlank,IF($J265 = "",0,$J265),
_xlpm.TotalMonthlyPaymentCalculation,$F265+$G265+$I265+_xlpm.IfPMIOwedIsBlank,
_xlpm.IsPrincipalZeroCondition,ROUND($H264,2) = 0,
_xlpm.IsPrincipalRemainingBlankCondition,$H264="",
_xlpm.IsPeriodBlankCondition,ISBLANK($A265),
_xlpm.Calculation,IF(_xlpm.IsPeriodBlankCondition,"",IF(_xlpm.IsPrincipalRemainingBlankCondition,"",IF(_xlpm.IsPrincipalZeroCondition,"",_xlpm.TotalMonthlyPaymentCalculation))),
_xlpm.Calculation
)</f>
        <v>2086.0104653907556</v>
      </c>
      <c r="N265" s="5"/>
    </row>
    <row r="266" spans="1:14" x14ac:dyDescent="0.3">
      <c r="A266">
        <v>241</v>
      </c>
      <c r="B266" s="53">
        <f t="shared" si="3"/>
        <v>51136</v>
      </c>
      <c r="C266" s="70">
        <f>IF(ISBLANK($A266),"",'Variable Mortgage Schedule'!$C266)</f>
        <v>0.1</v>
      </c>
      <c r="D266" s="63">
        <f>_xlfn.LET(
_xlpm.Payment,IF(OR($C266&lt;&gt;$C265,$C265=""),-PMT($C266/12,COUNT($A266:$A$625),$H265),$D265),
_xlpm.IsPrincipalRemainingZeroCondition,ROUND($H265,2)=0,
_xlpm.IsPrincipalRemainingBlankCondition,$H265="",
_xlpm.IsPeriodBlankCondition,ISBLANK($A266),
_xlpm.Calculation,IF(_xlpm.IsPeriodBlankCondition,"",IF(_xlpm.IsPrincipalRemainingBlankCondition,"",IF(_xlpm.IsPrincipalRemainingZeroCondition,"",_xlpm.Payment))),
_xlpm.Calculation
)</f>
        <v>1586.0104653907558</v>
      </c>
      <c r="E266" s="5">
        <f>_xlfn.LET(
_xlpm.StartingPrincipalBalance,$H265,
_xlpm.IsPrincipalRemainingZeroCondition,ROUND($H265,2)=0,
_xlpm.IsPrincipalRemainingBlankCondition,$H265="",
_xlpm.IsPeriodBlankCondition,ISBLANK($A266),
_xlpm.Calculation,IF(_xlpm.IsPeriodBlankCondition,"",IF(_xlpm.IsPrincipalRemainingBlankCondition,"",IF(_xlpm.IsPrincipalRemainingZeroCondition,"",_xlpm.StartingPrincipalBalance))),
_xlpm.Calculation
)</f>
        <v>120015.25703256596</v>
      </c>
      <c r="F266" s="5" cm="1">
        <f t="array" ref="F266">_xlfn.LET(
_xlpm.InterestCalculation,$H265*($C266/12),
_xlpm.IsPrincipalRemainingZeroCondition,ROUND($H265,2)=0,
_xlpm.IsPrincipalRemainingBlankCondition,$H265="",
_xlpm.IsPeriodBlankCondition,ISBLANK($A266),
_xlpm.Calculation,IF(_xlpm.IsPeriodBlankCondition,"",IF(_xlpm.IsPrincipalRemainingBlankCondition,"",IF(_xlpm.IsPrincipalRemainingZeroCondition,"",_xlpm.InterestCalculation))),
_xlpm.Calculation
)</f>
        <v>1000.1271419380497</v>
      </c>
      <c r="G266" s="5">
        <f>_xlfn.LET(
_xlpm.PrincipalOwedCalculation,$D266-$F266,
_xlpm.IsPrincipalLessThenOrEqualToMonthlyPaymentCondition,$H265&lt;=$D266,
_xlpm.IsPrincipalZeroCondition,ROUND($H265,2) = 0,
_xlpm.IsPrincipalRemainingBlankCondition,$H265="",
_xlpm.IsPeriodBlankCondition,ISBLANK($A266),
_xlpm.Calculation,IF(_xlpm.IsPeriodBlankCondition,"",IF(_xlpm.IsPrincipalRemainingBlankCondition,"",IF(_xlpm.IsPrincipalZeroCondition,"",IF(_xlpm.IsPrincipalLessThenOrEqualToMonthlyPaymentCondition,$H265,_xlpm.PrincipalOwedCalculation)))),
_xlpm.Calculation
)</f>
        <v>585.88332345270612</v>
      </c>
      <c r="H266" s="5">
        <f>_xlfn.LET(
_xlpm.StartingBalanceGreaterThanPrincipalOwedPlusPrepaymentCondition,$E266&gt;=$G266,
_xlpm.IsPrincpalOwedPlusPrepaymentLessThanOrEqualToPrincipalRemainingCondition,ROUND($G266,2)&lt;=ROUND($H265,2),
_xlpm.IsCurrentPrincapalOwedAmtGreaterThanPrevPrincipalOwedCondition,$G265&gt;$H265,
_xlpm.IsPrincipalZeroCondition,ROUND($H265,2) = 0,
_xlpm.IsPrincipalRemainingBlankCondition,$H265="",
_xlpm.IsPeriodBlankCondition,ISBLANK($A266),
_xlpm.Calculation,IF(_xlpm.IsPeriodBlankCondition,"",IF(_xlpm.IsPrincipalRemainingBlankCondition,"",IF(_xlpm.IsPrincipalZeroCondition,"",IF(_xlpm.StartingBalanceGreaterThanPrincipalOwedPlusPrepaymentCondition,$E266-$G266,0)))),
_xlpm.Calculation
)</f>
        <v>119429.37370911325</v>
      </c>
      <c r="I266" s="5">
        <f>_xlfn.LET(
_xlpm.PrincpalRemainingCalculation,$B$11,
_xlpm.IsPrincipalZeroCondition,ROUND($H265,2) = 0,
_xlpm.IsPrincipalRemainingBlankCondition,$H265="",
_xlpm.IsPeriodBlankCondition,ISBLANK($A266),
_xlpm.Calculation,IF(_xlpm.IsPeriodBlankCondition,"",IF(_xlpm.IsPrincipalRemainingBlankCondition,"",IF(_xlpm.IsPrincipalZeroCondition,"",_xlpm.PrincpalRemainingCalculation))),
_xlpm.Calculation
)</f>
        <v>500</v>
      </c>
      <c r="J266" s="5" t="str">
        <f>_xlfn.LET(
_xlpm.IsPrincipalRemainingLessThanOrEqualToPMICutoffAmtCondition,$H265&lt;=$B$2*(1-$B$13),
_xlpm.PMIMonthlyPayment,$B$17,
_xlpm.IsPrincipalZeroCondition,ROUND($H265,2) = 0,
_xlpm.IsPrincipalRemainingBlankCondition,$H265="",
_xlpm.IsPeriodBlankCondition,ISBLANK($A266),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66" s="5">
        <f>_xlfn.LET(
_xlpm.IfPMIOwedIsBlank,IF($J266 = "",0,$J266),
_xlpm.TotalMonthlyPaymentCalculation,$F266+$G266+$I266+_xlpm.IfPMIOwedIsBlank,
_xlpm.IsPrincipalZeroCondition,ROUND($H265,2) = 0,
_xlpm.IsPrincipalRemainingBlankCondition,$H265="",
_xlpm.IsPeriodBlankCondition,ISBLANK($A266),
_xlpm.Calculation,IF(_xlpm.IsPeriodBlankCondition,"",IF(_xlpm.IsPrincipalRemainingBlankCondition,"",IF(_xlpm.IsPrincipalZeroCondition,"",_xlpm.TotalMonthlyPaymentCalculation))),
_xlpm.Calculation
)</f>
        <v>2086.0104653907556</v>
      </c>
      <c r="N266" s="5"/>
    </row>
    <row r="267" spans="1:14" x14ac:dyDescent="0.3">
      <c r="A267">
        <v>242</v>
      </c>
      <c r="B267" s="53">
        <f t="shared" si="3"/>
        <v>51167</v>
      </c>
      <c r="C267" s="70">
        <f>IF(ISBLANK($A267),"",'Variable Mortgage Schedule'!$C267)</f>
        <v>0.1</v>
      </c>
      <c r="D267" s="63">
        <f>_xlfn.LET(
_xlpm.Payment,IF(OR($C267&lt;&gt;$C266,$C266=""),-PMT($C267/12,COUNT($A267:$A$625),$H266),$D266),
_xlpm.IsPrincipalRemainingZeroCondition,ROUND($H266,2)=0,
_xlpm.IsPrincipalRemainingBlankCondition,$H266="",
_xlpm.IsPeriodBlankCondition,ISBLANK($A267),
_xlpm.Calculation,IF(_xlpm.IsPeriodBlankCondition,"",IF(_xlpm.IsPrincipalRemainingBlankCondition,"",IF(_xlpm.IsPrincipalRemainingZeroCondition,"",_xlpm.Payment))),
_xlpm.Calculation
)</f>
        <v>1586.0104653907558</v>
      </c>
      <c r="E267" s="5">
        <f>_xlfn.LET(
_xlpm.StartingPrincipalBalance,$H266,
_xlpm.IsPrincipalRemainingZeroCondition,ROUND($H266,2)=0,
_xlpm.IsPrincipalRemainingBlankCondition,$H266="",
_xlpm.IsPeriodBlankCondition,ISBLANK($A267),
_xlpm.Calculation,IF(_xlpm.IsPeriodBlankCondition,"",IF(_xlpm.IsPrincipalRemainingBlankCondition,"",IF(_xlpm.IsPrincipalRemainingZeroCondition,"",_xlpm.StartingPrincipalBalance))),
_xlpm.Calculation
)</f>
        <v>119429.37370911325</v>
      </c>
      <c r="F267" s="5" cm="1">
        <f t="array" ref="F267">_xlfn.LET(
_xlpm.InterestCalculation,$H266*($C267/12),
_xlpm.IsPrincipalRemainingZeroCondition,ROUND($H266,2)=0,
_xlpm.IsPrincipalRemainingBlankCondition,$H266="",
_xlpm.IsPeriodBlankCondition,ISBLANK($A267),
_xlpm.Calculation,IF(_xlpm.IsPeriodBlankCondition,"",IF(_xlpm.IsPrincipalRemainingBlankCondition,"",IF(_xlpm.IsPrincipalRemainingZeroCondition,"",_xlpm.InterestCalculation))),
_xlpm.Calculation
)</f>
        <v>995.2447809092771</v>
      </c>
      <c r="G267" s="5">
        <f>_xlfn.LET(
_xlpm.PrincipalOwedCalculation,$D267-$F267,
_xlpm.IsPrincipalLessThenOrEqualToMonthlyPaymentCondition,$H266&lt;=$D267,
_xlpm.IsPrincipalZeroCondition,ROUND($H266,2) = 0,
_xlpm.IsPrincipalRemainingBlankCondition,$H266="",
_xlpm.IsPeriodBlankCondition,ISBLANK($A267),
_xlpm.Calculation,IF(_xlpm.IsPeriodBlankCondition,"",IF(_xlpm.IsPrincipalRemainingBlankCondition,"",IF(_xlpm.IsPrincipalZeroCondition,"",IF(_xlpm.IsPrincipalLessThenOrEqualToMonthlyPaymentCondition,$H266,_xlpm.PrincipalOwedCalculation)))),
_xlpm.Calculation
)</f>
        <v>590.76568448147873</v>
      </c>
      <c r="H267" s="5">
        <f>_xlfn.LET(
_xlpm.StartingBalanceGreaterThanPrincipalOwedPlusPrepaymentCondition,$E267&gt;=$G267,
_xlpm.IsPrincpalOwedPlusPrepaymentLessThanOrEqualToPrincipalRemainingCondition,ROUND($G267,2)&lt;=ROUND($H266,2),
_xlpm.IsCurrentPrincapalOwedAmtGreaterThanPrevPrincipalOwedCondition,$G266&gt;$H266,
_xlpm.IsPrincipalZeroCondition,ROUND($H266,2) = 0,
_xlpm.IsPrincipalRemainingBlankCondition,$H266="",
_xlpm.IsPeriodBlankCondition,ISBLANK($A267),
_xlpm.Calculation,IF(_xlpm.IsPeriodBlankCondition,"",IF(_xlpm.IsPrincipalRemainingBlankCondition,"",IF(_xlpm.IsPrincipalZeroCondition,"",IF(_xlpm.StartingBalanceGreaterThanPrincipalOwedPlusPrepaymentCondition,$E267-$G267,0)))),
_xlpm.Calculation
)</f>
        <v>118838.60802463177</v>
      </c>
      <c r="I267" s="5">
        <f>_xlfn.LET(
_xlpm.PrincpalRemainingCalculation,$B$11,
_xlpm.IsPrincipalZeroCondition,ROUND($H266,2) = 0,
_xlpm.IsPrincipalRemainingBlankCondition,$H266="",
_xlpm.IsPeriodBlankCondition,ISBLANK($A267),
_xlpm.Calculation,IF(_xlpm.IsPeriodBlankCondition,"",IF(_xlpm.IsPrincipalRemainingBlankCondition,"",IF(_xlpm.IsPrincipalZeroCondition,"",_xlpm.PrincpalRemainingCalculation))),
_xlpm.Calculation
)</f>
        <v>500</v>
      </c>
      <c r="J267" s="5" t="str">
        <f>_xlfn.LET(
_xlpm.IsPrincipalRemainingLessThanOrEqualToPMICutoffAmtCondition,$H266&lt;=$B$2*(1-$B$13),
_xlpm.PMIMonthlyPayment,$B$17,
_xlpm.IsPrincipalZeroCondition,ROUND($H266,2) = 0,
_xlpm.IsPrincipalRemainingBlankCondition,$H266="",
_xlpm.IsPeriodBlankCondition,ISBLANK($A267),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67" s="5">
        <f>_xlfn.LET(
_xlpm.IfPMIOwedIsBlank,IF($J267 = "",0,$J267),
_xlpm.TotalMonthlyPaymentCalculation,$F267+$G267+$I267+_xlpm.IfPMIOwedIsBlank,
_xlpm.IsPrincipalZeroCondition,ROUND($H266,2) = 0,
_xlpm.IsPrincipalRemainingBlankCondition,$H266="",
_xlpm.IsPeriodBlankCondition,ISBLANK($A267),
_xlpm.Calculation,IF(_xlpm.IsPeriodBlankCondition,"",IF(_xlpm.IsPrincipalRemainingBlankCondition,"",IF(_xlpm.IsPrincipalZeroCondition,"",_xlpm.TotalMonthlyPaymentCalculation))),
_xlpm.Calculation
)</f>
        <v>2086.0104653907556</v>
      </c>
      <c r="N267" s="5"/>
    </row>
    <row r="268" spans="1:14" x14ac:dyDescent="0.3">
      <c r="A268">
        <v>243</v>
      </c>
      <c r="B268" s="53">
        <f t="shared" si="3"/>
        <v>51196</v>
      </c>
      <c r="C268" s="70">
        <f>IF(ISBLANK($A268),"",'Variable Mortgage Schedule'!$C268)</f>
        <v>0.1</v>
      </c>
      <c r="D268" s="63">
        <f>_xlfn.LET(
_xlpm.Payment,IF(OR($C268&lt;&gt;$C267,$C267=""),-PMT($C268/12,COUNT($A268:$A$625),$H267),$D267),
_xlpm.IsPrincipalRemainingZeroCondition,ROUND($H267,2)=0,
_xlpm.IsPrincipalRemainingBlankCondition,$H267="",
_xlpm.IsPeriodBlankCondition,ISBLANK($A268),
_xlpm.Calculation,IF(_xlpm.IsPeriodBlankCondition,"",IF(_xlpm.IsPrincipalRemainingBlankCondition,"",IF(_xlpm.IsPrincipalRemainingZeroCondition,"",_xlpm.Payment))),
_xlpm.Calculation
)</f>
        <v>1586.0104653907558</v>
      </c>
      <c r="E268" s="5">
        <f>_xlfn.LET(
_xlpm.StartingPrincipalBalance,$H267,
_xlpm.IsPrincipalRemainingZeroCondition,ROUND($H267,2)=0,
_xlpm.IsPrincipalRemainingBlankCondition,$H267="",
_xlpm.IsPeriodBlankCondition,ISBLANK($A268),
_xlpm.Calculation,IF(_xlpm.IsPeriodBlankCondition,"",IF(_xlpm.IsPrincipalRemainingBlankCondition,"",IF(_xlpm.IsPrincipalRemainingZeroCondition,"",_xlpm.StartingPrincipalBalance))),
_xlpm.Calculation
)</f>
        <v>118838.60802463177</v>
      </c>
      <c r="F268" s="5" cm="1">
        <f t="array" ref="F268">_xlfn.LET(
_xlpm.InterestCalculation,$H267*($C268/12),
_xlpm.IsPrincipalRemainingZeroCondition,ROUND($H267,2)=0,
_xlpm.IsPrincipalRemainingBlankCondition,$H267="",
_xlpm.IsPeriodBlankCondition,ISBLANK($A268),
_xlpm.Calculation,IF(_xlpm.IsPeriodBlankCondition,"",IF(_xlpm.IsPrincipalRemainingBlankCondition,"",IF(_xlpm.IsPrincipalRemainingZeroCondition,"",_xlpm.InterestCalculation))),
_xlpm.Calculation
)</f>
        <v>990.3217335385981</v>
      </c>
      <c r="G268" s="5">
        <f>_xlfn.LET(
_xlpm.PrincipalOwedCalculation,$D268-$F268,
_xlpm.IsPrincipalLessThenOrEqualToMonthlyPaymentCondition,$H267&lt;=$D268,
_xlpm.IsPrincipalZeroCondition,ROUND($H267,2) = 0,
_xlpm.IsPrincipalRemainingBlankCondition,$H267="",
_xlpm.IsPeriodBlankCondition,ISBLANK($A268),
_xlpm.Calculation,IF(_xlpm.IsPeriodBlankCondition,"",IF(_xlpm.IsPrincipalRemainingBlankCondition,"",IF(_xlpm.IsPrincipalZeroCondition,"",IF(_xlpm.IsPrincipalLessThenOrEqualToMonthlyPaymentCondition,$H267,_xlpm.PrincipalOwedCalculation)))),
_xlpm.Calculation
)</f>
        <v>595.68873185215773</v>
      </c>
      <c r="H268" s="5">
        <f>_xlfn.LET(
_xlpm.StartingBalanceGreaterThanPrincipalOwedPlusPrepaymentCondition,$E268&gt;=$G268,
_xlpm.IsPrincpalOwedPlusPrepaymentLessThanOrEqualToPrincipalRemainingCondition,ROUND($G268,2)&lt;=ROUND($H267,2),
_xlpm.IsCurrentPrincapalOwedAmtGreaterThanPrevPrincipalOwedCondition,$G267&gt;$H267,
_xlpm.IsPrincipalZeroCondition,ROUND($H267,2) = 0,
_xlpm.IsPrincipalRemainingBlankCondition,$H267="",
_xlpm.IsPeriodBlankCondition,ISBLANK($A268),
_xlpm.Calculation,IF(_xlpm.IsPeriodBlankCondition,"",IF(_xlpm.IsPrincipalRemainingBlankCondition,"",IF(_xlpm.IsPrincipalZeroCondition,"",IF(_xlpm.StartingBalanceGreaterThanPrincipalOwedPlusPrepaymentCondition,$E268-$G268,0)))),
_xlpm.Calculation
)</f>
        <v>118242.91929277961</v>
      </c>
      <c r="I268" s="5">
        <f>_xlfn.LET(
_xlpm.PrincpalRemainingCalculation,$B$11,
_xlpm.IsPrincipalZeroCondition,ROUND($H267,2) = 0,
_xlpm.IsPrincipalRemainingBlankCondition,$H267="",
_xlpm.IsPeriodBlankCondition,ISBLANK($A268),
_xlpm.Calculation,IF(_xlpm.IsPeriodBlankCondition,"",IF(_xlpm.IsPrincipalRemainingBlankCondition,"",IF(_xlpm.IsPrincipalZeroCondition,"",_xlpm.PrincpalRemainingCalculation))),
_xlpm.Calculation
)</f>
        <v>500</v>
      </c>
      <c r="J268" s="5" t="str">
        <f>_xlfn.LET(
_xlpm.IsPrincipalRemainingLessThanOrEqualToPMICutoffAmtCondition,$H267&lt;=$B$2*(1-$B$13),
_xlpm.PMIMonthlyPayment,$B$17,
_xlpm.IsPrincipalZeroCondition,ROUND($H267,2) = 0,
_xlpm.IsPrincipalRemainingBlankCondition,$H267="",
_xlpm.IsPeriodBlankCondition,ISBLANK($A268),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68" s="5">
        <f>_xlfn.LET(
_xlpm.IfPMIOwedIsBlank,IF($J268 = "",0,$J268),
_xlpm.TotalMonthlyPaymentCalculation,$F268+$G268+$I268+_xlpm.IfPMIOwedIsBlank,
_xlpm.IsPrincipalZeroCondition,ROUND($H267,2) = 0,
_xlpm.IsPrincipalRemainingBlankCondition,$H267="",
_xlpm.IsPeriodBlankCondition,ISBLANK($A268),
_xlpm.Calculation,IF(_xlpm.IsPeriodBlankCondition,"",IF(_xlpm.IsPrincipalRemainingBlankCondition,"",IF(_xlpm.IsPrincipalZeroCondition,"",_xlpm.TotalMonthlyPaymentCalculation))),
_xlpm.Calculation
)</f>
        <v>2086.0104653907556</v>
      </c>
      <c r="N268" s="5"/>
    </row>
    <row r="269" spans="1:14" x14ac:dyDescent="0.3">
      <c r="A269">
        <v>244</v>
      </c>
      <c r="B269" s="53">
        <f t="shared" si="3"/>
        <v>51227</v>
      </c>
      <c r="C269" s="70">
        <f>IF(ISBLANK($A269),"",'Variable Mortgage Schedule'!$C269)</f>
        <v>0.1</v>
      </c>
      <c r="D269" s="63">
        <f>_xlfn.LET(
_xlpm.Payment,IF(OR($C269&lt;&gt;$C268,$C268=""),-PMT($C269/12,COUNT($A269:$A$625),$H268),$D268),
_xlpm.IsPrincipalRemainingZeroCondition,ROUND($H268,2)=0,
_xlpm.IsPrincipalRemainingBlankCondition,$H268="",
_xlpm.IsPeriodBlankCondition,ISBLANK($A269),
_xlpm.Calculation,IF(_xlpm.IsPeriodBlankCondition,"",IF(_xlpm.IsPrincipalRemainingBlankCondition,"",IF(_xlpm.IsPrincipalRemainingZeroCondition,"",_xlpm.Payment))),
_xlpm.Calculation
)</f>
        <v>1586.0104653907558</v>
      </c>
      <c r="E269" s="5">
        <f>_xlfn.LET(
_xlpm.StartingPrincipalBalance,$H268,
_xlpm.IsPrincipalRemainingZeroCondition,ROUND($H268,2)=0,
_xlpm.IsPrincipalRemainingBlankCondition,$H268="",
_xlpm.IsPeriodBlankCondition,ISBLANK($A269),
_xlpm.Calculation,IF(_xlpm.IsPeriodBlankCondition,"",IF(_xlpm.IsPrincipalRemainingBlankCondition,"",IF(_xlpm.IsPrincipalRemainingZeroCondition,"",_xlpm.StartingPrincipalBalance))),
_xlpm.Calculation
)</f>
        <v>118242.91929277961</v>
      </c>
      <c r="F269" s="5" cm="1">
        <f t="array" ref="F269">_xlfn.LET(
_xlpm.InterestCalculation,$H268*($C269/12),
_xlpm.IsPrincipalRemainingZeroCondition,ROUND($H268,2)=0,
_xlpm.IsPrincipalRemainingBlankCondition,$H268="",
_xlpm.IsPeriodBlankCondition,ISBLANK($A269),
_xlpm.Calculation,IF(_xlpm.IsPeriodBlankCondition,"",IF(_xlpm.IsPrincipalRemainingBlankCondition,"",IF(_xlpm.IsPrincipalRemainingZeroCondition,"",_xlpm.InterestCalculation))),
_xlpm.Calculation
)</f>
        <v>985.35766077316339</v>
      </c>
      <c r="G269" s="5">
        <f>_xlfn.LET(
_xlpm.PrincipalOwedCalculation,$D269-$F269,
_xlpm.IsPrincipalLessThenOrEqualToMonthlyPaymentCondition,$H268&lt;=$D269,
_xlpm.IsPrincipalZeroCondition,ROUND($H268,2) = 0,
_xlpm.IsPrincipalRemainingBlankCondition,$H268="",
_xlpm.IsPeriodBlankCondition,ISBLANK($A269),
_xlpm.Calculation,IF(_xlpm.IsPeriodBlankCondition,"",IF(_xlpm.IsPrincipalRemainingBlankCondition,"",IF(_xlpm.IsPrincipalZeroCondition,"",IF(_xlpm.IsPrincipalLessThenOrEqualToMonthlyPaymentCondition,$H268,_xlpm.PrincipalOwedCalculation)))),
_xlpm.Calculation
)</f>
        <v>600.65280461759244</v>
      </c>
      <c r="H269" s="5">
        <f>_xlfn.LET(
_xlpm.StartingBalanceGreaterThanPrincipalOwedPlusPrepaymentCondition,$E269&gt;=$G269,
_xlpm.IsPrincpalOwedPlusPrepaymentLessThanOrEqualToPrincipalRemainingCondition,ROUND($G269,2)&lt;=ROUND($H268,2),
_xlpm.IsCurrentPrincapalOwedAmtGreaterThanPrevPrincipalOwedCondition,$G268&gt;$H268,
_xlpm.IsPrincipalZeroCondition,ROUND($H268,2) = 0,
_xlpm.IsPrincipalRemainingBlankCondition,$H268="",
_xlpm.IsPeriodBlankCondition,ISBLANK($A269),
_xlpm.Calculation,IF(_xlpm.IsPeriodBlankCondition,"",IF(_xlpm.IsPrincipalRemainingBlankCondition,"",IF(_xlpm.IsPrincipalZeroCondition,"",IF(_xlpm.StartingBalanceGreaterThanPrincipalOwedPlusPrepaymentCondition,$E269-$G269,0)))),
_xlpm.Calculation
)</f>
        <v>117642.26648816201</v>
      </c>
      <c r="I269" s="5">
        <f>_xlfn.LET(
_xlpm.PrincpalRemainingCalculation,$B$11,
_xlpm.IsPrincipalZeroCondition,ROUND($H268,2) = 0,
_xlpm.IsPrincipalRemainingBlankCondition,$H268="",
_xlpm.IsPeriodBlankCondition,ISBLANK($A269),
_xlpm.Calculation,IF(_xlpm.IsPeriodBlankCondition,"",IF(_xlpm.IsPrincipalRemainingBlankCondition,"",IF(_xlpm.IsPrincipalZeroCondition,"",_xlpm.PrincpalRemainingCalculation))),
_xlpm.Calculation
)</f>
        <v>500</v>
      </c>
      <c r="J269" s="5" t="str">
        <f>_xlfn.LET(
_xlpm.IsPrincipalRemainingLessThanOrEqualToPMICutoffAmtCondition,$H268&lt;=$B$2*(1-$B$13),
_xlpm.PMIMonthlyPayment,$B$17,
_xlpm.IsPrincipalZeroCondition,ROUND($H268,2) = 0,
_xlpm.IsPrincipalRemainingBlankCondition,$H268="",
_xlpm.IsPeriodBlankCondition,ISBLANK($A269),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69" s="5">
        <f>_xlfn.LET(
_xlpm.IfPMIOwedIsBlank,IF($J269 = "",0,$J269),
_xlpm.TotalMonthlyPaymentCalculation,$F269+$G269+$I269+_xlpm.IfPMIOwedIsBlank,
_xlpm.IsPrincipalZeroCondition,ROUND($H268,2) = 0,
_xlpm.IsPrincipalRemainingBlankCondition,$H268="",
_xlpm.IsPeriodBlankCondition,ISBLANK($A269),
_xlpm.Calculation,IF(_xlpm.IsPeriodBlankCondition,"",IF(_xlpm.IsPrincipalRemainingBlankCondition,"",IF(_xlpm.IsPrincipalZeroCondition,"",_xlpm.TotalMonthlyPaymentCalculation))),
_xlpm.Calculation
)</f>
        <v>2086.0104653907556</v>
      </c>
      <c r="N269" s="5"/>
    </row>
    <row r="270" spans="1:14" x14ac:dyDescent="0.3">
      <c r="A270">
        <v>245</v>
      </c>
      <c r="B270" s="53">
        <f t="shared" si="3"/>
        <v>51257</v>
      </c>
      <c r="C270" s="70">
        <f>IF(ISBLANK($A270),"",'Variable Mortgage Schedule'!$C270)</f>
        <v>0.1</v>
      </c>
      <c r="D270" s="63">
        <f>_xlfn.LET(
_xlpm.Payment,IF(OR($C270&lt;&gt;$C269,$C269=""),-PMT($C270/12,COUNT($A270:$A$625),$H269),$D269),
_xlpm.IsPrincipalRemainingZeroCondition,ROUND($H269,2)=0,
_xlpm.IsPrincipalRemainingBlankCondition,$H269="",
_xlpm.IsPeriodBlankCondition,ISBLANK($A270),
_xlpm.Calculation,IF(_xlpm.IsPeriodBlankCondition,"",IF(_xlpm.IsPrincipalRemainingBlankCondition,"",IF(_xlpm.IsPrincipalRemainingZeroCondition,"",_xlpm.Payment))),
_xlpm.Calculation
)</f>
        <v>1586.0104653907558</v>
      </c>
      <c r="E270" s="5">
        <f>_xlfn.LET(
_xlpm.StartingPrincipalBalance,$H269,
_xlpm.IsPrincipalRemainingZeroCondition,ROUND($H269,2)=0,
_xlpm.IsPrincipalRemainingBlankCondition,$H269="",
_xlpm.IsPeriodBlankCondition,ISBLANK($A270),
_xlpm.Calculation,IF(_xlpm.IsPeriodBlankCondition,"",IF(_xlpm.IsPrincipalRemainingBlankCondition,"",IF(_xlpm.IsPrincipalRemainingZeroCondition,"",_xlpm.StartingPrincipalBalance))),
_xlpm.Calculation
)</f>
        <v>117642.26648816201</v>
      </c>
      <c r="F270" s="5" cm="1">
        <f t="array" ref="F270">_xlfn.LET(
_xlpm.InterestCalculation,$H269*($C270/12),
_xlpm.IsPrincipalRemainingZeroCondition,ROUND($H269,2)=0,
_xlpm.IsPrincipalRemainingBlankCondition,$H269="",
_xlpm.IsPeriodBlankCondition,ISBLANK($A270),
_xlpm.Calculation,IF(_xlpm.IsPeriodBlankCondition,"",IF(_xlpm.IsPrincipalRemainingBlankCondition,"",IF(_xlpm.IsPrincipalRemainingZeroCondition,"",_xlpm.InterestCalculation))),
_xlpm.Calculation
)</f>
        <v>980.35222073468344</v>
      </c>
      <c r="G270" s="5">
        <f>_xlfn.LET(
_xlpm.PrincipalOwedCalculation,$D270-$F270,
_xlpm.IsPrincipalLessThenOrEqualToMonthlyPaymentCondition,$H269&lt;=$D270,
_xlpm.IsPrincipalZeroCondition,ROUND($H269,2) = 0,
_xlpm.IsPrincipalRemainingBlankCondition,$H269="",
_xlpm.IsPeriodBlankCondition,ISBLANK($A270),
_xlpm.Calculation,IF(_xlpm.IsPeriodBlankCondition,"",IF(_xlpm.IsPrincipalRemainingBlankCondition,"",IF(_xlpm.IsPrincipalZeroCondition,"",IF(_xlpm.IsPrincipalLessThenOrEqualToMonthlyPaymentCondition,$H269,_xlpm.PrincipalOwedCalculation)))),
_xlpm.Calculation
)</f>
        <v>605.65824465607238</v>
      </c>
      <c r="H270" s="5">
        <f>_xlfn.LET(
_xlpm.StartingBalanceGreaterThanPrincipalOwedPlusPrepaymentCondition,$E270&gt;=$G270,
_xlpm.IsPrincpalOwedPlusPrepaymentLessThanOrEqualToPrincipalRemainingCondition,ROUND($G270,2)&lt;=ROUND($H269,2),
_xlpm.IsCurrentPrincapalOwedAmtGreaterThanPrevPrincipalOwedCondition,$G269&gt;$H269,
_xlpm.IsPrincipalZeroCondition,ROUND($H269,2) = 0,
_xlpm.IsPrincipalRemainingBlankCondition,$H269="",
_xlpm.IsPeriodBlankCondition,ISBLANK($A270),
_xlpm.Calculation,IF(_xlpm.IsPeriodBlankCondition,"",IF(_xlpm.IsPrincipalRemainingBlankCondition,"",IF(_xlpm.IsPrincipalZeroCondition,"",IF(_xlpm.StartingBalanceGreaterThanPrincipalOwedPlusPrepaymentCondition,$E270-$G270,0)))),
_xlpm.Calculation
)</f>
        <v>117036.60824350594</v>
      </c>
      <c r="I270" s="5">
        <f>_xlfn.LET(
_xlpm.PrincpalRemainingCalculation,$B$11,
_xlpm.IsPrincipalZeroCondition,ROUND($H269,2) = 0,
_xlpm.IsPrincipalRemainingBlankCondition,$H269="",
_xlpm.IsPeriodBlankCondition,ISBLANK($A270),
_xlpm.Calculation,IF(_xlpm.IsPeriodBlankCondition,"",IF(_xlpm.IsPrincipalRemainingBlankCondition,"",IF(_xlpm.IsPrincipalZeroCondition,"",_xlpm.PrincpalRemainingCalculation))),
_xlpm.Calculation
)</f>
        <v>500</v>
      </c>
      <c r="J270" s="5" t="str">
        <f>_xlfn.LET(
_xlpm.IsPrincipalRemainingLessThanOrEqualToPMICutoffAmtCondition,$H269&lt;=$B$2*(1-$B$13),
_xlpm.PMIMonthlyPayment,$B$17,
_xlpm.IsPrincipalZeroCondition,ROUND($H269,2) = 0,
_xlpm.IsPrincipalRemainingBlankCondition,$H269="",
_xlpm.IsPeriodBlankCondition,ISBLANK($A270),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70" s="5">
        <f>_xlfn.LET(
_xlpm.IfPMIOwedIsBlank,IF($J270 = "",0,$J270),
_xlpm.TotalMonthlyPaymentCalculation,$F270+$G270+$I270+_xlpm.IfPMIOwedIsBlank,
_xlpm.IsPrincipalZeroCondition,ROUND($H269,2) = 0,
_xlpm.IsPrincipalRemainingBlankCondition,$H269="",
_xlpm.IsPeriodBlankCondition,ISBLANK($A270),
_xlpm.Calculation,IF(_xlpm.IsPeriodBlankCondition,"",IF(_xlpm.IsPrincipalRemainingBlankCondition,"",IF(_xlpm.IsPrincipalZeroCondition,"",_xlpm.TotalMonthlyPaymentCalculation))),
_xlpm.Calculation
)</f>
        <v>2086.0104653907556</v>
      </c>
      <c r="N270" s="5"/>
    </row>
    <row r="271" spans="1:14" x14ac:dyDescent="0.3">
      <c r="A271">
        <v>246</v>
      </c>
      <c r="B271" s="53">
        <f t="shared" si="3"/>
        <v>51288</v>
      </c>
      <c r="C271" s="70">
        <f>IF(ISBLANK($A271),"",'Variable Mortgage Schedule'!$C271)</f>
        <v>0.1</v>
      </c>
      <c r="D271" s="63">
        <f>_xlfn.LET(
_xlpm.Payment,IF(OR($C271&lt;&gt;$C270,$C270=""),-PMT($C271/12,COUNT($A271:$A$625),$H270),$D270),
_xlpm.IsPrincipalRemainingZeroCondition,ROUND($H270,2)=0,
_xlpm.IsPrincipalRemainingBlankCondition,$H270="",
_xlpm.IsPeriodBlankCondition,ISBLANK($A271),
_xlpm.Calculation,IF(_xlpm.IsPeriodBlankCondition,"",IF(_xlpm.IsPrincipalRemainingBlankCondition,"",IF(_xlpm.IsPrincipalRemainingZeroCondition,"",_xlpm.Payment))),
_xlpm.Calculation
)</f>
        <v>1586.0104653907558</v>
      </c>
      <c r="E271" s="5">
        <f>_xlfn.LET(
_xlpm.StartingPrincipalBalance,$H270,
_xlpm.IsPrincipalRemainingZeroCondition,ROUND($H270,2)=0,
_xlpm.IsPrincipalRemainingBlankCondition,$H270="",
_xlpm.IsPeriodBlankCondition,ISBLANK($A271),
_xlpm.Calculation,IF(_xlpm.IsPeriodBlankCondition,"",IF(_xlpm.IsPrincipalRemainingBlankCondition,"",IF(_xlpm.IsPrincipalRemainingZeroCondition,"",_xlpm.StartingPrincipalBalance))),
_xlpm.Calculation
)</f>
        <v>117036.60824350594</v>
      </c>
      <c r="F271" s="5" cm="1">
        <f t="array" ref="F271">_xlfn.LET(
_xlpm.InterestCalculation,$H270*($C271/12),
_xlpm.IsPrincipalRemainingZeroCondition,ROUND($H270,2)=0,
_xlpm.IsPrincipalRemainingBlankCondition,$H270="",
_xlpm.IsPeriodBlankCondition,ISBLANK($A271),
_xlpm.Calculation,IF(_xlpm.IsPeriodBlankCondition,"",IF(_xlpm.IsPrincipalRemainingBlankCondition,"",IF(_xlpm.IsPrincipalRemainingZeroCondition,"",_xlpm.InterestCalculation))),
_xlpm.Calculation
)</f>
        <v>975.30506869588282</v>
      </c>
      <c r="G271" s="5">
        <f>_xlfn.LET(
_xlpm.PrincipalOwedCalculation,$D271-$F271,
_xlpm.IsPrincipalLessThenOrEqualToMonthlyPaymentCondition,$H270&lt;=$D271,
_xlpm.IsPrincipalZeroCondition,ROUND($H270,2) = 0,
_xlpm.IsPrincipalRemainingBlankCondition,$H270="",
_xlpm.IsPeriodBlankCondition,ISBLANK($A271),
_xlpm.Calculation,IF(_xlpm.IsPeriodBlankCondition,"",IF(_xlpm.IsPrincipalRemainingBlankCondition,"",IF(_xlpm.IsPrincipalZeroCondition,"",IF(_xlpm.IsPrincipalLessThenOrEqualToMonthlyPaymentCondition,$H270,_xlpm.PrincipalOwedCalculation)))),
_xlpm.Calculation
)</f>
        <v>610.705396694873</v>
      </c>
      <c r="H271" s="5">
        <f>_xlfn.LET(
_xlpm.StartingBalanceGreaterThanPrincipalOwedPlusPrepaymentCondition,$E271&gt;=$G271,
_xlpm.IsPrincpalOwedPlusPrepaymentLessThanOrEqualToPrincipalRemainingCondition,ROUND($G271,2)&lt;=ROUND($H270,2),
_xlpm.IsCurrentPrincapalOwedAmtGreaterThanPrevPrincipalOwedCondition,$G270&gt;$H270,
_xlpm.IsPrincipalZeroCondition,ROUND($H270,2) = 0,
_xlpm.IsPrincipalRemainingBlankCondition,$H270="",
_xlpm.IsPeriodBlankCondition,ISBLANK($A271),
_xlpm.Calculation,IF(_xlpm.IsPeriodBlankCondition,"",IF(_xlpm.IsPrincipalRemainingBlankCondition,"",IF(_xlpm.IsPrincipalZeroCondition,"",IF(_xlpm.StartingBalanceGreaterThanPrincipalOwedPlusPrepaymentCondition,$E271-$G271,0)))),
_xlpm.Calculation
)</f>
        <v>116425.90284681106</v>
      </c>
      <c r="I271" s="5">
        <f>_xlfn.LET(
_xlpm.PrincpalRemainingCalculation,$B$11,
_xlpm.IsPrincipalZeroCondition,ROUND($H270,2) = 0,
_xlpm.IsPrincipalRemainingBlankCondition,$H270="",
_xlpm.IsPeriodBlankCondition,ISBLANK($A271),
_xlpm.Calculation,IF(_xlpm.IsPeriodBlankCondition,"",IF(_xlpm.IsPrincipalRemainingBlankCondition,"",IF(_xlpm.IsPrincipalZeroCondition,"",_xlpm.PrincpalRemainingCalculation))),
_xlpm.Calculation
)</f>
        <v>500</v>
      </c>
      <c r="J271" s="5" t="str">
        <f>_xlfn.LET(
_xlpm.IsPrincipalRemainingLessThanOrEqualToPMICutoffAmtCondition,$H270&lt;=$B$2*(1-$B$13),
_xlpm.PMIMonthlyPayment,$B$17,
_xlpm.IsPrincipalZeroCondition,ROUND($H270,2) = 0,
_xlpm.IsPrincipalRemainingBlankCondition,$H270="",
_xlpm.IsPeriodBlankCondition,ISBLANK($A271),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71" s="5">
        <f>_xlfn.LET(
_xlpm.IfPMIOwedIsBlank,IF($J271 = "",0,$J271),
_xlpm.TotalMonthlyPaymentCalculation,$F271+$G271+$I271+_xlpm.IfPMIOwedIsBlank,
_xlpm.IsPrincipalZeroCondition,ROUND($H270,2) = 0,
_xlpm.IsPrincipalRemainingBlankCondition,$H270="",
_xlpm.IsPeriodBlankCondition,ISBLANK($A271),
_xlpm.Calculation,IF(_xlpm.IsPeriodBlankCondition,"",IF(_xlpm.IsPrincipalRemainingBlankCondition,"",IF(_xlpm.IsPrincipalZeroCondition,"",_xlpm.TotalMonthlyPaymentCalculation))),
_xlpm.Calculation
)</f>
        <v>2086.0104653907556</v>
      </c>
      <c r="N271" s="5"/>
    </row>
    <row r="272" spans="1:14" x14ac:dyDescent="0.3">
      <c r="A272">
        <v>247</v>
      </c>
      <c r="B272" s="53">
        <f t="shared" si="3"/>
        <v>51318</v>
      </c>
      <c r="C272" s="70">
        <f>IF(ISBLANK($A272),"",'Variable Mortgage Schedule'!$C272)</f>
        <v>0.1</v>
      </c>
      <c r="D272" s="63">
        <f>_xlfn.LET(
_xlpm.Payment,IF(OR($C272&lt;&gt;$C271,$C271=""),-PMT($C272/12,COUNT($A272:$A$625),$H271),$D271),
_xlpm.IsPrincipalRemainingZeroCondition,ROUND($H271,2)=0,
_xlpm.IsPrincipalRemainingBlankCondition,$H271="",
_xlpm.IsPeriodBlankCondition,ISBLANK($A272),
_xlpm.Calculation,IF(_xlpm.IsPeriodBlankCondition,"",IF(_xlpm.IsPrincipalRemainingBlankCondition,"",IF(_xlpm.IsPrincipalRemainingZeroCondition,"",_xlpm.Payment))),
_xlpm.Calculation
)</f>
        <v>1586.0104653907558</v>
      </c>
      <c r="E272" s="5">
        <f>_xlfn.LET(
_xlpm.StartingPrincipalBalance,$H271,
_xlpm.IsPrincipalRemainingZeroCondition,ROUND($H271,2)=0,
_xlpm.IsPrincipalRemainingBlankCondition,$H271="",
_xlpm.IsPeriodBlankCondition,ISBLANK($A272),
_xlpm.Calculation,IF(_xlpm.IsPeriodBlankCondition,"",IF(_xlpm.IsPrincipalRemainingBlankCondition,"",IF(_xlpm.IsPrincipalRemainingZeroCondition,"",_xlpm.StartingPrincipalBalance))),
_xlpm.Calculation
)</f>
        <v>116425.90284681106</v>
      </c>
      <c r="F272" s="5" cm="1">
        <f t="array" ref="F272">_xlfn.LET(
_xlpm.InterestCalculation,$H271*($C272/12),
_xlpm.IsPrincipalRemainingZeroCondition,ROUND($H271,2)=0,
_xlpm.IsPrincipalRemainingBlankCondition,$H271="",
_xlpm.IsPeriodBlankCondition,ISBLANK($A272),
_xlpm.Calculation,IF(_xlpm.IsPeriodBlankCondition,"",IF(_xlpm.IsPrincipalRemainingBlankCondition,"",IF(_xlpm.IsPrincipalRemainingZeroCondition,"",_xlpm.InterestCalculation))),
_xlpm.Calculation
)</f>
        <v>970.21585705675886</v>
      </c>
      <c r="G272" s="5">
        <f>_xlfn.LET(
_xlpm.PrincipalOwedCalculation,$D272-$F272,
_xlpm.IsPrincipalLessThenOrEqualToMonthlyPaymentCondition,$H271&lt;=$D272,
_xlpm.IsPrincipalZeroCondition,ROUND($H271,2) = 0,
_xlpm.IsPrincipalRemainingBlankCondition,$H271="",
_xlpm.IsPeriodBlankCondition,ISBLANK($A272),
_xlpm.Calculation,IF(_xlpm.IsPeriodBlankCondition,"",IF(_xlpm.IsPrincipalRemainingBlankCondition,"",IF(_xlpm.IsPrincipalZeroCondition,"",IF(_xlpm.IsPrincipalLessThenOrEqualToMonthlyPaymentCondition,$H271,_xlpm.PrincipalOwedCalculation)))),
_xlpm.Calculation
)</f>
        <v>615.79460833399696</v>
      </c>
      <c r="H272" s="5">
        <f>_xlfn.LET(
_xlpm.StartingBalanceGreaterThanPrincipalOwedPlusPrepaymentCondition,$E272&gt;=$G272,
_xlpm.IsPrincpalOwedPlusPrepaymentLessThanOrEqualToPrincipalRemainingCondition,ROUND($G272,2)&lt;=ROUND($H271,2),
_xlpm.IsCurrentPrincapalOwedAmtGreaterThanPrevPrincipalOwedCondition,$G271&gt;$H271,
_xlpm.IsPrincipalZeroCondition,ROUND($H271,2) = 0,
_xlpm.IsPrincipalRemainingBlankCondition,$H271="",
_xlpm.IsPeriodBlankCondition,ISBLANK($A272),
_xlpm.Calculation,IF(_xlpm.IsPeriodBlankCondition,"",IF(_xlpm.IsPrincipalRemainingBlankCondition,"",IF(_xlpm.IsPrincipalZeroCondition,"",IF(_xlpm.StartingBalanceGreaterThanPrincipalOwedPlusPrepaymentCondition,$E272-$G272,0)))),
_xlpm.Calculation
)</f>
        <v>115810.10823847707</v>
      </c>
      <c r="I272" s="5">
        <f>_xlfn.LET(
_xlpm.PrincpalRemainingCalculation,$B$11,
_xlpm.IsPrincipalZeroCondition,ROUND($H271,2) = 0,
_xlpm.IsPrincipalRemainingBlankCondition,$H271="",
_xlpm.IsPeriodBlankCondition,ISBLANK($A272),
_xlpm.Calculation,IF(_xlpm.IsPeriodBlankCondition,"",IF(_xlpm.IsPrincipalRemainingBlankCondition,"",IF(_xlpm.IsPrincipalZeroCondition,"",_xlpm.PrincpalRemainingCalculation))),
_xlpm.Calculation
)</f>
        <v>500</v>
      </c>
      <c r="J272" s="5" t="str">
        <f>_xlfn.LET(
_xlpm.IsPrincipalRemainingLessThanOrEqualToPMICutoffAmtCondition,$H271&lt;=$B$2*(1-$B$13),
_xlpm.PMIMonthlyPayment,$B$17,
_xlpm.IsPrincipalZeroCondition,ROUND($H271,2) = 0,
_xlpm.IsPrincipalRemainingBlankCondition,$H271="",
_xlpm.IsPeriodBlankCondition,ISBLANK($A272),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72" s="5">
        <f>_xlfn.LET(
_xlpm.IfPMIOwedIsBlank,IF($J272 = "",0,$J272),
_xlpm.TotalMonthlyPaymentCalculation,$F272+$G272+$I272+_xlpm.IfPMIOwedIsBlank,
_xlpm.IsPrincipalZeroCondition,ROUND($H271,2) = 0,
_xlpm.IsPrincipalRemainingBlankCondition,$H271="",
_xlpm.IsPeriodBlankCondition,ISBLANK($A272),
_xlpm.Calculation,IF(_xlpm.IsPeriodBlankCondition,"",IF(_xlpm.IsPrincipalRemainingBlankCondition,"",IF(_xlpm.IsPrincipalZeroCondition,"",_xlpm.TotalMonthlyPaymentCalculation))),
_xlpm.Calculation
)</f>
        <v>2086.0104653907556</v>
      </c>
      <c r="N272" s="5"/>
    </row>
    <row r="273" spans="1:14" x14ac:dyDescent="0.3">
      <c r="A273">
        <v>248</v>
      </c>
      <c r="B273" s="53">
        <f t="shared" si="3"/>
        <v>51349</v>
      </c>
      <c r="C273" s="70">
        <f>IF(ISBLANK($A273),"",'Variable Mortgage Schedule'!$C273)</f>
        <v>0.1</v>
      </c>
      <c r="D273" s="63">
        <f>_xlfn.LET(
_xlpm.Payment,IF(OR($C273&lt;&gt;$C272,$C272=""),-PMT($C273/12,COUNT($A273:$A$625),$H272),$D272),
_xlpm.IsPrincipalRemainingZeroCondition,ROUND($H272,2)=0,
_xlpm.IsPrincipalRemainingBlankCondition,$H272="",
_xlpm.IsPeriodBlankCondition,ISBLANK($A273),
_xlpm.Calculation,IF(_xlpm.IsPeriodBlankCondition,"",IF(_xlpm.IsPrincipalRemainingBlankCondition,"",IF(_xlpm.IsPrincipalRemainingZeroCondition,"",_xlpm.Payment))),
_xlpm.Calculation
)</f>
        <v>1586.0104653907558</v>
      </c>
      <c r="E273" s="5">
        <f>_xlfn.LET(
_xlpm.StartingPrincipalBalance,$H272,
_xlpm.IsPrincipalRemainingZeroCondition,ROUND($H272,2)=0,
_xlpm.IsPrincipalRemainingBlankCondition,$H272="",
_xlpm.IsPeriodBlankCondition,ISBLANK($A273),
_xlpm.Calculation,IF(_xlpm.IsPeriodBlankCondition,"",IF(_xlpm.IsPrincipalRemainingBlankCondition,"",IF(_xlpm.IsPrincipalRemainingZeroCondition,"",_xlpm.StartingPrincipalBalance))),
_xlpm.Calculation
)</f>
        <v>115810.10823847707</v>
      </c>
      <c r="F273" s="5" cm="1">
        <f t="array" ref="F273">_xlfn.LET(
_xlpm.InterestCalculation,$H272*($C273/12),
_xlpm.IsPrincipalRemainingZeroCondition,ROUND($H272,2)=0,
_xlpm.IsPrincipalRemainingBlankCondition,$H272="",
_xlpm.IsPeriodBlankCondition,ISBLANK($A273),
_xlpm.Calculation,IF(_xlpm.IsPeriodBlankCondition,"",IF(_xlpm.IsPrincipalRemainingBlankCondition,"",IF(_xlpm.IsPrincipalRemainingZeroCondition,"",_xlpm.InterestCalculation))),
_xlpm.Calculation
)</f>
        <v>965.08423532064228</v>
      </c>
      <c r="G273" s="5">
        <f>_xlfn.LET(
_xlpm.PrincipalOwedCalculation,$D273-$F273,
_xlpm.IsPrincipalLessThenOrEqualToMonthlyPaymentCondition,$H272&lt;=$D273,
_xlpm.IsPrincipalZeroCondition,ROUND($H272,2) = 0,
_xlpm.IsPrincipalRemainingBlankCondition,$H272="",
_xlpm.IsPeriodBlankCondition,ISBLANK($A273),
_xlpm.Calculation,IF(_xlpm.IsPeriodBlankCondition,"",IF(_xlpm.IsPrincipalRemainingBlankCondition,"",IF(_xlpm.IsPrincipalZeroCondition,"",IF(_xlpm.IsPrincipalLessThenOrEqualToMonthlyPaymentCondition,$H272,_xlpm.PrincipalOwedCalculation)))),
_xlpm.Calculation
)</f>
        <v>620.92623007011355</v>
      </c>
      <c r="H273" s="5">
        <f>_xlfn.LET(
_xlpm.StartingBalanceGreaterThanPrincipalOwedPlusPrepaymentCondition,$E273&gt;=$G273,
_xlpm.IsPrincpalOwedPlusPrepaymentLessThanOrEqualToPrincipalRemainingCondition,ROUND($G273,2)&lt;=ROUND($H272,2),
_xlpm.IsCurrentPrincapalOwedAmtGreaterThanPrevPrincipalOwedCondition,$G272&gt;$H272,
_xlpm.IsPrincipalZeroCondition,ROUND($H272,2) = 0,
_xlpm.IsPrincipalRemainingBlankCondition,$H272="",
_xlpm.IsPeriodBlankCondition,ISBLANK($A273),
_xlpm.Calculation,IF(_xlpm.IsPeriodBlankCondition,"",IF(_xlpm.IsPrincipalRemainingBlankCondition,"",IF(_xlpm.IsPrincipalZeroCondition,"",IF(_xlpm.StartingBalanceGreaterThanPrincipalOwedPlusPrepaymentCondition,$E273-$G273,0)))),
_xlpm.Calculation
)</f>
        <v>115189.18200840696</v>
      </c>
      <c r="I273" s="5">
        <f>_xlfn.LET(
_xlpm.PrincpalRemainingCalculation,$B$11,
_xlpm.IsPrincipalZeroCondition,ROUND($H272,2) = 0,
_xlpm.IsPrincipalRemainingBlankCondition,$H272="",
_xlpm.IsPeriodBlankCondition,ISBLANK($A273),
_xlpm.Calculation,IF(_xlpm.IsPeriodBlankCondition,"",IF(_xlpm.IsPrincipalRemainingBlankCondition,"",IF(_xlpm.IsPrincipalZeroCondition,"",_xlpm.PrincpalRemainingCalculation))),
_xlpm.Calculation
)</f>
        <v>500</v>
      </c>
      <c r="J273" s="5" t="str">
        <f>_xlfn.LET(
_xlpm.IsPrincipalRemainingLessThanOrEqualToPMICutoffAmtCondition,$H272&lt;=$B$2*(1-$B$13),
_xlpm.PMIMonthlyPayment,$B$17,
_xlpm.IsPrincipalZeroCondition,ROUND($H272,2) = 0,
_xlpm.IsPrincipalRemainingBlankCondition,$H272="",
_xlpm.IsPeriodBlankCondition,ISBLANK($A273),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73" s="5">
        <f>_xlfn.LET(
_xlpm.IfPMIOwedIsBlank,IF($J273 = "",0,$J273),
_xlpm.TotalMonthlyPaymentCalculation,$F273+$G273+$I273+_xlpm.IfPMIOwedIsBlank,
_xlpm.IsPrincipalZeroCondition,ROUND($H272,2) = 0,
_xlpm.IsPrincipalRemainingBlankCondition,$H272="",
_xlpm.IsPeriodBlankCondition,ISBLANK($A273),
_xlpm.Calculation,IF(_xlpm.IsPeriodBlankCondition,"",IF(_xlpm.IsPrincipalRemainingBlankCondition,"",IF(_xlpm.IsPrincipalZeroCondition,"",_xlpm.TotalMonthlyPaymentCalculation))),
_xlpm.Calculation
)</f>
        <v>2086.0104653907556</v>
      </c>
      <c r="N273" s="5"/>
    </row>
    <row r="274" spans="1:14" x14ac:dyDescent="0.3">
      <c r="A274">
        <v>249</v>
      </c>
      <c r="B274" s="53">
        <f t="shared" si="3"/>
        <v>51380</v>
      </c>
      <c r="C274" s="70">
        <f>IF(ISBLANK($A274),"",'Variable Mortgage Schedule'!$C274)</f>
        <v>0.1</v>
      </c>
      <c r="D274" s="63">
        <f>_xlfn.LET(
_xlpm.Payment,IF(OR($C274&lt;&gt;$C273,$C273=""),-PMT($C274/12,COUNT($A274:$A$625),$H273),$D273),
_xlpm.IsPrincipalRemainingZeroCondition,ROUND($H273,2)=0,
_xlpm.IsPrincipalRemainingBlankCondition,$H273="",
_xlpm.IsPeriodBlankCondition,ISBLANK($A274),
_xlpm.Calculation,IF(_xlpm.IsPeriodBlankCondition,"",IF(_xlpm.IsPrincipalRemainingBlankCondition,"",IF(_xlpm.IsPrincipalRemainingZeroCondition,"",_xlpm.Payment))),
_xlpm.Calculation
)</f>
        <v>1586.0104653907558</v>
      </c>
      <c r="E274" s="5">
        <f>_xlfn.LET(
_xlpm.StartingPrincipalBalance,$H273,
_xlpm.IsPrincipalRemainingZeroCondition,ROUND($H273,2)=0,
_xlpm.IsPrincipalRemainingBlankCondition,$H273="",
_xlpm.IsPeriodBlankCondition,ISBLANK($A274),
_xlpm.Calculation,IF(_xlpm.IsPeriodBlankCondition,"",IF(_xlpm.IsPrincipalRemainingBlankCondition,"",IF(_xlpm.IsPrincipalRemainingZeroCondition,"",_xlpm.StartingPrincipalBalance))),
_xlpm.Calculation
)</f>
        <v>115189.18200840696</v>
      </c>
      <c r="F274" s="5" cm="1">
        <f t="array" ref="F274">_xlfn.LET(
_xlpm.InterestCalculation,$H273*($C274/12),
_xlpm.IsPrincipalRemainingZeroCondition,ROUND($H273,2)=0,
_xlpm.IsPrincipalRemainingBlankCondition,$H273="",
_xlpm.IsPeriodBlankCondition,ISBLANK($A274),
_xlpm.Calculation,IF(_xlpm.IsPeriodBlankCondition,"",IF(_xlpm.IsPrincipalRemainingBlankCondition,"",IF(_xlpm.IsPrincipalRemainingZeroCondition,"",_xlpm.InterestCalculation))),
_xlpm.Calculation
)</f>
        <v>959.90985007005804</v>
      </c>
      <c r="G274" s="5">
        <f>_xlfn.LET(
_xlpm.PrincipalOwedCalculation,$D274-$F274,
_xlpm.IsPrincipalLessThenOrEqualToMonthlyPaymentCondition,$H273&lt;=$D274,
_xlpm.IsPrincipalZeroCondition,ROUND($H273,2) = 0,
_xlpm.IsPrincipalRemainingBlankCondition,$H273="",
_xlpm.IsPeriodBlankCondition,ISBLANK($A274),
_xlpm.Calculation,IF(_xlpm.IsPeriodBlankCondition,"",IF(_xlpm.IsPrincipalRemainingBlankCondition,"",IF(_xlpm.IsPrincipalZeroCondition,"",IF(_xlpm.IsPrincipalLessThenOrEqualToMonthlyPaymentCondition,$H273,_xlpm.PrincipalOwedCalculation)))),
_xlpm.Calculation
)</f>
        <v>626.10061532069778</v>
      </c>
      <c r="H274" s="5">
        <f>_xlfn.LET(
_xlpm.StartingBalanceGreaterThanPrincipalOwedPlusPrepaymentCondition,$E274&gt;=$G274,
_xlpm.IsPrincpalOwedPlusPrepaymentLessThanOrEqualToPrincipalRemainingCondition,ROUND($G274,2)&lt;=ROUND($H273,2),
_xlpm.IsCurrentPrincapalOwedAmtGreaterThanPrevPrincipalOwedCondition,$G273&gt;$H273,
_xlpm.IsPrincipalZeroCondition,ROUND($H273,2) = 0,
_xlpm.IsPrincipalRemainingBlankCondition,$H273="",
_xlpm.IsPeriodBlankCondition,ISBLANK($A274),
_xlpm.Calculation,IF(_xlpm.IsPeriodBlankCondition,"",IF(_xlpm.IsPrincipalRemainingBlankCondition,"",IF(_xlpm.IsPrincipalZeroCondition,"",IF(_xlpm.StartingBalanceGreaterThanPrincipalOwedPlusPrepaymentCondition,$E274-$G274,0)))),
_xlpm.Calculation
)</f>
        <v>114563.08139308626</v>
      </c>
      <c r="I274" s="5">
        <f>_xlfn.LET(
_xlpm.PrincpalRemainingCalculation,$B$11,
_xlpm.IsPrincipalZeroCondition,ROUND($H273,2) = 0,
_xlpm.IsPrincipalRemainingBlankCondition,$H273="",
_xlpm.IsPeriodBlankCondition,ISBLANK($A274),
_xlpm.Calculation,IF(_xlpm.IsPeriodBlankCondition,"",IF(_xlpm.IsPrincipalRemainingBlankCondition,"",IF(_xlpm.IsPrincipalZeroCondition,"",_xlpm.PrincpalRemainingCalculation))),
_xlpm.Calculation
)</f>
        <v>500</v>
      </c>
      <c r="J274" s="5" t="str">
        <f>_xlfn.LET(
_xlpm.IsPrincipalRemainingLessThanOrEqualToPMICutoffAmtCondition,$H273&lt;=$B$2*(1-$B$13),
_xlpm.PMIMonthlyPayment,$B$17,
_xlpm.IsPrincipalZeroCondition,ROUND($H273,2) = 0,
_xlpm.IsPrincipalRemainingBlankCondition,$H273="",
_xlpm.IsPeriodBlankCondition,ISBLANK($A274),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74" s="5">
        <f>_xlfn.LET(
_xlpm.IfPMIOwedIsBlank,IF($J274 = "",0,$J274),
_xlpm.TotalMonthlyPaymentCalculation,$F274+$G274+$I274+_xlpm.IfPMIOwedIsBlank,
_xlpm.IsPrincipalZeroCondition,ROUND($H273,2) = 0,
_xlpm.IsPrincipalRemainingBlankCondition,$H273="",
_xlpm.IsPeriodBlankCondition,ISBLANK($A274),
_xlpm.Calculation,IF(_xlpm.IsPeriodBlankCondition,"",IF(_xlpm.IsPrincipalRemainingBlankCondition,"",IF(_xlpm.IsPrincipalZeroCondition,"",_xlpm.TotalMonthlyPaymentCalculation))),
_xlpm.Calculation
)</f>
        <v>2086.0104653907556</v>
      </c>
      <c r="N274" s="5"/>
    </row>
    <row r="275" spans="1:14" x14ac:dyDescent="0.3">
      <c r="A275">
        <v>250</v>
      </c>
      <c r="B275" s="53">
        <f t="shared" si="3"/>
        <v>51410</v>
      </c>
      <c r="C275" s="70">
        <f>IF(ISBLANK($A275),"",'Variable Mortgage Schedule'!$C275)</f>
        <v>0.1</v>
      </c>
      <c r="D275" s="63">
        <f>_xlfn.LET(
_xlpm.Payment,IF(OR($C275&lt;&gt;$C274,$C274=""),-PMT($C275/12,COUNT($A275:$A$625),$H274),$D274),
_xlpm.IsPrincipalRemainingZeroCondition,ROUND($H274,2)=0,
_xlpm.IsPrincipalRemainingBlankCondition,$H274="",
_xlpm.IsPeriodBlankCondition,ISBLANK($A275),
_xlpm.Calculation,IF(_xlpm.IsPeriodBlankCondition,"",IF(_xlpm.IsPrincipalRemainingBlankCondition,"",IF(_xlpm.IsPrincipalRemainingZeroCondition,"",_xlpm.Payment))),
_xlpm.Calculation
)</f>
        <v>1586.0104653907558</v>
      </c>
      <c r="E275" s="5">
        <f>_xlfn.LET(
_xlpm.StartingPrincipalBalance,$H274,
_xlpm.IsPrincipalRemainingZeroCondition,ROUND($H274,2)=0,
_xlpm.IsPrincipalRemainingBlankCondition,$H274="",
_xlpm.IsPeriodBlankCondition,ISBLANK($A275),
_xlpm.Calculation,IF(_xlpm.IsPeriodBlankCondition,"",IF(_xlpm.IsPrincipalRemainingBlankCondition,"",IF(_xlpm.IsPrincipalRemainingZeroCondition,"",_xlpm.StartingPrincipalBalance))),
_xlpm.Calculation
)</f>
        <v>114563.08139308626</v>
      </c>
      <c r="F275" s="5" cm="1">
        <f t="array" ref="F275">_xlfn.LET(
_xlpm.InterestCalculation,$H274*($C275/12),
_xlpm.IsPrincipalRemainingZeroCondition,ROUND($H274,2)=0,
_xlpm.IsPrincipalRemainingBlankCondition,$H274="",
_xlpm.IsPeriodBlankCondition,ISBLANK($A275),
_xlpm.Calculation,IF(_xlpm.IsPeriodBlankCondition,"",IF(_xlpm.IsPrincipalRemainingBlankCondition,"",IF(_xlpm.IsPrincipalRemainingZeroCondition,"",_xlpm.InterestCalculation))),
_xlpm.Calculation
)</f>
        <v>954.69234494238549</v>
      </c>
      <c r="G275" s="5">
        <f>_xlfn.LET(
_xlpm.PrincipalOwedCalculation,$D275-$F275,
_xlpm.IsPrincipalLessThenOrEqualToMonthlyPaymentCondition,$H274&lt;=$D275,
_xlpm.IsPrincipalZeroCondition,ROUND($H274,2) = 0,
_xlpm.IsPrincipalRemainingBlankCondition,$H274="",
_xlpm.IsPeriodBlankCondition,ISBLANK($A275),
_xlpm.Calculation,IF(_xlpm.IsPeriodBlankCondition,"",IF(_xlpm.IsPrincipalRemainingBlankCondition,"",IF(_xlpm.IsPrincipalZeroCondition,"",IF(_xlpm.IsPrincipalLessThenOrEqualToMonthlyPaymentCondition,$H274,_xlpm.PrincipalOwedCalculation)))),
_xlpm.Calculation
)</f>
        <v>631.31812044837034</v>
      </c>
      <c r="H275" s="5">
        <f>_xlfn.LET(
_xlpm.StartingBalanceGreaterThanPrincipalOwedPlusPrepaymentCondition,$E275&gt;=$G275,
_xlpm.IsPrincpalOwedPlusPrepaymentLessThanOrEqualToPrincipalRemainingCondition,ROUND($G275,2)&lt;=ROUND($H274,2),
_xlpm.IsCurrentPrincapalOwedAmtGreaterThanPrevPrincipalOwedCondition,$G274&gt;$H274,
_xlpm.IsPrincipalZeroCondition,ROUND($H274,2) = 0,
_xlpm.IsPrincipalRemainingBlankCondition,$H274="",
_xlpm.IsPeriodBlankCondition,ISBLANK($A275),
_xlpm.Calculation,IF(_xlpm.IsPeriodBlankCondition,"",IF(_xlpm.IsPrincipalRemainingBlankCondition,"",IF(_xlpm.IsPrincipalZeroCondition,"",IF(_xlpm.StartingBalanceGreaterThanPrincipalOwedPlusPrepaymentCondition,$E275-$G275,0)))),
_xlpm.Calculation
)</f>
        <v>113931.76327263789</v>
      </c>
      <c r="I275" s="5">
        <f>_xlfn.LET(
_xlpm.PrincpalRemainingCalculation,$B$11,
_xlpm.IsPrincipalZeroCondition,ROUND($H274,2) = 0,
_xlpm.IsPrincipalRemainingBlankCondition,$H274="",
_xlpm.IsPeriodBlankCondition,ISBLANK($A275),
_xlpm.Calculation,IF(_xlpm.IsPeriodBlankCondition,"",IF(_xlpm.IsPrincipalRemainingBlankCondition,"",IF(_xlpm.IsPrincipalZeroCondition,"",_xlpm.PrincpalRemainingCalculation))),
_xlpm.Calculation
)</f>
        <v>500</v>
      </c>
      <c r="J275" s="5" t="str">
        <f>_xlfn.LET(
_xlpm.IsPrincipalRemainingLessThanOrEqualToPMICutoffAmtCondition,$H274&lt;=$B$2*(1-$B$13),
_xlpm.PMIMonthlyPayment,$B$17,
_xlpm.IsPrincipalZeroCondition,ROUND($H274,2) = 0,
_xlpm.IsPrincipalRemainingBlankCondition,$H274="",
_xlpm.IsPeriodBlankCondition,ISBLANK($A275),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75" s="5">
        <f>_xlfn.LET(
_xlpm.IfPMIOwedIsBlank,IF($J275 = "",0,$J275),
_xlpm.TotalMonthlyPaymentCalculation,$F275+$G275+$I275+_xlpm.IfPMIOwedIsBlank,
_xlpm.IsPrincipalZeroCondition,ROUND($H274,2) = 0,
_xlpm.IsPrincipalRemainingBlankCondition,$H274="",
_xlpm.IsPeriodBlankCondition,ISBLANK($A275),
_xlpm.Calculation,IF(_xlpm.IsPeriodBlankCondition,"",IF(_xlpm.IsPrincipalRemainingBlankCondition,"",IF(_xlpm.IsPrincipalZeroCondition,"",_xlpm.TotalMonthlyPaymentCalculation))),
_xlpm.Calculation
)</f>
        <v>2086.0104653907556</v>
      </c>
      <c r="N275" s="5"/>
    </row>
    <row r="276" spans="1:14" x14ac:dyDescent="0.3">
      <c r="A276">
        <v>251</v>
      </c>
      <c r="B276" s="53">
        <f t="shared" si="3"/>
        <v>51441</v>
      </c>
      <c r="C276" s="70">
        <f>IF(ISBLANK($A276),"",'Variable Mortgage Schedule'!$C276)</f>
        <v>0.1</v>
      </c>
      <c r="D276" s="63">
        <f>_xlfn.LET(
_xlpm.Payment,IF(OR($C276&lt;&gt;$C275,$C275=""),-PMT($C276/12,COUNT($A276:$A$625),$H275),$D275),
_xlpm.IsPrincipalRemainingZeroCondition,ROUND($H275,2)=0,
_xlpm.IsPrincipalRemainingBlankCondition,$H275="",
_xlpm.IsPeriodBlankCondition,ISBLANK($A276),
_xlpm.Calculation,IF(_xlpm.IsPeriodBlankCondition,"",IF(_xlpm.IsPrincipalRemainingBlankCondition,"",IF(_xlpm.IsPrincipalRemainingZeroCondition,"",_xlpm.Payment))),
_xlpm.Calculation
)</f>
        <v>1586.0104653907558</v>
      </c>
      <c r="E276" s="5">
        <f>_xlfn.LET(
_xlpm.StartingPrincipalBalance,$H275,
_xlpm.IsPrincipalRemainingZeroCondition,ROUND($H275,2)=0,
_xlpm.IsPrincipalRemainingBlankCondition,$H275="",
_xlpm.IsPeriodBlankCondition,ISBLANK($A276),
_xlpm.Calculation,IF(_xlpm.IsPeriodBlankCondition,"",IF(_xlpm.IsPrincipalRemainingBlankCondition,"",IF(_xlpm.IsPrincipalRemainingZeroCondition,"",_xlpm.StartingPrincipalBalance))),
_xlpm.Calculation
)</f>
        <v>113931.76327263789</v>
      </c>
      <c r="F276" s="5" cm="1">
        <f t="array" ref="F276">_xlfn.LET(
_xlpm.InterestCalculation,$H275*($C276/12),
_xlpm.IsPrincipalRemainingZeroCondition,ROUND($H275,2)=0,
_xlpm.IsPrincipalRemainingBlankCondition,$H275="",
_xlpm.IsPeriodBlankCondition,ISBLANK($A276),
_xlpm.Calculation,IF(_xlpm.IsPeriodBlankCondition,"",IF(_xlpm.IsPrincipalRemainingBlankCondition,"",IF(_xlpm.IsPrincipalRemainingZeroCondition,"",_xlpm.InterestCalculation))),
_xlpm.Calculation
)</f>
        <v>949.43136060531572</v>
      </c>
      <c r="G276" s="5">
        <f>_xlfn.LET(
_xlpm.PrincipalOwedCalculation,$D276-$F276,
_xlpm.IsPrincipalLessThenOrEqualToMonthlyPaymentCondition,$H275&lt;=$D276,
_xlpm.IsPrincipalZeroCondition,ROUND($H275,2) = 0,
_xlpm.IsPrincipalRemainingBlankCondition,$H275="",
_xlpm.IsPeriodBlankCondition,ISBLANK($A276),
_xlpm.Calculation,IF(_xlpm.IsPeriodBlankCondition,"",IF(_xlpm.IsPrincipalRemainingBlankCondition,"",IF(_xlpm.IsPrincipalZeroCondition,"",IF(_xlpm.IsPrincipalLessThenOrEqualToMonthlyPaymentCondition,$H275,_xlpm.PrincipalOwedCalculation)))),
_xlpm.Calculation
)</f>
        <v>636.57910478544011</v>
      </c>
      <c r="H276" s="5">
        <f>_xlfn.LET(
_xlpm.StartingBalanceGreaterThanPrincipalOwedPlusPrepaymentCondition,$E276&gt;=$G276,
_xlpm.IsPrincpalOwedPlusPrepaymentLessThanOrEqualToPrincipalRemainingCondition,ROUND($G276,2)&lt;=ROUND($H275,2),
_xlpm.IsCurrentPrincapalOwedAmtGreaterThanPrevPrincipalOwedCondition,$G275&gt;$H275,
_xlpm.IsPrincipalZeroCondition,ROUND($H275,2) = 0,
_xlpm.IsPrincipalRemainingBlankCondition,$H275="",
_xlpm.IsPeriodBlankCondition,ISBLANK($A276),
_xlpm.Calculation,IF(_xlpm.IsPeriodBlankCondition,"",IF(_xlpm.IsPrincipalRemainingBlankCondition,"",IF(_xlpm.IsPrincipalZeroCondition,"",IF(_xlpm.StartingBalanceGreaterThanPrincipalOwedPlusPrepaymentCondition,$E276-$G276,0)))),
_xlpm.Calculation
)</f>
        <v>113295.18416785245</v>
      </c>
      <c r="I276" s="5">
        <f>_xlfn.LET(
_xlpm.PrincpalRemainingCalculation,$B$11,
_xlpm.IsPrincipalZeroCondition,ROUND($H275,2) = 0,
_xlpm.IsPrincipalRemainingBlankCondition,$H275="",
_xlpm.IsPeriodBlankCondition,ISBLANK($A276),
_xlpm.Calculation,IF(_xlpm.IsPeriodBlankCondition,"",IF(_xlpm.IsPrincipalRemainingBlankCondition,"",IF(_xlpm.IsPrincipalZeroCondition,"",_xlpm.PrincpalRemainingCalculation))),
_xlpm.Calculation
)</f>
        <v>500</v>
      </c>
      <c r="J276" s="5" t="str">
        <f>_xlfn.LET(
_xlpm.IsPrincipalRemainingLessThanOrEqualToPMICutoffAmtCondition,$H275&lt;=$B$2*(1-$B$13),
_xlpm.PMIMonthlyPayment,$B$17,
_xlpm.IsPrincipalZeroCondition,ROUND($H275,2) = 0,
_xlpm.IsPrincipalRemainingBlankCondition,$H275="",
_xlpm.IsPeriodBlankCondition,ISBLANK($A276),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76" s="5">
        <f>_xlfn.LET(
_xlpm.IfPMIOwedIsBlank,IF($J276 = "",0,$J276),
_xlpm.TotalMonthlyPaymentCalculation,$F276+$G276+$I276+_xlpm.IfPMIOwedIsBlank,
_xlpm.IsPrincipalZeroCondition,ROUND($H275,2) = 0,
_xlpm.IsPrincipalRemainingBlankCondition,$H275="",
_xlpm.IsPeriodBlankCondition,ISBLANK($A276),
_xlpm.Calculation,IF(_xlpm.IsPeriodBlankCondition,"",IF(_xlpm.IsPrincipalRemainingBlankCondition,"",IF(_xlpm.IsPrincipalZeroCondition,"",_xlpm.TotalMonthlyPaymentCalculation))),
_xlpm.Calculation
)</f>
        <v>2086.0104653907556</v>
      </c>
      <c r="N276" s="5"/>
    </row>
    <row r="277" spans="1:14" x14ac:dyDescent="0.3">
      <c r="A277">
        <v>252</v>
      </c>
      <c r="B277" s="53">
        <f t="shared" si="3"/>
        <v>51471</v>
      </c>
      <c r="C277" s="70">
        <f>IF(ISBLANK($A277),"",'Variable Mortgage Schedule'!$C277)</f>
        <v>0.1</v>
      </c>
      <c r="D277" s="63">
        <f>_xlfn.LET(
_xlpm.Payment,IF(OR($C277&lt;&gt;$C276,$C276=""),-PMT($C277/12,COUNT($A277:$A$625),$H276),$D276),
_xlpm.IsPrincipalRemainingZeroCondition,ROUND($H276,2)=0,
_xlpm.IsPrincipalRemainingBlankCondition,$H276="",
_xlpm.IsPeriodBlankCondition,ISBLANK($A277),
_xlpm.Calculation,IF(_xlpm.IsPeriodBlankCondition,"",IF(_xlpm.IsPrincipalRemainingBlankCondition,"",IF(_xlpm.IsPrincipalRemainingZeroCondition,"",_xlpm.Payment))),
_xlpm.Calculation
)</f>
        <v>1586.0104653907558</v>
      </c>
      <c r="E277" s="5">
        <f>_xlfn.LET(
_xlpm.StartingPrincipalBalance,$H276,
_xlpm.IsPrincipalRemainingZeroCondition,ROUND($H276,2)=0,
_xlpm.IsPrincipalRemainingBlankCondition,$H276="",
_xlpm.IsPeriodBlankCondition,ISBLANK($A277),
_xlpm.Calculation,IF(_xlpm.IsPeriodBlankCondition,"",IF(_xlpm.IsPrincipalRemainingBlankCondition,"",IF(_xlpm.IsPrincipalRemainingZeroCondition,"",_xlpm.StartingPrincipalBalance))),
_xlpm.Calculation
)</f>
        <v>113295.18416785245</v>
      </c>
      <c r="F277" s="5" cm="1">
        <f t="array" ref="F277">_xlfn.LET(
_xlpm.InterestCalculation,$H276*($C277/12),
_xlpm.IsPrincipalRemainingZeroCondition,ROUND($H276,2)=0,
_xlpm.IsPrincipalRemainingBlankCondition,$H276="",
_xlpm.IsPeriodBlankCondition,ISBLANK($A277),
_xlpm.Calculation,IF(_xlpm.IsPeriodBlankCondition,"",IF(_xlpm.IsPrincipalRemainingBlankCondition,"",IF(_xlpm.IsPrincipalRemainingZeroCondition,"",_xlpm.InterestCalculation))),
_xlpm.Calculation
)</f>
        <v>944.12653473210378</v>
      </c>
      <c r="G277" s="5">
        <f>_xlfn.LET(
_xlpm.PrincipalOwedCalculation,$D277-$F277,
_xlpm.IsPrincipalLessThenOrEqualToMonthlyPaymentCondition,$H276&lt;=$D277,
_xlpm.IsPrincipalZeroCondition,ROUND($H276,2) = 0,
_xlpm.IsPrincipalRemainingBlankCondition,$H276="",
_xlpm.IsPeriodBlankCondition,ISBLANK($A277),
_xlpm.Calculation,IF(_xlpm.IsPeriodBlankCondition,"",IF(_xlpm.IsPrincipalRemainingBlankCondition,"",IF(_xlpm.IsPrincipalZeroCondition,"",IF(_xlpm.IsPrincipalLessThenOrEqualToMonthlyPaymentCondition,$H276,_xlpm.PrincipalOwedCalculation)))),
_xlpm.Calculation
)</f>
        <v>641.88393065865205</v>
      </c>
      <c r="H277" s="5">
        <f>_xlfn.LET(
_xlpm.StartingBalanceGreaterThanPrincipalOwedPlusPrepaymentCondition,$E277&gt;=$G277,
_xlpm.IsPrincpalOwedPlusPrepaymentLessThanOrEqualToPrincipalRemainingCondition,ROUND($G277,2)&lt;=ROUND($H276,2),
_xlpm.IsCurrentPrincapalOwedAmtGreaterThanPrevPrincipalOwedCondition,$G276&gt;$H276,
_xlpm.IsPrincipalZeroCondition,ROUND($H276,2) = 0,
_xlpm.IsPrincipalRemainingBlankCondition,$H276="",
_xlpm.IsPeriodBlankCondition,ISBLANK($A277),
_xlpm.Calculation,IF(_xlpm.IsPeriodBlankCondition,"",IF(_xlpm.IsPrincipalRemainingBlankCondition,"",IF(_xlpm.IsPrincipalZeroCondition,"",IF(_xlpm.StartingBalanceGreaterThanPrincipalOwedPlusPrepaymentCondition,$E277-$G277,0)))),
_xlpm.Calculation
)</f>
        <v>112653.30023719381</v>
      </c>
      <c r="I277" s="5">
        <f>_xlfn.LET(
_xlpm.PrincpalRemainingCalculation,$B$11,
_xlpm.IsPrincipalZeroCondition,ROUND($H276,2) = 0,
_xlpm.IsPrincipalRemainingBlankCondition,$H276="",
_xlpm.IsPeriodBlankCondition,ISBLANK($A277),
_xlpm.Calculation,IF(_xlpm.IsPeriodBlankCondition,"",IF(_xlpm.IsPrincipalRemainingBlankCondition,"",IF(_xlpm.IsPrincipalZeroCondition,"",_xlpm.PrincpalRemainingCalculation))),
_xlpm.Calculation
)</f>
        <v>500</v>
      </c>
      <c r="J277" s="5" t="str">
        <f>_xlfn.LET(
_xlpm.IsPrincipalRemainingLessThanOrEqualToPMICutoffAmtCondition,$H276&lt;=$B$2*(1-$B$13),
_xlpm.PMIMonthlyPayment,$B$17,
_xlpm.IsPrincipalZeroCondition,ROUND($H276,2) = 0,
_xlpm.IsPrincipalRemainingBlankCondition,$H276="",
_xlpm.IsPeriodBlankCondition,ISBLANK($A277),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77" s="5">
        <f>_xlfn.LET(
_xlpm.IfPMIOwedIsBlank,IF($J277 = "",0,$J277),
_xlpm.TotalMonthlyPaymentCalculation,$F277+$G277+$I277+_xlpm.IfPMIOwedIsBlank,
_xlpm.IsPrincipalZeroCondition,ROUND($H276,2) = 0,
_xlpm.IsPrincipalRemainingBlankCondition,$H276="",
_xlpm.IsPeriodBlankCondition,ISBLANK($A277),
_xlpm.Calculation,IF(_xlpm.IsPeriodBlankCondition,"",IF(_xlpm.IsPrincipalRemainingBlankCondition,"",IF(_xlpm.IsPrincipalZeroCondition,"",_xlpm.TotalMonthlyPaymentCalculation))),
_xlpm.Calculation
)</f>
        <v>2086.0104653907556</v>
      </c>
      <c r="N277" s="5"/>
    </row>
    <row r="278" spans="1:14" x14ac:dyDescent="0.3">
      <c r="A278">
        <v>253</v>
      </c>
      <c r="B278" s="53">
        <f t="shared" si="3"/>
        <v>51502</v>
      </c>
      <c r="C278" s="70">
        <f>IF(ISBLANK($A278),"",'Variable Mortgage Schedule'!$C278)</f>
        <v>0.1</v>
      </c>
      <c r="D278" s="63">
        <f>_xlfn.LET(
_xlpm.Payment,IF(OR($C278&lt;&gt;$C277,$C277=""),-PMT($C278/12,COUNT($A278:$A$625),$H277),$D277),
_xlpm.IsPrincipalRemainingZeroCondition,ROUND($H277,2)=0,
_xlpm.IsPrincipalRemainingBlankCondition,$H277="",
_xlpm.IsPeriodBlankCondition,ISBLANK($A278),
_xlpm.Calculation,IF(_xlpm.IsPeriodBlankCondition,"",IF(_xlpm.IsPrincipalRemainingBlankCondition,"",IF(_xlpm.IsPrincipalRemainingZeroCondition,"",_xlpm.Payment))),
_xlpm.Calculation
)</f>
        <v>1586.0104653907558</v>
      </c>
      <c r="E278" s="5">
        <f>_xlfn.LET(
_xlpm.StartingPrincipalBalance,$H277,
_xlpm.IsPrincipalRemainingZeroCondition,ROUND($H277,2)=0,
_xlpm.IsPrincipalRemainingBlankCondition,$H277="",
_xlpm.IsPeriodBlankCondition,ISBLANK($A278),
_xlpm.Calculation,IF(_xlpm.IsPeriodBlankCondition,"",IF(_xlpm.IsPrincipalRemainingBlankCondition,"",IF(_xlpm.IsPrincipalRemainingZeroCondition,"",_xlpm.StartingPrincipalBalance))),
_xlpm.Calculation
)</f>
        <v>112653.30023719381</v>
      </c>
      <c r="F278" s="5" cm="1">
        <f t="array" ref="F278">_xlfn.LET(
_xlpm.InterestCalculation,$H277*($C278/12),
_xlpm.IsPrincipalRemainingZeroCondition,ROUND($H277,2)=0,
_xlpm.IsPrincipalRemainingBlankCondition,$H277="",
_xlpm.IsPeriodBlankCondition,ISBLANK($A278),
_xlpm.Calculation,IF(_xlpm.IsPeriodBlankCondition,"",IF(_xlpm.IsPrincipalRemainingBlankCondition,"",IF(_xlpm.IsPrincipalRemainingZeroCondition,"",_xlpm.InterestCalculation))),
_xlpm.Calculation
)</f>
        <v>938.77750197661499</v>
      </c>
      <c r="G278" s="5">
        <f>_xlfn.LET(
_xlpm.PrincipalOwedCalculation,$D278-$F278,
_xlpm.IsPrincipalLessThenOrEqualToMonthlyPaymentCondition,$H277&lt;=$D278,
_xlpm.IsPrincipalZeroCondition,ROUND($H277,2) = 0,
_xlpm.IsPrincipalRemainingBlankCondition,$H277="",
_xlpm.IsPeriodBlankCondition,ISBLANK($A278),
_xlpm.Calculation,IF(_xlpm.IsPeriodBlankCondition,"",IF(_xlpm.IsPrincipalRemainingBlankCondition,"",IF(_xlpm.IsPrincipalZeroCondition,"",IF(_xlpm.IsPrincipalLessThenOrEqualToMonthlyPaymentCondition,$H277,_xlpm.PrincipalOwedCalculation)))),
_xlpm.Calculation
)</f>
        <v>647.23296341414084</v>
      </c>
      <c r="H278" s="5">
        <f>_xlfn.LET(
_xlpm.StartingBalanceGreaterThanPrincipalOwedPlusPrepaymentCondition,$E278&gt;=$G278,
_xlpm.IsPrincpalOwedPlusPrepaymentLessThanOrEqualToPrincipalRemainingCondition,ROUND($G278,2)&lt;=ROUND($H277,2),
_xlpm.IsCurrentPrincapalOwedAmtGreaterThanPrevPrincipalOwedCondition,$G277&gt;$H277,
_xlpm.IsPrincipalZeroCondition,ROUND($H277,2) = 0,
_xlpm.IsPrincipalRemainingBlankCondition,$H277="",
_xlpm.IsPeriodBlankCondition,ISBLANK($A278),
_xlpm.Calculation,IF(_xlpm.IsPeriodBlankCondition,"",IF(_xlpm.IsPrincipalRemainingBlankCondition,"",IF(_xlpm.IsPrincipalZeroCondition,"",IF(_xlpm.StartingBalanceGreaterThanPrincipalOwedPlusPrepaymentCondition,$E278-$G278,0)))),
_xlpm.Calculation
)</f>
        <v>112006.06727377967</v>
      </c>
      <c r="I278" s="5">
        <f>_xlfn.LET(
_xlpm.PrincpalRemainingCalculation,$B$11,
_xlpm.IsPrincipalZeroCondition,ROUND($H277,2) = 0,
_xlpm.IsPrincipalRemainingBlankCondition,$H277="",
_xlpm.IsPeriodBlankCondition,ISBLANK($A278),
_xlpm.Calculation,IF(_xlpm.IsPeriodBlankCondition,"",IF(_xlpm.IsPrincipalRemainingBlankCondition,"",IF(_xlpm.IsPrincipalZeroCondition,"",_xlpm.PrincpalRemainingCalculation))),
_xlpm.Calculation
)</f>
        <v>500</v>
      </c>
      <c r="J278" s="5" t="str">
        <f>_xlfn.LET(
_xlpm.IsPrincipalRemainingLessThanOrEqualToPMICutoffAmtCondition,$H277&lt;=$B$2*(1-$B$13),
_xlpm.PMIMonthlyPayment,$B$17,
_xlpm.IsPrincipalZeroCondition,ROUND($H277,2) = 0,
_xlpm.IsPrincipalRemainingBlankCondition,$H277="",
_xlpm.IsPeriodBlankCondition,ISBLANK($A278),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78" s="5">
        <f>_xlfn.LET(
_xlpm.IfPMIOwedIsBlank,IF($J278 = "",0,$J278),
_xlpm.TotalMonthlyPaymentCalculation,$F278+$G278+$I278+_xlpm.IfPMIOwedIsBlank,
_xlpm.IsPrincipalZeroCondition,ROUND($H277,2) = 0,
_xlpm.IsPrincipalRemainingBlankCondition,$H277="",
_xlpm.IsPeriodBlankCondition,ISBLANK($A278),
_xlpm.Calculation,IF(_xlpm.IsPeriodBlankCondition,"",IF(_xlpm.IsPrincipalRemainingBlankCondition,"",IF(_xlpm.IsPrincipalZeroCondition,"",_xlpm.TotalMonthlyPaymentCalculation))),
_xlpm.Calculation
)</f>
        <v>2086.0104653907556</v>
      </c>
      <c r="N278" s="5"/>
    </row>
    <row r="279" spans="1:14" x14ac:dyDescent="0.3">
      <c r="A279">
        <v>254</v>
      </c>
      <c r="B279" s="53">
        <f t="shared" si="3"/>
        <v>51533</v>
      </c>
      <c r="C279" s="70">
        <f>IF(ISBLANK($A279),"",'Variable Mortgage Schedule'!$C279)</f>
        <v>0.1</v>
      </c>
      <c r="D279" s="63">
        <f>_xlfn.LET(
_xlpm.Payment,IF(OR($C279&lt;&gt;$C278,$C278=""),-PMT($C279/12,COUNT($A279:$A$625),$H278),$D278),
_xlpm.IsPrincipalRemainingZeroCondition,ROUND($H278,2)=0,
_xlpm.IsPrincipalRemainingBlankCondition,$H278="",
_xlpm.IsPeriodBlankCondition,ISBLANK($A279),
_xlpm.Calculation,IF(_xlpm.IsPeriodBlankCondition,"",IF(_xlpm.IsPrincipalRemainingBlankCondition,"",IF(_xlpm.IsPrincipalRemainingZeroCondition,"",_xlpm.Payment))),
_xlpm.Calculation
)</f>
        <v>1586.0104653907558</v>
      </c>
      <c r="E279" s="5">
        <f>_xlfn.LET(
_xlpm.StartingPrincipalBalance,$H278,
_xlpm.IsPrincipalRemainingZeroCondition,ROUND($H278,2)=0,
_xlpm.IsPrincipalRemainingBlankCondition,$H278="",
_xlpm.IsPeriodBlankCondition,ISBLANK($A279),
_xlpm.Calculation,IF(_xlpm.IsPeriodBlankCondition,"",IF(_xlpm.IsPrincipalRemainingBlankCondition,"",IF(_xlpm.IsPrincipalRemainingZeroCondition,"",_xlpm.StartingPrincipalBalance))),
_xlpm.Calculation
)</f>
        <v>112006.06727377967</v>
      </c>
      <c r="F279" s="5" cm="1">
        <f t="array" ref="F279">_xlfn.LET(
_xlpm.InterestCalculation,$H278*($C279/12),
_xlpm.IsPrincipalRemainingZeroCondition,ROUND($H278,2)=0,
_xlpm.IsPrincipalRemainingBlankCondition,$H278="",
_xlpm.IsPeriodBlankCondition,ISBLANK($A279),
_xlpm.Calculation,IF(_xlpm.IsPeriodBlankCondition,"",IF(_xlpm.IsPrincipalRemainingBlankCondition,"",IF(_xlpm.IsPrincipalRemainingZeroCondition,"",_xlpm.InterestCalculation))),
_xlpm.Calculation
)</f>
        <v>933.38389394816386</v>
      </c>
      <c r="G279" s="5">
        <f>_xlfn.LET(
_xlpm.PrincipalOwedCalculation,$D279-$F279,
_xlpm.IsPrincipalLessThenOrEqualToMonthlyPaymentCondition,$H278&lt;=$D279,
_xlpm.IsPrincipalZeroCondition,ROUND($H278,2) = 0,
_xlpm.IsPrincipalRemainingBlankCondition,$H278="",
_xlpm.IsPeriodBlankCondition,ISBLANK($A279),
_xlpm.Calculation,IF(_xlpm.IsPeriodBlankCondition,"",IF(_xlpm.IsPrincipalRemainingBlankCondition,"",IF(_xlpm.IsPrincipalZeroCondition,"",IF(_xlpm.IsPrincipalLessThenOrEqualToMonthlyPaymentCondition,$H278,_xlpm.PrincipalOwedCalculation)))),
_xlpm.Calculation
)</f>
        <v>652.62657144259197</v>
      </c>
      <c r="H279" s="5">
        <f>_xlfn.LET(
_xlpm.StartingBalanceGreaterThanPrincipalOwedPlusPrepaymentCondition,$E279&gt;=$G279,
_xlpm.IsPrincpalOwedPlusPrepaymentLessThanOrEqualToPrincipalRemainingCondition,ROUND($G279,2)&lt;=ROUND($H278,2),
_xlpm.IsCurrentPrincapalOwedAmtGreaterThanPrevPrincipalOwedCondition,$G278&gt;$H278,
_xlpm.IsPrincipalZeroCondition,ROUND($H278,2) = 0,
_xlpm.IsPrincipalRemainingBlankCondition,$H278="",
_xlpm.IsPeriodBlankCondition,ISBLANK($A279),
_xlpm.Calculation,IF(_xlpm.IsPeriodBlankCondition,"",IF(_xlpm.IsPrincipalRemainingBlankCondition,"",IF(_xlpm.IsPrincipalZeroCondition,"",IF(_xlpm.StartingBalanceGreaterThanPrincipalOwedPlusPrepaymentCondition,$E279-$G279,0)))),
_xlpm.Calculation
)</f>
        <v>111353.44070233707</v>
      </c>
      <c r="I279" s="5">
        <f>_xlfn.LET(
_xlpm.PrincpalRemainingCalculation,$B$11,
_xlpm.IsPrincipalZeroCondition,ROUND($H278,2) = 0,
_xlpm.IsPrincipalRemainingBlankCondition,$H278="",
_xlpm.IsPeriodBlankCondition,ISBLANK($A279),
_xlpm.Calculation,IF(_xlpm.IsPeriodBlankCondition,"",IF(_xlpm.IsPrincipalRemainingBlankCondition,"",IF(_xlpm.IsPrincipalZeroCondition,"",_xlpm.PrincpalRemainingCalculation))),
_xlpm.Calculation
)</f>
        <v>500</v>
      </c>
      <c r="J279" s="5" t="str">
        <f>_xlfn.LET(
_xlpm.IsPrincipalRemainingLessThanOrEqualToPMICutoffAmtCondition,$H278&lt;=$B$2*(1-$B$13),
_xlpm.PMIMonthlyPayment,$B$17,
_xlpm.IsPrincipalZeroCondition,ROUND($H278,2) = 0,
_xlpm.IsPrincipalRemainingBlankCondition,$H278="",
_xlpm.IsPeriodBlankCondition,ISBLANK($A279),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79" s="5">
        <f>_xlfn.LET(
_xlpm.IfPMIOwedIsBlank,IF($J279 = "",0,$J279),
_xlpm.TotalMonthlyPaymentCalculation,$F279+$G279+$I279+_xlpm.IfPMIOwedIsBlank,
_xlpm.IsPrincipalZeroCondition,ROUND($H278,2) = 0,
_xlpm.IsPrincipalRemainingBlankCondition,$H278="",
_xlpm.IsPeriodBlankCondition,ISBLANK($A279),
_xlpm.Calculation,IF(_xlpm.IsPeriodBlankCondition,"",IF(_xlpm.IsPrincipalRemainingBlankCondition,"",IF(_xlpm.IsPrincipalZeroCondition,"",_xlpm.TotalMonthlyPaymentCalculation))),
_xlpm.Calculation
)</f>
        <v>2086.0104653907556</v>
      </c>
      <c r="N279" s="5"/>
    </row>
    <row r="280" spans="1:14" x14ac:dyDescent="0.3">
      <c r="A280">
        <v>255</v>
      </c>
      <c r="B280" s="53">
        <f t="shared" si="3"/>
        <v>51561</v>
      </c>
      <c r="C280" s="70">
        <f>IF(ISBLANK($A280),"",'Variable Mortgage Schedule'!$C280)</f>
        <v>0.1</v>
      </c>
      <c r="D280" s="63">
        <f>_xlfn.LET(
_xlpm.Payment,IF(OR($C280&lt;&gt;$C279,$C279=""),-PMT($C280/12,COUNT($A280:$A$625),$H279),$D279),
_xlpm.IsPrincipalRemainingZeroCondition,ROUND($H279,2)=0,
_xlpm.IsPrincipalRemainingBlankCondition,$H279="",
_xlpm.IsPeriodBlankCondition,ISBLANK($A280),
_xlpm.Calculation,IF(_xlpm.IsPeriodBlankCondition,"",IF(_xlpm.IsPrincipalRemainingBlankCondition,"",IF(_xlpm.IsPrincipalRemainingZeroCondition,"",_xlpm.Payment))),
_xlpm.Calculation
)</f>
        <v>1586.0104653907558</v>
      </c>
      <c r="E280" s="5">
        <f>_xlfn.LET(
_xlpm.StartingPrincipalBalance,$H279,
_xlpm.IsPrincipalRemainingZeroCondition,ROUND($H279,2)=0,
_xlpm.IsPrincipalRemainingBlankCondition,$H279="",
_xlpm.IsPeriodBlankCondition,ISBLANK($A280),
_xlpm.Calculation,IF(_xlpm.IsPeriodBlankCondition,"",IF(_xlpm.IsPrincipalRemainingBlankCondition,"",IF(_xlpm.IsPrincipalRemainingZeroCondition,"",_xlpm.StartingPrincipalBalance))),
_xlpm.Calculation
)</f>
        <v>111353.44070233707</v>
      </c>
      <c r="F280" s="5" cm="1">
        <f t="array" ref="F280">_xlfn.LET(
_xlpm.InterestCalculation,$H279*($C280/12),
_xlpm.IsPrincipalRemainingZeroCondition,ROUND($H279,2)=0,
_xlpm.IsPrincipalRemainingBlankCondition,$H279="",
_xlpm.IsPeriodBlankCondition,ISBLANK($A280),
_xlpm.Calculation,IF(_xlpm.IsPeriodBlankCondition,"",IF(_xlpm.IsPrincipalRemainingBlankCondition,"",IF(_xlpm.IsPrincipalRemainingZeroCondition,"",_xlpm.InterestCalculation))),
_xlpm.Calculation
)</f>
        <v>927.94533918614229</v>
      </c>
      <c r="G280" s="5">
        <f>_xlfn.LET(
_xlpm.PrincipalOwedCalculation,$D280-$F280,
_xlpm.IsPrincipalLessThenOrEqualToMonthlyPaymentCondition,$H279&lt;=$D280,
_xlpm.IsPrincipalZeroCondition,ROUND($H279,2) = 0,
_xlpm.IsPrincipalRemainingBlankCondition,$H279="",
_xlpm.IsPeriodBlankCondition,ISBLANK($A280),
_xlpm.Calculation,IF(_xlpm.IsPeriodBlankCondition,"",IF(_xlpm.IsPrincipalRemainingBlankCondition,"",IF(_xlpm.IsPrincipalZeroCondition,"",IF(_xlpm.IsPrincipalLessThenOrEqualToMonthlyPaymentCondition,$H279,_xlpm.PrincipalOwedCalculation)))),
_xlpm.Calculation
)</f>
        <v>658.06512620461353</v>
      </c>
      <c r="H280" s="5">
        <f>_xlfn.LET(
_xlpm.StartingBalanceGreaterThanPrincipalOwedPlusPrepaymentCondition,$E280&gt;=$G280,
_xlpm.IsPrincpalOwedPlusPrepaymentLessThanOrEqualToPrincipalRemainingCondition,ROUND($G280,2)&lt;=ROUND($H279,2),
_xlpm.IsCurrentPrincapalOwedAmtGreaterThanPrevPrincipalOwedCondition,$G279&gt;$H279,
_xlpm.IsPrincipalZeroCondition,ROUND($H279,2) = 0,
_xlpm.IsPrincipalRemainingBlankCondition,$H279="",
_xlpm.IsPeriodBlankCondition,ISBLANK($A280),
_xlpm.Calculation,IF(_xlpm.IsPeriodBlankCondition,"",IF(_xlpm.IsPrincipalRemainingBlankCondition,"",IF(_xlpm.IsPrincipalZeroCondition,"",IF(_xlpm.StartingBalanceGreaterThanPrincipalOwedPlusPrepaymentCondition,$E280-$G280,0)))),
_xlpm.Calculation
)</f>
        <v>110695.37557613246</v>
      </c>
      <c r="I280" s="5">
        <f>_xlfn.LET(
_xlpm.PrincpalRemainingCalculation,$B$11,
_xlpm.IsPrincipalZeroCondition,ROUND($H279,2) = 0,
_xlpm.IsPrincipalRemainingBlankCondition,$H279="",
_xlpm.IsPeriodBlankCondition,ISBLANK($A280),
_xlpm.Calculation,IF(_xlpm.IsPeriodBlankCondition,"",IF(_xlpm.IsPrincipalRemainingBlankCondition,"",IF(_xlpm.IsPrincipalZeroCondition,"",_xlpm.PrincpalRemainingCalculation))),
_xlpm.Calculation
)</f>
        <v>500</v>
      </c>
      <c r="J280" s="5" t="str">
        <f>_xlfn.LET(
_xlpm.IsPrincipalRemainingLessThanOrEqualToPMICutoffAmtCondition,$H279&lt;=$B$2*(1-$B$13),
_xlpm.PMIMonthlyPayment,$B$17,
_xlpm.IsPrincipalZeroCondition,ROUND($H279,2) = 0,
_xlpm.IsPrincipalRemainingBlankCondition,$H279="",
_xlpm.IsPeriodBlankCondition,ISBLANK($A280),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80" s="5">
        <f>_xlfn.LET(
_xlpm.IfPMIOwedIsBlank,IF($J280 = "",0,$J280),
_xlpm.TotalMonthlyPaymentCalculation,$F280+$G280+$I280+_xlpm.IfPMIOwedIsBlank,
_xlpm.IsPrincipalZeroCondition,ROUND($H279,2) = 0,
_xlpm.IsPrincipalRemainingBlankCondition,$H279="",
_xlpm.IsPeriodBlankCondition,ISBLANK($A280),
_xlpm.Calculation,IF(_xlpm.IsPeriodBlankCondition,"",IF(_xlpm.IsPrincipalRemainingBlankCondition,"",IF(_xlpm.IsPrincipalZeroCondition,"",_xlpm.TotalMonthlyPaymentCalculation))),
_xlpm.Calculation
)</f>
        <v>2086.0104653907556</v>
      </c>
      <c r="N280" s="5"/>
    </row>
    <row r="281" spans="1:14" x14ac:dyDescent="0.3">
      <c r="A281">
        <v>256</v>
      </c>
      <c r="B281" s="53">
        <f t="shared" si="3"/>
        <v>51592</v>
      </c>
      <c r="C281" s="70">
        <f>IF(ISBLANK($A281),"",'Variable Mortgage Schedule'!$C281)</f>
        <v>0.1</v>
      </c>
      <c r="D281" s="63">
        <f>_xlfn.LET(
_xlpm.Payment,IF(OR($C281&lt;&gt;$C280,$C280=""),-PMT($C281/12,COUNT($A281:$A$625),$H280),$D280),
_xlpm.IsPrincipalRemainingZeroCondition,ROUND($H280,2)=0,
_xlpm.IsPrincipalRemainingBlankCondition,$H280="",
_xlpm.IsPeriodBlankCondition,ISBLANK($A281),
_xlpm.Calculation,IF(_xlpm.IsPeriodBlankCondition,"",IF(_xlpm.IsPrincipalRemainingBlankCondition,"",IF(_xlpm.IsPrincipalRemainingZeroCondition,"",_xlpm.Payment))),
_xlpm.Calculation
)</f>
        <v>1586.0104653907558</v>
      </c>
      <c r="E281" s="5">
        <f>_xlfn.LET(
_xlpm.StartingPrincipalBalance,$H280,
_xlpm.IsPrincipalRemainingZeroCondition,ROUND($H280,2)=0,
_xlpm.IsPrincipalRemainingBlankCondition,$H280="",
_xlpm.IsPeriodBlankCondition,ISBLANK($A281),
_xlpm.Calculation,IF(_xlpm.IsPeriodBlankCondition,"",IF(_xlpm.IsPrincipalRemainingBlankCondition,"",IF(_xlpm.IsPrincipalRemainingZeroCondition,"",_xlpm.StartingPrincipalBalance))),
_xlpm.Calculation
)</f>
        <v>110695.37557613246</v>
      </c>
      <c r="F281" s="5" cm="1">
        <f t="array" ref="F281">_xlfn.LET(
_xlpm.InterestCalculation,$H280*($C281/12),
_xlpm.IsPrincipalRemainingZeroCondition,ROUND($H280,2)=0,
_xlpm.IsPrincipalRemainingBlankCondition,$H280="",
_xlpm.IsPeriodBlankCondition,ISBLANK($A281),
_xlpm.Calculation,IF(_xlpm.IsPeriodBlankCondition,"",IF(_xlpm.IsPrincipalRemainingBlankCondition,"",IF(_xlpm.IsPrincipalRemainingZeroCondition,"",_xlpm.InterestCalculation))),
_xlpm.Calculation
)</f>
        <v>922.46146313443717</v>
      </c>
      <c r="G281" s="5">
        <f>_xlfn.LET(
_xlpm.PrincipalOwedCalculation,$D281-$F281,
_xlpm.IsPrincipalLessThenOrEqualToMonthlyPaymentCondition,$H280&lt;=$D281,
_xlpm.IsPrincipalZeroCondition,ROUND($H280,2) = 0,
_xlpm.IsPrincipalRemainingBlankCondition,$H280="",
_xlpm.IsPeriodBlankCondition,ISBLANK($A281),
_xlpm.Calculation,IF(_xlpm.IsPeriodBlankCondition,"",IF(_xlpm.IsPrincipalRemainingBlankCondition,"",IF(_xlpm.IsPrincipalZeroCondition,"",IF(_xlpm.IsPrincipalLessThenOrEqualToMonthlyPaymentCondition,$H280,_xlpm.PrincipalOwedCalculation)))),
_xlpm.Calculation
)</f>
        <v>663.54900225631866</v>
      </c>
      <c r="H281" s="5">
        <f>_xlfn.LET(
_xlpm.StartingBalanceGreaterThanPrincipalOwedPlusPrepaymentCondition,$E281&gt;=$G281,
_xlpm.IsPrincpalOwedPlusPrepaymentLessThanOrEqualToPrincipalRemainingCondition,ROUND($G281,2)&lt;=ROUND($H280,2),
_xlpm.IsCurrentPrincapalOwedAmtGreaterThanPrevPrincipalOwedCondition,$G280&gt;$H280,
_xlpm.IsPrincipalZeroCondition,ROUND($H280,2) = 0,
_xlpm.IsPrincipalRemainingBlankCondition,$H280="",
_xlpm.IsPeriodBlankCondition,ISBLANK($A281),
_xlpm.Calculation,IF(_xlpm.IsPeriodBlankCondition,"",IF(_xlpm.IsPrincipalRemainingBlankCondition,"",IF(_xlpm.IsPrincipalZeroCondition,"",IF(_xlpm.StartingBalanceGreaterThanPrincipalOwedPlusPrepaymentCondition,$E281-$G281,0)))),
_xlpm.Calculation
)</f>
        <v>110031.82657387614</v>
      </c>
      <c r="I281" s="5">
        <f>_xlfn.LET(
_xlpm.PrincpalRemainingCalculation,$B$11,
_xlpm.IsPrincipalZeroCondition,ROUND($H280,2) = 0,
_xlpm.IsPrincipalRemainingBlankCondition,$H280="",
_xlpm.IsPeriodBlankCondition,ISBLANK($A281),
_xlpm.Calculation,IF(_xlpm.IsPeriodBlankCondition,"",IF(_xlpm.IsPrincipalRemainingBlankCondition,"",IF(_xlpm.IsPrincipalZeroCondition,"",_xlpm.PrincpalRemainingCalculation))),
_xlpm.Calculation
)</f>
        <v>500</v>
      </c>
      <c r="J281" s="5" t="str">
        <f>_xlfn.LET(
_xlpm.IsPrincipalRemainingLessThanOrEqualToPMICutoffAmtCondition,$H280&lt;=$B$2*(1-$B$13),
_xlpm.PMIMonthlyPayment,$B$17,
_xlpm.IsPrincipalZeroCondition,ROUND($H280,2) = 0,
_xlpm.IsPrincipalRemainingBlankCondition,$H280="",
_xlpm.IsPeriodBlankCondition,ISBLANK($A281),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81" s="5">
        <f>_xlfn.LET(
_xlpm.IfPMIOwedIsBlank,IF($J281 = "",0,$J281),
_xlpm.TotalMonthlyPaymentCalculation,$F281+$G281+$I281+_xlpm.IfPMIOwedIsBlank,
_xlpm.IsPrincipalZeroCondition,ROUND($H280,2) = 0,
_xlpm.IsPrincipalRemainingBlankCondition,$H280="",
_xlpm.IsPeriodBlankCondition,ISBLANK($A281),
_xlpm.Calculation,IF(_xlpm.IsPeriodBlankCondition,"",IF(_xlpm.IsPrincipalRemainingBlankCondition,"",IF(_xlpm.IsPrincipalZeroCondition,"",_xlpm.TotalMonthlyPaymentCalculation))),
_xlpm.Calculation
)</f>
        <v>2086.0104653907556</v>
      </c>
      <c r="N281" s="5"/>
    </row>
    <row r="282" spans="1:14" x14ac:dyDescent="0.3">
      <c r="A282">
        <v>257</v>
      </c>
      <c r="B282" s="53">
        <f t="shared" si="3"/>
        <v>51622</v>
      </c>
      <c r="C282" s="70">
        <f>IF(ISBLANK($A282),"",'Variable Mortgage Schedule'!$C282)</f>
        <v>0.1</v>
      </c>
      <c r="D282" s="63">
        <f>_xlfn.LET(
_xlpm.Payment,IF(OR($C282&lt;&gt;$C281,$C281=""),-PMT($C282/12,COUNT($A282:$A$625),$H281),$D281),
_xlpm.IsPrincipalRemainingZeroCondition,ROUND($H281,2)=0,
_xlpm.IsPrincipalRemainingBlankCondition,$H281="",
_xlpm.IsPeriodBlankCondition,ISBLANK($A282),
_xlpm.Calculation,IF(_xlpm.IsPeriodBlankCondition,"",IF(_xlpm.IsPrincipalRemainingBlankCondition,"",IF(_xlpm.IsPrincipalRemainingZeroCondition,"",_xlpm.Payment))),
_xlpm.Calculation
)</f>
        <v>1586.0104653907558</v>
      </c>
      <c r="E282" s="5">
        <f>_xlfn.LET(
_xlpm.StartingPrincipalBalance,$H281,
_xlpm.IsPrincipalRemainingZeroCondition,ROUND($H281,2)=0,
_xlpm.IsPrincipalRemainingBlankCondition,$H281="",
_xlpm.IsPeriodBlankCondition,ISBLANK($A282),
_xlpm.Calculation,IF(_xlpm.IsPeriodBlankCondition,"",IF(_xlpm.IsPrincipalRemainingBlankCondition,"",IF(_xlpm.IsPrincipalRemainingZeroCondition,"",_xlpm.StartingPrincipalBalance))),
_xlpm.Calculation
)</f>
        <v>110031.82657387614</v>
      </c>
      <c r="F282" s="5" cm="1">
        <f t="array" ref="F282">_xlfn.LET(
_xlpm.InterestCalculation,$H281*($C282/12),
_xlpm.IsPrincipalRemainingZeroCondition,ROUND($H281,2)=0,
_xlpm.IsPrincipalRemainingBlankCondition,$H281="",
_xlpm.IsPeriodBlankCondition,ISBLANK($A282),
_xlpm.Calculation,IF(_xlpm.IsPeriodBlankCondition,"",IF(_xlpm.IsPrincipalRemainingBlankCondition,"",IF(_xlpm.IsPrincipalRemainingZeroCondition,"",_xlpm.InterestCalculation))),
_xlpm.Calculation
)</f>
        <v>916.93188811563448</v>
      </c>
      <c r="G282" s="5">
        <f>_xlfn.LET(
_xlpm.PrincipalOwedCalculation,$D282-$F282,
_xlpm.IsPrincipalLessThenOrEqualToMonthlyPaymentCondition,$H281&lt;=$D282,
_xlpm.IsPrincipalZeroCondition,ROUND($H281,2) = 0,
_xlpm.IsPrincipalRemainingBlankCondition,$H281="",
_xlpm.IsPeriodBlankCondition,ISBLANK($A282),
_xlpm.Calculation,IF(_xlpm.IsPeriodBlankCondition,"",IF(_xlpm.IsPrincipalRemainingBlankCondition,"",IF(_xlpm.IsPrincipalZeroCondition,"",IF(_xlpm.IsPrincipalLessThenOrEqualToMonthlyPaymentCondition,$H281,_xlpm.PrincipalOwedCalculation)))),
_xlpm.Calculation
)</f>
        <v>669.07857727512135</v>
      </c>
      <c r="H282" s="5">
        <f>_xlfn.LET(
_xlpm.StartingBalanceGreaterThanPrincipalOwedPlusPrepaymentCondition,$E282&gt;=$G282,
_xlpm.IsPrincpalOwedPlusPrepaymentLessThanOrEqualToPrincipalRemainingCondition,ROUND($G282,2)&lt;=ROUND($H281,2),
_xlpm.IsCurrentPrincapalOwedAmtGreaterThanPrevPrincipalOwedCondition,$G281&gt;$H281,
_xlpm.IsPrincipalZeroCondition,ROUND($H281,2) = 0,
_xlpm.IsPrincipalRemainingBlankCondition,$H281="",
_xlpm.IsPeriodBlankCondition,ISBLANK($A282),
_xlpm.Calculation,IF(_xlpm.IsPeriodBlankCondition,"",IF(_xlpm.IsPrincipalRemainingBlankCondition,"",IF(_xlpm.IsPrincipalZeroCondition,"",IF(_xlpm.StartingBalanceGreaterThanPrincipalOwedPlusPrepaymentCondition,$E282-$G282,0)))),
_xlpm.Calculation
)</f>
        <v>109362.74799660101</v>
      </c>
      <c r="I282" s="5">
        <f>_xlfn.LET(
_xlpm.PrincpalRemainingCalculation,$B$11,
_xlpm.IsPrincipalZeroCondition,ROUND($H281,2) = 0,
_xlpm.IsPrincipalRemainingBlankCondition,$H281="",
_xlpm.IsPeriodBlankCondition,ISBLANK($A282),
_xlpm.Calculation,IF(_xlpm.IsPeriodBlankCondition,"",IF(_xlpm.IsPrincipalRemainingBlankCondition,"",IF(_xlpm.IsPrincipalZeroCondition,"",_xlpm.PrincpalRemainingCalculation))),
_xlpm.Calculation
)</f>
        <v>500</v>
      </c>
      <c r="J282" s="5" t="str">
        <f>_xlfn.LET(
_xlpm.IsPrincipalRemainingLessThanOrEqualToPMICutoffAmtCondition,$H281&lt;=$B$2*(1-$B$13),
_xlpm.PMIMonthlyPayment,$B$17,
_xlpm.IsPrincipalZeroCondition,ROUND($H281,2) = 0,
_xlpm.IsPrincipalRemainingBlankCondition,$H281="",
_xlpm.IsPeriodBlankCondition,ISBLANK($A282),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82" s="5">
        <f>_xlfn.LET(
_xlpm.IfPMIOwedIsBlank,IF($J282 = "",0,$J282),
_xlpm.TotalMonthlyPaymentCalculation,$F282+$G282+$I282+_xlpm.IfPMIOwedIsBlank,
_xlpm.IsPrincipalZeroCondition,ROUND($H281,2) = 0,
_xlpm.IsPrincipalRemainingBlankCondition,$H281="",
_xlpm.IsPeriodBlankCondition,ISBLANK($A282),
_xlpm.Calculation,IF(_xlpm.IsPeriodBlankCondition,"",IF(_xlpm.IsPrincipalRemainingBlankCondition,"",IF(_xlpm.IsPrincipalZeroCondition,"",_xlpm.TotalMonthlyPaymentCalculation))),
_xlpm.Calculation
)</f>
        <v>2086.0104653907556</v>
      </c>
      <c r="N282" s="5"/>
    </row>
    <row r="283" spans="1:14" x14ac:dyDescent="0.3">
      <c r="A283">
        <v>258</v>
      </c>
      <c r="B283" s="53">
        <f t="shared" ref="B283:B346" si="4">IF(ISBLANK($A283),"",EDATE($B282,1))</f>
        <v>51653</v>
      </c>
      <c r="C283" s="70">
        <f>IF(ISBLANK($A283),"",'Variable Mortgage Schedule'!$C283)</f>
        <v>0.1</v>
      </c>
      <c r="D283" s="63">
        <f>_xlfn.LET(
_xlpm.Payment,IF(OR($C283&lt;&gt;$C282,$C282=""),-PMT($C283/12,COUNT($A283:$A$625),$H282),$D282),
_xlpm.IsPrincipalRemainingZeroCondition,ROUND($H282,2)=0,
_xlpm.IsPrincipalRemainingBlankCondition,$H282="",
_xlpm.IsPeriodBlankCondition,ISBLANK($A283),
_xlpm.Calculation,IF(_xlpm.IsPeriodBlankCondition,"",IF(_xlpm.IsPrincipalRemainingBlankCondition,"",IF(_xlpm.IsPrincipalRemainingZeroCondition,"",_xlpm.Payment))),
_xlpm.Calculation
)</f>
        <v>1586.0104653907558</v>
      </c>
      <c r="E283" s="5">
        <f>_xlfn.LET(
_xlpm.StartingPrincipalBalance,$H282,
_xlpm.IsPrincipalRemainingZeroCondition,ROUND($H282,2)=0,
_xlpm.IsPrincipalRemainingBlankCondition,$H282="",
_xlpm.IsPeriodBlankCondition,ISBLANK($A283),
_xlpm.Calculation,IF(_xlpm.IsPeriodBlankCondition,"",IF(_xlpm.IsPrincipalRemainingBlankCondition,"",IF(_xlpm.IsPrincipalRemainingZeroCondition,"",_xlpm.StartingPrincipalBalance))),
_xlpm.Calculation
)</f>
        <v>109362.74799660101</v>
      </c>
      <c r="F283" s="5" cm="1">
        <f t="array" ref="F283">_xlfn.LET(
_xlpm.InterestCalculation,$H282*($C283/12),
_xlpm.IsPrincipalRemainingZeroCondition,ROUND($H282,2)=0,
_xlpm.IsPrincipalRemainingBlankCondition,$H282="",
_xlpm.IsPeriodBlankCondition,ISBLANK($A283),
_xlpm.Calculation,IF(_xlpm.IsPeriodBlankCondition,"",IF(_xlpm.IsPrincipalRemainingBlankCondition,"",IF(_xlpm.IsPrincipalRemainingZeroCondition,"",_xlpm.InterestCalculation))),
_xlpm.Calculation
)</f>
        <v>911.35623330500846</v>
      </c>
      <c r="G283" s="5">
        <f>_xlfn.LET(
_xlpm.PrincipalOwedCalculation,$D283-$F283,
_xlpm.IsPrincipalLessThenOrEqualToMonthlyPaymentCondition,$H282&lt;=$D283,
_xlpm.IsPrincipalZeroCondition,ROUND($H282,2) = 0,
_xlpm.IsPrincipalRemainingBlankCondition,$H282="",
_xlpm.IsPeriodBlankCondition,ISBLANK($A283),
_xlpm.Calculation,IF(_xlpm.IsPeriodBlankCondition,"",IF(_xlpm.IsPrincipalRemainingBlankCondition,"",IF(_xlpm.IsPrincipalZeroCondition,"",IF(_xlpm.IsPrincipalLessThenOrEqualToMonthlyPaymentCondition,$H282,_xlpm.PrincipalOwedCalculation)))),
_xlpm.Calculation
)</f>
        <v>674.65423208574737</v>
      </c>
      <c r="H283" s="5">
        <f>_xlfn.LET(
_xlpm.StartingBalanceGreaterThanPrincipalOwedPlusPrepaymentCondition,$E283&gt;=$G283,
_xlpm.IsPrincpalOwedPlusPrepaymentLessThanOrEqualToPrincipalRemainingCondition,ROUND($G283,2)&lt;=ROUND($H282,2),
_xlpm.IsCurrentPrincapalOwedAmtGreaterThanPrevPrincipalOwedCondition,$G282&gt;$H282,
_xlpm.IsPrincipalZeroCondition,ROUND($H282,2) = 0,
_xlpm.IsPrincipalRemainingBlankCondition,$H282="",
_xlpm.IsPeriodBlankCondition,ISBLANK($A283),
_xlpm.Calculation,IF(_xlpm.IsPeriodBlankCondition,"",IF(_xlpm.IsPrincipalRemainingBlankCondition,"",IF(_xlpm.IsPrincipalZeroCondition,"",IF(_xlpm.StartingBalanceGreaterThanPrincipalOwedPlusPrepaymentCondition,$E283-$G283,0)))),
_xlpm.Calculation
)</f>
        <v>108688.09376451527</v>
      </c>
      <c r="I283" s="5">
        <f>_xlfn.LET(
_xlpm.PrincpalRemainingCalculation,$B$11,
_xlpm.IsPrincipalZeroCondition,ROUND($H282,2) = 0,
_xlpm.IsPrincipalRemainingBlankCondition,$H282="",
_xlpm.IsPeriodBlankCondition,ISBLANK($A283),
_xlpm.Calculation,IF(_xlpm.IsPeriodBlankCondition,"",IF(_xlpm.IsPrincipalRemainingBlankCondition,"",IF(_xlpm.IsPrincipalZeroCondition,"",_xlpm.PrincpalRemainingCalculation))),
_xlpm.Calculation
)</f>
        <v>500</v>
      </c>
      <c r="J283" s="5" t="str">
        <f>_xlfn.LET(
_xlpm.IsPrincipalRemainingLessThanOrEqualToPMICutoffAmtCondition,$H282&lt;=$B$2*(1-$B$13),
_xlpm.PMIMonthlyPayment,$B$17,
_xlpm.IsPrincipalZeroCondition,ROUND($H282,2) = 0,
_xlpm.IsPrincipalRemainingBlankCondition,$H282="",
_xlpm.IsPeriodBlankCondition,ISBLANK($A283),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83" s="5">
        <f>_xlfn.LET(
_xlpm.IfPMIOwedIsBlank,IF($J283 = "",0,$J283),
_xlpm.TotalMonthlyPaymentCalculation,$F283+$G283+$I283+_xlpm.IfPMIOwedIsBlank,
_xlpm.IsPrincipalZeroCondition,ROUND($H282,2) = 0,
_xlpm.IsPrincipalRemainingBlankCondition,$H282="",
_xlpm.IsPeriodBlankCondition,ISBLANK($A283),
_xlpm.Calculation,IF(_xlpm.IsPeriodBlankCondition,"",IF(_xlpm.IsPrincipalRemainingBlankCondition,"",IF(_xlpm.IsPrincipalZeroCondition,"",_xlpm.TotalMonthlyPaymentCalculation))),
_xlpm.Calculation
)</f>
        <v>2086.0104653907556</v>
      </c>
      <c r="N283" s="5"/>
    </row>
    <row r="284" spans="1:14" x14ac:dyDescent="0.3">
      <c r="A284">
        <v>259</v>
      </c>
      <c r="B284" s="53">
        <f t="shared" si="4"/>
        <v>51683</v>
      </c>
      <c r="C284" s="70">
        <f>IF(ISBLANK($A284),"",'Variable Mortgage Schedule'!$C284)</f>
        <v>0.1</v>
      </c>
      <c r="D284" s="63">
        <f>_xlfn.LET(
_xlpm.Payment,IF(OR($C284&lt;&gt;$C283,$C283=""),-PMT($C284/12,COUNT($A284:$A$625),$H283),$D283),
_xlpm.IsPrincipalRemainingZeroCondition,ROUND($H283,2)=0,
_xlpm.IsPrincipalRemainingBlankCondition,$H283="",
_xlpm.IsPeriodBlankCondition,ISBLANK($A284),
_xlpm.Calculation,IF(_xlpm.IsPeriodBlankCondition,"",IF(_xlpm.IsPrincipalRemainingBlankCondition,"",IF(_xlpm.IsPrincipalRemainingZeroCondition,"",_xlpm.Payment))),
_xlpm.Calculation
)</f>
        <v>1586.0104653907558</v>
      </c>
      <c r="E284" s="5">
        <f>_xlfn.LET(
_xlpm.StartingPrincipalBalance,$H283,
_xlpm.IsPrincipalRemainingZeroCondition,ROUND($H283,2)=0,
_xlpm.IsPrincipalRemainingBlankCondition,$H283="",
_xlpm.IsPeriodBlankCondition,ISBLANK($A284),
_xlpm.Calculation,IF(_xlpm.IsPeriodBlankCondition,"",IF(_xlpm.IsPrincipalRemainingBlankCondition,"",IF(_xlpm.IsPrincipalRemainingZeroCondition,"",_xlpm.StartingPrincipalBalance))),
_xlpm.Calculation
)</f>
        <v>108688.09376451527</v>
      </c>
      <c r="F284" s="5" cm="1">
        <f t="array" ref="F284">_xlfn.LET(
_xlpm.InterestCalculation,$H283*($C284/12),
_xlpm.IsPrincipalRemainingZeroCondition,ROUND($H283,2)=0,
_xlpm.IsPrincipalRemainingBlankCondition,$H283="",
_xlpm.IsPeriodBlankCondition,ISBLANK($A284),
_xlpm.Calculation,IF(_xlpm.IsPeriodBlankCondition,"",IF(_xlpm.IsPrincipalRemainingBlankCondition,"",IF(_xlpm.IsPrincipalRemainingZeroCondition,"",_xlpm.InterestCalculation))),
_xlpm.Calculation
)</f>
        <v>905.73411470429392</v>
      </c>
      <c r="G284" s="5">
        <f>_xlfn.LET(
_xlpm.PrincipalOwedCalculation,$D284-$F284,
_xlpm.IsPrincipalLessThenOrEqualToMonthlyPaymentCondition,$H283&lt;=$D284,
_xlpm.IsPrincipalZeroCondition,ROUND($H283,2) = 0,
_xlpm.IsPrincipalRemainingBlankCondition,$H283="",
_xlpm.IsPeriodBlankCondition,ISBLANK($A284),
_xlpm.Calculation,IF(_xlpm.IsPeriodBlankCondition,"",IF(_xlpm.IsPrincipalRemainingBlankCondition,"",IF(_xlpm.IsPrincipalZeroCondition,"",IF(_xlpm.IsPrincipalLessThenOrEqualToMonthlyPaymentCondition,$H283,_xlpm.PrincipalOwedCalculation)))),
_xlpm.Calculation
)</f>
        <v>680.27635068646191</v>
      </c>
      <c r="H284" s="5">
        <f>_xlfn.LET(
_xlpm.StartingBalanceGreaterThanPrincipalOwedPlusPrepaymentCondition,$E284&gt;=$G284,
_xlpm.IsPrincpalOwedPlusPrepaymentLessThanOrEqualToPrincipalRemainingCondition,ROUND($G284,2)&lt;=ROUND($H283,2),
_xlpm.IsCurrentPrincapalOwedAmtGreaterThanPrevPrincipalOwedCondition,$G283&gt;$H283,
_xlpm.IsPrincipalZeroCondition,ROUND($H283,2) = 0,
_xlpm.IsPrincipalRemainingBlankCondition,$H283="",
_xlpm.IsPeriodBlankCondition,ISBLANK($A284),
_xlpm.Calculation,IF(_xlpm.IsPeriodBlankCondition,"",IF(_xlpm.IsPrincipalRemainingBlankCondition,"",IF(_xlpm.IsPrincipalZeroCondition,"",IF(_xlpm.StartingBalanceGreaterThanPrincipalOwedPlusPrepaymentCondition,$E284-$G284,0)))),
_xlpm.Calculation
)</f>
        <v>108007.81741382882</v>
      </c>
      <c r="I284" s="5">
        <f>_xlfn.LET(
_xlpm.PrincpalRemainingCalculation,$B$11,
_xlpm.IsPrincipalZeroCondition,ROUND($H283,2) = 0,
_xlpm.IsPrincipalRemainingBlankCondition,$H283="",
_xlpm.IsPeriodBlankCondition,ISBLANK($A284),
_xlpm.Calculation,IF(_xlpm.IsPeriodBlankCondition,"",IF(_xlpm.IsPrincipalRemainingBlankCondition,"",IF(_xlpm.IsPrincipalZeroCondition,"",_xlpm.PrincpalRemainingCalculation))),
_xlpm.Calculation
)</f>
        <v>500</v>
      </c>
      <c r="J284" s="5" t="str">
        <f>_xlfn.LET(
_xlpm.IsPrincipalRemainingLessThanOrEqualToPMICutoffAmtCondition,$H283&lt;=$B$2*(1-$B$13),
_xlpm.PMIMonthlyPayment,$B$17,
_xlpm.IsPrincipalZeroCondition,ROUND($H283,2) = 0,
_xlpm.IsPrincipalRemainingBlankCondition,$H283="",
_xlpm.IsPeriodBlankCondition,ISBLANK($A284),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84" s="5">
        <f>_xlfn.LET(
_xlpm.IfPMIOwedIsBlank,IF($J284 = "",0,$J284),
_xlpm.TotalMonthlyPaymentCalculation,$F284+$G284+$I284+_xlpm.IfPMIOwedIsBlank,
_xlpm.IsPrincipalZeroCondition,ROUND($H283,2) = 0,
_xlpm.IsPrincipalRemainingBlankCondition,$H283="",
_xlpm.IsPeriodBlankCondition,ISBLANK($A284),
_xlpm.Calculation,IF(_xlpm.IsPeriodBlankCondition,"",IF(_xlpm.IsPrincipalRemainingBlankCondition,"",IF(_xlpm.IsPrincipalZeroCondition,"",_xlpm.TotalMonthlyPaymentCalculation))),
_xlpm.Calculation
)</f>
        <v>2086.0104653907556</v>
      </c>
      <c r="N284" s="5"/>
    </row>
    <row r="285" spans="1:14" x14ac:dyDescent="0.3">
      <c r="A285">
        <v>260</v>
      </c>
      <c r="B285" s="53">
        <f t="shared" si="4"/>
        <v>51714</v>
      </c>
      <c r="C285" s="70">
        <f>IF(ISBLANK($A285),"",'Variable Mortgage Schedule'!$C285)</f>
        <v>0.1</v>
      </c>
      <c r="D285" s="63">
        <f>_xlfn.LET(
_xlpm.Payment,IF(OR($C285&lt;&gt;$C284,$C284=""),-PMT($C285/12,COUNT($A285:$A$625),$H284),$D284),
_xlpm.IsPrincipalRemainingZeroCondition,ROUND($H284,2)=0,
_xlpm.IsPrincipalRemainingBlankCondition,$H284="",
_xlpm.IsPeriodBlankCondition,ISBLANK($A285),
_xlpm.Calculation,IF(_xlpm.IsPeriodBlankCondition,"",IF(_xlpm.IsPrincipalRemainingBlankCondition,"",IF(_xlpm.IsPrincipalRemainingZeroCondition,"",_xlpm.Payment))),
_xlpm.Calculation
)</f>
        <v>1586.0104653907558</v>
      </c>
      <c r="E285" s="5">
        <f>_xlfn.LET(
_xlpm.StartingPrincipalBalance,$H284,
_xlpm.IsPrincipalRemainingZeroCondition,ROUND($H284,2)=0,
_xlpm.IsPrincipalRemainingBlankCondition,$H284="",
_xlpm.IsPeriodBlankCondition,ISBLANK($A285),
_xlpm.Calculation,IF(_xlpm.IsPeriodBlankCondition,"",IF(_xlpm.IsPrincipalRemainingBlankCondition,"",IF(_xlpm.IsPrincipalRemainingZeroCondition,"",_xlpm.StartingPrincipalBalance))),
_xlpm.Calculation
)</f>
        <v>108007.81741382882</v>
      </c>
      <c r="F285" s="5" cm="1">
        <f t="array" ref="F285">_xlfn.LET(
_xlpm.InterestCalculation,$H284*($C285/12),
_xlpm.IsPrincipalRemainingZeroCondition,ROUND($H284,2)=0,
_xlpm.IsPrincipalRemainingBlankCondition,$H284="",
_xlpm.IsPeriodBlankCondition,ISBLANK($A285),
_xlpm.Calculation,IF(_xlpm.IsPeriodBlankCondition,"",IF(_xlpm.IsPrincipalRemainingBlankCondition,"",IF(_xlpm.IsPrincipalRemainingZeroCondition,"",_xlpm.InterestCalculation))),
_xlpm.Calculation
)</f>
        <v>900.06514511524017</v>
      </c>
      <c r="G285" s="5">
        <f>_xlfn.LET(
_xlpm.PrincipalOwedCalculation,$D285-$F285,
_xlpm.IsPrincipalLessThenOrEqualToMonthlyPaymentCondition,$H284&lt;=$D285,
_xlpm.IsPrincipalZeroCondition,ROUND($H284,2) = 0,
_xlpm.IsPrincipalRemainingBlankCondition,$H284="",
_xlpm.IsPeriodBlankCondition,ISBLANK($A285),
_xlpm.Calculation,IF(_xlpm.IsPeriodBlankCondition,"",IF(_xlpm.IsPrincipalRemainingBlankCondition,"",IF(_xlpm.IsPrincipalZeroCondition,"",IF(_xlpm.IsPrincipalLessThenOrEqualToMonthlyPaymentCondition,$H284,_xlpm.PrincipalOwedCalculation)))),
_xlpm.Calculation
)</f>
        <v>685.94532027551566</v>
      </c>
      <c r="H285" s="5">
        <f>_xlfn.LET(
_xlpm.StartingBalanceGreaterThanPrincipalOwedPlusPrepaymentCondition,$E285&gt;=$G285,
_xlpm.IsPrincpalOwedPlusPrepaymentLessThanOrEqualToPrincipalRemainingCondition,ROUND($G285,2)&lt;=ROUND($H284,2),
_xlpm.IsCurrentPrincapalOwedAmtGreaterThanPrevPrincipalOwedCondition,$G284&gt;$H284,
_xlpm.IsPrincipalZeroCondition,ROUND($H284,2) = 0,
_xlpm.IsPrincipalRemainingBlankCondition,$H284="",
_xlpm.IsPeriodBlankCondition,ISBLANK($A285),
_xlpm.Calculation,IF(_xlpm.IsPeriodBlankCondition,"",IF(_xlpm.IsPrincipalRemainingBlankCondition,"",IF(_xlpm.IsPrincipalZeroCondition,"",IF(_xlpm.StartingBalanceGreaterThanPrincipalOwedPlusPrepaymentCondition,$E285-$G285,0)))),
_xlpm.Calculation
)</f>
        <v>107321.87209355331</v>
      </c>
      <c r="I285" s="5">
        <f>_xlfn.LET(
_xlpm.PrincpalRemainingCalculation,$B$11,
_xlpm.IsPrincipalZeroCondition,ROUND($H284,2) = 0,
_xlpm.IsPrincipalRemainingBlankCondition,$H284="",
_xlpm.IsPeriodBlankCondition,ISBLANK($A285),
_xlpm.Calculation,IF(_xlpm.IsPeriodBlankCondition,"",IF(_xlpm.IsPrincipalRemainingBlankCondition,"",IF(_xlpm.IsPrincipalZeroCondition,"",_xlpm.PrincpalRemainingCalculation))),
_xlpm.Calculation
)</f>
        <v>500</v>
      </c>
      <c r="J285" s="5" t="str">
        <f>_xlfn.LET(
_xlpm.IsPrincipalRemainingLessThanOrEqualToPMICutoffAmtCondition,$H284&lt;=$B$2*(1-$B$13),
_xlpm.PMIMonthlyPayment,$B$17,
_xlpm.IsPrincipalZeroCondition,ROUND($H284,2) = 0,
_xlpm.IsPrincipalRemainingBlankCondition,$H284="",
_xlpm.IsPeriodBlankCondition,ISBLANK($A285),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85" s="5">
        <f>_xlfn.LET(
_xlpm.IfPMIOwedIsBlank,IF($J285 = "",0,$J285),
_xlpm.TotalMonthlyPaymentCalculation,$F285+$G285+$I285+_xlpm.IfPMIOwedIsBlank,
_xlpm.IsPrincipalZeroCondition,ROUND($H284,2) = 0,
_xlpm.IsPrincipalRemainingBlankCondition,$H284="",
_xlpm.IsPeriodBlankCondition,ISBLANK($A285),
_xlpm.Calculation,IF(_xlpm.IsPeriodBlankCondition,"",IF(_xlpm.IsPrincipalRemainingBlankCondition,"",IF(_xlpm.IsPrincipalZeroCondition,"",_xlpm.TotalMonthlyPaymentCalculation))),
_xlpm.Calculation
)</f>
        <v>2086.0104653907556</v>
      </c>
      <c r="N285" s="5"/>
    </row>
    <row r="286" spans="1:14" x14ac:dyDescent="0.3">
      <c r="A286">
        <v>261</v>
      </c>
      <c r="B286" s="53">
        <f t="shared" si="4"/>
        <v>51745</v>
      </c>
      <c r="C286" s="70">
        <f>IF(ISBLANK($A286),"",'Variable Mortgage Schedule'!$C286)</f>
        <v>0.1</v>
      </c>
      <c r="D286" s="63">
        <f>_xlfn.LET(
_xlpm.Payment,IF(OR($C286&lt;&gt;$C285,$C285=""),-PMT($C286/12,COUNT($A286:$A$625),$H285),$D285),
_xlpm.IsPrincipalRemainingZeroCondition,ROUND($H285,2)=0,
_xlpm.IsPrincipalRemainingBlankCondition,$H285="",
_xlpm.IsPeriodBlankCondition,ISBLANK($A286),
_xlpm.Calculation,IF(_xlpm.IsPeriodBlankCondition,"",IF(_xlpm.IsPrincipalRemainingBlankCondition,"",IF(_xlpm.IsPrincipalRemainingZeroCondition,"",_xlpm.Payment))),
_xlpm.Calculation
)</f>
        <v>1586.0104653907558</v>
      </c>
      <c r="E286" s="5">
        <f>_xlfn.LET(
_xlpm.StartingPrincipalBalance,$H285,
_xlpm.IsPrincipalRemainingZeroCondition,ROUND($H285,2)=0,
_xlpm.IsPrincipalRemainingBlankCondition,$H285="",
_xlpm.IsPeriodBlankCondition,ISBLANK($A286),
_xlpm.Calculation,IF(_xlpm.IsPeriodBlankCondition,"",IF(_xlpm.IsPrincipalRemainingBlankCondition,"",IF(_xlpm.IsPrincipalRemainingZeroCondition,"",_xlpm.StartingPrincipalBalance))),
_xlpm.Calculation
)</f>
        <v>107321.87209355331</v>
      </c>
      <c r="F286" s="5" cm="1">
        <f t="array" ref="F286">_xlfn.LET(
_xlpm.InterestCalculation,$H285*($C286/12),
_xlpm.IsPrincipalRemainingZeroCondition,ROUND($H285,2)=0,
_xlpm.IsPrincipalRemainingBlankCondition,$H285="",
_xlpm.IsPeriodBlankCondition,ISBLANK($A286),
_xlpm.Calculation,IF(_xlpm.IsPeriodBlankCondition,"",IF(_xlpm.IsPrincipalRemainingBlankCondition,"",IF(_xlpm.IsPrincipalRemainingZeroCondition,"",_xlpm.InterestCalculation))),
_xlpm.Calculation
)</f>
        <v>894.34893411294422</v>
      </c>
      <c r="G286" s="5">
        <f>_xlfn.LET(
_xlpm.PrincipalOwedCalculation,$D286-$F286,
_xlpm.IsPrincipalLessThenOrEqualToMonthlyPaymentCondition,$H285&lt;=$D286,
_xlpm.IsPrincipalZeroCondition,ROUND($H285,2) = 0,
_xlpm.IsPrincipalRemainingBlankCondition,$H285="",
_xlpm.IsPeriodBlankCondition,ISBLANK($A286),
_xlpm.Calculation,IF(_xlpm.IsPeriodBlankCondition,"",IF(_xlpm.IsPrincipalRemainingBlankCondition,"",IF(_xlpm.IsPrincipalZeroCondition,"",IF(_xlpm.IsPrincipalLessThenOrEqualToMonthlyPaymentCondition,$H285,_xlpm.PrincipalOwedCalculation)))),
_xlpm.Calculation
)</f>
        <v>691.6615312778116</v>
      </c>
      <c r="H286" s="5">
        <f>_xlfn.LET(
_xlpm.StartingBalanceGreaterThanPrincipalOwedPlusPrepaymentCondition,$E286&gt;=$G286,
_xlpm.IsPrincpalOwedPlusPrepaymentLessThanOrEqualToPrincipalRemainingCondition,ROUND($G286,2)&lt;=ROUND($H285,2),
_xlpm.IsCurrentPrincapalOwedAmtGreaterThanPrevPrincipalOwedCondition,$G285&gt;$H285,
_xlpm.IsPrincipalZeroCondition,ROUND($H285,2) = 0,
_xlpm.IsPrincipalRemainingBlankCondition,$H285="",
_xlpm.IsPeriodBlankCondition,ISBLANK($A286),
_xlpm.Calculation,IF(_xlpm.IsPeriodBlankCondition,"",IF(_xlpm.IsPrincipalRemainingBlankCondition,"",IF(_xlpm.IsPrincipalZeroCondition,"",IF(_xlpm.StartingBalanceGreaterThanPrincipalOwedPlusPrepaymentCondition,$E286-$G286,0)))),
_xlpm.Calculation
)</f>
        <v>106630.21056227549</v>
      </c>
      <c r="I286" s="5">
        <f>_xlfn.LET(
_xlpm.PrincpalRemainingCalculation,$B$11,
_xlpm.IsPrincipalZeroCondition,ROUND($H285,2) = 0,
_xlpm.IsPrincipalRemainingBlankCondition,$H285="",
_xlpm.IsPeriodBlankCondition,ISBLANK($A286),
_xlpm.Calculation,IF(_xlpm.IsPeriodBlankCondition,"",IF(_xlpm.IsPrincipalRemainingBlankCondition,"",IF(_xlpm.IsPrincipalZeroCondition,"",_xlpm.PrincpalRemainingCalculation))),
_xlpm.Calculation
)</f>
        <v>500</v>
      </c>
      <c r="J286" s="5" t="str">
        <f>_xlfn.LET(
_xlpm.IsPrincipalRemainingLessThanOrEqualToPMICutoffAmtCondition,$H285&lt;=$B$2*(1-$B$13),
_xlpm.PMIMonthlyPayment,$B$17,
_xlpm.IsPrincipalZeroCondition,ROUND($H285,2) = 0,
_xlpm.IsPrincipalRemainingBlankCondition,$H285="",
_xlpm.IsPeriodBlankCondition,ISBLANK($A286),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86" s="5">
        <f>_xlfn.LET(
_xlpm.IfPMIOwedIsBlank,IF($J286 = "",0,$J286),
_xlpm.TotalMonthlyPaymentCalculation,$F286+$G286+$I286+_xlpm.IfPMIOwedIsBlank,
_xlpm.IsPrincipalZeroCondition,ROUND($H285,2) = 0,
_xlpm.IsPrincipalRemainingBlankCondition,$H285="",
_xlpm.IsPeriodBlankCondition,ISBLANK($A286),
_xlpm.Calculation,IF(_xlpm.IsPeriodBlankCondition,"",IF(_xlpm.IsPrincipalRemainingBlankCondition,"",IF(_xlpm.IsPrincipalZeroCondition,"",_xlpm.TotalMonthlyPaymentCalculation))),
_xlpm.Calculation
)</f>
        <v>2086.0104653907556</v>
      </c>
      <c r="N286" s="5"/>
    </row>
    <row r="287" spans="1:14" x14ac:dyDescent="0.3">
      <c r="A287">
        <v>262</v>
      </c>
      <c r="B287" s="53">
        <f t="shared" si="4"/>
        <v>51775</v>
      </c>
      <c r="C287" s="70">
        <f>IF(ISBLANK($A287),"",'Variable Mortgage Schedule'!$C287)</f>
        <v>0.1</v>
      </c>
      <c r="D287" s="63">
        <f>_xlfn.LET(
_xlpm.Payment,IF(OR($C287&lt;&gt;$C286,$C286=""),-PMT($C287/12,COUNT($A287:$A$625),$H286),$D286),
_xlpm.IsPrincipalRemainingZeroCondition,ROUND($H286,2)=0,
_xlpm.IsPrincipalRemainingBlankCondition,$H286="",
_xlpm.IsPeriodBlankCondition,ISBLANK($A287),
_xlpm.Calculation,IF(_xlpm.IsPeriodBlankCondition,"",IF(_xlpm.IsPrincipalRemainingBlankCondition,"",IF(_xlpm.IsPrincipalRemainingZeroCondition,"",_xlpm.Payment))),
_xlpm.Calculation
)</f>
        <v>1586.0104653907558</v>
      </c>
      <c r="E287" s="5">
        <f>_xlfn.LET(
_xlpm.StartingPrincipalBalance,$H286,
_xlpm.IsPrincipalRemainingZeroCondition,ROUND($H286,2)=0,
_xlpm.IsPrincipalRemainingBlankCondition,$H286="",
_xlpm.IsPeriodBlankCondition,ISBLANK($A287),
_xlpm.Calculation,IF(_xlpm.IsPeriodBlankCondition,"",IF(_xlpm.IsPrincipalRemainingBlankCondition,"",IF(_xlpm.IsPrincipalRemainingZeroCondition,"",_xlpm.StartingPrincipalBalance))),
_xlpm.Calculation
)</f>
        <v>106630.21056227549</v>
      </c>
      <c r="F287" s="5" cm="1">
        <f t="array" ref="F287">_xlfn.LET(
_xlpm.InterestCalculation,$H286*($C287/12),
_xlpm.IsPrincipalRemainingZeroCondition,ROUND($H286,2)=0,
_xlpm.IsPrincipalRemainingBlankCondition,$H286="",
_xlpm.IsPeriodBlankCondition,ISBLANK($A287),
_xlpm.Calculation,IF(_xlpm.IsPeriodBlankCondition,"",IF(_xlpm.IsPrincipalRemainingBlankCondition,"",IF(_xlpm.IsPrincipalRemainingZeroCondition,"",_xlpm.InterestCalculation))),
_xlpm.Calculation
)</f>
        <v>888.58508801896244</v>
      </c>
      <c r="G287" s="5">
        <f>_xlfn.LET(
_xlpm.PrincipalOwedCalculation,$D287-$F287,
_xlpm.IsPrincipalLessThenOrEqualToMonthlyPaymentCondition,$H286&lt;=$D287,
_xlpm.IsPrincipalZeroCondition,ROUND($H286,2) = 0,
_xlpm.IsPrincipalRemainingBlankCondition,$H286="",
_xlpm.IsPeriodBlankCondition,ISBLANK($A287),
_xlpm.Calculation,IF(_xlpm.IsPeriodBlankCondition,"",IF(_xlpm.IsPrincipalRemainingBlankCondition,"",IF(_xlpm.IsPrincipalZeroCondition,"",IF(_xlpm.IsPrincipalLessThenOrEqualToMonthlyPaymentCondition,$H286,_xlpm.PrincipalOwedCalculation)))),
_xlpm.Calculation
)</f>
        <v>697.42537737179339</v>
      </c>
      <c r="H287" s="5">
        <f>_xlfn.LET(
_xlpm.StartingBalanceGreaterThanPrincipalOwedPlusPrepaymentCondition,$E287&gt;=$G287,
_xlpm.IsPrincpalOwedPlusPrepaymentLessThanOrEqualToPrincipalRemainingCondition,ROUND($G287,2)&lt;=ROUND($H286,2),
_xlpm.IsCurrentPrincapalOwedAmtGreaterThanPrevPrincipalOwedCondition,$G286&gt;$H286,
_xlpm.IsPrincipalZeroCondition,ROUND($H286,2) = 0,
_xlpm.IsPrincipalRemainingBlankCondition,$H286="",
_xlpm.IsPeriodBlankCondition,ISBLANK($A287),
_xlpm.Calculation,IF(_xlpm.IsPeriodBlankCondition,"",IF(_xlpm.IsPrincipalRemainingBlankCondition,"",IF(_xlpm.IsPrincipalZeroCondition,"",IF(_xlpm.StartingBalanceGreaterThanPrincipalOwedPlusPrepaymentCondition,$E287-$G287,0)))),
_xlpm.Calculation
)</f>
        <v>105932.7851849037</v>
      </c>
      <c r="I287" s="5">
        <f>_xlfn.LET(
_xlpm.PrincpalRemainingCalculation,$B$11,
_xlpm.IsPrincipalZeroCondition,ROUND($H286,2) = 0,
_xlpm.IsPrincipalRemainingBlankCondition,$H286="",
_xlpm.IsPeriodBlankCondition,ISBLANK($A287),
_xlpm.Calculation,IF(_xlpm.IsPeriodBlankCondition,"",IF(_xlpm.IsPrincipalRemainingBlankCondition,"",IF(_xlpm.IsPrincipalZeroCondition,"",_xlpm.PrincpalRemainingCalculation))),
_xlpm.Calculation
)</f>
        <v>500</v>
      </c>
      <c r="J287" s="5" t="str">
        <f>_xlfn.LET(
_xlpm.IsPrincipalRemainingLessThanOrEqualToPMICutoffAmtCondition,$H286&lt;=$B$2*(1-$B$13),
_xlpm.PMIMonthlyPayment,$B$17,
_xlpm.IsPrincipalZeroCondition,ROUND($H286,2) = 0,
_xlpm.IsPrincipalRemainingBlankCondition,$H286="",
_xlpm.IsPeriodBlankCondition,ISBLANK($A287),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87" s="5">
        <f>_xlfn.LET(
_xlpm.IfPMIOwedIsBlank,IF($J287 = "",0,$J287),
_xlpm.TotalMonthlyPaymentCalculation,$F287+$G287+$I287+_xlpm.IfPMIOwedIsBlank,
_xlpm.IsPrincipalZeroCondition,ROUND($H286,2) = 0,
_xlpm.IsPrincipalRemainingBlankCondition,$H286="",
_xlpm.IsPeriodBlankCondition,ISBLANK($A287),
_xlpm.Calculation,IF(_xlpm.IsPeriodBlankCondition,"",IF(_xlpm.IsPrincipalRemainingBlankCondition,"",IF(_xlpm.IsPrincipalZeroCondition,"",_xlpm.TotalMonthlyPaymentCalculation))),
_xlpm.Calculation
)</f>
        <v>2086.0104653907556</v>
      </c>
      <c r="N287" s="5"/>
    </row>
    <row r="288" spans="1:14" x14ac:dyDescent="0.3">
      <c r="A288">
        <v>263</v>
      </c>
      <c r="B288" s="53">
        <f t="shared" si="4"/>
        <v>51806</v>
      </c>
      <c r="C288" s="70">
        <f>IF(ISBLANK($A288),"",'Variable Mortgage Schedule'!$C288)</f>
        <v>0.1</v>
      </c>
      <c r="D288" s="63">
        <f>_xlfn.LET(
_xlpm.Payment,IF(OR($C288&lt;&gt;$C287,$C287=""),-PMT($C288/12,COUNT($A288:$A$625),$H287),$D287),
_xlpm.IsPrincipalRemainingZeroCondition,ROUND($H287,2)=0,
_xlpm.IsPrincipalRemainingBlankCondition,$H287="",
_xlpm.IsPeriodBlankCondition,ISBLANK($A288),
_xlpm.Calculation,IF(_xlpm.IsPeriodBlankCondition,"",IF(_xlpm.IsPrincipalRemainingBlankCondition,"",IF(_xlpm.IsPrincipalRemainingZeroCondition,"",_xlpm.Payment))),
_xlpm.Calculation
)</f>
        <v>1586.0104653907558</v>
      </c>
      <c r="E288" s="5">
        <f>_xlfn.LET(
_xlpm.StartingPrincipalBalance,$H287,
_xlpm.IsPrincipalRemainingZeroCondition,ROUND($H287,2)=0,
_xlpm.IsPrincipalRemainingBlankCondition,$H287="",
_xlpm.IsPeriodBlankCondition,ISBLANK($A288),
_xlpm.Calculation,IF(_xlpm.IsPeriodBlankCondition,"",IF(_xlpm.IsPrincipalRemainingBlankCondition,"",IF(_xlpm.IsPrincipalRemainingZeroCondition,"",_xlpm.StartingPrincipalBalance))),
_xlpm.Calculation
)</f>
        <v>105932.7851849037</v>
      </c>
      <c r="F288" s="5" cm="1">
        <f t="array" ref="F288">_xlfn.LET(
_xlpm.InterestCalculation,$H287*($C288/12),
_xlpm.IsPrincipalRemainingZeroCondition,ROUND($H287,2)=0,
_xlpm.IsPrincipalRemainingBlankCondition,$H287="",
_xlpm.IsPeriodBlankCondition,ISBLANK($A288),
_xlpm.Calculation,IF(_xlpm.IsPeriodBlankCondition,"",IF(_xlpm.IsPrincipalRemainingBlankCondition,"",IF(_xlpm.IsPrincipalRemainingZeroCondition,"",_xlpm.InterestCalculation))),
_xlpm.Calculation
)</f>
        <v>882.77320987419751</v>
      </c>
      <c r="G288" s="5">
        <f>_xlfn.LET(
_xlpm.PrincipalOwedCalculation,$D288-$F288,
_xlpm.IsPrincipalLessThenOrEqualToMonthlyPaymentCondition,$H287&lt;=$D288,
_xlpm.IsPrincipalZeroCondition,ROUND($H287,2) = 0,
_xlpm.IsPrincipalRemainingBlankCondition,$H287="",
_xlpm.IsPeriodBlankCondition,ISBLANK($A288),
_xlpm.Calculation,IF(_xlpm.IsPeriodBlankCondition,"",IF(_xlpm.IsPrincipalRemainingBlankCondition,"",IF(_xlpm.IsPrincipalZeroCondition,"",IF(_xlpm.IsPrincipalLessThenOrEqualToMonthlyPaymentCondition,$H287,_xlpm.PrincipalOwedCalculation)))),
_xlpm.Calculation
)</f>
        <v>703.23725551655832</v>
      </c>
      <c r="H288" s="5">
        <f>_xlfn.LET(
_xlpm.StartingBalanceGreaterThanPrincipalOwedPlusPrepaymentCondition,$E288&gt;=$G288,
_xlpm.IsPrincpalOwedPlusPrepaymentLessThanOrEqualToPrincipalRemainingCondition,ROUND($G288,2)&lt;=ROUND($H287,2),
_xlpm.IsCurrentPrincapalOwedAmtGreaterThanPrevPrincipalOwedCondition,$G287&gt;$H287,
_xlpm.IsPrincipalZeroCondition,ROUND($H287,2) = 0,
_xlpm.IsPrincipalRemainingBlankCondition,$H287="",
_xlpm.IsPeriodBlankCondition,ISBLANK($A288),
_xlpm.Calculation,IF(_xlpm.IsPeriodBlankCondition,"",IF(_xlpm.IsPrincipalRemainingBlankCondition,"",IF(_xlpm.IsPrincipalZeroCondition,"",IF(_xlpm.StartingBalanceGreaterThanPrincipalOwedPlusPrepaymentCondition,$E288-$G288,0)))),
_xlpm.Calculation
)</f>
        <v>105229.54792938713</v>
      </c>
      <c r="I288" s="5">
        <f>_xlfn.LET(
_xlpm.PrincpalRemainingCalculation,$B$11,
_xlpm.IsPrincipalZeroCondition,ROUND($H287,2) = 0,
_xlpm.IsPrincipalRemainingBlankCondition,$H287="",
_xlpm.IsPeriodBlankCondition,ISBLANK($A288),
_xlpm.Calculation,IF(_xlpm.IsPeriodBlankCondition,"",IF(_xlpm.IsPrincipalRemainingBlankCondition,"",IF(_xlpm.IsPrincipalZeroCondition,"",_xlpm.PrincpalRemainingCalculation))),
_xlpm.Calculation
)</f>
        <v>500</v>
      </c>
      <c r="J288" s="5" t="str">
        <f>_xlfn.LET(
_xlpm.IsPrincipalRemainingLessThanOrEqualToPMICutoffAmtCondition,$H287&lt;=$B$2*(1-$B$13),
_xlpm.PMIMonthlyPayment,$B$17,
_xlpm.IsPrincipalZeroCondition,ROUND($H287,2) = 0,
_xlpm.IsPrincipalRemainingBlankCondition,$H287="",
_xlpm.IsPeriodBlankCondition,ISBLANK($A288),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88" s="5">
        <f>_xlfn.LET(
_xlpm.IfPMIOwedIsBlank,IF($J288 = "",0,$J288),
_xlpm.TotalMonthlyPaymentCalculation,$F288+$G288+$I288+_xlpm.IfPMIOwedIsBlank,
_xlpm.IsPrincipalZeroCondition,ROUND($H287,2) = 0,
_xlpm.IsPrincipalRemainingBlankCondition,$H287="",
_xlpm.IsPeriodBlankCondition,ISBLANK($A288),
_xlpm.Calculation,IF(_xlpm.IsPeriodBlankCondition,"",IF(_xlpm.IsPrincipalRemainingBlankCondition,"",IF(_xlpm.IsPrincipalZeroCondition,"",_xlpm.TotalMonthlyPaymentCalculation))),
_xlpm.Calculation
)</f>
        <v>2086.0104653907556</v>
      </c>
      <c r="N288" s="5"/>
    </row>
    <row r="289" spans="1:14" x14ac:dyDescent="0.3">
      <c r="A289">
        <v>264</v>
      </c>
      <c r="B289" s="53">
        <f t="shared" si="4"/>
        <v>51836</v>
      </c>
      <c r="C289" s="70">
        <f>IF(ISBLANK($A289),"",'Variable Mortgage Schedule'!$C289)</f>
        <v>0.1</v>
      </c>
      <c r="D289" s="63">
        <f>_xlfn.LET(
_xlpm.Payment,IF(OR($C289&lt;&gt;$C288,$C288=""),-PMT($C289/12,COUNT($A289:$A$625),$H288),$D288),
_xlpm.IsPrincipalRemainingZeroCondition,ROUND($H288,2)=0,
_xlpm.IsPrincipalRemainingBlankCondition,$H288="",
_xlpm.IsPeriodBlankCondition,ISBLANK($A289),
_xlpm.Calculation,IF(_xlpm.IsPeriodBlankCondition,"",IF(_xlpm.IsPrincipalRemainingBlankCondition,"",IF(_xlpm.IsPrincipalRemainingZeroCondition,"",_xlpm.Payment))),
_xlpm.Calculation
)</f>
        <v>1586.0104653907558</v>
      </c>
      <c r="E289" s="5">
        <f>_xlfn.LET(
_xlpm.StartingPrincipalBalance,$H288,
_xlpm.IsPrincipalRemainingZeroCondition,ROUND($H288,2)=0,
_xlpm.IsPrincipalRemainingBlankCondition,$H288="",
_xlpm.IsPeriodBlankCondition,ISBLANK($A289),
_xlpm.Calculation,IF(_xlpm.IsPeriodBlankCondition,"",IF(_xlpm.IsPrincipalRemainingBlankCondition,"",IF(_xlpm.IsPrincipalRemainingZeroCondition,"",_xlpm.StartingPrincipalBalance))),
_xlpm.Calculation
)</f>
        <v>105229.54792938713</v>
      </c>
      <c r="F289" s="5" cm="1">
        <f t="array" ref="F289">_xlfn.LET(
_xlpm.InterestCalculation,$H288*($C289/12),
_xlpm.IsPrincipalRemainingZeroCondition,ROUND($H288,2)=0,
_xlpm.IsPrincipalRemainingBlankCondition,$H288="",
_xlpm.IsPeriodBlankCondition,ISBLANK($A289),
_xlpm.Calculation,IF(_xlpm.IsPeriodBlankCondition,"",IF(_xlpm.IsPrincipalRemainingBlankCondition,"",IF(_xlpm.IsPrincipalRemainingZeroCondition,"",_xlpm.InterestCalculation))),
_xlpm.Calculation
)</f>
        <v>876.91289941155947</v>
      </c>
      <c r="G289" s="5">
        <f>_xlfn.LET(
_xlpm.PrincipalOwedCalculation,$D289-$F289,
_xlpm.IsPrincipalLessThenOrEqualToMonthlyPaymentCondition,$H288&lt;=$D289,
_xlpm.IsPrincipalZeroCondition,ROUND($H288,2) = 0,
_xlpm.IsPrincipalRemainingBlankCondition,$H288="",
_xlpm.IsPeriodBlankCondition,ISBLANK($A289),
_xlpm.Calculation,IF(_xlpm.IsPeriodBlankCondition,"",IF(_xlpm.IsPrincipalRemainingBlankCondition,"",IF(_xlpm.IsPrincipalZeroCondition,"",IF(_xlpm.IsPrincipalLessThenOrEqualToMonthlyPaymentCondition,$H288,_xlpm.PrincipalOwedCalculation)))),
_xlpm.Calculation
)</f>
        <v>709.09756597919636</v>
      </c>
      <c r="H289" s="5">
        <f>_xlfn.LET(
_xlpm.StartingBalanceGreaterThanPrincipalOwedPlusPrepaymentCondition,$E289&gt;=$G289,
_xlpm.IsPrincpalOwedPlusPrepaymentLessThanOrEqualToPrincipalRemainingCondition,ROUND($G289,2)&lt;=ROUND($H288,2),
_xlpm.IsCurrentPrincapalOwedAmtGreaterThanPrevPrincipalOwedCondition,$G288&gt;$H288,
_xlpm.IsPrincipalZeroCondition,ROUND($H288,2) = 0,
_xlpm.IsPrincipalRemainingBlankCondition,$H288="",
_xlpm.IsPeriodBlankCondition,ISBLANK($A289),
_xlpm.Calculation,IF(_xlpm.IsPeriodBlankCondition,"",IF(_xlpm.IsPrincipalRemainingBlankCondition,"",IF(_xlpm.IsPrincipalZeroCondition,"",IF(_xlpm.StartingBalanceGreaterThanPrincipalOwedPlusPrepaymentCondition,$E289-$G289,0)))),
_xlpm.Calculation
)</f>
        <v>104520.45036340793</v>
      </c>
      <c r="I289" s="5">
        <f>_xlfn.LET(
_xlpm.PrincpalRemainingCalculation,$B$11,
_xlpm.IsPrincipalZeroCondition,ROUND($H288,2) = 0,
_xlpm.IsPrincipalRemainingBlankCondition,$H288="",
_xlpm.IsPeriodBlankCondition,ISBLANK($A289),
_xlpm.Calculation,IF(_xlpm.IsPeriodBlankCondition,"",IF(_xlpm.IsPrincipalRemainingBlankCondition,"",IF(_xlpm.IsPrincipalZeroCondition,"",_xlpm.PrincpalRemainingCalculation))),
_xlpm.Calculation
)</f>
        <v>500</v>
      </c>
      <c r="J289" s="5" t="str">
        <f>_xlfn.LET(
_xlpm.IsPrincipalRemainingLessThanOrEqualToPMICutoffAmtCondition,$H288&lt;=$B$2*(1-$B$13),
_xlpm.PMIMonthlyPayment,$B$17,
_xlpm.IsPrincipalZeroCondition,ROUND($H288,2) = 0,
_xlpm.IsPrincipalRemainingBlankCondition,$H288="",
_xlpm.IsPeriodBlankCondition,ISBLANK($A289),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89" s="5">
        <f>_xlfn.LET(
_xlpm.IfPMIOwedIsBlank,IF($J289 = "",0,$J289),
_xlpm.TotalMonthlyPaymentCalculation,$F289+$G289+$I289+_xlpm.IfPMIOwedIsBlank,
_xlpm.IsPrincipalZeroCondition,ROUND($H288,2) = 0,
_xlpm.IsPrincipalRemainingBlankCondition,$H288="",
_xlpm.IsPeriodBlankCondition,ISBLANK($A289),
_xlpm.Calculation,IF(_xlpm.IsPeriodBlankCondition,"",IF(_xlpm.IsPrincipalRemainingBlankCondition,"",IF(_xlpm.IsPrincipalZeroCondition,"",_xlpm.TotalMonthlyPaymentCalculation))),
_xlpm.Calculation
)</f>
        <v>2086.0104653907556</v>
      </c>
      <c r="N289" s="5"/>
    </row>
    <row r="290" spans="1:14" x14ac:dyDescent="0.3">
      <c r="A290">
        <v>265</v>
      </c>
      <c r="B290" s="53">
        <f t="shared" si="4"/>
        <v>51867</v>
      </c>
      <c r="C290" s="70">
        <f>IF(ISBLANK($A290),"",'Variable Mortgage Schedule'!$C290)</f>
        <v>0.1</v>
      </c>
      <c r="D290" s="63">
        <f>_xlfn.LET(
_xlpm.Payment,IF(OR($C290&lt;&gt;$C289,$C289=""),-PMT($C290/12,COUNT($A290:$A$625),$H289),$D289),
_xlpm.IsPrincipalRemainingZeroCondition,ROUND($H289,2)=0,
_xlpm.IsPrincipalRemainingBlankCondition,$H289="",
_xlpm.IsPeriodBlankCondition,ISBLANK($A290),
_xlpm.Calculation,IF(_xlpm.IsPeriodBlankCondition,"",IF(_xlpm.IsPrincipalRemainingBlankCondition,"",IF(_xlpm.IsPrincipalRemainingZeroCondition,"",_xlpm.Payment))),
_xlpm.Calculation
)</f>
        <v>1586.0104653907558</v>
      </c>
      <c r="E290" s="5">
        <f>_xlfn.LET(
_xlpm.StartingPrincipalBalance,$H289,
_xlpm.IsPrincipalRemainingZeroCondition,ROUND($H289,2)=0,
_xlpm.IsPrincipalRemainingBlankCondition,$H289="",
_xlpm.IsPeriodBlankCondition,ISBLANK($A290),
_xlpm.Calculation,IF(_xlpm.IsPeriodBlankCondition,"",IF(_xlpm.IsPrincipalRemainingBlankCondition,"",IF(_xlpm.IsPrincipalRemainingZeroCondition,"",_xlpm.StartingPrincipalBalance))),
_xlpm.Calculation
)</f>
        <v>104520.45036340793</v>
      </c>
      <c r="F290" s="5" cm="1">
        <f t="array" ref="F290">_xlfn.LET(
_xlpm.InterestCalculation,$H289*($C290/12),
_xlpm.IsPrincipalRemainingZeroCondition,ROUND($H289,2)=0,
_xlpm.IsPrincipalRemainingBlankCondition,$H289="",
_xlpm.IsPeriodBlankCondition,ISBLANK($A290),
_xlpm.Calculation,IF(_xlpm.IsPeriodBlankCondition,"",IF(_xlpm.IsPrincipalRemainingBlankCondition,"",IF(_xlpm.IsPrincipalRemainingZeroCondition,"",_xlpm.InterestCalculation))),
_xlpm.Calculation
)</f>
        <v>871.00375302839939</v>
      </c>
      <c r="G290" s="5">
        <f>_xlfn.LET(
_xlpm.PrincipalOwedCalculation,$D290-$F290,
_xlpm.IsPrincipalLessThenOrEqualToMonthlyPaymentCondition,$H289&lt;=$D290,
_xlpm.IsPrincipalZeroCondition,ROUND($H289,2) = 0,
_xlpm.IsPrincipalRemainingBlankCondition,$H289="",
_xlpm.IsPeriodBlankCondition,ISBLANK($A290),
_xlpm.Calculation,IF(_xlpm.IsPeriodBlankCondition,"",IF(_xlpm.IsPrincipalRemainingBlankCondition,"",IF(_xlpm.IsPrincipalZeroCondition,"",IF(_xlpm.IsPrincipalLessThenOrEqualToMonthlyPaymentCondition,$H289,_xlpm.PrincipalOwedCalculation)))),
_xlpm.Calculation
)</f>
        <v>715.00671236235644</v>
      </c>
      <c r="H290" s="5">
        <f>_xlfn.LET(
_xlpm.StartingBalanceGreaterThanPrincipalOwedPlusPrepaymentCondition,$E290&gt;=$G290,
_xlpm.IsPrincpalOwedPlusPrepaymentLessThanOrEqualToPrincipalRemainingCondition,ROUND($G290,2)&lt;=ROUND($H289,2),
_xlpm.IsCurrentPrincapalOwedAmtGreaterThanPrevPrincipalOwedCondition,$G289&gt;$H289,
_xlpm.IsPrincipalZeroCondition,ROUND($H289,2) = 0,
_xlpm.IsPrincipalRemainingBlankCondition,$H289="",
_xlpm.IsPeriodBlankCondition,ISBLANK($A290),
_xlpm.Calculation,IF(_xlpm.IsPeriodBlankCondition,"",IF(_xlpm.IsPrincipalRemainingBlankCondition,"",IF(_xlpm.IsPrincipalZeroCondition,"",IF(_xlpm.StartingBalanceGreaterThanPrincipalOwedPlusPrepaymentCondition,$E290-$G290,0)))),
_xlpm.Calculation
)</f>
        <v>103805.44365104557</v>
      </c>
      <c r="I290" s="5">
        <f>_xlfn.LET(
_xlpm.PrincpalRemainingCalculation,$B$11,
_xlpm.IsPrincipalZeroCondition,ROUND($H289,2) = 0,
_xlpm.IsPrincipalRemainingBlankCondition,$H289="",
_xlpm.IsPeriodBlankCondition,ISBLANK($A290),
_xlpm.Calculation,IF(_xlpm.IsPeriodBlankCondition,"",IF(_xlpm.IsPrincipalRemainingBlankCondition,"",IF(_xlpm.IsPrincipalZeroCondition,"",_xlpm.PrincpalRemainingCalculation))),
_xlpm.Calculation
)</f>
        <v>500</v>
      </c>
      <c r="J290" s="5" t="str">
        <f>_xlfn.LET(
_xlpm.IsPrincipalRemainingLessThanOrEqualToPMICutoffAmtCondition,$H289&lt;=$B$2*(1-$B$13),
_xlpm.PMIMonthlyPayment,$B$17,
_xlpm.IsPrincipalZeroCondition,ROUND($H289,2) = 0,
_xlpm.IsPrincipalRemainingBlankCondition,$H289="",
_xlpm.IsPeriodBlankCondition,ISBLANK($A290),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90" s="5">
        <f>_xlfn.LET(
_xlpm.IfPMIOwedIsBlank,IF($J290 = "",0,$J290),
_xlpm.TotalMonthlyPaymentCalculation,$F290+$G290+$I290+_xlpm.IfPMIOwedIsBlank,
_xlpm.IsPrincipalZeroCondition,ROUND($H289,2) = 0,
_xlpm.IsPrincipalRemainingBlankCondition,$H289="",
_xlpm.IsPeriodBlankCondition,ISBLANK($A290),
_xlpm.Calculation,IF(_xlpm.IsPeriodBlankCondition,"",IF(_xlpm.IsPrincipalRemainingBlankCondition,"",IF(_xlpm.IsPrincipalZeroCondition,"",_xlpm.TotalMonthlyPaymentCalculation))),
_xlpm.Calculation
)</f>
        <v>2086.0104653907556</v>
      </c>
      <c r="N290" s="5"/>
    </row>
    <row r="291" spans="1:14" x14ac:dyDescent="0.3">
      <c r="A291">
        <v>266</v>
      </c>
      <c r="B291" s="53">
        <f t="shared" si="4"/>
        <v>51898</v>
      </c>
      <c r="C291" s="70">
        <f>IF(ISBLANK($A291),"",'Variable Mortgage Schedule'!$C291)</f>
        <v>0.1</v>
      </c>
      <c r="D291" s="63">
        <f>_xlfn.LET(
_xlpm.Payment,IF(OR($C291&lt;&gt;$C290,$C290=""),-PMT($C291/12,COUNT($A291:$A$625),$H290),$D290),
_xlpm.IsPrincipalRemainingZeroCondition,ROUND($H290,2)=0,
_xlpm.IsPrincipalRemainingBlankCondition,$H290="",
_xlpm.IsPeriodBlankCondition,ISBLANK($A291),
_xlpm.Calculation,IF(_xlpm.IsPeriodBlankCondition,"",IF(_xlpm.IsPrincipalRemainingBlankCondition,"",IF(_xlpm.IsPrincipalRemainingZeroCondition,"",_xlpm.Payment))),
_xlpm.Calculation
)</f>
        <v>1586.0104653907558</v>
      </c>
      <c r="E291" s="5">
        <f>_xlfn.LET(
_xlpm.StartingPrincipalBalance,$H290,
_xlpm.IsPrincipalRemainingZeroCondition,ROUND($H290,2)=0,
_xlpm.IsPrincipalRemainingBlankCondition,$H290="",
_xlpm.IsPeriodBlankCondition,ISBLANK($A291),
_xlpm.Calculation,IF(_xlpm.IsPeriodBlankCondition,"",IF(_xlpm.IsPrincipalRemainingBlankCondition,"",IF(_xlpm.IsPrincipalRemainingZeroCondition,"",_xlpm.StartingPrincipalBalance))),
_xlpm.Calculation
)</f>
        <v>103805.44365104557</v>
      </c>
      <c r="F291" s="5" cm="1">
        <f t="array" ref="F291">_xlfn.LET(
_xlpm.InterestCalculation,$H290*($C291/12),
_xlpm.IsPrincipalRemainingZeroCondition,ROUND($H290,2)=0,
_xlpm.IsPrincipalRemainingBlankCondition,$H290="",
_xlpm.IsPeriodBlankCondition,ISBLANK($A291),
_xlpm.Calculation,IF(_xlpm.IsPeriodBlankCondition,"",IF(_xlpm.IsPrincipalRemainingBlankCondition,"",IF(_xlpm.IsPrincipalRemainingZeroCondition,"",_xlpm.InterestCalculation))),
_xlpm.Calculation
)</f>
        <v>865.04536375871305</v>
      </c>
      <c r="G291" s="5">
        <f>_xlfn.LET(
_xlpm.PrincipalOwedCalculation,$D291-$F291,
_xlpm.IsPrincipalLessThenOrEqualToMonthlyPaymentCondition,$H290&lt;=$D291,
_xlpm.IsPrincipalZeroCondition,ROUND($H290,2) = 0,
_xlpm.IsPrincipalRemainingBlankCondition,$H290="",
_xlpm.IsPeriodBlankCondition,ISBLANK($A291),
_xlpm.Calculation,IF(_xlpm.IsPeriodBlankCondition,"",IF(_xlpm.IsPrincipalRemainingBlankCondition,"",IF(_xlpm.IsPrincipalZeroCondition,"",IF(_xlpm.IsPrincipalLessThenOrEqualToMonthlyPaymentCondition,$H290,_xlpm.PrincipalOwedCalculation)))),
_xlpm.Calculation
)</f>
        <v>720.96510163204277</v>
      </c>
      <c r="H291" s="5">
        <f>_xlfn.LET(
_xlpm.StartingBalanceGreaterThanPrincipalOwedPlusPrepaymentCondition,$E291&gt;=$G291,
_xlpm.IsPrincpalOwedPlusPrepaymentLessThanOrEqualToPrincipalRemainingCondition,ROUND($G291,2)&lt;=ROUND($H290,2),
_xlpm.IsCurrentPrincapalOwedAmtGreaterThanPrevPrincipalOwedCondition,$G290&gt;$H290,
_xlpm.IsPrincipalZeroCondition,ROUND($H290,2) = 0,
_xlpm.IsPrincipalRemainingBlankCondition,$H290="",
_xlpm.IsPeriodBlankCondition,ISBLANK($A291),
_xlpm.Calculation,IF(_xlpm.IsPeriodBlankCondition,"",IF(_xlpm.IsPrincipalRemainingBlankCondition,"",IF(_xlpm.IsPrincipalZeroCondition,"",IF(_xlpm.StartingBalanceGreaterThanPrincipalOwedPlusPrepaymentCondition,$E291-$G291,0)))),
_xlpm.Calculation
)</f>
        <v>103084.47854941353</v>
      </c>
      <c r="I291" s="5">
        <f>_xlfn.LET(
_xlpm.PrincpalRemainingCalculation,$B$11,
_xlpm.IsPrincipalZeroCondition,ROUND($H290,2) = 0,
_xlpm.IsPrincipalRemainingBlankCondition,$H290="",
_xlpm.IsPeriodBlankCondition,ISBLANK($A291),
_xlpm.Calculation,IF(_xlpm.IsPeriodBlankCondition,"",IF(_xlpm.IsPrincipalRemainingBlankCondition,"",IF(_xlpm.IsPrincipalZeroCondition,"",_xlpm.PrincpalRemainingCalculation))),
_xlpm.Calculation
)</f>
        <v>500</v>
      </c>
      <c r="J291" s="5" t="str">
        <f>_xlfn.LET(
_xlpm.IsPrincipalRemainingLessThanOrEqualToPMICutoffAmtCondition,$H290&lt;=$B$2*(1-$B$13),
_xlpm.PMIMonthlyPayment,$B$17,
_xlpm.IsPrincipalZeroCondition,ROUND($H290,2) = 0,
_xlpm.IsPrincipalRemainingBlankCondition,$H290="",
_xlpm.IsPeriodBlankCondition,ISBLANK($A291),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91" s="5">
        <f>_xlfn.LET(
_xlpm.IfPMIOwedIsBlank,IF($J291 = "",0,$J291),
_xlpm.TotalMonthlyPaymentCalculation,$F291+$G291+$I291+_xlpm.IfPMIOwedIsBlank,
_xlpm.IsPrincipalZeroCondition,ROUND($H290,2) = 0,
_xlpm.IsPrincipalRemainingBlankCondition,$H290="",
_xlpm.IsPeriodBlankCondition,ISBLANK($A291),
_xlpm.Calculation,IF(_xlpm.IsPeriodBlankCondition,"",IF(_xlpm.IsPrincipalRemainingBlankCondition,"",IF(_xlpm.IsPrincipalZeroCondition,"",_xlpm.TotalMonthlyPaymentCalculation))),
_xlpm.Calculation
)</f>
        <v>2086.0104653907556</v>
      </c>
      <c r="N291" s="5"/>
    </row>
    <row r="292" spans="1:14" x14ac:dyDescent="0.3">
      <c r="A292">
        <v>267</v>
      </c>
      <c r="B292" s="53">
        <f t="shared" si="4"/>
        <v>51926</v>
      </c>
      <c r="C292" s="70">
        <f>IF(ISBLANK($A292),"",'Variable Mortgage Schedule'!$C292)</f>
        <v>0.1</v>
      </c>
      <c r="D292" s="63">
        <f>_xlfn.LET(
_xlpm.Payment,IF(OR($C292&lt;&gt;$C291,$C291=""),-PMT($C292/12,COUNT($A292:$A$625),$H291),$D291),
_xlpm.IsPrincipalRemainingZeroCondition,ROUND($H291,2)=0,
_xlpm.IsPrincipalRemainingBlankCondition,$H291="",
_xlpm.IsPeriodBlankCondition,ISBLANK($A292),
_xlpm.Calculation,IF(_xlpm.IsPeriodBlankCondition,"",IF(_xlpm.IsPrincipalRemainingBlankCondition,"",IF(_xlpm.IsPrincipalRemainingZeroCondition,"",_xlpm.Payment))),
_xlpm.Calculation
)</f>
        <v>1586.0104653907558</v>
      </c>
      <c r="E292" s="5">
        <f>_xlfn.LET(
_xlpm.StartingPrincipalBalance,$H291,
_xlpm.IsPrincipalRemainingZeroCondition,ROUND($H291,2)=0,
_xlpm.IsPrincipalRemainingBlankCondition,$H291="",
_xlpm.IsPeriodBlankCondition,ISBLANK($A292),
_xlpm.Calculation,IF(_xlpm.IsPeriodBlankCondition,"",IF(_xlpm.IsPrincipalRemainingBlankCondition,"",IF(_xlpm.IsPrincipalRemainingZeroCondition,"",_xlpm.StartingPrincipalBalance))),
_xlpm.Calculation
)</f>
        <v>103084.47854941353</v>
      </c>
      <c r="F292" s="5" cm="1">
        <f t="array" ref="F292">_xlfn.LET(
_xlpm.InterestCalculation,$H291*($C292/12),
_xlpm.IsPrincipalRemainingZeroCondition,ROUND($H291,2)=0,
_xlpm.IsPrincipalRemainingBlankCondition,$H291="",
_xlpm.IsPeriodBlankCondition,ISBLANK($A292),
_xlpm.Calculation,IF(_xlpm.IsPeriodBlankCondition,"",IF(_xlpm.IsPrincipalRemainingBlankCondition,"",IF(_xlpm.IsPrincipalRemainingZeroCondition,"",_xlpm.InterestCalculation))),
_xlpm.Calculation
)</f>
        <v>859.03732124511271</v>
      </c>
      <c r="G292" s="5">
        <f>_xlfn.LET(
_xlpm.PrincipalOwedCalculation,$D292-$F292,
_xlpm.IsPrincipalLessThenOrEqualToMonthlyPaymentCondition,$H291&lt;=$D292,
_xlpm.IsPrincipalZeroCondition,ROUND($H291,2) = 0,
_xlpm.IsPrincipalRemainingBlankCondition,$H291="",
_xlpm.IsPeriodBlankCondition,ISBLANK($A292),
_xlpm.Calculation,IF(_xlpm.IsPeriodBlankCondition,"",IF(_xlpm.IsPrincipalRemainingBlankCondition,"",IF(_xlpm.IsPrincipalZeroCondition,"",IF(_xlpm.IsPrincipalLessThenOrEqualToMonthlyPaymentCondition,$H291,_xlpm.PrincipalOwedCalculation)))),
_xlpm.Calculation
)</f>
        <v>726.97314414564312</v>
      </c>
      <c r="H292" s="5">
        <f>_xlfn.LET(
_xlpm.StartingBalanceGreaterThanPrincipalOwedPlusPrepaymentCondition,$E292&gt;=$G292,
_xlpm.IsPrincpalOwedPlusPrepaymentLessThanOrEqualToPrincipalRemainingCondition,ROUND($G292,2)&lt;=ROUND($H291,2),
_xlpm.IsCurrentPrincapalOwedAmtGreaterThanPrevPrincipalOwedCondition,$G291&gt;$H291,
_xlpm.IsPrincipalZeroCondition,ROUND($H291,2) = 0,
_xlpm.IsPrincipalRemainingBlankCondition,$H291="",
_xlpm.IsPeriodBlankCondition,ISBLANK($A292),
_xlpm.Calculation,IF(_xlpm.IsPeriodBlankCondition,"",IF(_xlpm.IsPrincipalRemainingBlankCondition,"",IF(_xlpm.IsPrincipalZeroCondition,"",IF(_xlpm.StartingBalanceGreaterThanPrincipalOwedPlusPrepaymentCondition,$E292-$G292,0)))),
_xlpm.Calculation
)</f>
        <v>102357.50540526789</v>
      </c>
      <c r="I292" s="5">
        <f>_xlfn.LET(
_xlpm.PrincpalRemainingCalculation,$B$11,
_xlpm.IsPrincipalZeroCondition,ROUND($H291,2) = 0,
_xlpm.IsPrincipalRemainingBlankCondition,$H291="",
_xlpm.IsPeriodBlankCondition,ISBLANK($A292),
_xlpm.Calculation,IF(_xlpm.IsPeriodBlankCondition,"",IF(_xlpm.IsPrincipalRemainingBlankCondition,"",IF(_xlpm.IsPrincipalZeroCondition,"",_xlpm.PrincpalRemainingCalculation))),
_xlpm.Calculation
)</f>
        <v>500</v>
      </c>
      <c r="J292" s="5" t="str">
        <f>_xlfn.LET(
_xlpm.IsPrincipalRemainingLessThanOrEqualToPMICutoffAmtCondition,$H291&lt;=$B$2*(1-$B$13),
_xlpm.PMIMonthlyPayment,$B$17,
_xlpm.IsPrincipalZeroCondition,ROUND($H291,2) = 0,
_xlpm.IsPrincipalRemainingBlankCondition,$H291="",
_xlpm.IsPeriodBlankCondition,ISBLANK($A292),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92" s="5">
        <f>_xlfn.LET(
_xlpm.IfPMIOwedIsBlank,IF($J292 = "",0,$J292),
_xlpm.TotalMonthlyPaymentCalculation,$F292+$G292+$I292+_xlpm.IfPMIOwedIsBlank,
_xlpm.IsPrincipalZeroCondition,ROUND($H291,2) = 0,
_xlpm.IsPrincipalRemainingBlankCondition,$H291="",
_xlpm.IsPeriodBlankCondition,ISBLANK($A292),
_xlpm.Calculation,IF(_xlpm.IsPeriodBlankCondition,"",IF(_xlpm.IsPrincipalRemainingBlankCondition,"",IF(_xlpm.IsPrincipalZeroCondition,"",_xlpm.TotalMonthlyPaymentCalculation))),
_xlpm.Calculation
)</f>
        <v>2086.0104653907556</v>
      </c>
      <c r="N292" s="5"/>
    </row>
    <row r="293" spans="1:14" x14ac:dyDescent="0.3">
      <c r="A293">
        <v>268</v>
      </c>
      <c r="B293" s="53">
        <f t="shared" si="4"/>
        <v>51957</v>
      </c>
      <c r="C293" s="70">
        <f>IF(ISBLANK($A293),"",'Variable Mortgage Schedule'!$C293)</f>
        <v>0.1</v>
      </c>
      <c r="D293" s="63">
        <f>_xlfn.LET(
_xlpm.Payment,IF(OR($C293&lt;&gt;$C292,$C292=""),-PMT($C293/12,COUNT($A293:$A$625),$H292),$D292),
_xlpm.IsPrincipalRemainingZeroCondition,ROUND($H292,2)=0,
_xlpm.IsPrincipalRemainingBlankCondition,$H292="",
_xlpm.IsPeriodBlankCondition,ISBLANK($A293),
_xlpm.Calculation,IF(_xlpm.IsPeriodBlankCondition,"",IF(_xlpm.IsPrincipalRemainingBlankCondition,"",IF(_xlpm.IsPrincipalRemainingZeroCondition,"",_xlpm.Payment))),
_xlpm.Calculation
)</f>
        <v>1586.0104653907558</v>
      </c>
      <c r="E293" s="5">
        <f>_xlfn.LET(
_xlpm.StartingPrincipalBalance,$H292,
_xlpm.IsPrincipalRemainingZeroCondition,ROUND($H292,2)=0,
_xlpm.IsPrincipalRemainingBlankCondition,$H292="",
_xlpm.IsPeriodBlankCondition,ISBLANK($A293),
_xlpm.Calculation,IF(_xlpm.IsPeriodBlankCondition,"",IF(_xlpm.IsPrincipalRemainingBlankCondition,"",IF(_xlpm.IsPrincipalRemainingZeroCondition,"",_xlpm.StartingPrincipalBalance))),
_xlpm.Calculation
)</f>
        <v>102357.50540526789</v>
      </c>
      <c r="F293" s="5" cm="1">
        <f t="array" ref="F293">_xlfn.LET(
_xlpm.InterestCalculation,$H292*($C293/12),
_xlpm.IsPrincipalRemainingZeroCondition,ROUND($H292,2)=0,
_xlpm.IsPrincipalRemainingBlankCondition,$H292="",
_xlpm.IsPeriodBlankCondition,ISBLANK($A293),
_xlpm.Calculation,IF(_xlpm.IsPeriodBlankCondition,"",IF(_xlpm.IsPrincipalRemainingBlankCondition,"",IF(_xlpm.IsPrincipalRemainingZeroCondition,"",_xlpm.InterestCalculation))),
_xlpm.Calculation
)</f>
        <v>852.97921171056578</v>
      </c>
      <c r="G293" s="5">
        <f>_xlfn.LET(
_xlpm.PrincipalOwedCalculation,$D293-$F293,
_xlpm.IsPrincipalLessThenOrEqualToMonthlyPaymentCondition,$H292&lt;=$D293,
_xlpm.IsPrincipalZeroCondition,ROUND($H292,2) = 0,
_xlpm.IsPrincipalRemainingBlankCondition,$H292="",
_xlpm.IsPeriodBlankCondition,ISBLANK($A293),
_xlpm.Calculation,IF(_xlpm.IsPeriodBlankCondition,"",IF(_xlpm.IsPrincipalRemainingBlankCondition,"",IF(_xlpm.IsPrincipalZeroCondition,"",IF(_xlpm.IsPrincipalLessThenOrEqualToMonthlyPaymentCondition,$H292,_xlpm.PrincipalOwedCalculation)))),
_xlpm.Calculation
)</f>
        <v>733.03125368019005</v>
      </c>
      <c r="H293" s="5">
        <f>_xlfn.LET(
_xlpm.StartingBalanceGreaterThanPrincipalOwedPlusPrepaymentCondition,$E293&gt;=$G293,
_xlpm.IsPrincpalOwedPlusPrepaymentLessThanOrEqualToPrincipalRemainingCondition,ROUND($G293,2)&lt;=ROUND($H292,2),
_xlpm.IsCurrentPrincapalOwedAmtGreaterThanPrevPrincipalOwedCondition,$G292&gt;$H292,
_xlpm.IsPrincipalZeroCondition,ROUND($H292,2) = 0,
_xlpm.IsPrincipalRemainingBlankCondition,$H292="",
_xlpm.IsPeriodBlankCondition,ISBLANK($A293),
_xlpm.Calculation,IF(_xlpm.IsPeriodBlankCondition,"",IF(_xlpm.IsPrincipalRemainingBlankCondition,"",IF(_xlpm.IsPrincipalZeroCondition,"",IF(_xlpm.StartingBalanceGreaterThanPrincipalOwedPlusPrepaymentCondition,$E293-$G293,0)))),
_xlpm.Calculation
)</f>
        <v>101624.4741515877</v>
      </c>
      <c r="I293" s="5">
        <f>_xlfn.LET(
_xlpm.PrincpalRemainingCalculation,$B$11,
_xlpm.IsPrincipalZeroCondition,ROUND($H292,2) = 0,
_xlpm.IsPrincipalRemainingBlankCondition,$H292="",
_xlpm.IsPeriodBlankCondition,ISBLANK($A293),
_xlpm.Calculation,IF(_xlpm.IsPeriodBlankCondition,"",IF(_xlpm.IsPrincipalRemainingBlankCondition,"",IF(_xlpm.IsPrincipalZeroCondition,"",_xlpm.PrincpalRemainingCalculation))),
_xlpm.Calculation
)</f>
        <v>500</v>
      </c>
      <c r="J293" s="5" t="str">
        <f>_xlfn.LET(
_xlpm.IsPrincipalRemainingLessThanOrEqualToPMICutoffAmtCondition,$H292&lt;=$B$2*(1-$B$13),
_xlpm.PMIMonthlyPayment,$B$17,
_xlpm.IsPrincipalZeroCondition,ROUND($H292,2) = 0,
_xlpm.IsPrincipalRemainingBlankCondition,$H292="",
_xlpm.IsPeriodBlankCondition,ISBLANK($A293),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93" s="5">
        <f>_xlfn.LET(
_xlpm.IfPMIOwedIsBlank,IF($J293 = "",0,$J293),
_xlpm.TotalMonthlyPaymentCalculation,$F293+$G293+$I293+_xlpm.IfPMIOwedIsBlank,
_xlpm.IsPrincipalZeroCondition,ROUND($H292,2) = 0,
_xlpm.IsPrincipalRemainingBlankCondition,$H292="",
_xlpm.IsPeriodBlankCondition,ISBLANK($A293),
_xlpm.Calculation,IF(_xlpm.IsPeriodBlankCondition,"",IF(_xlpm.IsPrincipalRemainingBlankCondition,"",IF(_xlpm.IsPrincipalZeroCondition,"",_xlpm.TotalMonthlyPaymentCalculation))),
_xlpm.Calculation
)</f>
        <v>2086.0104653907556</v>
      </c>
      <c r="N293" s="5"/>
    </row>
    <row r="294" spans="1:14" x14ac:dyDescent="0.3">
      <c r="A294">
        <v>269</v>
      </c>
      <c r="B294" s="53">
        <f t="shared" si="4"/>
        <v>51987</v>
      </c>
      <c r="C294" s="70">
        <f>IF(ISBLANK($A294),"",'Variable Mortgage Schedule'!$C294)</f>
        <v>0.1</v>
      </c>
      <c r="D294" s="63">
        <f>_xlfn.LET(
_xlpm.Payment,IF(OR($C294&lt;&gt;$C293,$C293=""),-PMT($C294/12,COUNT($A294:$A$625),$H293),$D293),
_xlpm.IsPrincipalRemainingZeroCondition,ROUND($H293,2)=0,
_xlpm.IsPrincipalRemainingBlankCondition,$H293="",
_xlpm.IsPeriodBlankCondition,ISBLANK($A294),
_xlpm.Calculation,IF(_xlpm.IsPeriodBlankCondition,"",IF(_xlpm.IsPrincipalRemainingBlankCondition,"",IF(_xlpm.IsPrincipalRemainingZeroCondition,"",_xlpm.Payment))),
_xlpm.Calculation
)</f>
        <v>1586.0104653907558</v>
      </c>
      <c r="E294" s="5">
        <f>_xlfn.LET(
_xlpm.StartingPrincipalBalance,$H293,
_xlpm.IsPrincipalRemainingZeroCondition,ROUND($H293,2)=0,
_xlpm.IsPrincipalRemainingBlankCondition,$H293="",
_xlpm.IsPeriodBlankCondition,ISBLANK($A294),
_xlpm.Calculation,IF(_xlpm.IsPeriodBlankCondition,"",IF(_xlpm.IsPrincipalRemainingBlankCondition,"",IF(_xlpm.IsPrincipalRemainingZeroCondition,"",_xlpm.StartingPrincipalBalance))),
_xlpm.Calculation
)</f>
        <v>101624.4741515877</v>
      </c>
      <c r="F294" s="5" cm="1">
        <f t="array" ref="F294">_xlfn.LET(
_xlpm.InterestCalculation,$H293*($C294/12),
_xlpm.IsPrincipalRemainingZeroCondition,ROUND($H293,2)=0,
_xlpm.IsPrincipalRemainingBlankCondition,$H293="",
_xlpm.IsPeriodBlankCondition,ISBLANK($A294),
_xlpm.Calculation,IF(_xlpm.IsPeriodBlankCondition,"",IF(_xlpm.IsPrincipalRemainingBlankCondition,"",IF(_xlpm.IsPrincipalRemainingZeroCondition,"",_xlpm.InterestCalculation))),
_xlpm.Calculation
)</f>
        <v>846.87061792989743</v>
      </c>
      <c r="G294" s="5">
        <f>_xlfn.LET(
_xlpm.PrincipalOwedCalculation,$D294-$F294,
_xlpm.IsPrincipalLessThenOrEqualToMonthlyPaymentCondition,$H293&lt;=$D294,
_xlpm.IsPrincipalZeroCondition,ROUND($H293,2) = 0,
_xlpm.IsPrincipalRemainingBlankCondition,$H293="",
_xlpm.IsPeriodBlankCondition,ISBLANK($A294),
_xlpm.Calculation,IF(_xlpm.IsPeriodBlankCondition,"",IF(_xlpm.IsPrincipalRemainingBlankCondition,"",IF(_xlpm.IsPrincipalZeroCondition,"",IF(_xlpm.IsPrincipalLessThenOrEqualToMonthlyPaymentCondition,$H293,_xlpm.PrincipalOwedCalculation)))),
_xlpm.Calculation
)</f>
        <v>739.13984746085839</v>
      </c>
      <c r="H294" s="5">
        <f>_xlfn.LET(
_xlpm.StartingBalanceGreaterThanPrincipalOwedPlusPrepaymentCondition,$E294&gt;=$G294,
_xlpm.IsPrincpalOwedPlusPrepaymentLessThanOrEqualToPrincipalRemainingCondition,ROUND($G294,2)&lt;=ROUND($H293,2),
_xlpm.IsCurrentPrincapalOwedAmtGreaterThanPrevPrincipalOwedCondition,$G293&gt;$H293,
_xlpm.IsPrincipalZeroCondition,ROUND($H293,2) = 0,
_xlpm.IsPrincipalRemainingBlankCondition,$H293="",
_xlpm.IsPeriodBlankCondition,ISBLANK($A294),
_xlpm.Calculation,IF(_xlpm.IsPeriodBlankCondition,"",IF(_xlpm.IsPrincipalRemainingBlankCondition,"",IF(_xlpm.IsPrincipalZeroCondition,"",IF(_xlpm.StartingBalanceGreaterThanPrincipalOwedPlusPrepaymentCondition,$E294-$G294,0)))),
_xlpm.Calculation
)</f>
        <v>100885.33430412684</v>
      </c>
      <c r="I294" s="5">
        <f>_xlfn.LET(
_xlpm.PrincpalRemainingCalculation,$B$11,
_xlpm.IsPrincipalZeroCondition,ROUND($H293,2) = 0,
_xlpm.IsPrincipalRemainingBlankCondition,$H293="",
_xlpm.IsPeriodBlankCondition,ISBLANK($A294),
_xlpm.Calculation,IF(_xlpm.IsPeriodBlankCondition,"",IF(_xlpm.IsPrincipalRemainingBlankCondition,"",IF(_xlpm.IsPrincipalZeroCondition,"",_xlpm.PrincpalRemainingCalculation))),
_xlpm.Calculation
)</f>
        <v>500</v>
      </c>
      <c r="J294" s="5" t="str">
        <f>_xlfn.LET(
_xlpm.IsPrincipalRemainingLessThanOrEqualToPMICutoffAmtCondition,$H293&lt;=$B$2*(1-$B$13),
_xlpm.PMIMonthlyPayment,$B$17,
_xlpm.IsPrincipalZeroCondition,ROUND($H293,2) = 0,
_xlpm.IsPrincipalRemainingBlankCondition,$H293="",
_xlpm.IsPeriodBlankCondition,ISBLANK($A294),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94" s="5">
        <f>_xlfn.LET(
_xlpm.IfPMIOwedIsBlank,IF($J294 = "",0,$J294),
_xlpm.TotalMonthlyPaymentCalculation,$F294+$G294+$I294+_xlpm.IfPMIOwedIsBlank,
_xlpm.IsPrincipalZeroCondition,ROUND($H293,2) = 0,
_xlpm.IsPrincipalRemainingBlankCondition,$H293="",
_xlpm.IsPeriodBlankCondition,ISBLANK($A294),
_xlpm.Calculation,IF(_xlpm.IsPeriodBlankCondition,"",IF(_xlpm.IsPrincipalRemainingBlankCondition,"",IF(_xlpm.IsPrincipalZeroCondition,"",_xlpm.TotalMonthlyPaymentCalculation))),
_xlpm.Calculation
)</f>
        <v>2086.0104653907556</v>
      </c>
      <c r="N294" s="5"/>
    </row>
    <row r="295" spans="1:14" x14ac:dyDescent="0.3">
      <c r="A295">
        <v>270</v>
      </c>
      <c r="B295" s="53">
        <f t="shared" si="4"/>
        <v>52018</v>
      </c>
      <c r="C295" s="70">
        <f>IF(ISBLANK($A295),"",'Variable Mortgage Schedule'!$C295)</f>
        <v>0.1</v>
      </c>
      <c r="D295" s="63">
        <f>_xlfn.LET(
_xlpm.Payment,IF(OR($C295&lt;&gt;$C294,$C294=""),-PMT($C295/12,COUNT($A295:$A$625),$H294),$D294),
_xlpm.IsPrincipalRemainingZeroCondition,ROUND($H294,2)=0,
_xlpm.IsPrincipalRemainingBlankCondition,$H294="",
_xlpm.IsPeriodBlankCondition,ISBLANK($A295),
_xlpm.Calculation,IF(_xlpm.IsPeriodBlankCondition,"",IF(_xlpm.IsPrincipalRemainingBlankCondition,"",IF(_xlpm.IsPrincipalRemainingZeroCondition,"",_xlpm.Payment))),
_xlpm.Calculation
)</f>
        <v>1586.0104653907558</v>
      </c>
      <c r="E295" s="5">
        <f>_xlfn.LET(
_xlpm.StartingPrincipalBalance,$H294,
_xlpm.IsPrincipalRemainingZeroCondition,ROUND($H294,2)=0,
_xlpm.IsPrincipalRemainingBlankCondition,$H294="",
_xlpm.IsPeriodBlankCondition,ISBLANK($A295),
_xlpm.Calculation,IF(_xlpm.IsPeriodBlankCondition,"",IF(_xlpm.IsPrincipalRemainingBlankCondition,"",IF(_xlpm.IsPrincipalRemainingZeroCondition,"",_xlpm.StartingPrincipalBalance))),
_xlpm.Calculation
)</f>
        <v>100885.33430412684</v>
      </c>
      <c r="F295" s="5" cm="1">
        <f t="array" ref="F295">_xlfn.LET(
_xlpm.InterestCalculation,$H294*($C295/12),
_xlpm.IsPrincipalRemainingZeroCondition,ROUND($H294,2)=0,
_xlpm.IsPrincipalRemainingBlankCondition,$H294="",
_xlpm.IsPeriodBlankCondition,ISBLANK($A295),
_xlpm.Calculation,IF(_xlpm.IsPeriodBlankCondition,"",IF(_xlpm.IsPrincipalRemainingBlankCondition,"",IF(_xlpm.IsPrincipalRemainingZeroCondition,"",_xlpm.InterestCalculation))),
_xlpm.Calculation
)</f>
        <v>840.71111920105693</v>
      </c>
      <c r="G295" s="5">
        <f>_xlfn.LET(
_xlpm.PrincipalOwedCalculation,$D295-$F295,
_xlpm.IsPrincipalLessThenOrEqualToMonthlyPaymentCondition,$H294&lt;=$D295,
_xlpm.IsPrincipalZeroCondition,ROUND($H294,2) = 0,
_xlpm.IsPrincipalRemainingBlankCondition,$H294="",
_xlpm.IsPeriodBlankCondition,ISBLANK($A295),
_xlpm.Calculation,IF(_xlpm.IsPeriodBlankCondition,"",IF(_xlpm.IsPrincipalRemainingBlankCondition,"",IF(_xlpm.IsPrincipalZeroCondition,"",IF(_xlpm.IsPrincipalLessThenOrEqualToMonthlyPaymentCondition,$H294,_xlpm.PrincipalOwedCalculation)))),
_xlpm.Calculation
)</f>
        <v>745.29934618969889</v>
      </c>
      <c r="H295" s="5">
        <f>_xlfn.LET(
_xlpm.StartingBalanceGreaterThanPrincipalOwedPlusPrepaymentCondition,$E295&gt;=$G295,
_xlpm.IsPrincpalOwedPlusPrepaymentLessThanOrEqualToPrincipalRemainingCondition,ROUND($G295,2)&lt;=ROUND($H294,2),
_xlpm.IsCurrentPrincapalOwedAmtGreaterThanPrevPrincipalOwedCondition,$G294&gt;$H294,
_xlpm.IsPrincipalZeroCondition,ROUND($H294,2) = 0,
_xlpm.IsPrincipalRemainingBlankCondition,$H294="",
_xlpm.IsPeriodBlankCondition,ISBLANK($A295),
_xlpm.Calculation,IF(_xlpm.IsPeriodBlankCondition,"",IF(_xlpm.IsPrincipalRemainingBlankCondition,"",IF(_xlpm.IsPrincipalZeroCondition,"",IF(_xlpm.StartingBalanceGreaterThanPrincipalOwedPlusPrepaymentCondition,$E295-$G295,0)))),
_xlpm.Calculation
)</f>
        <v>100140.03495793714</v>
      </c>
      <c r="I295" s="5">
        <f>_xlfn.LET(
_xlpm.PrincpalRemainingCalculation,$B$11,
_xlpm.IsPrincipalZeroCondition,ROUND($H294,2) = 0,
_xlpm.IsPrincipalRemainingBlankCondition,$H294="",
_xlpm.IsPeriodBlankCondition,ISBLANK($A295),
_xlpm.Calculation,IF(_xlpm.IsPeriodBlankCondition,"",IF(_xlpm.IsPrincipalRemainingBlankCondition,"",IF(_xlpm.IsPrincipalZeroCondition,"",_xlpm.PrincpalRemainingCalculation))),
_xlpm.Calculation
)</f>
        <v>500</v>
      </c>
      <c r="J295" s="5" t="str">
        <f>_xlfn.LET(
_xlpm.IsPrincipalRemainingLessThanOrEqualToPMICutoffAmtCondition,$H294&lt;=$B$2*(1-$B$13),
_xlpm.PMIMonthlyPayment,$B$17,
_xlpm.IsPrincipalZeroCondition,ROUND($H294,2) = 0,
_xlpm.IsPrincipalRemainingBlankCondition,$H294="",
_xlpm.IsPeriodBlankCondition,ISBLANK($A295),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95" s="5">
        <f>_xlfn.LET(
_xlpm.IfPMIOwedIsBlank,IF($J295 = "",0,$J295),
_xlpm.TotalMonthlyPaymentCalculation,$F295+$G295+$I295+_xlpm.IfPMIOwedIsBlank,
_xlpm.IsPrincipalZeroCondition,ROUND($H294,2) = 0,
_xlpm.IsPrincipalRemainingBlankCondition,$H294="",
_xlpm.IsPeriodBlankCondition,ISBLANK($A295),
_xlpm.Calculation,IF(_xlpm.IsPeriodBlankCondition,"",IF(_xlpm.IsPrincipalRemainingBlankCondition,"",IF(_xlpm.IsPrincipalZeroCondition,"",_xlpm.TotalMonthlyPaymentCalculation))),
_xlpm.Calculation
)</f>
        <v>2086.0104653907556</v>
      </c>
      <c r="N295" s="5"/>
    </row>
    <row r="296" spans="1:14" x14ac:dyDescent="0.3">
      <c r="A296">
        <v>271</v>
      </c>
      <c r="B296" s="53">
        <f t="shared" si="4"/>
        <v>52048</v>
      </c>
      <c r="C296" s="70">
        <f>IF(ISBLANK($A296),"",'Variable Mortgage Schedule'!$C296)</f>
        <v>0.1</v>
      </c>
      <c r="D296" s="63">
        <f>_xlfn.LET(
_xlpm.Payment,IF(OR($C296&lt;&gt;$C295,$C295=""),-PMT($C296/12,COUNT($A296:$A$625),$H295),$D295),
_xlpm.IsPrincipalRemainingZeroCondition,ROUND($H295,2)=0,
_xlpm.IsPrincipalRemainingBlankCondition,$H295="",
_xlpm.IsPeriodBlankCondition,ISBLANK($A296),
_xlpm.Calculation,IF(_xlpm.IsPeriodBlankCondition,"",IF(_xlpm.IsPrincipalRemainingBlankCondition,"",IF(_xlpm.IsPrincipalRemainingZeroCondition,"",_xlpm.Payment))),
_xlpm.Calculation
)</f>
        <v>1586.0104653907558</v>
      </c>
      <c r="E296" s="5">
        <f>_xlfn.LET(
_xlpm.StartingPrincipalBalance,$H295,
_xlpm.IsPrincipalRemainingZeroCondition,ROUND($H295,2)=0,
_xlpm.IsPrincipalRemainingBlankCondition,$H295="",
_xlpm.IsPeriodBlankCondition,ISBLANK($A296),
_xlpm.Calculation,IF(_xlpm.IsPeriodBlankCondition,"",IF(_xlpm.IsPrincipalRemainingBlankCondition,"",IF(_xlpm.IsPrincipalRemainingZeroCondition,"",_xlpm.StartingPrincipalBalance))),
_xlpm.Calculation
)</f>
        <v>100140.03495793714</v>
      </c>
      <c r="F296" s="5" cm="1">
        <f t="array" ref="F296">_xlfn.LET(
_xlpm.InterestCalculation,$H295*($C296/12),
_xlpm.IsPrincipalRemainingZeroCondition,ROUND($H295,2)=0,
_xlpm.IsPrincipalRemainingBlankCondition,$H295="",
_xlpm.IsPeriodBlankCondition,ISBLANK($A296),
_xlpm.Calculation,IF(_xlpm.IsPeriodBlankCondition,"",IF(_xlpm.IsPrincipalRemainingBlankCondition,"",IF(_xlpm.IsPrincipalRemainingZeroCondition,"",_xlpm.InterestCalculation))),
_xlpm.Calculation
)</f>
        <v>834.50029131614281</v>
      </c>
      <c r="G296" s="5">
        <f>_xlfn.LET(
_xlpm.PrincipalOwedCalculation,$D296-$F296,
_xlpm.IsPrincipalLessThenOrEqualToMonthlyPaymentCondition,$H295&lt;=$D296,
_xlpm.IsPrincipalZeroCondition,ROUND($H295,2) = 0,
_xlpm.IsPrincipalRemainingBlankCondition,$H295="",
_xlpm.IsPeriodBlankCondition,ISBLANK($A296),
_xlpm.Calculation,IF(_xlpm.IsPeriodBlankCondition,"",IF(_xlpm.IsPrincipalRemainingBlankCondition,"",IF(_xlpm.IsPrincipalZeroCondition,"",IF(_xlpm.IsPrincipalLessThenOrEqualToMonthlyPaymentCondition,$H295,_xlpm.PrincipalOwedCalculation)))),
_xlpm.Calculation
)</f>
        <v>751.51017407461302</v>
      </c>
      <c r="H296" s="5">
        <f>_xlfn.LET(
_xlpm.StartingBalanceGreaterThanPrincipalOwedPlusPrepaymentCondition,$E296&gt;=$G296,
_xlpm.IsPrincpalOwedPlusPrepaymentLessThanOrEqualToPrincipalRemainingCondition,ROUND($G296,2)&lt;=ROUND($H295,2),
_xlpm.IsCurrentPrincapalOwedAmtGreaterThanPrevPrincipalOwedCondition,$G295&gt;$H295,
_xlpm.IsPrincipalZeroCondition,ROUND($H295,2) = 0,
_xlpm.IsPrincipalRemainingBlankCondition,$H295="",
_xlpm.IsPeriodBlankCondition,ISBLANK($A296),
_xlpm.Calculation,IF(_xlpm.IsPeriodBlankCondition,"",IF(_xlpm.IsPrincipalRemainingBlankCondition,"",IF(_xlpm.IsPrincipalZeroCondition,"",IF(_xlpm.StartingBalanceGreaterThanPrincipalOwedPlusPrepaymentCondition,$E296-$G296,0)))),
_xlpm.Calculation
)</f>
        <v>99388.524783862522</v>
      </c>
      <c r="I296" s="5">
        <f>_xlfn.LET(
_xlpm.PrincpalRemainingCalculation,$B$11,
_xlpm.IsPrincipalZeroCondition,ROUND($H295,2) = 0,
_xlpm.IsPrincipalRemainingBlankCondition,$H295="",
_xlpm.IsPeriodBlankCondition,ISBLANK($A296),
_xlpm.Calculation,IF(_xlpm.IsPeriodBlankCondition,"",IF(_xlpm.IsPrincipalRemainingBlankCondition,"",IF(_xlpm.IsPrincipalZeroCondition,"",_xlpm.PrincpalRemainingCalculation))),
_xlpm.Calculation
)</f>
        <v>500</v>
      </c>
      <c r="J296" s="5" t="str">
        <f>_xlfn.LET(
_xlpm.IsPrincipalRemainingLessThanOrEqualToPMICutoffAmtCondition,$H295&lt;=$B$2*(1-$B$13),
_xlpm.PMIMonthlyPayment,$B$17,
_xlpm.IsPrincipalZeroCondition,ROUND($H295,2) = 0,
_xlpm.IsPrincipalRemainingBlankCondition,$H295="",
_xlpm.IsPeriodBlankCondition,ISBLANK($A296),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96" s="5">
        <f>_xlfn.LET(
_xlpm.IfPMIOwedIsBlank,IF($J296 = "",0,$J296),
_xlpm.TotalMonthlyPaymentCalculation,$F296+$G296+$I296+_xlpm.IfPMIOwedIsBlank,
_xlpm.IsPrincipalZeroCondition,ROUND($H295,2) = 0,
_xlpm.IsPrincipalRemainingBlankCondition,$H295="",
_xlpm.IsPeriodBlankCondition,ISBLANK($A296),
_xlpm.Calculation,IF(_xlpm.IsPeriodBlankCondition,"",IF(_xlpm.IsPrincipalRemainingBlankCondition,"",IF(_xlpm.IsPrincipalZeroCondition,"",_xlpm.TotalMonthlyPaymentCalculation))),
_xlpm.Calculation
)</f>
        <v>2086.0104653907556</v>
      </c>
      <c r="N296" s="5"/>
    </row>
    <row r="297" spans="1:14" x14ac:dyDescent="0.3">
      <c r="A297">
        <v>272</v>
      </c>
      <c r="B297" s="53">
        <f t="shared" si="4"/>
        <v>52079</v>
      </c>
      <c r="C297" s="70">
        <f>IF(ISBLANK($A297),"",'Variable Mortgage Schedule'!$C297)</f>
        <v>0.1</v>
      </c>
      <c r="D297" s="63">
        <f>_xlfn.LET(
_xlpm.Payment,IF(OR($C297&lt;&gt;$C296,$C296=""),-PMT($C297/12,COUNT($A297:$A$625),$H296),$D296),
_xlpm.IsPrincipalRemainingZeroCondition,ROUND($H296,2)=0,
_xlpm.IsPrincipalRemainingBlankCondition,$H296="",
_xlpm.IsPeriodBlankCondition,ISBLANK($A297),
_xlpm.Calculation,IF(_xlpm.IsPeriodBlankCondition,"",IF(_xlpm.IsPrincipalRemainingBlankCondition,"",IF(_xlpm.IsPrincipalRemainingZeroCondition,"",_xlpm.Payment))),
_xlpm.Calculation
)</f>
        <v>1586.0104653907558</v>
      </c>
      <c r="E297" s="5">
        <f>_xlfn.LET(
_xlpm.StartingPrincipalBalance,$H296,
_xlpm.IsPrincipalRemainingZeroCondition,ROUND($H296,2)=0,
_xlpm.IsPrincipalRemainingBlankCondition,$H296="",
_xlpm.IsPeriodBlankCondition,ISBLANK($A297),
_xlpm.Calculation,IF(_xlpm.IsPeriodBlankCondition,"",IF(_xlpm.IsPrincipalRemainingBlankCondition,"",IF(_xlpm.IsPrincipalRemainingZeroCondition,"",_xlpm.StartingPrincipalBalance))),
_xlpm.Calculation
)</f>
        <v>99388.524783862522</v>
      </c>
      <c r="F297" s="5" cm="1">
        <f t="array" ref="F297">_xlfn.LET(
_xlpm.InterestCalculation,$H296*($C297/12),
_xlpm.IsPrincipalRemainingZeroCondition,ROUND($H296,2)=0,
_xlpm.IsPrincipalRemainingBlankCondition,$H296="",
_xlpm.IsPeriodBlankCondition,ISBLANK($A297),
_xlpm.Calculation,IF(_xlpm.IsPeriodBlankCondition,"",IF(_xlpm.IsPrincipalRemainingBlankCondition,"",IF(_xlpm.IsPrincipalRemainingZeroCondition,"",_xlpm.InterestCalculation))),
_xlpm.Calculation
)</f>
        <v>828.23770653218764</v>
      </c>
      <c r="G297" s="5">
        <f>_xlfn.LET(
_xlpm.PrincipalOwedCalculation,$D297-$F297,
_xlpm.IsPrincipalLessThenOrEqualToMonthlyPaymentCondition,$H296&lt;=$D297,
_xlpm.IsPrincipalZeroCondition,ROUND($H296,2) = 0,
_xlpm.IsPrincipalRemainingBlankCondition,$H296="",
_xlpm.IsPeriodBlankCondition,ISBLANK($A297),
_xlpm.Calculation,IF(_xlpm.IsPeriodBlankCondition,"",IF(_xlpm.IsPrincipalRemainingBlankCondition,"",IF(_xlpm.IsPrincipalZeroCondition,"",IF(_xlpm.IsPrincipalLessThenOrEqualToMonthlyPaymentCondition,$H296,_xlpm.PrincipalOwedCalculation)))),
_xlpm.Calculation
)</f>
        <v>757.77275885856818</v>
      </c>
      <c r="H297" s="5">
        <f>_xlfn.LET(
_xlpm.StartingBalanceGreaterThanPrincipalOwedPlusPrepaymentCondition,$E297&gt;=$G297,
_xlpm.IsPrincpalOwedPlusPrepaymentLessThanOrEqualToPrincipalRemainingCondition,ROUND($G297,2)&lt;=ROUND($H296,2),
_xlpm.IsCurrentPrincapalOwedAmtGreaterThanPrevPrincipalOwedCondition,$G296&gt;$H296,
_xlpm.IsPrincipalZeroCondition,ROUND($H296,2) = 0,
_xlpm.IsPrincipalRemainingBlankCondition,$H296="",
_xlpm.IsPeriodBlankCondition,ISBLANK($A297),
_xlpm.Calculation,IF(_xlpm.IsPeriodBlankCondition,"",IF(_xlpm.IsPrincipalRemainingBlankCondition,"",IF(_xlpm.IsPrincipalZeroCondition,"",IF(_xlpm.StartingBalanceGreaterThanPrincipalOwedPlusPrepaymentCondition,$E297-$G297,0)))),
_xlpm.Calculation
)</f>
        <v>98630.752025003952</v>
      </c>
      <c r="I297" s="5">
        <f>_xlfn.LET(
_xlpm.PrincpalRemainingCalculation,$B$11,
_xlpm.IsPrincipalZeroCondition,ROUND($H296,2) = 0,
_xlpm.IsPrincipalRemainingBlankCondition,$H296="",
_xlpm.IsPeriodBlankCondition,ISBLANK($A297),
_xlpm.Calculation,IF(_xlpm.IsPeriodBlankCondition,"",IF(_xlpm.IsPrincipalRemainingBlankCondition,"",IF(_xlpm.IsPrincipalZeroCondition,"",_xlpm.PrincpalRemainingCalculation))),
_xlpm.Calculation
)</f>
        <v>500</v>
      </c>
      <c r="J297" s="5" t="str">
        <f>_xlfn.LET(
_xlpm.IsPrincipalRemainingLessThanOrEqualToPMICutoffAmtCondition,$H296&lt;=$B$2*(1-$B$13),
_xlpm.PMIMonthlyPayment,$B$17,
_xlpm.IsPrincipalZeroCondition,ROUND($H296,2) = 0,
_xlpm.IsPrincipalRemainingBlankCondition,$H296="",
_xlpm.IsPeriodBlankCondition,ISBLANK($A297),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97" s="5">
        <f>_xlfn.LET(
_xlpm.IfPMIOwedIsBlank,IF($J297 = "",0,$J297),
_xlpm.TotalMonthlyPaymentCalculation,$F297+$G297+$I297+_xlpm.IfPMIOwedIsBlank,
_xlpm.IsPrincipalZeroCondition,ROUND($H296,2) = 0,
_xlpm.IsPrincipalRemainingBlankCondition,$H296="",
_xlpm.IsPeriodBlankCondition,ISBLANK($A297),
_xlpm.Calculation,IF(_xlpm.IsPeriodBlankCondition,"",IF(_xlpm.IsPrincipalRemainingBlankCondition,"",IF(_xlpm.IsPrincipalZeroCondition,"",_xlpm.TotalMonthlyPaymentCalculation))),
_xlpm.Calculation
)</f>
        <v>2086.0104653907556</v>
      </c>
      <c r="N297" s="5"/>
    </row>
    <row r="298" spans="1:14" x14ac:dyDescent="0.3">
      <c r="A298">
        <v>273</v>
      </c>
      <c r="B298" s="53">
        <f t="shared" si="4"/>
        <v>52110</v>
      </c>
      <c r="C298" s="70">
        <f>IF(ISBLANK($A298),"",'Variable Mortgage Schedule'!$C298)</f>
        <v>0.1</v>
      </c>
      <c r="D298" s="63">
        <f>_xlfn.LET(
_xlpm.Payment,IF(OR($C298&lt;&gt;$C297,$C297=""),-PMT($C298/12,COUNT($A298:$A$625),$H297),$D297),
_xlpm.IsPrincipalRemainingZeroCondition,ROUND($H297,2)=0,
_xlpm.IsPrincipalRemainingBlankCondition,$H297="",
_xlpm.IsPeriodBlankCondition,ISBLANK($A298),
_xlpm.Calculation,IF(_xlpm.IsPeriodBlankCondition,"",IF(_xlpm.IsPrincipalRemainingBlankCondition,"",IF(_xlpm.IsPrincipalRemainingZeroCondition,"",_xlpm.Payment))),
_xlpm.Calculation
)</f>
        <v>1586.0104653907558</v>
      </c>
      <c r="E298" s="5">
        <f>_xlfn.LET(
_xlpm.StartingPrincipalBalance,$H297,
_xlpm.IsPrincipalRemainingZeroCondition,ROUND($H297,2)=0,
_xlpm.IsPrincipalRemainingBlankCondition,$H297="",
_xlpm.IsPeriodBlankCondition,ISBLANK($A298),
_xlpm.Calculation,IF(_xlpm.IsPeriodBlankCondition,"",IF(_xlpm.IsPrincipalRemainingBlankCondition,"",IF(_xlpm.IsPrincipalRemainingZeroCondition,"",_xlpm.StartingPrincipalBalance))),
_xlpm.Calculation
)</f>
        <v>98630.752025003952</v>
      </c>
      <c r="F298" s="5" cm="1">
        <f t="array" ref="F298">_xlfn.LET(
_xlpm.InterestCalculation,$H297*($C298/12),
_xlpm.IsPrincipalRemainingZeroCondition,ROUND($H297,2)=0,
_xlpm.IsPrincipalRemainingBlankCondition,$H297="",
_xlpm.IsPeriodBlankCondition,ISBLANK($A298),
_xlpm.Calculation,IF(_xlpm.IsPeriodBlankCondition,"",IF(_xlpm.IsPrincipalRemainingBlankCondition,"",IF(_xlpm.IsPrincipalRemainingZeroCondition,"",_xlpm.InterestCalculation))),
_xlpm.Calculation
)</f>
        <v>821.92293354169954</v>
      </c>
      <c r="G298" s="5">
        <f>_xlfn.LET(
_xlpm.PrincipalOwedCalculation,$D298-$F298,
_xlpm.IsPrincipalLessThenOrEqualToMonthlyPaymentCondition,$H297&lt;=$D298,
_xlpm.IsPrincipalZeroCondition,ROUND($H297,2) = 0,
_xlpm.IsPrincipalRemainingBlankCondition,$H297="",
_xlpm.IsPeriodBlankCondition,ISBLANK($A298),
_xlpm.Calculation,IF(_xlpm.IsPeriodBlankCondition,"",IF(_xlpm.IsPrincipalRemainingBlankCondition,"",IF(_xlpm.IsPrincipalZeroCondition,"",IF(_xlpm.IsPrincipalLessThenOrEqualToMonthlyPaymentCondition,$H297,_xlpm.PrincipalOwedCalculation)))),
_xlpm.Calculation
)</f>
        <v>764.08753184905629</v>
      </c>
      <c r="H298" s="5">
        <f>_xlfn.LET(
_xlpm.StartingBalanceGreaterThanPrincipalOwedPlusPrepaymentCondition,$E298&gt;=$G298,
_xlpm.IsPrincpalOwedPlusPrepaymentLessThanOrEqualToPrincipalRemainingCondition,ROUND($G298,2)&lt;=ROUND($H297,2),
_xlpm.IsCurrentPrincapalOwedAmtGreaterThanPrevPrincipalOwedCondition,$G297&gt;$H297,
_xlpm.IsPrincipalZeroCondition,ROUND($H297,2) = 0,
_xlpm.IsPrincipalRemainingBlankCondition,$H297="",
_xlpm.IsPeriodBlankCondition,ISBLANK($A298),
_xlpm.Calculation,IF(_xlpm.IsPeriodBlankCondition,"",IF(_xlpm.IsPrincipalRemainingBlankCondition,"",IF(_xlpm.IsPrincipalZeroCondition,"",IF(_xlpm.StartingBalanceGreaterThanPrincipalOwedPlusPrepaymentCondition,$E298-$G298,0)))),
_xlpm.Calculation
)</f>
        <v>97866.664493154894</v>
      </c>
      <c r="I298" s="5">
        <f>_xlfn.LET(
_xlpm.PrincpalRemainingCalculation,$B$11,
_xlpm.IsPrincipalZeroCondition,ROUND($H297,2) = 0,
_xlpm.IsPrincipalRemainingBlankCondition,$H297="",
_xlpm.IsPeriodBlankCondition,ISBLANK($A298),
_xlpm.Calculation,IF(_xlpm.IsPeriodBlankCondition,"",IF(_xlpm.IsPrincipalRemainingBlankCondition,"",IF(_xlpm.IsPrincipalZeroCondition,"",_xlpm.PrincpalRemainingCalculation))),
_xlpm.Calculation
)</f>
        <v>500</v>
      </c>
      <c r="J298" s="5" t="str">
        <f>_xlfn.LET(
_xlpm.IsPrincipalRemainingLessThanOrEqualToPMICutoffAmtCondition,$H297&lt;=$B$2*(1-$B$13),
_xlpm.PMIMonthlyPayment,$B$17,
_xlpm.IsPrincipalZeroCondition,ROUND($H297,2) = 0,
_xlpm.IsPrincipalRemainingBlankCondition,$H297="",
_xlpm.IsPeriodBlankCondition,ISBLANK($A298),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98" s="5">
        <f>_xlfn.LET(
_xlpm.IfPMIOwedIsBlank,IF($J298 = "",0,$J298),
_xlpm.TotalMonthlyPaymentCalculation,$F298+$G298+$I298+_xlpm.IfPMIOwedIsBlank,
_xlpm.IsPrincipalZeroCondition,ROUND($H297,2) = 0,
_xlpm.IsPrincipalRemainingBlankCondition,$H297="",
_xlpm.IsPeriodBlankCondition,ISBLANK($A298),
_xlpm.Calculation,IF(_xlpm.IsPeriodBlankCondition,"",IF(_xlpm.IsPrincipalRemainingBlankCondition,"",IF(_xlpm.IsPrincipalZeroCondition,"",_xlpm.TotalMonthlyPaymentCalculation))),
_xlpm.Calculation
)</f>
        <v>2086.0104653907556</v>
      </c>
      <c r="N298" s="5"/>
    </row>
    <row r="299" spans="1:14" x14ac:dyDescent="0.3">
      <c r="A299">
        <v>274</v>
      </c>
      <c r="B299" s="53">
        <f t="shared" si="4"/>
        <v>52140</v>
      </c>
      <c r="C299" s="70">
        <f>IF(ISBLANK($A299),"",'Variable Mortgage Schedule'!$C299)</f>
        <v>0.1</v>
      </c>
      <c r="D299" s="63">
        <f>_xlfn.LET(
_xlpm.Payment,IF(OR($C299&lt;&gt;$C298,$C298=""),-PMT($C299/12,COUNT($A299:$A$625),$H298),$D298),
_xlpm.IsPrincipalRemainingZeroCondition,ROUND($H298,2)=0,
_xlpm.IsPrincipalRemainingBlankCondition,$H298="",
_xlpm.IsPeriodBlankCondition,ISBLANK($A299),
_xlpm.Calculation,IF(_xlpm.IsPeriodBlankCondition,"",IF(_xlpm.IsPrincipalRemainingBlankCondition,"",IF(_xlpm.IsPrincipalRemainingZeroCondition,"",_xlpm.Payment))),
_xlpm.Calculation
)</f>
        <v>1586.0104653907558</v>
      </c>
      <c r="E299" s="5">
        <f>_xlfn.LET(
_xlpm.StartingPrincipalBalance,$H298,
_xlpm.IsPrincipalRemainingZeroCondition,ROUND($H298,2)=0,
_xlpm.IsPrincipalRemainingBlankCondition,$H298="",
_xlpm.IsPeriodBlankCondition,ISBLANK($A299),
_xlpm.Calculation,IF(_xlpm.IsPeriodBlankCondition,"",IF(_xlpm.IsPrincipalRemainingBlankCondition,"",IF(_xlpm.IsPrincipalRemainingZeroCondition,"",_xlpm.StartingPrincipalBalance))),
_xlpm.Calculation
)</f>
        <v>97866.664493154894</v>
      </c>
      <c r="F299" s="5" cm="1">
        <f t="array" ref="F299">_xlfn.LET(
_xlpm.InterestCalculation,$H298*($C299/12),
_xlpm.IsPrincipalRemainingZeroCondition,ROUND($H298,2)=0,
_xlpm.IsPrincipalRemainingBlankCondition,$H298="",
_xlpm.IsPeriodBlankCondition,ISBLANK($A299),
_xlpm.Calculation,IF(_xlpm.IsPeriodBlankCondition,"",IF(_xlpm.IsPrincipalRemainingBlankCondition,"",IF(_xlpm.IsPrincipalRemainingZeroCondition,"",_xlpm.InterestCalculation))),
_xlpm.Calculation
)</f>
        <v>815.55553744295742</v>
      </c>
      <c r="G299" s="5">
        <f>_xlfn.LET(
_xlpm.PrincipalOwedCalculation,$D299-$F299,
_xlpm.IsPrincipalLessThenOrEqualToMonthlyPaymentCondition,$H298&lt;=$D299,
_xlpm.IsPrincipalZeroCondition,ROUND($H298,2) = 0,
_xlpm.IsPrincipalRemainingBlankCondition,$H298="",
_xlpm.IsPeriodBlankCondition,ISBLANK($A299),
_xlpm.Calculation,IF(_xlpm.IsPeriodBlankCondition,"",IF(_xlpm.IsPrincipalRemainingBlankCondition,"",IF(_xlpm.IsPrincipalZeroCondition,"",IF(_xlpm.IsPrincipalLessThenOrEqualToMonthlyPaymentCondition,$H298,_xlpm.PrincipalOwedCalculation)))),
_xlpm.Calculation
)</f>
        <v>770.45492794779841</v>
      </c>
      <c r="H299" s="5">
        <f>_xlfn.LET(
_xlpm.StartingBalanceGreaterThanPrincipalOwedPlusPrepaymentCondition,$E299&gt;=$G299,
_xlpm.IsPrincpalOwedPlusPrepaymentLessThanOrEqualToPrincipalRemainingCondition,ROUND($G299,2)&lt;=ROUND($H298,2),
_xlpm.IsCurrentPrincapalOwedAmtGreaterThanPrevPrincipalOwedCondition,$G298&gt;$H298,
_xlpm.IsPrincipalZeroCondition,ROUND($H298,2) = 0,
_xlpm.IsPrincipalRemainingBlankCondition,$H298="",
_xlpm.IsPeriodBlankCondition,ISBLANK($A299),
_xlpm.Calculation,IF(_xlpm.IsPeriodBlankCondition,"",IF(_xlpm.IsPrincipalRemainingBlankCondition,"",IF(_xlpm.IsPrincipalZeroCondition,"",IF(_xlpm.StartingBalanceGreaterThanPrincipalOwedPlusPrepaymentCondition,$E299-$G299,0)))),
_xlpm.Calculation
)</f>
        <v>97096.2095652071</v>
      </c>
      <c r="I299" s="5">
        <f>_xlfn.LET(
_xlpm.PrincpalRemainingCalculation,$B$11,
_xlpm.IsPrincipalZeroCondition,ROUND($H298,2) = 0,
_xlpm.IsPrincipalRemainingBlankCondition,$H298="",
_xlpm.IsPeriodBlankCondition,ISBLANK($A299),
_xlpm.Calculation,IF(_xlpm.IsPeriodBlankCondition,"",IF(_xlpm.IsPrincipalRemainingBlankCondition,"",IF(_xlpm.IsPrincipalZeroCondition,"",_xlpm.PrincpalRemainingCalculation))),
_xlpm.Calculation
)</f>
        <v>500</v>
      </c>
      <c r="J299" s="5" t="str">
        <f>_xlfn.LET(
_xlpm.IsPrincipalRemainingLessThanOrEqualToPMICutoffAmtCondition,$H298&lt;=$B$2*(1-$B$13),
_xlpm.PMIMonthlyPayment,$B$17,
_xlpm.IsPrincipalZeroCondition,ROUND($H298,2) = 0,
_xlpm.IsPrincipalRemainingBlankCondition,$H298="",
_xlpm.IsPeriodBlankCondition,ISBLANK($A299),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99" s="5">
        <f>_xlfn.LET(
_xlpm.IfPMIOwedIsBlank,IF($J299 = "",0,$J299),
_xlpm.TotalMonthlyPaymentCalculation,$F299+$G299+$I299+_xlpm.IfPMIOwedIsBlank,
_xlpm.IsPrincipalZeroCondition,ROUND($H298,2) = 0,
_xlpm.IsPrincipalRemainingBlankCondition,$H298="",
_xlpm.IsPeriodBlankCondition,ISBLANK($A299),
_xlpm.Calculation,IF(_xlpm.IsPeriodBlankCondition,"",IF(_xlpm.IsPrincipalRemainingBlankCondition,"",IF(_xlpm.IsPrincipalZeroCondition,"",_xlpm.TotalMonthlyPaymentCalculation))),
_xlpm.Calculation
)</f>
        <v>2086.0104653907556</v>
      </c>
      <c r="N299" s="5"/>
    </row>
    <row r="300" spans="1:14" x14ac:dyDescent="0.3">
      <c r="A300">
        <v>275</v>
      </c>
      <c r="B300" s="53">
        <f t="shared" si="4"/>
        <v>52171</v>
      </c>
      <c r="C300" s="70">
        <f>IF(ISBLANK($A300),"",'Variable Mortgage Schedule'!$C300)</f>
        <v>0.1</v>
      </c>
      <c r="D300" s="63">
        <f>_xlfn.LET(
_xlpm.Payment,IF(OR($C300&lt;&gt;$C299,$C299=""),-PMT($C300/12,COUNT($A300:$A$625),$H299),$D299),
_xlpm.IsPrincipalRemainingZeroCondition,ROUND($H299,2)=0,
_xlpm.IsPrincipalRemainingBlankCondition,$H299="",
_xlpm.IsPeriodBlankCondition,ISBLANK($A300),
_xlpm.Calculation,IF(_xlpm.IsPeriodBlankCondition,"",IF(_xlpm.IsPrincipalRemainingBlankCondition,"",IF(_xlpm.IsPrincipalRemainingZeroCondition,"",_xlpm.Payment))),
_xlpm.Calculation
)</f>
        <v>1586.0104653907558</v>
      </c>
      <c r="E300" s="5">
        <f>_xlfn.LET(
_xlpm.StartingPrincipalBalance,$H299,
_xlpm.IsPrincipalRemainingZeroCondition,ROUND($H299,2)=0,
_xlpm.IsPrincipalRemainingBlankCondition,$H299="",
_xlpm.IsPeriodBlankCondition,ISBLANK($A300),
_xlpm.Calculation,IF(_xlpm.IsPeriodBlankCondition,"",IF(_xlpm.IsPrincipalRemainingBlankCondition,"",IF(_xlpm.IsPrincipalRemainingZeroCondition,"",_xlpm.StartingPrincipalBalance))),
_xlpm.Calculation
)</f>
        <v>97096.2095652071</v>
      </c>
      <c r="F300" s="5" cm="1">
        <f t="array" ref="F300">_xlfn.LET(
_xlpm.InterestCalculation,$H299*($C300/12),
_xlpm.IsPrincipalRemainingZeroCondition,ROUND($H299,2)=0,
_xlpm.IsPrincipalRemainingBlankCondition,$H299="",
_xlpm.IsPeriodBlankCondition,ISBLANK($A300),
_xlpm.Calculation,IF(_xlpm.IsPeriodBlankCondition,"",IF(_xlpm.IsPrincipalRemainingBlankCondition,"",IF(_xlpm.IsPrincipalRemainingZeroCondition,"",_xlpm.InterestCalculation))),
_xlpm.Calculation
)</f>
        <v>809.13507971005913</v>
      </c>
      <c r="G300" s="5">
        <f>_xlfn.LET(
_xlpm.PrincipalOwedCalculation,$D300-$F300,
_xlpm.IsPrincipalLessThenOrEqualToMonthlyPaymentCondition,$H299&lt;=$D300,
_xlpm.IsPrincipalZeroCondition,ROUND($H299,2) = 0,
_xlpm.IsPrincipalRemainingBlankCondition,$H299="",
_xlpm.IsPeriodBlankCondition,ISBLANK($A300),
_xlpm.Calculation,IF(_xlpm.IsPeriodBlankCondition,"",IF(_xlpm.IsPrincipalRemainingBlankCondition,"",IF(_xlpm.IsPrincipalZeroCondition,"",IF(_xlpm.IsPrincipalLessThenOrEqualToMonthlyPaymentCondition,$H299,_xlpm.PrincipalOwedCalculation)))),
_xlpm.Calculation
)</f>
        <v>776.8753856806967</v>
      </c>
      <c r="H300" s="5">
        <f>_xlfn.LET(
_xlpm.StartingBalanceGreaterThanPrincipalOwedPlusPrepaymentCondition,$E300&gt;=$G300,
_xlpm.IsPrincpalOwedPlusPrepaymentLessThanOrEqualToPrincipalRemainingCondition,ROUND($G300,2)&lt;=ROUND($H299,2),
_xlpm.IsCurrentPrincapalOwedAmtGreaterThanPrevPrincipalOwedCondition,$G299&gt;$H299,
_xlpm.IsPrincipalZeroCondition,ROUND($H299,2) = 0,
_xlpm.IsPrincipalRemainingBlankCondition,$H299="",
_xlpm.IsPeriodBlankCondition,ISBLANK($A300),
_xlpm.Calculation,IF(_xlpm.IsPeriodBlankCondition,"",IF(_xlpm.IsPrincipalRemainingBlankCondition,"",IF(_xlpm.IsPrincipalZeroCondition,"",IF(_xlpm.StartingBalanceGreaterThanPrincipalOwedPlusPrepaymentCondition,$E300-$G300,0)))),
_xlpm.Calculation
)</f>
        <v>96319.334179526399</v>
      </c>
      <c r="I300" s="5">
        <f>_xlfn.LET(
_xlpm.PrincpalRemainingCalculation,$B$11,
_xlpm.IsPrincipalZeroCondition,ROUND($H299,2) = 0,
_xlpm.IsPrincipalRemainingBlankCondition,$H299="",
_xlpm.IsPeriodBlankCondition,ISBLANK($A300),
_xlpm.Calculation,IF(_xlpm.IsPeriodBlankCondition,"",IF(_xlpm.IsPrincipalRemainingBlankCondition,"",IF(_xlpm.IsPrincipalZeroCondition,"",_xlpm.PrincpalRemainingCalculation))),
_xlpm.Calculation
)</f>
        <v>500</v>
      </c>
      <c r="J300" s="5" t="str">
        <f>_xlfn.LET(
_xlpm.IsPrincipalRemainingLessThanOrEqualToPMICutoffAmtCondition,$H299&lt;=$B$2*(1-$B$13),
_xlpm.PMIMonthlyPayment,$B$17,
_xlpm.IsPrincipalZeroCondition,ROUND($H299,2) = 0,
_xlpm.IsPrincipalRemainingBlankCondition,$H299="",
_xlpm.IsPeriodBlankCondition,ISBLANK($A300),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00" s="5">
        <f>_xlfn.LET(
_xlpm.IfPMIOwedIsBlank,IF($J300 = "",0,$J300),
_xlpm.TotalMonthlyPaymentCalculation,$F300+$G300+$I300+_xlpm.IfPMIOwedIsBlank,
_xlpm.IsPrincipalZeroCondition,ROUND($H299,2) = 0,
_xlpm.IsPrincipalRemainingBlankCondition,$H299="",
_xlpm.IsPeriodBlankCondition,ISBLANK($A300),
_xlpm.Calculation,IF(_xlpm.IsPeriodBlankCondition,"",IF(_xlpm.IsPrincipalRemainingBlankCondition,"",IF(_xlpm.IsPrincipalZeroCondition,"",_xlpm.TotalMonthlyPaymentCalculation))),
_xlpm.Calculation
)</f>
        <v>2086.0104653907556</v>
      </c>
      <c r="N300" s="5"/>
    </row>
    <row r="301" spans="1:14" x14ac:dyDescent="0.3">
      <c r="A301">
        <v>276</v>
      </c>
      <c r="B301" s="53">
        <f t="shared" si="4"/>
        <v>52201</v>
      </c>
      <c r="C301" s="70">
        <f>IF(ISBLANK($A301),"",'Variable Mortgage Schedule'!$C301)</f>
        <v>0.1</v>
      </c>
      <c r="D301" s="63">
        <f>_xlfn.LET(
_xlpm.Payment,IF(OR($C301&lt;&gt;$C300,$C300=""),-PMT($C301/12,COUNT($A301:$A$625),$H300),$D300),
_xlpm.IsPrincipalRemainingZeroCondition,ROUND($H300,2)=0,
_xlpm.IsPrincipalRemainingBlankCondition,$H300="",
_xlpm.IsPeriodBlankCondition,ISBLANK($A301),
_xlpm.Calculation,IF(_xlpm.IsPeriodBlankCondition,"",IF(_xlpm.IsPrincipalRemainingBlankCondition,"",IF(_xlpm.IsPrincipalRemainingZeroCondition,"",_xlpm.Payment))),
_xlpm.Calculation
)</f>
        <v>1586.0104653907558</v>
      </c>
      <c r="E301" s="5">
        <f>_xlfn.LET(
_xlpm.StartingPrincipalBalance,$H300,
_xlpm.IsPrincipalRemainingZeroCondition,ROUND($H300,2)=0,
_xlpm.IsPrincipalRemainingBlankCondition,$H300="",
_xlpm.IsPeriodBlankCondition,ISBLANK($A301),
_xlpm.Calculation,IF(_xlpm.IsPeriodBlankCondition,"",IF(_xlpm.IsPrincipalRemainingBlankCondition,"",IF(_xlpm.IsPrincipalRemainingZeroCondition,"",_xlpm.StartingPrincipalBalance))),
_xlpm.Calculation
)</f>
        <v>96319.334179526399</v>
      </c>
      <c r="F301" s="5" cm="1">
        <f t="array" ref="F301">_xlfn.LET(
_xlpm.InterestCalculation,$H300*($C301/12),
_xlpm.IsPrincipalRemainingZeroCondition,ROUND($H300,2)=0,
_xlpm.IsPrincipalRemainingBlankCondition,$H300="",
_xlpm.IsPeriodBlankCondition,ISBLANK($A301),
_xlpm.Calculation,IF(_xlpm.IsPeriodBlankCondition,"",IF(_xlpm.IsPrincipalRemainingBlankCondition,"",IF(_xlpm.IsPrincipalRemainingZeroCondition,"",_xlpm.InterestCalculation))),
_xlpm.Calculation
)</f>
        <v>802.66111816271996</v>
      </c>
      <c r="G301" s="5">
        <f>_xlfn.LET(
_xlpm.PrincipalOwedCalculation,$D301-$F301,
_xlpm.IsPrincipalLessThenOrEqualToMonthlyPaymentCondition,$H300&lt;=$D301,
_xlpm.IsPrincipalZeroCondition,ROUND($H300,2) = 0,
_xlpm.IsPrincipalRemainingBlankCondition,$H300="",
_xlpm.IsPeriodBlankCondition,ISBLANK($A301),
_xlpm.Calculation,IF(_xlpm.IsPeriodBlankCondition,"",IF(_xlpm.IsPrincipalRemainingBlankCondition,"",IF(_xlpm.IsPrincipalZeroCondition,"",IF(_xlpm.IsPrincipalLessThenOrEqualToMonthlyPaymentCondition,$H300,_xlpm.PrincipalOwedCalculation)))),
_xlpm.Calculation
)</f>
        <v>783.34934722803587</v>
      </c>
      <c r="H301" s="5">
        <f>_xlfn.LET(
_xlpm.StartingBalanceGreaterThanPrincipalOwedPlusPrepaymentCondition,$E301&gt;=$G301,
_xlpm.IsPrincpalOwedPlusPrepaymentLessThanOrEqualToPrincipalRemainingCondition,ROUND($G301,2)&lt;=ROUND($H300,2),
_xlpm.IsCurrentPrincapalOwedAmtGreaterThanPrevPrincipalOwedCondition,$G300&gt;$H300,
_xlpm.IsPrincipalZeroCondition,ROUND($H300,2) = 0,
_xlpm.IsPrincipalRemainingBlankCondition,$H300="",
_xlpm.IsPeriodBlankCondition,ISBLANK($A301),
_xlpm.Calculation,IF(_xlpm.IsPeriodBlankCondition,"",IF(_xlpm.IsPrincipalRemainingBlankCondition,"",IF(_xlpm.IsPrincipalZeroCondition,"",IF(_xlpm.StartingBalanceGreaterThanPrincipalOwedPlusPrepaymentCondition,$E301-$G301,0)))),
_xlpm.Calculation
)</f>
        <v>95535.98483229836</v>
      </c>
      <c r="I301" s="5">
        <f>_xlfn.LET(
_xlpm.PrincpalRemainingCalculation,$B$11,
_xlpm.IsPrincipalZeroCondition,ROUND($H300,2) = 0,
_xlpm.IsPrincipalRemainingBlankCondition,$H300="",
_xlpm.IsPeriodBlankCondition,ISBLANK($A301),
_xlpm.Calculation,IF(_xlpm.IsPeriodBlankCondition,"",IF(_xlpm.IsPrincipalRemainingBlankCondition,"",IF(_xlpm.IsPrincipalZeroCondition,"",_xlpm.PrincpalRemainingCalculation))),
_xlpm.Calculation
)</f>
        <v>500</v>
      </c>
      <c r="J301" s="5" t="str">
        <f>_xlfn.LET(
_xlpm.IsPrincipalRemainingLessThanOrEqualToPMICutoffAmtCondition,$H300&lt;=$B$2*(1-$B$13),
_xlpm.PMIMonthlyPayment,$B$17,
_xlpm.IsPrincipalZeroCondition,ROUND($H300,2) = 0,
_xlpm.IsPrincipalRemainingBlankCondition,$H300="",
_xlpm.IsPeriodBlankCondition,ISBLANK($A301),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01" s="5">
        <f>_xlfn.LET(
_xlpm.IfPMIOwedIsBlank,IF($J301 = "",0,$J301),
_xlpm.TotalMonthlyPaymentCalculation,$F301+$G301+$I301+_xlpm.IfPMIOwedIsBlank,
_xlpm.IsPrincipalZeroCondition,ROUND($H300,2) = 0,
_xlpm.IsPrincipalRemainingBlankCondition,$H300="",
_xlpm.IsPeriodBlankCondition,ISBLANK($A301),
_xlpm.Calculation,IF(_xlpm.IsPeriodBlankCondition,"",IF(_xlpm.IsPrincipalRemainingBlankCondition,"",IF(_xlpm.IsPrincipalZeroCondition,"",_xlpm.TotalMonthlyPaymentCalculation))),
_xlpm.Calculation
)</f>
        <v>2086.0104653907556</v>
      </c>
      <c r="N301" s="5"/>
    </row>
    <row r="302" spans="1:14" x14ac:dyDescent="0.3">
      <c r="A302">
        <v>277</v>
      </c>
      <c r="B302" s="53">
        <f t="shared" si="4"/>
        <v>52232</v>
      </c>
      <c r="C302" s="70">
        <f>IF(ISBLANK($A302),"",'Variable Mortgage Schedule'!$C302)</f>
        <v>0.1</v>
      </c>
      <c r="D302" s="63">
        <f>_xlfn.LET(
_xlpm.Payment,IF(OR($C302&lt;&gt;$C301,$C301=""),-PMT($C302/12,COUNT($A302:$A$625),$H301),$D301),
_xlpm.IsPrincipalRemainingZeroCondition,ROUND($H301,2)=0,
_xlpm.IsPrincipalRemainingBlankCondition,$H301="",
_xlpm.IsPeriodBlankCondition,ISBLANK($A302),
_xlpm.Calculation,IF(_xlpm.IsPeriodBlankCondition,"",IF(_xlpm.IsPrincipalRemainingBlankCondition,"",IF(_xlpm.IsPrincipalRemainingZeroCondition,"",_xlpm.Payment))),
_xlpm.Calculation
)</f>
        <v>1586.0104653907558</v>
      </c>
      <c r="E302" s="5">
        <f>_xlfn.LET(
_xlpm.StartingPrincipalBalance,$H301,
_xlpm.IsPrincipalRemainingZeroCondition,ROUND($H301,2)=0,
_xlpm.IsPrincipalRemainingBlankCondition,$H301="",
_xlpm.IsPeriodBlankCondition,ISBLANK($A302),
_xlpm.Calculation,IF(_xlpm.IsPeriodBlankCondition,"",IF(_xlpm.IsPrincipalRemainingBlankCondition,"",IF(_xlpm.IsPrincipalRemainingZeroCondition,"",_xlpm.StartingPrincipalBalance))),
_xlpm.Calculation
)</f>
        <v>95535.98483229836</v>
      </c>
      <c r="F302" s="5" cm="1">
        <f t="array" ref="F302">_xlfn.LET(
_xlpm.InterestCalculation,$H301*($C302/12),
_xlpm.IsPrincipalRemainingZeroCondition,ROUND($H301,2)=0,
_xlpm.IsPrincipalRemainingBlankCondition,$H301="",
_xlpm.IsPeriodBlankCondition,ISBLANK($A302),
_xlpm.Calculation,IF(_xlpm.IsPeriodBlankCondition,"",IF(_xlpm.IsPrincipalRemainingBlankCondition,"",IF(_xlpm.IsPrincipalRemainingZeroCondition,"",_xlpm.InterestCalculation))),
_xlpm.Calculation
)</f>
        <v>796.13320693581966</v>
      </c>
      <c r="G302" s="5">
        <f>_xlfn.LET(
_xlpm.PrincipalOwedCalculation,$D302-$F302,
_xlpm.IsPrincipalLessThenOrEqualToMonthlyPaymentCondition,$H301&lt;=$D302,
_xlpm.IsPrincipalZeroCondition,ROUND($H301,2) = 0,
_xlpm.IsPrincipalRemainingBlankCondition,$H301="",
_xlpm.IsPeriodBlankCondition,ISBLANK($A302),
_xlpm.Calculation,IF(_xlpm.IsPeriodBlankCondition,"",IF(_xlpm.IsPrincipalRemainingBlankCondition,"",IF(_xlpm.IsPrincipalZeroCondition,"",IF(_xlpm.IsPrincipalLessThenOrEqualToMonthlyPaymentCondition,$H301,_xlpm.PrincipalOwedCalculation)))),
_xlpm.Calculation
)</f>
        <v>789.87725845493617</v>
      </c>
      <c r="H302" s="5">
        <f>_xlfn.LET(
_xlpm.StartingBalanceGreaterThanPrincipalOwedPlusPrepaymentCondition,$E302&gt;=$G302,
_xlpm.IsPrincpalOwedPlusPrepaymentLessThanOrEqualToPrincipalRemainingCondition,ROUND($G302,2)&lt;=ROUND($H301,2),
_xlpm.IsCurrentPrincapalOwedAmtGreaterThanPrevPrincipalOwedCondition,$G301&gt;$H301,
_xlpm.IsPrincipalZeroCondition,ROUND($H301,2) = 0,
_xlpm.IsPrincipalRemainingBlankCondition,$H301="",
_xlpm.IsPeriodBlankCondition,ISBLANK($A302),
_xlpm.Calculation,IF(_xlpm.IsPeriodBlankCondition,"",IF(_xlpm.IsPrincipalRemainingBlankCondition,"",IF(_xlpm.IsPrincipalZeroCondition,"",IF(_xlpm.StartingBalanceGreaterThanPrincipalOwedPlusPrepaymentCondition,$E302-$G302,0)))),
_xlpm.Calculation
)</f>
        <v>94746.10757384343</v>
      </c>
      <c r="I302" s="5">
        <f>_xlfn.LET(
_xlpm.PrincpalRemainingCalculation,$B$11,
_xlpm.IsPrincipalZeroCondition,ROUND($H301,2) = 0,
_xlpm.IsPrincipalRemainingBlankCondition,$H301="",
_xlpm.IsPeriodBlankCondition,ISBLANK($A302),
_xlpm.Calculation,IF(_xlpm.IsPeriodBlankCondition,"",IF(_xlpm.IsPrincipalRemainingBlankCondition,"",IF(_xlpm.IsPrincipalZeroCondition,"",_xlpm.PrincpalRemainingCalculation))),
_xlpm.Calculation
)</f>
        <v>500</v>
      </c>
      <c r="J302" s="5" t="str">
        <f>_xlfn.LET(
_xlpm.IsPrincipalRemainingLessThanOrEqualToPMICutoffAmtCondition,$H301&lt;=$B$2*(1-$B$13),
_xlpm.PMIMonthlyPayment,$B$17,
_xlpm.IsPrincipalZeroCondition,ROUND($H301,2) = 0,
_xlpm.IsPrincipalRemainingBlankCondition,$H301="",
_xlpm.IsPeriodBlankCondition,ISBLANK($A302),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02" s="5">
        <f>_xlfn.LET(
_xlpm.IfPMIOwedIsBlank,IF($J302 = "",0,$J302),
_xlpm.TotalMonthlyPaymentCalculation,$F302+$G302+$I302+_xlpm.IfPMIOwedIsBlank,
_xlpm.IsPrincipalZeroCondition,ROUND($H301,2) = 0,
_xlpm.IsPrincipalRemainingBlankCondition,$H301="",
_xlpm.IsPeriodBlankCondition,ISBLANK($A302),
_xlpm.Calculation,IF(_xlpm.IsPeriodBlankCondition,"",IF(_xlpm.IsPrincipalRemainingBlankCondition,"",IF(_xlpm.IsPrincipalZeroCondition,"",_xlpm.TotalMonthlyPaymentCalculation))),
_xlpm.Calculation
)</f>
        <v>2086.0104653907556</v>
      </c>
      <c r="N302" s="5"/>
    </row>
    <row r="303" spans="1:14" x14ac:dyDescent="0.3">
      <c r="A303">
        <v>278</v>
      </c>
      <c r="B303" s="53">
        <f t="shared" si="4"/>
        <v>52263</v>
      </c>
      <c r="C303" s="70">
        <f>IF(ISBLANK($A303),"",'Variable Mortgage Schedule'!$C303)</f>
        <v>0.1</v>
      </c>
      <c r="D303" s="63">
        <f>_xlfn.LET(
_xlpm.Payment,IF(OR($C303&lt;&gt;$C302,$C302=""),-PMT($C303/12,COUNT($A303:$A$625),$H302),$D302),
_xlpm.IsPrincipalRemainingZeroCondition,ROUND($H302,2)=0,
_xlpm.IsPrincipalRemainingBlankCondition,$H302="",
_xlpm.IsPeriodBlankCondition,ISBLANK($A303),
_xlpm.Calculation,IF(_xlpm.IsPeriodBlankCondition,"",IF(_xlpm.IsPrincipalRemainingBlankCondition,"",IF(_xlpm.IsPrincipalRemainingZeroCondition,"",_xlpm.Payment))),
_xlpm.Calculation
)</f>
        <v>1586.0104653907558</v>
      </c>
      <c r="E303" s="5">
        <f>_xlfn.LET(
_xlpm.StartingPrincipalBalance,$H302,
_xlpm.IsPrincipalRemainingZeroCondition,ROUND($H302,2)=0,
_xlpm.IsPrincipalRemainingBlankCondition,$H302="",
_xlpm.IsPeriodBlankCondition,ISBLANK($A303),
_xlpm.Calculation,IF(_xlpm.IsPeriodBlankCondition,"",IF(_xlpm.IsPrincipalRemainingBlankCondition,"",IF(_xlpm.IsPrincipalRemainingZeroCondition,"",_xlpm.StartingPrincipalBalance))),
_xlpm.Calculation
)</f>
        <v>94746.10757384343</v>
      </c>
      <c r="F303" s="5" cm="1">
        <f t="array" ref="F303">_xlfn.LET(
_xlpm.InterestCalculation,$H302*($C303/12),
_xlpm.IsPrincipalRemainingZeroCondition,ROUND($H302,2)=0,
_xlpm.IsPrincipalRemainingBlankCondition,$H302="",
_xlpm.IsPeriodBlankCondition,ISBLANK($A303),
_xlpm.Calculation,IF(_xlpm.IsPeriodBlankCondition,"",IF(_xlpm.IsPrincipalRemainingBlankCondition,"",IF(_xlpm.IsPrincipalRemainingZeroCondition,"",_xlpm.InterestCalculation))),
_xlpm.Calculation
)</f>
        <v>789.5508964486952</v>
      </c>
      <c r="G303" s="5">
        <f>_xlfn.LET(
_xlpm.PrincipalOwedCalculation,$D303-$F303,
_xlpm.IsPrincipalLessThenOrEqualToMonthlyPaymentCondition,$H302&lt;=$D303,
_xlpm.IsPrincipalZeroCondition,ROUND($H302,2) = 0,
_xlpm.IsPrincipalRemainingBlankCondition,$H302="",
_xlpm.IsPeriodBlankCondition,ISBLANK($A303),
_xlpm.Calculation,IF(_xlpm.IsPeriodBlankCondition,"",IF(_xlpm.IsPrincipalRemainingBlankCondition,"",IF(_xlpm.IsPrincipalZeroCondition,"",IF(_xlpm.IsPrincipalLessThenOrEqualToMonthlyPaymentCondition,$H302,_xlpm.PrincipalOwedCalculation)))),
_xlpm.Calculation
)</f>
        <v>796.45956894206063</v>
      </c>
      <c r="H303" s="5">
        <f>_xlfn.LET(
_xlpm.StartingBalanceGreaterThanPrincipalOwedPlusPrepaymentCondition,$E303&gt;=$G303,
_xlpm.IsPrincpalOwedPlusPrepaymentLessThanOrEqualToPrincipalRemainingCondition,ROUND($G303,2)&lt;=ROUND($H302,2),
_xlpm.IsCurrentPrincapalOwedAmtGreaterThanPrevPrincipalOwedCondition,$G302&gt;$H302,
_xlpm.IsPrincipalZeroCondition,ROUND($H302,2) = 0,
_xlpm.IsPrincipalRemainingBlankCondition,$H302="",
_xlpm.IsPeriodBlankCondition,ISBLANK($A303),
_xlpm.Calculation,IF(_xlpm.IsPeriodBlankCondition,"",IF(_xlpm.IsPrincipalRemainingBlankCondition,"",IF(_xlpm.IsPrincipalZeroCondition,"",IF(_xlpm.StartingBalanceGreaterThanPrincipalOwedPlusPrepaymentCondition,$E303-$G303,0)))),
_xlpm.Calculation
)</f>
        <v>93949.648004901363</v>
      </c>
      <c r="I303" s="5">
        <f>_xlfn.LET(
_xlpm.PrincpalRemainingCalculation,$B$11,
_xlpm.IsPrincipalZeroCondition,ROUND($H302,2) = 0,
_xlpm.IsPrincipalRemainingBlankCondition,$H302="",
_xlpm.IsPeriodBlankCondition,ISBLANK($A303),
_xlpm.Calculation,IF(_xlpm.IsPeriodBlankCondition,"",IF(_xlpm.IsPrincipalRemainingBlankCondition,"",IF(_xlpm.IsPrincipalZeroCondition,"",_xlpm.PrincpalRemainingCalculation))),
_xlpm.Calculation
)</f>
        <v>500</v>
      </c>
      <c r="J303" s="5" t="str">
        <f>_xlfn.LET(
_xlpm.IsPrincipalRemainingLessThanOrEqualToPMICutoffAmtCondition,$H302&lt;=$B$2*(1-$B$13),
_xlpm.PMIMonthlyPayment,$B$17,
_xlpm.IsPrincipalZeroCondition,ROUND($H302,2) = 0,
_xlpm.IsPrincipalRemainingBlankCondition,$H302="",
_xlpm.IsPeriodBlankCondition,ISBLANK($A303),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03" s="5">
        <f>_xlfn.LET(
_xlpm.IfPMIOwedIsBlank,IF($J303 = "",0,$J303),
_xlpm.TotalMonthlyPaymentCalculation,$F303+$G303+$I303+_xlpm.IfPMIOwedIsBlank,
_xlpm.IsPrincipalZeroCondition,ROUND($H302,2) = 0,
_xlpm.IsPrincipalRemainingBlankCondition,$H302="",
_xlpm.IsPeriodBlankCondition,ISBLANK($A303),
_xlpm.Calculation,IF(_xlpm.IsPeriodBlankCondition,"",IF(_xlpm.IsPrincipalRemainingBlankCondition,"",IF(_xlpm.IsPrincipalZeroCondition,"",_xlpm.TotalMonthlyPaymentCalculation))),
_xlpm.Calculation
)</f>
        <v>2086.0104653907556</v>
      </c>
      <c r="N303" s="5"/>
    </row>
    <row r="304" spans="1:14" x14ac:dyDescent="0.3">
      <c r="A304">
        <v>279</v>
      </c>
      <c r="B304" s="53">
        <f t="shared" si="4"/>
        <v>52291</v>
      </c>
      <c r="C304" s="70">
        <f>IF(ISBLANK($A304),"",'Variable Mortgage Schedule'!$C304)</f>
        <v>0.1</v>
      </c>
      <c r="D304" s="63">
        <f>_xlfn.LET(
_xlpm.Payment,IF(OR($C304&lt;&gt;$C303,$C303=""),-PMT($C304/12,COUNT($A304:$A$625),$H303),$D303),
_xlpm.IsPrincipalRemainingZeroCondition,ROUND($H303,2)=0,
_xlpm.IsPrincipalRemainingBlankCondition,$H303="",
_xlpm.IsPeriodBlankCondition,ISBLANK($A304),
_xlpm.Calculation,IF(_xlpm.IsPeriodBlankCondition,"",IF(_xlpm.IsPrincipalRemainingBlankCondition,"",IF(_xlpm.IsPrincipalRemainingZeroCondition,"",_xlpm.Payment))),
_xlpm.Calculation
)</f>
        <v>1586.0104653907558</v>
      </c>
      <c r="E304" s="5">
        <f>_xlfn.LET(
_xlpm.StartingPrincipalBalance,$H303,
_xlpm.IsPrincipalRemainingZeroCondition,ROUND($H303,2)=0,
_xlpm.IsPrincipalRemainingBlankCondition,$H303="",
_xlpm.IsPeriodBlankCondition,ISBLANK($A304),
_xlpm.Calculation,IF(_xlpm.IsPeriodBlankCondition,"",IF(_xlpm.IsPrincipalRemainingBlankCondition,"",IF(_xlpm.IsPrincipalRemainingZeroCondition,"",_xlpm.StartingPrincipalBalance))),
_xlpm.Calculation
)</f>
        <v>93949.648004901363</v>
      </c>
      <c r="F304" s="5" cm="1">
        <f t="array" ref="F304">_xlfn.LET(
_xlpm.InterestCalculation,$H303*($C304/12),
_xlpm.IsPrincipalRemainingZeroCondition,ROUND($H303,2)=0,
_xlpm.IsPrincipalRemainingBlankCondition,$H303="",
_xlpm.IsPeriodBlankCondition,ISBLANK($A304),
_xlpm.Calculation,IF(_xlpm.IsPeriodBlankCondition,"",IF(_xlpm.IsPrincipalRemainingBlankCondition,"",IF(_xlpm.IsPrincipalRemainingZeroCondition,"",_xlpm.InterestCalculation))),
_xlpm.Calculation
)</f>
        <v>782.91373337417804</v>
      </c>
      <c r="G304" s="5">
        <f>_xlfn.LET(
_xlpm.PrincipalOwedCalculation,$D304-$F304,
_xlpm.IsPrincipalLessThenOrEqualToMonthlyPaymentCondition,$H303&lt;=$D304,
_xlpm.IsPrincipalZeroCondition,ROUND($H303,2) = 0,
_xlpm.IsPrincipalRemainingBlankCondition,$H303="",
_xlpm.IsPeriodBlankCondition,ISBLANK($A304),
_xlpm.Calculation,IF(_xlpm.IsPeriodBlankCondition,"",IF(_xlpm.IsPrincipalRemainingBlankCondition,"",IF(_xlpm.IsPrincipalZeroCondition,"",IF(_xlpm.IsPrincipalLessThenOrEqualToMonthlyPaymentCondition,$H303,_xlpm.PrincipalOwedCalculation)))),
_xlpm.Calculation
)</f>
        <v>803.09673201657779</v>
      </c>
      <c r="H304" s="5">
        <f>_xlfn.LET(
_xlpm.StartingBalanceGreaterThanPrincipalOwedPlusPrepaymentCondition,$E304&gt;=$G304,
_xlpm.IsPrincpalOwedPlusPrepaymentLessThanOrEqualToPrincipalRemainingCondition,ROUND($G304,2)&lt;=ROUND($H303,2),
_xlpm.IsCurrentPrincapalOwedAmtGreaterThanPrevPrincipalOwedCondition,$G303&gt;$H303,
_xlpm.IsPrincipalZeroCondition,ROUND($H303,2) = 0,
_xlpm.IsPrincipalRemainingBlankCondition,$H303="",
_xlpm.IsPeriodBlankCondition,ISBLANK($A304),
_xlpm.Calculation,IF(_xlpm.IsPeriodBlankCondition,"",IF(_xlpm.IsPrincipalRemainingBlankCondition,"",IF(_xlpm.IsPrincipalZeroCondition,"",IF(_xlpm.StartingBalanceGreaterThanPrincipalOwedPlusPrepaymentCondition,$E304-$G304,0)))),
_xlpm.Calculation
)</f>
        <v>93146.551272884783</v>
      </c>
      <c r="I304" s="5">
        <f>_xlfn.LET(
_xlpm.PrincpalRemainingCalculation,$B$11,
_xlpm.IsPrincipalZeroCondition,ROUND($H303,2) = 0,
_xlpm.IsPrincipalRemainingBlankCondition,$H303="",
_xlpm.IsPeriodBlankCondition,ISBLANK($A304),
_xlpm.Calculation,IF(_xlpm.IsPeriodBlankCondition,"",IF(_xlpm.IsPrincipalRemainingBlankCondition,"",IF(_xlpm.IsPrincipalZeroCondition,"",_xlpm.PrincpalRemainingCalculation))),
_xlpm.Calculation
)</f>
        <v>500</v>
      </c>
      <c r="J304" s="5" t="str">
        <f>_xlfn.LET(
_xlpm.IsPrincipalRemainingLessThanOrEqualToPMICutoffAmtCondition,$H303&lt;=$B$2*(1-$B$13),
_xlpm.PMIMonthlyPayment,$B$17,
_xlpm.IsPrincipalZeroCondition,ROUND($H303,2) = 0,
_xlpm.IsPrincipalRemainingBlankCondition,$H303="",
_xlpm.IsPeriodBlankCondition,ISBLANK($A304),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04" s="5">
        <f>_xlfn.LET(
_xlpm.IfPMIOwedIsBlank,IF($J304 = "",0,$J304),
_xlpm.TotalMonthlyPaymentCalculation,$F304+$G304+$I304+_xlpm.IfPMIOwedIsBlank,
_xlpm.IsPrincipalZeroCondition,ROUND($H303,2) = 0,
_xlpm.IsPrincipalRemainingBlankCondition,$H303="",
_xlpm.IsPeriodBlankCondition,ISBLANK($A304),
_xlpm.Calculation,IF(_xlpm.IsPeriodBlankCondition,"",IF(_xlpm.IsPrincipalRemainingBlankCondition,"",IF(_xlpm.IsPrincipalZeroCondition,"",_xlpm.TotalMonthlyPaymentCalculation))),
_xlpm.Calculation
)</f>
        <v>2086.0104653907556</v>
      </c>
      <c r="N304" s="5"/>
    </row>
    <row r="305" spans="1:14" x14ac:dyDescent="0.3">
      <c r="A305">
        <v>280</v>
      </c>
      <c r="B305" s="53">
        <f t="shared" si="4"/>
        <v>52322</v>
      </c>
      <c r="C305" s="70">
        <f>IF(ISBLANK($A305),"",'Variable Mortgage Schedule'!$C305)</f>
        <v>0.1</v>
      </c>
      <c r="D305" s="63">
        <f>_xlfn.LET(
_xlpm.Payment,IF(OR($C305&lt;&gt;$C304,$C304=""),-PMT($C305/12,COUNT($A305:$A$625),$H304),$D304),
_xlpm.IsPrincipalRemainingZeroCondition,ROUND($H304,2)=0,
_xlpm.IsPrincipalRemainingBlankCondition,$H304="",
_xlpm.IsPeriodBlankCondition,ISBLANK($A305),
_xlpm.Calculation,IF(_xlpm.IsPeriodBlankCondition,"",IF(_xlpm.IsPrincipalRemainingBlankCondition,"",IF(_xlpm.IsPrincipalRemainingZeroCondition,"",_xlpm.Payment))),
_xlpm.Calculation
)</f>
        <v>1586.0104653907558</v>
      </c>
      <c r="E305" s="5">
        <f>_xlfn.LET(
_xlpm.StartingPrincipalBalance,$H304,
_xlpm.IsPrincipalRemainingZeroCondition,ROUND($H304,2)=0,
_xlpm.IsPrincipalRemainingBlankCondition,$H304="",
_xlpm.IsPeriodBlankCondition,ISBLANK($A305),
_xlpm.Calculation,IF(_xlpm.IsPeriodBlankCondition,"",IF(_xlpm.IsPrincipalRemainingBlankCondition,"",IF(_xlpm.IsPrincipalRemainingZeroCondition,"",_xlpm.StartingPrincipalBalance))),
_xlpm.Calculation
)</f>
        <v>93146.551272884783</v>
      </c>
      <c r="F305" s="5" cm="1">
        <f t="array" ref="F305">_xlfn.LET(
_xlpm.InterestCalculation,$H304*($C305/12),
_xlpm.IsPrincipalRemainingZeroCondition,ROUND($H304,2)=0,
_xlpm.IsPrincipalRemainingBlankCondition,$H304="",
_xlpm.IsPeriodBlankCondition,ISBLANK($A305),
_xlpm.Calculation,IF(_xlpm.IsPeriodBlankCondition,"",IF(_xlpm.IsPrincipalRemainingBlankCondition,"",IF(_xlpm.IsPrincipalRemainingZeroCondition,"",_xlpm.InterestCalculation))),
_xlpm.Calculation
)</f>
        <v>776.22126060737321</v>
      </c>
      <c r="G305" s="5">
        <f>_xlfn.LET(
_xlpm.PrincipalOwedCalculation,$D305-$F305,
_xlpm.IsPrincipalLessThenOrEqualToMonthlyPaymentCondition,$H304&lt;=$D305,
_xlpm.IsPrincipalZeroCondition,ROUND($H304,2) = 0,
_xlpm.IsPrincipalRemainingBlankCondition,$H304="",
_xlpm.IsPeriodBlankCondition,ISBLANK($A305),
_xlpm.Calculation,IF(_xlpm.IsPeriodBlankCondition,"",IF(_xlpm.IsPrincipalRemainingBlankCondition,"",IF(_xlpm.IsPrincipalZeroCondition,"",IF(_xlpm.IsPrincipalLessThenOrEqualToMonthlyPaymentCondition,$H304,_xlpm.PrincipalOwedCalculation)))),
_xlpm.Calculation
)</f>
        <v>809.78920478338262</v>
      </c>
      <c r="H305" s="5">
        <f>_xlfn.LET(
_xlpm.StartingBalanceGreaterThanPrincipalOwedPlusPrepaymentCondition,$E305&gt;=$G305,
_xlpm.IsPrincpalOwedPlusPrepaymentLessThanOrEqualToPrincipalRemainingCondition,ROUND($G305,2)&lt;=ROUND($H304,2),
_xlpm.IsCurrentPrincapalOwedAmtGreaterThanPrevPrincipalOwedCondition,$G304&gt;$H304,
_xlpm.IsPrincipalZeroCondition,ROUND($H304,2) = 0,
_xlpm.IsPrincipalRemainingBlankCondition,$H304="",
_xlpm.IsPeriodBlankCondition,ISBLANK($A305),
_xlpm.Calculation,IF(_xlpm.IsPeriodBlankCondition,"",IF(_xlpm.IsPrincipalRemainingBlankCondition,"",IF(_xlpm.IsPrincipalZeroCondition,"",IF(_xlpm.StartingBalanceGreaterThanPrincipalOwedPlusPrepaymentCondition,$E305-$G305,0)))),
_xlpm.Calculation
)</f>
        <v>92336.762068101394</v>
      </c>
      <c r="I305" s="5">
        <f>_xlfn.LET(
_xlpm.PrincpalRemainingCalculation,$B$11,
_xlpm.IsPrincipalZeroCondition,ROUND($H304,2) = 0,
_xlpm.IsPrincipalRemainingBlankCondition,$H304="",
_xlpm.IsPeriodBlankCondition,ISBLANK($A305),
_xlpm.Calculation,IF(_xlpm.IsPeriodBlankCondition,"",IF(_xlpm.IsPrincipalRemainingBlankCondition,"",IF(_xlpm.IsPrincipalZeroCondition,"",_xlpm.PrincpalRemainingCalculation))),
_xlpm.Calculation
)</f>
        <v>500</v>
      </c>
      <c r="J305" s="5" t="str">
        <f>_xlfn.LET(
_xlpm.IsPrincipalRemainingLessThanOrEqualToPMICutoffAmtCondition,$H304&lt;=$B$2*(1-$B$13),
_xlpm.PMIMonthlyPayment,$B$17,
_xlpm.IsPrincipalZeroCondition,ROUND($H304,2) = 0,
_xlpm.IsPrincipalRemainingBlankCondition,$H304="",
_xlpm.IsPeriodBlankCondition,ISBLANK($A305),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05" s="5">
        <f>_xlfn.LET(
_xlpm.IfPMIOwedIsBlank,IF($J305 = "",0,$J305),
_xlpm.TotalMonthlyPaymentCalculation,$F305+$G305+$I305+_xlpm.IfPMIOwedIsBlank,
_xlpm.IsPrincipalZeroCondition,ROUND($H304,2) = 0,
_xlpm.IsPrincipalRemainingBlankCondition,$H304="",
_xlpm.IsPeriodBlankCondition,ISBLANK($A305),
_xlpm.Calculation,IF(_xlpm.IsPeriodBlankCondition,"",IF(_xlpm.IsPrincipalRemainingBlankCondition,"",IF(_xlpm.IsPrincipalZeroCondition,"",_xlpm.TotalMonthlyPaymentCalculation))),
_xlpm.Calculation
)</f>
        <v>2086.0104653907556</v>
      </c>
      <c r="N305" s="5"/>
    </row>
    <row r="306" spans="1:14" x14ac:dyDescent="0.3">
      <c r="A306">
        <v>281</v>
      </c>
      <c r="B306" s="53">
        <f t="shared" si="4"/>
        <v>52352</v>
      </c>
      <c r="C306" s="70">
        <f>IF(ISBLANK($A306),"",'Variable Mortgage Schedule'!$C306)</f>
        <v>0.1</v>
      </c>
      <c r="D306" s="63">
        <f>_xlfn.LET(
_xlpm.Payment,IF(OR($C306&lt;&gt;$C305,$C305=""),-PMT($C306/12,COUNT($A306:$A$625),$H305),$D305),
_xlpm.IsPrincipalRemainingZeroCondition,ROUND($H305,2)=0,
_xlpm.IsPrincipalRemainingBlankCondition,$H305="",
_xlpm.IsPeriodBlankCondition,ISBLANK($A306),
_xlpm.Calculation,IF(_xlpm.IsPeriodBlankCondition,"",IF(_xlpm.IsPrincipalRemainingBlankCondition,"",IF(_xlpm.IsPrincipalRemainingZeroCondition,"",_xlpm.Payment))),
_xlpm.Calculation
)</f>
        <v>1586.0104653907558</v>
      </c>
      <c r="E306" s="5">
        <f>_xlfn.LET(
_xlpm.StartingPrincipalBalance,$H305,
_xlpm.IsPrincipalRemainingZeroCondition,ROUND($H305,2)=0,
_xlpm.IsPrincipalRemainingBlankCondition,$H305="",
_xlpm.IsPeriodBlankCondition,ISBLANK($A306),
_xlpm.Calculation,IF(_xlpm.IsPeriodBlankCondition,"",IF(_xlpm.IsPrincipalRemainingBlankCondition,"",IF(_xlpm.IsPrincipalRemainingZeroCondition,"",_xlpm.StartingPrincipalBalance))),
_xlpm.Calculation
)</f>
        <v>92336.762068101394</v>
      </c>
      <c r="F306" s="5" cm="1">
        <f t="array" ref="F306">_xlfn.LET(
_xlpm.InterestCalculation,$H305*($C306/12),
_xlpm.IsPrincipalRemainingZeroCondition,ROUND($H305,2)=0,
_xlpm.IsPrincipalRemainingBlankCondition,$H305="",
_xlpm.IsPeriodBlankCondition,ISBLANK($A306),
_xlpm.Calculation,IF(_xlpm.IsPeriodBlankCondition,"",IF(_xlpm.IsPrincipalRemainingBlankCondition,"",IF(_xlpm.IsPrincipalRemainingZeroCondition,"",_xlpm.InterestCalculation))),
_xlpm.Calculation
)</f>
        <v>769.47301723417831</v>
      </c>
      <c r="G306" s="5">
        <f>_xlfn.LET(
_xlpm.PrincipalOwedCalculation,$D306-$F306,
_xlpm.IsPrincipalLessThenOrEqualToMonthlyPaymentCondition,$H305&lt;=$D306,
_xlpm.IsPrincipalZeroCondition,ROUND($H305,2) = 0,
_xlpm.IsPrincipalRemainingBlankCondition,$H305="",
_xlpm.IsPeriodBlankCondition,ISBLANK($A306),
_xlpm.Calculation,IF(_xlpm.IsPeriodBlankCondition,"",IF(_xlpm.IsPrincipalRemainingBlankCondition,"",IF(_xlpm.IsPrincipalZeroCondition,"",IF(_xlpm.IsPrincipalLessThenOrEqualToMonthlyPaymentCondition,$H305,_xlpm.PrincipalOwedCalculation)))),
_xlpm.Calculation
)</f>
        <v>816.53744815657751</v>
      </c>
      <c r="H306" s="5">
        <f>_xlfn.LET(
_xlpm.StartingBalanceGreaterThanPrincipalOwedPlusPrepaymentCondition,$E306&gt;=$G306,
_xlpm.IsPrincpalOwedPlusPrepaymentLessThanOrEqualToPrincipalRemainingCondition,ROUND($G306,2)&lt;=ROUND($H305,2),
_xlpm.IsCurrentPrincapalOwedAmtGreaterThanPrevPrincipalOwedCondition,$G305&gt;$H305,
_xlpm.IsPrincipalZeroCondition,ROUND($H305,2) = 0,
_xlpm.IsPrincipalRemainingBlankCondition,$H305="",
_xlpm.IsPeriodBlankCondition,ISBLANK($A306),
_xlpm.Calculation,IF(_xlpm.IsPeriodBlankCondition,"",IF(_xlpm.IsPrincipalRemainingBlankCondition,"",IF(_xlpm.IsPrincipalZeroCondition,"",IF(_xlpm.StartingBalanceGreaterThanPrincipalOwedPlusPrepaymentCondition,$E306-$G306,0)))),
_xlpm.Calculation
)</f>
        <v>91520.224619944813</v>
      </c>
      <c r="I306" s="5">
        <f>_xlfn.LET(
_xlpm.PrincpalRemainingCalculation,$B$11,
_xlpm.IsPrincipalZeroCondition,ROUND($H305,2) = 0,
_xlpm.IsPrincipalRemainingBlankCondition,$H305="",
_xlpm.IsPeriodBlankCondition,ISBLANK($A306),
_xlpm.Calculation,IF(_xlpm.IsPeriodBlankCondition,"",IF(_xlpm.IsPrincipalRemainingBlankCondition,"",IF(_xlpm.IsPrincipalZeroCondition,"",_xlpm.PrincpalRemainingCalculation))),
_xlpm.Calculation
)</f>
        <v>500</v>
      </c>
      <c r="J306" s="5" t="str">
        <f>_xlfn.LET(
_xlpm.IsPrincipalRemainingLessThanOrEqualToPMICutoffAmtCondition,$H305&lt;=$B$2*(1-$B$13),
_xlpm.PMIMonthlyPayment,$B$17,
_xlpm.IsPrincipalZeroCondition,ROUND($H305,2) = 0,
_xlpm.IsPrincipalRemainingBlankCondition,$H305="",
_xlpm.IsPeriodBlankCondition,ISBLANK($A306),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06" s="5">
        <f>_xlfn.LET(
_xlpm.IfPMIOwedIsBlank,IF($J306 = "",0,$J306),
_xlpm.TotalMonthlyPaymentCalculation,$F306+$G306+$I306+_xlpm.IfPMIOwedIsBlank,
_xlpm.IsPrincipalZeroCondition,ROUND($H305,2) = 0,
_xlpm.IsPrincipalRemainingBlankCondition,$H305="",
_xlpm.IsPeriodBlankCondition,ISBLANK($A306),
_xlpm.Calculation,IF(_xlpm.IsPeriodBlankCondition,"",IF(_xlpm.IsPrincipalRemainingBlankCondition,"",IF(_xlpm.IsPrincipalZeroCondition,"",_xlpm.TotalMonthlyPaymentCalculation))),
_xlpm.Calculation
)</f>
        <v>2086.0104653907556</v>
      </c>
      <c r="N306" s="5"/>
    </row>
    <row r="307" spans="1:14" x14ac:dyDescent="0.3">
      <c r="A307">
        <v>282</v>
      </c>
      <c r="B307" s="53">
        <f t="shared" si="4"/>
        <v>52383</v>
      </c>
      <c r="C307" s="70">
        <f>IF(ISBLANK($A307),"",'Variable Mortgage Schedule'!$C307)</f>
        <v>0.1</v>
      </c>
      <c r="D307" s="63">
        <f>_xlfn.LET(
_xlpm.Payment,IF(OR($C307&lt;&gt;$C306,$C306=""),-PMT($C307/12,COUNT($A307:$A$625),$H306),$D306),
_xlpm.IsPrincipalRemainingZeroCondition,ROUND($H306,2)=0,
_xlpm.IsPrincipalRemainingBlankCondition,$H306="",
_xlpm.IsPeriodBlankCondition,ISBLANK($A307),
_xlpm.Calculation,IF(_xlpm.IsPeriodBlankCondition,"",IF(_xlpm.IsPrincipalRemainingBlankCondition,"",IF(_xlpm.IsPrincipalRemainingZeroCondition,"",_xlpm.Payment))),
_xlpm.Calculation
)</f>
        <v>1586.0104653907558</v>
      </c>
      <c r="E307" s="5">
        <f>_xlfn.LET(
_xlpm.StartingPrincipalBalance,$H306,
_xlpm.IsPrincipalRemainingZeroCondition,ROUND($H306,2)=0,
_xlpm.IsPrincipalRemainingBlankCondition,$H306="",
_xlpm.IsPeriodBlankCondition,ISBLANK($A307),
_xlpm.Calculation,IF(_xlpm.IsPeriodBlankCondition,"",IF(_xlpm.IsPrincipalRemainingBlankCondition,"",IF(_xlpm.IsPrincipalRemainingZeroCondition,"",_xlpm.StartingPrincipalBalance))),
_xlpm.Calculation
)</f>
        <v>91520.224619944813</v>
      </c>
      <c r="F307" s="5" cm="1">
        <f t="array" ref="F307">_xlfn.LET(
_xlpm.InterestCalculation,$H306*($C307/12),
_xlpm.IsPrincipalRemainingZeroCondition,ROUND($H306,2)=0,
_xlpm.IsPrincipalRemainingBlankCondition,$H306="",
_xlpm.IsPeriodBlankCondition,ISBLANK($A307),
_xlpm.Calculation,IF(_xlpm.IsPeriodBlankCondition,"",IF(_xlpm.IsPrincipalRemainingBlankCondition,"",IF(_xlpm.IsPrincipalRemainingZeroCondition,"",_xlpm.InterestCalculation))),
_xlpm.Calculation
)</f>
        <v>762.66853849954009</v>
      </c>
      <c r="G307" s="5">
        <f>_xlfn.LET(
_xlpm.PrincipalOwedCalculation,$D307-$F307,
_xlpm.IsPrincipalLessThenOrEqualToMonthlyPaymentCondition,$H306&lt;=$D307,
_xlpm.IsPrincipalZeroCondition,ROUND($H306,2) = 0,
_xlpm.IsPrincipalRemainingBlankCondition,$H306="",
_xlpm.IsPeriodBlankCondition,ISBLANK($A307),
_xlpm.Calculation,IF(_xlpm.IsPeriodBlankCondition,"",IF(_xlpm.IsPrincipalRemainingBlankCondition,"",IF(_xlpm.IsPrincipalZeroCondition,"",IF(_xlpm.IsPrincipalLessThenOrEqualToMonthlyPaymentCondition,$H306,_xlpm.PrincipalOwedCalculation)))),
_xlpm.Calculation
)</f>
        <v>823.34192689121573</v>
      </c>
      <c r="H307" s="5">
        <f>_xlfn.LET(
_xlpm.StartingBalanceGreaterThanPrincipalOwedPlusPrepaymentCondition,$E307&gt;=$G307,
_xlpm.IsPrincpalOwedPlusPrepaymentLessThanOrEqualToPrincipalRemainingCondition,ROUND($G307,2)&lt;=ROUND($H306,2),
_xlpm.IsCurrentPrincapalOwedAmtGreaterThanPrevPrincipalOwedCondition,$G306&gt;$H306,
_xlpm.IsPrincipalZeroCondition,ROUND($H306,2) = 0,
_xlpm.IsPrincipalRemainingBlankCondition,$H306="",
_xlpm.IsPeriodBlankCondition,ISBLANK($A307),
_xlpm.Calculation,IF(_xlpm.IsPeriodBlankCondition,"",IF(_xlpm.IsPrincipalRemainingBlankCondition,"",IF(_xlpm.IsPrincipalZeroCondition,"",IF(_xlpm.StartingBalanceGreaterThanPrincipalOwedPlusPrepaymentCondition,$E307-$G307,0)))),
_xlpm.Calculation
)</f>
        <v>90696.882693053602</v>
      </c>
      <c r="I307" s="5">
        <f>_xlfn.LET(
_xlpm.PrincpalRemainingCalculation,$B$11,
_xlpm.IsPrincipalZeroCondition,ROUND($H306,2) = 0,
_xlpm.IsPrincipalRemainingBlankCondition,$H306="",
_xlpm.IsPeriodBlankCondition,ISBLANK($A307),
_xlpm.Calculation,IF(_xlpm.IsPeriodBlankCondition,"",IF(_xlpm.IsPrincipalRemainingBlankCondition,"",IF(_xlpm.IsPrincipalZeroCondition,"",_xlpm.PrincpalRemainingCalculation))),
_xlpm.Calculation
)</f>
        <v>500</v>
      </c>
      <c r="J307" s="5" t="str">
        <f>_xlfn.LET(
_xlpm.IsPrincipalRemainingLessThanOrEqualToPMICutoffAmtCondition,$H306&lt;=$B$2*(1-$B$13),
_xlpm.PMIMonthlyPayment,$B$17,
_xlpm.IsPrincipalZeroCondition,ROUND($H306,2) = 0,
_xlpm.IsPrincipalRemainingBlankCondition,$H306="",
_xlpm.IsPeriodBlankCondition,ISBLANK($A307),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07" s="5">
        <f>_xlfn.LET(
_xlpm.IfPMIOwedIsBlank,IF($J307 = "",0,$J307),
_xlpm.TotalMonthlyPaymentCalculation,$F307+$G307+$I307+_xlpm.IfPMIOwedIsBlank,
_xlpm.IsPrincipalZeroCondition,ROUND($H306,2) = 0,
_xlpm.IsPrincipalRemainingBlankCondition,$H306="",
_xlpm.IsPeriodBlankCondition,ISBLANK($A307),
_xlpm.Calculation,IF(_xlpm.IsPeriodBlankCondition,"",IF(_xlpm.IsPrincipalRemainingBlankCondition,"",IF(_xlpm.IsPrincipalZeroCondition,"",_xlpm.TotalMonthlyPaymentCalculation))),
_xlpm.Calculation
)</f>
        <v>2086.0104653907556</v>
      </c>
      <c r="N307" s="5"/>
    </row>
    <row r="308" spans="1:14" x14ac:dyDescent="0.3">
      <c r="A308">
        <v>283</v>
      </c>
      <c r="B308" s="53">
        <f t="shared" si="4"/>
        <v>52413</v>
      </c>
      <c r="C308" s="70">
        <f>IF(ISBLANK($A308),"",'Variable Mortgage Schedule'!$C308)</f>
        <v>0.1</v>
      </c>
      <c r="D308" s="63">
        <f>_xlfn.LET(
_xlpm.Payment,IF(OR($C308&lt;&gt;$C307,$C307=""),-PMT($C308/12,COUNT($A308:$A$625),$H307),$D307),
_xlpm.IsPrincipalRemainingZeroCondition,ROUND($H307,2)=0,
_xlpm.IsPrincipalRemainingBlankCondition,$H307="",
_xlpm.IsPeriodBlankCondition,ISBLANK($A308),
_xlpm.Calculation,IF(_xlpm.IsPeriodBlankCondition,"",IF(_xlpm.IsPrincipalRemainingBlankCondition,"",IF(_xlpm.IsPrincipalRemainingZeroCondition,"",_xlpm.Payment))),
_xlpm.Calculation
)</f>
        <v>1586.0104653907558</v>
      </c>
      <c r="E308" s="5">
        <f>_xlfn.LET(
_xlpm.StartingPrincipalBalance,$H307,
_xlpm.IsPrincipalRemainingZeroCondition,ROUND($H307,2)=0,
_xlpm.IsPrincipalRemainingBlankCondition,$H307="",
_xlpm.IsPeriodBlankCondition,ISBLANK($A308),
_xlpm.Calculation,IF(_xlpm.IsPeriodBlankCondition,"",IF(_xlpm.IsPrincipalRemainingBlankCondition,"",IF(_xlpm.IsPrincipalRemainingZeroCondition,"",_xlpm.StartingPrincipalBalance))),
_xlpm.Calculation
)</f>
        <v>90696.882693053602</v>
      </c>
      <c r="F308" s="5" cm="1">
        <f t="array" ref="F308">_xlfn.LET(
_xlpm.InterestCalculation,$H307*($C308/12),
_xlpm.IsPrincipalRemainingZeroCondition,ROUND($H307,2)=0,
_xlpm.IsPrincipalRemainingBlankCondition,$H307="",
_xlpm.IsPeriodBlankCondition,ISBLANK($A308),
_xlpm.Calculation,IF(_xlpm.IsPeriodBlankCondition,"",IF(_xlpm.IsPrincipalRemainingBlankCondition,"",IF(_xlpm.IsPrincipalRemainingZeroCondition,"",_xlpm.InterestCalculation))),
_xlpm.Calculation
)</f>
        <v>755.80735577544669</v>
      </c>
      <c r="G308" s="5">
        <f>_xlfn.LET(
_xlpm.PrincipalOwedCalculation,$D308-$F308,
_xlpm.IsPrincipalLessThenOrEqualToMonthlyPaymentCondition,$H307&lt;=$D308,
_xlpm.IsPrincipalZeroCondition,ROUND($H307,2) = 0,
_xlpm.IsPrincipalRemainingBlankCondition,$H307="",
_xlpm.IsPeriodBlankCondition,ISBLANK($A308),
_xlpm.Calculation,IF(_xlpm.IsPeriodBlankCondition,"",IF(_xlpm.IsPrincipalRemainingBlankCondition,"",IF(_xlpm.IsPrincipalZeroCondition,"",IF(_xlpm.IsPrincipalLessThenOrEqualToMonthlyPaymentCondition,$H307,_xlpm.PrincipalOwedCalculation)))),
_xlpm.Calculation
)</f>
        <v>830.20310961530913</v>
      </c>
      <c r="H308" s="5">
        <f>_xlfn.LET(
_xlpm.StartingBalanceGreaterThanPrincipalOwedPlusPrepaymentCondition,$E308&gt;=$G308,
_xlpm.IsPrincpalOwedPlusPrepaymentLessThanOrEqualToPrincipalRemainingCondition,ROUND($G308,2)&lt;=ROUND($H307,2),
_xlpm.IsCurrentPrincapalOwedAmtGreaterThanPrevPrincipalOwedCondition,$G307&gt;$H307,
_xlpm.IsPrincipalZeroCondition,ROUND($H307,2) = 0,
_xlpm.IsPrincipalRemainingBlankCondition,$H307="",
_xlpm.IsPeriodBlankCondition,ISBLANK($A308),
_xlpm.Calculation,IF(_xlpm.IsPeriodBlankCondition,"",IF(_xlpm.IsPrincipalRemainingBlankCondition,"",IF(_xlpm.IsPrincipalZeroCondition,"",IF(_xlpm.StartingBalanceGreaterThanPrincipalOwedPlusPrepaymentCondition,$E308-$G308,0)))),
_xlpm.Calculation
)</f>
        <v>89866.679583438294</v>
      </c>
      <c r="I308" s="5">
        <f>_xlfn.LET(
_xlpm.PrincpalRemainingCalculation,$B$11,
_xlpm.IsPrincipalZeroCondition,ROUND($H307,2) = 0,
_xlpm.IsPrincipalRemainingBlankCondition,$H307="",
_xlpm.IsPeriodBlankCondition,ISBLANK($A308),
_xlpm.Calculation,IF(_xlpm.IsPeriodBlankCondition,"",IF(_xlpm.IsPrincipalRemainingBlankCondition,"",IF(_xlpm.IsPrincipalZeroCondition,"",_xlpm.PrincpalRemainingCalculation))),
_xlpm.Calculation
)</f>
        <v>500</v>
      </c>
      <c r="J308" s="5" t="str">
        <f>_xlfn.LET(
_xlpm.IsPrincipalRemainingLessThanOrEqualToPMICutoffAmtCondition,$H307&lt;=$B$2*(1-$B$13),
_xlpm.PMIMonthlyPayment,$B$17,
_xlpm.IsPrincipalZeroCondition,ROUND($H307,2) = 0,
_xlpm.IsPrincipalRemainingBlankCondition,$H307="",
_xlpm.IsPeriodBlankCondition,ISBLANK($A308),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08" s="5">
        <f>_xlfn.LET(
_xlpm.IfPMIOwedIsBlank,IF($J308 = "",0,$J308),
_xlpm.TotalMonthlyPaymentCalculation,$F308+$G308+$I308+_xlpm.IfPMIOwedIsBlank,
_xlpm.IsPrincipalZeroCondition,ROUND($H307,2) = 0,
_xlpm.IsPrincipalRemainingBlankCondition,$H307="",
_xlpm.IsPeriodBlankCondition,ISBLANK($A308),
_xlpm.Calculation,IF(_xlpm.IsPeriodBlankCondition,"",IF(_xlpm.IsPrincipalRemainingBlankCondition,"",IF(_xlpm.IsPrincipalZeroCondition,"",_xlpm.TotalMonthlyPaymentCalculation))),
_xlpm.Calculation
)</f>
        <v>2086.0104653907556</v>
      </c>
      <c r="N308" s="5"/>
    </row>
    <row r="309" spans="1:14" x14ac:dyDescent="0.3">
      <c r="A309">
        <v>284</v>
      </c>
      <c r="B309" s="53">
        <f t="shared" si="4"/>
        <v>52444</v>
      </c>
      <c r="C309" s="70">
        <f>IF(ISBLANK($A309),"",'Variable Mortgage Schedule'!$C309)</f>
        <v>0.1</v>
      </c>
      <c r="D309" s="63">
        <f>_xlfn.LET(
_xlpm.Payment,IF(OR($C309&lt;&gt;$C308,$C308=""),-PMT($C309/12,COUNT($A309:$A$625),$H308),$D308),
_xlpm.IsPrincipalRemainingZeroCondition,ROUND($H308,2)=0,
_xlpm.IsPrincipalRemainingBlankCondition,$H308="",
_xlpm.IsPeriodBlankCondition,ISBLANK($A309),
_xlpm.Calculation,IF(_xlpm.IsPeriodBlankCondition,"",IF(_xlpm.IsPrincipalRemainingBlankCondition,"",IF(_xlpm.IsPrincipalRemainingZeroCondition,"",_xlpm.Payment))),
_xlpm.Calculation
)</f>
        <v>1586.0104653907558</v>
      </c>
      <c r="E309" s="5">
        <f>_xlfn.LET(
_xlpm.StartingPrincipalBalance,$H308,
_xlpm.IsPrincipalRemainingZeroCondition,ROUND($H308,2)=0,
_xlpm.IsPrincipalRemainingBlankCondition,$H308="",
_xlpm.IsPeriodBlankCondition,ISBLANK($A309),
_xlpm.Calculation,IF(_xlpm.IsPeriodBlankCondition,"",IF(_xlpm.IsPrincipalRemainingBlankCondition,"",IF(_xlpm.IsPrincipalRemainingZeroCondition,"",_xlpm.StartingPrincipalBalance))),
_xlpm.Calculation
)</f>
        <v>89866.679583438294</v>
      </c>
      <c r="F309" s="5" cm="1">
        <f t="array" ref="F309">_xlfn.LET(
_xlpm.InterestCalculation,$H308*($C309/12),
_xlpm.IsPrincipalRemainingZeroCondition,ROUND($H308,2)=0,
_xlpm.IsPrincipalRemainingBlankCondition,$H308="",
_xlpm.IsPeriodBlankCondition,ISBLANK($A309),
_xlpm.Calculation,IF(_xlpm.IsPeriodBlankCondition,"",IF(_xlpm.IsPrincipalRemainingBlankCondition,"",IF(_xlpm.IsPrincipalRemainingZeroCondition,"",_xlpm.InterestCalculation))),
_xlpm.Calculation
)</f>
        <v>748.88899652865246</v>
      </c>
      <c r="G309" s="5">
        <f>_xlfn.LET(
_xlpm.PrincipalOwedCalculation,$D309-$F309,
_xlpm.IsPrincipalLessThenOrEqualToMonthlyPaymentCondition,$H308&lt;=$D309,
_xlpm.IsPrincipalZeroCondition,ROUND($H308,2) = 0,
_xlpm.IsPrincipalRemainingBlankCondition,$H308="",
_xlpm.IsPeriodBlankCondition,ISBLANK($A309),
_xlpm.Calculation,IF(_xlpm.IsPeriodBlankCondition,"",IF(_xlpm.IsPrincipalRemainingBlankCondition,"",IF(_xlpm.IsPrincipalZeroCondition,"",IF(_xlpm.IsPrincipalLessThenOrEqualToMonthlyPaymentCondition,$H308,_xlpm.PrincipalOwedCalculation)))),
_xlpm.Calculation
)</f>
        <v>837.12146886210337</v>
      </c>
      <c r="H309" s="5">
        <f>_xlfn.LET(
_xlpm.StartingBalanceGreaterThanPrincipalOwedPlusPrepaymentCondition,$E309&gt;=$G309,
_xlpm.IsPrincpalOwedPlusPrepaymentLessThanOrEqualToPrincipalRemainingCondition,ROUND($G309,2)&lt;=ROUND($H308,2),
_xlpm.IsCurrentPrincapalOwedAmtGreaterThanPrevPrincipalOwedCondition,$G308&gt;$H308,
_xlpm.IsPrincipalZeroCondition,ROUND($H308,2) = 0,
_xlpm.IsPrincipalRemainingBlankCondition,$H308="",
_xlpm.IsPeriodBlankCondition,ISBLANK($A309),
_xlpm.Calculation,IF(_xlpm.IsPeriodBlankCondition,"",IF(_xlpm.IsPrincipalRemainingBlankCondition,"",IF(_xlpm.IsPrincipalZeroCondition,"",IF(_xlpm.StartingBalanceGreaterThanPrincipalOwedPlusPrepaymentCondition,$E309-$G309,0)))),
_xlpm.Calculation
)</f>
        <v>89029.558114576197</v>
      </c>
      <c r="I309" s="5">
        <f>_xlfn.LET(
_xlpm.PrincpalRemainingCalculation,$B$11,
_xlpm.IsPrincipalZeroCondition,ROUND($H308,2) = 0,
_xlpm.IsPrincipalRemainingBlankCondition,$H308="",
_xlpm.IsPeriodBlankCondition,ISBLANK($A309),
_xlpm.Calculation,IF(_xlpm.IsPeriodBlankCondition,"",IF(_xlpm.IsPrincipalRemainingBlankCondition,"",IF(_xlpm.IsPrincipalZeroCondition,"",_xlpm.PrincpalRemainingCalculation))),
_xlpm.Calculation
)</f>
        <v>500</v>
      </c>
      <c r="J309" s="5" t="str">
        <f>_xlfn.LET(
_xlpm.IsPrincipalRemainingLessThanOrEqualToPMICutoffAmtCondition,$H308&lt;=$B$2*(1-$B$13),
_xlpm.PMIMonthlyPayment,$B$17,
_xlpm.IsPrincipalZeroCondition,ROUND($H308,2) = 0,
_xlpm.IsPrincipalRemainingBlankCondition,$H308="",
_xlpm.IsPeriodBlankCondition,ISBLANK($A309),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09" s="5">
        <f>_xlfn.LET(
_xlpm.IfPMIOwedIsBlank,IF($J309 = "",0,$J309),
_xlpm.TotalMonthlyPaymentCalculation,$F309+$G309+$I309+_xlpm.IfPMIOwedIsBlank,
_xlpm.IsPrincipalZeroCondition,ROUND($H308,2) = 0,
_xlpm.IsPrincipalRemainingBlankCondition,$H308="",
_xlpm.IsPeriodBlankCondition,ISBLANK($A309),
_xlpm.Calculation,IF(_xlpm.IsPeriodBlankCondition,"",IF(_xlpm.IsPrincipalRemainingBlankCondition,"",IF(_xlpm.IsPrincipalZeroCondition,"",_xlpm.TotalMonthlyPaymentCalculation))),
_xlpm.Calculation
)</f>
        <v>2086.0104653907556</v>
      </c>
      <c r="N309" s="5"/>
    </row>
    <row r="310" spans="1:14" x14ac:dyDescent="0.3">
      <c r="A310">
        <v>285</v>
      </c>
      <c r="B310" s="53">
        <f t="shared" si="4"/>
        <v>52475</v>
      </c>
      <c r="C310" s="70">
        <f>IF(ISBLANK($A310),"",'Variable Mortgage Schedule'!$C310)</f>
        <v>0.1</v>
      </c>
      <c r="D310" s="63">
        <f>_xlfn.LET(
_xlpm.Payment,IF(OR($C310&lt;&gt;$C309,$C309=""),-PMT($C310/12,COUNT($A310:$A$625),$H309),$D309),
_xlpm.IsPrincipalRemainingZeroCondition,ROUND($H309,2)=0,
_xlpm.IsPrincipalRemainingBlankCondition,$H309="",
_xlpm.IsPeriodBlankCondition,ISBLANK($A310),
_xlpm.Calculation,IF(_xlpm.IsPeriodBlankCondition,"",IF(_xlpm.IsPrincipalRemainingBlankCondition,"",IF(_xlpm.IsPrincipalRemainingZeroCondition,"",_xlpm.Payment))),
_xlpm.Calculation
)</f>
        <v>1586.0104653907558</v>
      </c>
      <c r="E310" s="5">
        <f>_xlfn.LET(
_xlpm.StartingPrincipalBalance,$H309,
_xlpm.IsPrincipalRemainingZeroCondition,ROUND($H309,2)=0,
_xlpm.IsPrincipalRemainingBlankCondition,$H309="",
_xlpm.IsPeriodBlankCondition,ISBLANK($A310),
_xlpm.Calculation,IF(_xlpm.IsPeriodBlankCondition,"",IF(_xlpm.IsPrincipalRemainingBlankCondition,"",IF(_xlpm.IsPrincipalRemainingZeroCondition,"",_xlpm.StartingPrincipalBalance))),
_xlpm.Calculation
)</f>
        <v>89029.558114576197</v>
      </c>
      <c r="F310" s="5" cm="1">
        <f t="array" ref="F310">_xlfn.LET(
_xlpm.InterestCalculation,$H309*($C310/12),
_xlpm.IsPrincipalRemainingZeroCondition,ROUND($H309,2)=0,
_xlpm.IsPrincipalRemainingBlankCondition,$H309="",
_xlpm.IsPeriodBlankCondition,ISBLANK($A310),
_xlpm.Calculation,IF(_xlpm.IsPeriodBlankCondition,"",IF(_xlpm.IsPrincipalRemainingBlankCondition,"",IF(_xlpm.IsPrincipalRemainingZeroCondition,"",_xlpm.InterestCalculation))),
_xlpm.Calculation
)</f>
        <v>741.91298428813502</v>
      </c>
      <c r="G310" s="5">
        <f>_xlfn.LET(
_xlpm.PrincipalOwedCalculation,$D310-$F310,
_xlpm.IsPrincipalLessThenOrEqualToMonthlyPaymentCondition,$H309&lt;=$D310,
_xlpm.IsPrincipalZeroCondition,ROUND($H309,2) = 0,
_xlpm.IsPrincipalRemainingBlankCondition,$H309="",
_xlpm.IsPeriodBlankCondition,ISBLANK($A310),
_xlpm.Calculation,IF(_xlpm.IsPeriodBlankCondition,"",IF(_xlpm.IsPrincipalRemainingBlankCondition,"",IF(_xlpm.IsPrincipalZeroCondition,"",IF(_xlpm.IsPrincipalLessThenOrEqualToMonthlyPaymentCondition,$H309,_xlpm.PrincipalOwedCalculation)))),
_xlpm.Calculation
)</f>
        <v>844.0974811026208</v>
      </c>
      <c r="H310" s="5">
        <f>_xlfn.LET(
_xlpm.StartingBalanceGreaterThanPrincipalOwedPlusPrepaymentCondition,$E310&gt;=$G310,
_xlpm.IsPrincpalOwedPlusPrepaymentLessThanOrEqualToPrincipalRemainingCondition,ROUND($G310,2)&lt;=ROUND($H309,2),
_xlpm.IsCurrentPrincapalOwedAmtGreaterThanPrevPrincipalOwedCondition,$G309&gt;$H309,
_xlpm.IsPrincipalZeroCondition,ROUND($H309,2) = 0,
_xlpm.IsPrincipalRemainingBlankCondition,$H309="",
_xlpm.IsPeriodBlankCondition,ISBLANK($A310),
_xlpm.Calculation,IF(_xlpm.IsPeriodBlankCondition,"",IF(_xlpm.IsPrincipalRemainingBlankCondition,"",IF(_xlpm.IsPrincipalZeroCondition,"",IF(_xlpm.StartingBalanceGreaterThanPrincipalOwedPlusPrepaymentCondition,$E310-$G310,0)))),
_xlpm.Calculation
)</f>
        <v>88185.460633473573</v>
      </c>
      <c r="I310" s="5">
        <f>_xlfn.LET(
_xlpm.PrincpalRemainingCalculation,$B$11,
_xlpm.IsPrincipalZeroCondition,ROUND($H309,2) = 0,
_xlpm.IsPrincipalRemainingBlankCondition,$H309="",
_xlpm.IsPeriodBlankCondition,ISBLANK($A310),
_xlpm.Calculation,IF(_xlpm.IsPeriodBlankCondition,"",IF(_xlpm.IsPrincipalRemainingBlankCondition,"",IF(_xlpm.IsPrincipalZeroCondition,"",_xlpm.PrincpalRemainingCalculation))),
_xlpm.Calculation
)</f>
        <v>500</v>
      </c>
      <c r="J310" s="5" t="str">
        <f>_xlfn.LET(
_xlpm.IsPrincipalRemainingLessThanOrEqualToPMICutoffAmtCondition,$H309&lt;=$B$2*(1-$B$13),
_xlpm.PMIMonthlyPayment,$B$17,
_xlpm.IsPrincipalZeroCondition,ROUND($H309,2) = 0,
_xlpm.IsPrincipalRemainingBlankCondition,$H309="",
_xlpm.IsPeriodBlankCondition,ISBLANK($A310),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10" s="5">
        <f>_xlfn.LET(
_xlpm.IfPMIOwedIsBlank,IF($J310 = "",0,$J310),
_xlpm.TotalMonthlyPaymentCalculation,$F310+$G310+$I310+_xlpm.IfPMIOwedIsBlank,
_xlpm.IsPrincipalZeroCondition,ROUND($H309,2) = 0,
_xlpm.IsPrincipalRemainingBlankCondition,$H309="",
_xlpm.IsPeriodBlankCondition,ISBLANK($A310),
_xlpm.Calculation,IF(_xlpm.IsPeriodBlankCondition,"",IF(_xlpm.IsPrincipalRemainingBlankCondition,"",IF(_xlpm.IsPrincipalZeroCondition,"",_xlpm.TotalMonthlyPaymentCalculation))),
_xlpm.Calculation
)</f>
        <v>2086.0104653907556</v>
      </c>
      <c r="N310" s="5"/>
    </row>
    <row r="311" spans="1:14" x14ac:dyDescent="0.3">
      <c r="A311">
        <v>286</v>
      </c>
      <c r="B311" s="53">
        <f t="shared" si="4"/>
        <v>52505</v>
      </c>
      <c r="C311" s="70">
        <f>IF(ISBLANK($A311),"",'Variable Mortgage Schedule'!$C311)</f>
        <v>0.1</v>
      </c>
      <c r="D311" s="63">
        <f>_xlfn.LET(
_xlpm.Payment,IF(OR($C311&lt;&gt;$C310,$C310=""),-PMT($C311/12,COUNT($A311:$A$625),$H310),$D310),
_xlpm.IsPrincipalRemainingZeroCondition,ROUND($H310,2)=0,
_xlpm.IsPrincipalRemainingBlankCondition,$H310="",
_xlpm.IsPeriodBlankCondition,ISBLANK($A311),
_xlpm.Calculation,IF(_xlpm.IsPeriodBlankCondition,"",IF(_xlpm.IsPrincipalRemainingBlankCondition,"",IF(_xlpm.IsPrincipalRemainingZeroCondition,"",_xlpm.Payment))),
_xlpm.Calculation
)</f>
        <v>1586.0104653907558</v>
      </c>
      <c r="E311" s="5">
        <f>_xlfn.LET(
_xlpm.StartingPrincipalBalance,$H310,
_xlpm.IsPrincipalRemainingZeroCondition,ROUND($H310,2)=0,
_xlpm.IsPrincipalRemainingBlankCondition,$H310="",
_xlpm.IsPeriodBlankCondition,ISBLANK($A311),
_xlpm.Calculation,IF(_xlpm.IsPeriodBlankCondition,"",IF(_xlpm.IsPrincipalRemainingBlankCondition,"",IF(_xlpm.IsPrincipalRemainingZeroCondition,"",_xlpm.StartingPrincipalBalance))),
_xlpm.Calculation
)</f>
        <v>88185.460633473573</v>
      </c>
      <c r="F311" s="5" cm="1">
        <f t="array" ref="F311">_xlfn.LET(
_xlpm.InterestCalculation,$H310*($C311/12),
_xlpm.IsPrincipalRemainingZeroCondition,ROUND($H310,2)=0,
_xlpm.IsPrincipalRemainingBlankCondition,$H310="",
_xlpm.IsPeriodBlankCondition,ISBLANK($A311),
_xlpm.Calculation,IF(_xlpm.IsPeriodBlankCondition,"",IF(_xlpm.IsPrincipalRemainingBlankCondition,"",IF(_xlpm.IsPrincipalRemainingZeroCondition,"",_xlpm.InterestCalculation))),
_xlpm.Calculation
)</f>
        <v>734.87883861227976</v>
      </c>
      <c r="G311" s="5">
        <f>_xlfn.LET(
_xlpm.PrincipalOwedCalculation,$D311-$F311,
_xlpm.IsPrincipalLessThenOrEqualToMonthlyPaymentCondition,$H310&lt;=$D311,
_xlpm.IsPrincipalZeroCondition,ROUND($H310,2) = 0,
_xlpm.IsPrincipalRemainingBlankCondition,$H310="",
_xlpm.IsPeriodBlankCondition,ISBLANK($A311),
_xlpm.Calculation,IF(_xlpm.IsPeriodBlankCondition,"",IF(_xlpm.IsPrincipalRemainingBlankCondition,"",IF(_xlpm.IsPrincipalZeroCondition,"",IF(_xlpm.IsPrincipalLessThenOrEqualToMonthlyPaymentCondition,$H310,_xlpm.PrincipalOwedCalculation)))),
_xlpm.Calculation
)</f>
        <v>851.13162677847606</v>
      </c>
      <c r="H311" s="5">
        <f>_xlfn.LET(
_xlpm.StartingBalanceGreaterThanPrincipalOwedPlusPrepaymentCondition,$E311&gt;=$G311,
_xlpm.IsPrincpalOwedPlusPrepaymentLessThanOrEqualToPrincipalRemainingCondition,ROUND($G311,2)&lt;=ROUND($H310,2),
_xlpm.IsCurrentPrincapalOwedAmtGreaterThanPrevPrincipalOwedCondition,$G310&gt;$H310,
_xlpm.IsPrincipalZeroCondition,ROUND($H310,2) = 0,
_xlpm.IsPrincipalRemainingBlankCondition,$H310="",
_xlpm.IsPeriodBlankCondition,ISBLANK($A311),
_xlpm.Calculation,IF(_xlpm.IsPeriodBlankCondition,"",IF(_xlpm.IsPrincipalRemainingBlankCondition,"",IF(_xlpm.IsPrincipalZeroCondition,"",IF(_xlpm.StartingBalanceGreaterThanPrincipalOwedPlusPrepaymentCondition,$E311-$G311,0)))),
_xlpm.Calculation
)</f>
        <v>87334.329006695101</v>
      </c>
      <c r="I311" s="5">
        <f>_xlfn.LET(
_xlpm.PrincpalRemainingCalculation,$B$11,
_xlpm.IsPrincipalZeroCondition,ROUND($H310,2) = 0,
_xlpm.IsPrincipalRemainingBlankCondition,$H310="",
_xlpm.IsPeriodBlankCondition,ISBLANK($A311),
_xlpm.Calculation,IF(_xlpm.IsPeriodBlankCondition,"",IF(_xlpm.IsPrincipalRemainingBlankCondition,"",IF(_xlpm.IsPrincipalZeroCondition,"",_xlpm.PrincpalRemainingCalculation))),
_xlpm.Calculation
)</f>
        <v>500</v>
      </c>
      <c r="J311" s="5" t="str">
        <f>_xlfn.LET(
_xlpm.IsPrincipalRemainingLessThanOrEqualToPMICutoffAmtCondition,$H310&lt;=$B$2*(1-$B$13),
_xlpm.PMIMonthlyPayment,$B$17,
_xlpm.IsPrincipalZeroCondition,ROUND($H310,2) = 0,
_xlpm.IsPrincipalRemainingBlankCondition,$H310="",
_xlpm.IsPeriodBlankCondition,ISBLANK($A311),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11" s="5">
        <f>_xlfn.LET(
_xlpm.IfPMIOwedIsBlank,IF($J311 = "",0,$J311),
_xlpm.TotalMonthlyPaymentCalculation,$F311+$G311+$I311+_xlpm.IfPMIOwedIsBlank,
_xlpm.IsPrincipalZeroCondition,ROUND($H310,2) = 0,
_xlpm.IsPrincipalRemainingBlankCondition,$H310="",
_xlpm.IsPeriodBlankCondition,ISBLANK($A311),
_xlpm.Calculation,IF(_xlpm.IsPeriodBlankCondition,"",IF(_xlpm.IsPrincipalRemainingBlankCondition,"",IF(_xlpm.IsPrincipalZeroCondition,"",_xlpm.TotalMonthlyPaymentCalculation))),
_xlpm.Calculation
)</f>
        <v>2086.0104653907556</v>
      </c>
      <c r="N311" s="5"/>
    </row>
    <row r="312" spans="1:14" x14ac:dyDescent="0.3">
      <c r="A312">
        <v>287</v>
      </c>
      <c r="B312" s="53">
        <f t="shared" si="4"/>
        <v>52536</v>
      </c>
      <c r="C312" s="70">
        <f>IF(ISBLANK($A312),"",'Variable Mortgage Schedule'!$C312)</f>
        <v>0.1</v>
      </c>
      <c r="D312" s="63">
        <f>_xlfn.LET(
_xlpm.Payment,IF(OR($C312&lt;&gt;$C311,$C311=""),-PMT($C312/12,COUNT($A312:$A$625),$H311),$D311),
_xlpm.IsPrincipalRemainingZeroCondition,ROUND($H311,2)=0,
_xlpm.IsPrincipalRemainingBlankCondition,$H311="",
_xlpm.IsPeriodBlankCondition,ISBLANK($A312),
_xlpm.Calculation,IF(_xlpm.IsPeriodBlankCondition,"",IF(_xlpm.IsPrincipalRemainingBlankCondition,"",IF(_xlpm.IsPrincipalRemainingZeroCondition,"",_xlpm.Payment))),
_xlpm.Calculation
)</f>
        <v>1586.0104653907558</v>
      </c>
      <c r="E312" s="5">
        <f>_xlfn.LET(
_xlpm.StartingPrincipalBalance,$H311,
_xlpm.IsPrincipalRemainingZeroCondition,ROUND($H311,2)=0,
_xlpm.IsPrincipalRemainingBlankCondition,$H311="",
_xlpm.IsPeriodBlankCondition,ISBLANK($A312),
_xlpm.Calculation,IF(_xlpm.IsPeriodBlankCondition,"",IF(_xlpm.IsPrincipalRemainingBlankCondition,"",IF(_xlpm.IsPrincipalRemainingZeroCondition,"",_xlpm.StartingPrincipalBalance))),
_xlpm.Calculation
)</f>
        <v>87334.329006695101</v>
      </c>
      <c r="F312" s="5" cm="1">
        <f t="array" ref="F312">_xlfn.LET(
_xlpm.InterestCalculation,$H311*($C312/12),
_xlpm.IsPrincipalRemainingZeroCondition,ROUND($H311,2)=0,
_xlpm.IsPrincipalRemainingBlankCondition,$H311="",
_xlpm.IsPeriodBlankCondition,ISBLANK($A312),
_xlpm.Calculation,IF(_xlpm.IsPeriodBlankCondition,"",IF(_xlpm.IsPrincipalRemainingBlankCondition,"",IF(_xlpm.IsPrincipalRemainingZeroCondition,"",_xlpm.InterestCalculation))),
_xlpm.Calculation
)</f>
        <v>727.78607505579248</v>
      </c>
      <c r="G312" s="5">
        <f>_xlfn.LET(
_xlpm.PrincipalOwedCalculation,$D312-$F312,
_xlpm.IsPrincipalLessThenOrEqualToMonthlyPaymentCondition,$H311&lt;=$D312,
_xlpm.IsPrincipalZeroCondition,ROUND($H311,2) = 0,
_xlpm.IsPrincipalRemainingBlankCondition,$H311="",
_xlpm.IsPeriodBlankCondition,ISBLANK($A312),
_xlpm.Calculation,IF(_xlpm.IsPeriodBlankCondition,"",IF(_xlpm.IsPrincipalRemainingBlankCondition,"",IF(_xlpm.IsPrincipalZeroCondition,"",IF(_xlpm.IsPrincipalLessThenOrEqualToMonthlyPaymentCondition,$H311,_xlpm.PrincipalOwedCalculation)))),
_xlpm.Calculation
)</f>
        <v>858.22439033496335</v>
      </c>
      <c r="H312" s="5">
        <f>_xlfn.LET(
_xlpm.StartingBalanceGreaterThanPrincipalOwedPlusPrepaymentCondition,$E312&gt;=$G312,
_xlpm.IsPrincpalOwedPlusPrepaymentLessThanOrEqualToPrincipalRemainingCondition,ROUND($G312,2)&lt;=ROUND($H311,2),
_xlpm.IsCurrentPrincapalOwedAmtGreaterThanPrevPrincipalOwedCondition,$G311&gt;$H311,
_xlpm.IsPrincipalZeroCondition,ROUND($H311,2) = 0,
_xlpm.IsPrincipalRemainingBlankCondition,$H311="",
_xlpm.IsPeriodBlankCondition,ISBLANK($A312),
_xlpm.Calculation,IF(_xlpm.IsPeriodBlankCondition,"",IF(_xlpm.IsPrincipalRemainingBlankCondition,"",IF(_xlpm.IsPrincipalZeroCondition,"",IF(_xlpm.StartingBalanceGreaterThanPrincipalOwedPlusPrepaymentCondition,$E312-$G312,0)))),
_xlpm.Calculation
)</f>
        <v>86476.104616360142</v>
      </c>
      <c r="I312" s="5">
        <f>_xlfn.LET(
_xlpm.PrincpalRemainingCalculation,$B$11,
_xlpm.IsPrincipalZeroCondition,ROUND($H311,2) = 0,
_xlpm.IsPrincipalRemainingBlankCondition,$H311="",
_xlpm.IsPeriodBlankCondition,ISBLANK($A312),
_xlpm.Calculation,IF(_xlpm.IsPeriodBlankCondition,"",IF(_xlpm.IsPrincipalRemainingBlankCondition,"",IF(_xlpm.IsPrincipalZeroCondition,"",_xlpm.PrincpalRemainingCalculation))),
_xlpm.Calculation
)</f>
        <v>500</v>
      </c>
      <c r="J312" s="5" t="str">
        <f>_xlfn.LET(
_xlpm.IsPrincipalRemainingLessThanOrEqualToPMICutoffAmtCondition,$H311&lt;=$B$2*(1-$B$13),
_xlpm.PMIMonthlyPayment,$B$17,
_xlpm.IsPrincipalZeroCondition,ROUND($H311,2) = 0,
_xlpm.IsPrincipalRemainingBlankCondition,$H311="",
_xlpm.IsPeriodBlankCondition,ISBLANK($A312),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12" s="5">
        <f>_xlfn.LET(
_xlpm.IfPMIOwedIsBlank,IF($J312 = "",0,$J312),
_xlpm.TotalMonthlyPaymentCalculation,$F312+$G312+$I312+_xlpm.IfPMIOwedIsBlank,
_xlpm.IsPrincipalZeroCondition,ROUND($H311,2) = 0,
_xlpm.IsPrincipalRemainingBlankCondition,$H311="",
_xlpm.IsPeriodBlankCondition,ISBLANK($A312),
_xlpm.Calculation,IF(_xlpm.IsPeriodBlankCondition,"",IF(_xlpm.IsPrincipalRemainingBlankCondition,"",IF(_xlpm.IsPrincipalZeroCondition,"",_xlpm.TotalMonthlyPaymentCalculation))),
_xlpm.Calculation
)</f>
        <v>2086.0104653907556</v>
      </c>
      <c r="N312" s="5"/>
    </row>
    <row r="313" spans="1:14" x14ac:dyDescent="0.3">
      <c r="A313">
        <v>288</v>
      </c>
      <c r="B313" s="53">
        <f t="shared" si="4"/>
        <v>52566</v>
      </c>
      <c r="C313" s="70">
        <f>IF(ISBLANK($A313),"",'Variable Mortgage Schedule'!$C313)</f>
        <v>0.1</v>
      </c>
      <c r="D313" s="63">
        <f>_xlfn.LET(
_xlpm.Payment,IF(OR($C313&lt;&gt;$C312,$C312=""),-PMT($C313/12,COUNT($A313:$A$625),$H312),$D312),
_xlpm.IsPrincipalRemainingZeroCondition,ROUND($H312,2)=0,
_xlpm.IsPrincipalRemainingBlankCondition,$H312="",
_xlpm.IsPeriodBlankCondition,ISBLANK($A313),
_xlpm.Calculation,IF(_xlpm.IsPeriodBlankCondition,"",IF(_xlpm.IsPrincipalRemainingBlankCondition,"",IF(_xlpm.IsPrincipalRemainingZeroCondition,"",_xlpm.Payment))),
_xlpm.Calculation
)</f>
        <v>1586.0104653907558</v>
      </c>
      <c r="E313" s="5">
        <f>_xlfn.LET(
_xlpm.StartingPrincipalBalance,$H312,
_xlpm.IsPrincipalRemainingZeroCondition,ROUND($H312,2)=0,
_xlpm.IsPrincipalRemainingBlankCondition,$H312="",
_xlpm.IsPeriodBlankCondition,ISBLANK($A313),
_xlpm.Calculation,IF(_xlpm.IsPeriodBlankCondition,"",IF(_xlpm.IsPrincipalRemainingBlankCondition,"",IF(_xlpm.IsPrincipalRemainingZeroCondition,"",_xlpm.StartingPrincipalBalance))),
_xlpm.Calculation
)</f>
        <v>86476.104616360142</v>
      </c>
      <c r="F313" s="5" cm="1">
        <f t="array" ref="F313">_xlfn.LET(
_xlpm.InterestCalculation,$H312*($C313/12),
_xlpm.IsPrincipalRemainingZeroCondition,ROUND($H312,2)=0,
_xlpm.IsPrincipalRemainingBlankCondition,$H312="",
_xlpm.IsPeriodBlankCondition,ISBLANK($A313),
_xlpm.Calculation,IF(_xlpm.IsPeriodBlankCondition,"",IF(_xlpm.IsPrincipalRemainingBlankCondition,"",IF(_xlpm.IsPrincipalRemainingZeroCondition,"",_xlpm.InterestCalculation))),
_xlpm.Calculation
)</f>
        <v>720.63420513633446</v>
      </c>
      <c r="G313" s="5">
        <f>_xlfn.LET(
_xlpm.PrincipalOwedCalculation,$D313-$F313,
_xlpm.IsPrincipalLessThenOrEqualToMonthlyPaymentCondition,$H312&lt;=$D313,
_xlpm.IsPrincipalZeroCondition,ROUND($H312,2) = 0,
_xlpm.IsPrincipalRemainingBlankCondition,$H312="",
_xlpm.IsPeriodBlankCondition,ISBLANK($A313),
_xlpm.Calculation,IF(_xlpm.IsPeriodBlankCondition,"",IF(_xlpm.IsPrincipalRemainingBlankCondition,"",IF(_xlpm.IsPrincipalZeroCondition,"",IF(_xlpm.IsPrincipalLessThenOrEqualToMonthlyPaymentCondition,$H312,_xlpm.PrincipalOwedCalculation)))),
_xlpm.Calculation
)</f>
        <v>865.37626025442137</v>
      </c>
      <c r="H313" s="5">
        <f>_xlfn.LET(
_xlpm.StartingBalanceGreaterThanPrincipalOwedPlusPrepaymentCondition,$E313&gt;=$G313,
_xlpm.IsPrincpalOwedPlusPrepaymentLessThanOrEqualToPrincipalRemainingCondition,ROUND($G313,2)&lt;=ROUND($H312,2),
_xlpm.IsCurrentPrincapalOwedAmtGreaterThanPrevPrincipalOwedCondition,$G312&gt;$H312,
_xlpm.IsPrincipalZeroCondition,ROUND($H312,2) = 0,
_xlpm.IsPrincipalRemainingBlankCondition,$H312="",
_xlpm.IsPeriodBlankCondition,ISBLANK($A313),
_xlpm.Calculation,IF(_xlpm.IsPeriodBlankCondition,"",IF(_xlpm.IsPrincipalRemainingBlankCondition,"",IF(_xlpm.IsPrincipalZeroCondition,"",IF(_xlpm.StartingBalanceGreaterThanPrincipalOwedPlusPrepaymentCondition,$E313-$G313,0)))),
_xlpm.Calculation
)</f>
        <v>85610.728356105727</v>
      </c>
      <c r="I313" s="5">
        <f>_xlfn.LET(
_xlpm.PrincpalRemainingCalculation,$B$11,
_xlpm.IsPrincipalZeroCondition,ROUND($H312,2) = 0,
_xlpm.IsPrincipalRemainingBlankCondition,$H312="",
_xlpm.IsPeriodBlankCondition,ISBLANK($A313),
_xlpm.Calculation,IF(_xlpm.IsPeriodBlankCondition,"",IF(_xlpm.IsPrincipalRemainingBlankCondition,"",IF(_xlpm.IsPrincipalZeroCondition,"",_xlpm.PrincpalRemainingCalculation))),
_xlpm.Calculation
)</f>
        <v>500</v>
      </c>
      <c r="J313" s="5" t="str">
        <f>_xlfn.LET(
_xlpm.IsPrincipalRemainingLessThanOrEqualToPMICutoffAmtCondition,$H312&lt;=$B$2*(1-$B$13),
_xlpm.PMIMonthlyPayment,$B$17,
_xlpm.IsPrincipalZeroCondition,ROUND($H312,2) = 0,
_xlpm.IsPrincipalRemainingBlankCondition,$H312="",
_xlpm.IsPeriodBlankCondition,ISBLANK($A313),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13" s="5">
        <f>_xlfn.LET(
_xlpm.IfPMIOwedIsBlank,IF($J313 = "",0,$J313),
_xlpm.TotalMonthlyPaymentCalculation,$F313+$G313+$I313+_xlpm.IfPMIOwedIsBlank,
_xlpm.IsPrincipalZeroCondition,ROUND($H312,2) = 0,
_xlpm.IsPrincipalRemainingBlankCondition,$H312="",
_xlpm.IsPeriodBlankCondition,ISBLANK($A313),
_xlpm.Calculation,IF(_xlpm.IsPeriodBlankCondition,"",IF(_xlpm.IsPrincipalRemainingBlankCondition,"",IF(_xlpm.IsPrincipalZeroCondition,"",_xlpm.TotalMonthlyPaymentCalculation))),
_xlpm.Calculation
)</f>
        <v>2086.0104653907556</v>
      </c>
      <c r="N313" s="5"/>
    </row>
    <row r="314" spans="1:14" x14ac:dyDescent="0.3">
      <c r="A314">
        <v>289</v>
      </c>
      <c r="B314" s="53">
        <f t="shared" si="4"/>
        <v>52597</v>
      </c>
      <c r="C314" s="70">
        <f>IF(ISBLANK($A314),"",'Variable Mortgage Schedule'!$C314)</f>
        <v>0.1</v>
      </c>
      <c r="D314" s="63">
        <f>_xlfn.LET(
_xlpm.Payment,IF(OR($C314&lt;&gt;$C313,$C313=""),-PMT($C314/12,COUNT($A314:$A$625),$H313),$D313),
_xlpm.IsPrincipalRemainingZeroCondition,ROUND($H313,2)=0,
_xlpm.IsPrincipalRemainingBlankCondition,$H313="",
_xlpm.IsPeriodBlankCondition,ISBLANK($A314),
_xlpm.Calculation,IF(_xlpm.IsPeriodBlankCondition,"",IF(_xlpm.IsPrincipalRemainingBlankCondition,"",IF(_xlpm.IsPrincipalRemainingZeroCondition,"",_xlpm.Payment))),
_xlpm.Calculation
)</f>
        <v>1586.0104653907558</v>
      </c>
      <c r="E314" s="5">
        <f>_xlfn.LET(
_xlpm.StartingPrincipalBalance,$H313,
_xlpm.IsPrincipalRemainingZeroCondition,ROUND($H313,2)=0,
_xlpm.IsPrincipalRemainingBlankCondition,$H313="",
_xlpm.IsPeriodBlankCondition,ISBLANK($A314),
_xlpm.Calculation,IF(_xlpm.IsPeriodBlankCondition,"",IF(_xlpm.IsPrincipalRemainingBlankCondition,"",IF(_xlpm.IsPrincipalRemainingZeroCondition,"",_xlpm.StartingPrincipalBalance))),
_xlpm.Calculation
)</f>
        <v>85610.728356105727</v>
      </c>
      <c r="F314" s="5" cm="1">
        <f t="array" ref="F314">_xlfn.LET(
_xlpm.InterestCalculation,$H313*($C314/12),
_xlpm.IsPrincipalRemainingZeroCondition,ROUND($H313,2)=0,
_xlpm.IsPrincipalRemainingBlankCondition,$H313="",
_xlpm.IsPeriodBlankCondition,ISBLANK($A314),
_xlpm.Calculation,IF(_xlpm.IsPeriodBlankCondition,"",IF(_xlpm.IsPrincipalRemainingBlankCondition,"",IF(_xlpm.IsPrincipalRemainingZeroCondition,"",_xlpm.InterestCalculation))),
_xlpm.Calculation
)</f>
        <v>713.42273630088107</v>
      </c>
      <c r="G314" s="5">
        <f>_xlfn.LET(
_xlpm.PrincipalOwedCalculation,$D314-$F314,
_xlpm.IsPrincipalLessThenOrEqualToMonthlyPaymentCondition,$H313&lt;=$D314,
_xlpm.IsPrincipalZeroCondition,ROUND($H313,2) = 0,
_xlpm.IsPrincipalRemainingBlankCondition,$H313="",
_xlpm.IsPeriodBlankCondition,ISBLANK($A314),
_xlpm.Calculation,IF(_xlpm.IsPeriodBlankCondition,"",IF(_xlpm.IsPrincipalRemainingBlankCondition,"",IF(_xlpm.IsPrincipalZeroCondition,"",IF(_xlpm.IsPrincipalLessThenOrEqualToMonthlyPaymentCondition,$H313,_xlpm.PrincipalOwedCalculation)))),
_xlpm.Calculation
)</f>
        <v>872.58772908987476</v>
      </c>
      <c r="H314" s="5">
        <f>_xlfn.LET(
_xlpm.StartingBalanceGreaterThanPrincipalOwedPlusPrepaymentCondition,$E314&gt;=$G314,
_xlpm.IsPrincpalOwedPlusPrepaymentLessThanOrEqualToPrincipalRemainingCondition,ROUND($G314,2)&lt;=ROUND($H313,2),
_xlpm.IsCurrentPrincapalOwedAmtGreaterThanPrevPrincipalOwedCondition,$G313&gt;$H313,
_xlpm.IsPrincipalZeroCondition,ROUND($H313,2) = 0,
_xlpm.IsPrincipalRemainingBlankCondition,$H313="",
_xlpm.IsPeriodBlankCondition,ISBLANK($A314),
_xlpm.Calculation,IF(_xlpm.IsPeriodBlankCondition,"",IF(_xlpm.IsPrincipalRemainingBlankCondition,"",IF(_xlpm.IsPrincipalZeroCondition,"",IF(_xlpm.StartingBalanceGreaterThanPrincipalOwedPlusPrepaymentCondition,$E314-$G314,0)))),
_xlpm.Calculation
)</f>
        <v>84738.140627015848</v>
      </c>
      <c r="I314" s="5">
        <f>_xlfn.LET(
_xlpm.PrincpalRemainingCalculation,$B$11,
_xlpm.IsPrincipalZeroCondition,ROUND($H313,2) = 0,
_xlpm.IsPrincipalRemainingBlankCondition,$H313="",
_xlpm.IsPeriodBlankCondition,ISBLANK($A314),
_xlpm.Calculation,IF(_xlpm.IsPeriodBlankCondition,"",IF(_xlpm.IsPrincipalRemainingBlankCondition,"",IF(_xlpm.IsPrincipalZeroCondition,"",_xlpm.PrincpalRemainingCalculation))),
_xlpm.Calculation
)</f>
        <v>500</v>
      </c>
      <c r="J314" s="5" t="str">
        <f>_xlfn.LET(
_xlpm.IsPrincipalRemainingLessThanOrEqualToPMICutoffAmtCondition,$H313&lt;=$B$2*(1-$B$13),
_xlpm.PMIMonthlyPayment,$B$17,
_xlpm.IsPrincipalZeroCondition,ROUND($H313,2) = 0,
_xlpm.IsPrincipalRemainingBlankCondition,$H313="",
_xlpm.IsPeriodBlankCondition,ISBLANK($A314),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14" s="5">
        <f>_xlfn.LET(
_xlpm.IfPMIOwedIsBlank,IF($J314 = "",0,$J314),
_xlpm.TotalMonthlyPaymentCalculation,$F314+$G314+$I314+_xlpm.IfPMIOwedIsBlank,
_xlpm.IsPrincipalZeroCondition,ROUND($H313,2) = 0,
_xlpm.IsPrincipalRemainingBlankCondition,$H313="",
_xlpm.IsPeriodBlankCondition,ISBLANK($A314),
_xlpm.Calculation,IF(_xlpm.IsPeriodBlankCondition,"",IF(_xlpm.IsPrincipalRemainingBlankCondition,"",IF(_xlpm.IsPrincipalZeroCondition,"",_xlpm.TotalMonthlyPaymentCalculation))),
_xlpm.Calculation
)</f>
        <v>2086.0104653907556</v>
      </c>
      <c r="N314" s="5"/>
    </row>
    <row r="315" spans="1:14" x14ac:dyDescent="0.3">
      <c r="A315">
        <v>290</v>
      </c>
      <c r="B315" s="53">
        <f t="shared" si="4"/>
        <v>52628</v>
      </c>
      <c r="C315" s="70">
        <f>IF(ISBLANK($A315),"",'Variable Mortgage Schedule'!$C315)</f>
        <v>0.1</v>
      </c>
      <c r="D315" s="63">
        <f>_xlfn.LET(
_xlpm.Payment,IF(OR($C315&lt;&gt;$C314,$C314=""),-PMT($C315/12,COUNT($A315:$A$625),$H314),$D314),
_xlpm.IsPrincipalRemainingZeroCondition,ROUND($H314,2)=0,
_xlpm.IsPrincipalRemainingBlankCondition,$H314="",
_xlpm.IsPeriodBlankCondition,ISBLANK($A315),
_xlpm.Calculation,IF(_xlpm.IsPeriodBlankCondition,"",IF(_xlpm.IsPrincipalRemainingBlankCondition,"",IF(_xlpm.IsPrincipalRemainingZeroCondition,"",_xlpm.Payment))),
_xlpm.Calculation
)</f>
        <v>1586.0104653907558</v>
      </c>
      <c r="E315" s="5">
        <f>_xlfn.LET(
_xlpm.StartingPrincipalBalance,$H314,
_xlpm.IsPrincipalRemainingZeroCondition,ROUND($H314,2)=0,
_xlpm.IsPrincipalRemainingBlankCondition,$H314="",
_xlpm.IsPeriodBlankCondition,ISBLANK($A315),
_xlpm.Calculation,IF(_xlpm.IsPeriodBlankCondition,"",IF(_xlpm.IsPrincipalRemainingBlankCondition,"",IF(_xlpm.IsPrincipalRemainingZeroCondition,"",_xlpm.StartingPrincipalBalance))),
_xlpm.Calculation
)</f>
        <v>84738.140627015848</v>
      </c>
      <c r="F315" s="5" cm="1">
        <f t="array" ref="F315">_xlfn.LET(
_xlpm.InterestCalculation,$H314*($C315/12),
_xlpm.IsPrincipalRemainingZeroCondition,ROUND($H314,2)=0,
_xlpm.IsPrincipalRemainingBlankCondition,$H314="",
_xlpm.IsPeriodBlankCondition,ISBLANK($A315),
_xlpm.Calculation,IF(_xlpm.IsPeriodBlankCondition,"",IF(_xlpm.IsPrincipalRemainingBlankCondition,"",IF(_xlpm.IsPrincipalRemainingZeroCondition,"",_xlpm.InterestCalculation))),
_xlpm.Calculation
)</f>
        <v>706.15117189179875</v>
      </c>
      <c r="G315" s="5">
        <f>_xlfn.LET(
_xlpm.PrincipalOwedCalculation,$D315-$F315,
_xlpm.IsPrincipalLessThenOrEqualToMonthlyPaymentCondition,$H314&lt;=$D315,
_xlpm.IsPrincipalZeroCondition,ROUND($H314,2) = 0,
_xlpm.IsPrincipalRemainingBlankCondition,$H314="",
_xlpm.IsPeriodBlankCondition,ISBLANK($A315),
_xlpm.Calculation,IF(_xlpm.IsPeriodBlankCondition,"",IF(_xlpm.IsPrincipalRemainingBlankCondition,"",IF(_xlpm.IsPrincipalZeroCondition,"",IF(_xlpm.IsPrincipalLessThenOrEqualToMonthlyPaymentCondition,$H314,_xlpm.PrincipalOwedCalculation)))),
_xlpm.Calculation
)</f>
        <v>879.85929349895707</v>
      </c>
      <c r="H315" s="5">
        <f>_xlfn.LET(
_xlpm.StartingBalanceGreaterThanPrincipalOwedPlusPrepaymentCondition,$E315&gt;=$G315,
_xlpm.IsPrincpalOwedPlusPrepaymentLessThanOrEqualToPrincipalRemainingCondition,ROUND($G315,2)&lt;=ROUND($H314,2),
_xlpm.IsCurrentPrincapalOwedAmtGreaterThanPrevPrincipalOwedCondition,$G314&gt;$H314,
_xlpm.IsPrincipalZeroCondition,ROUND($H314,2) = 0,
_xlpm.IsPrincipalRemainingBlankCondition,$H314="",
_xlpm.IsPeriodBlankCondition,ISBLANK($A315),
_xlpm.Calculation,IF(_xlpm.IsPeriodBlankCondition,"",IF(_xlpm.IsPrincipalRemainingBlankCondition,"",IF(_xlpm.IsPrincipalZeroCondition,"",IF(_xlpm.StartingBalanceGreaterThanPrincipalOwedPlusPrepaymentCondition,$E315-$G315,0)))),
_xlpm.Calculation
)</f>
        <v>83858.28133351689</v>
      </c>
      <c r="I315" s="5">
        <f>_xlfn.LET(
_xlpm.PrincpalRemainingCalculation,$B$11,
_xlpm.IsPrincipalZeroCondition,ROUND($H314,2) = 0,
_xlpm.IsPrincipalRemainingBlankCondition,$H314="",
_xlpm.IsPeriodBlankCondition,ISBLANK($A315),
_xlpm.Calculation,IF(_xlpm.IsPeriodBlankCondition,"",IF(_xlpm.IsPrincipalRemainingBlankCondition,"",IF(_xlpm.IsPrincipalZeroCondition,"",_xlpm.PrincpalRemainingCalculation))),
_xlpm.Calculation
)</f>
        <v>500</v>
      </c>
      <c r="J315" s="5" t="str">
        <f>_xlfn.LET(
_xlpm.IsPrincipalRemainingLessThanOrEqualToPMICutoffAmtCondition,$H314&lt;=$B$2*(1-$B$13),
_xlpm.PMIMonthlyPayment,$B$17,
_xlpm.IsPrincipalZeroCondition,ROUND($H314,2) = 0,
_xlpm.IsPrincipalRemainingBlankCondition,$H314="",
_xlpm.IsPeriodBlankCondition,ISBLANK($A315),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15" s="5">
        <f>_xlfn.LET(
_xlpm.IfPMIOwedIsBlank,IF($J315 = "",0,$J315),
_xlpm.TotalMonthlyPaymentCalculation,$F315+$G315+$I315+_xlpm.IfPMIOwedIsBlank,
_xlpm.IsPrincipalZeroCondition,ROUND($H314,2) = 0,
_xlpm.IsPrincipalRemainingBlankCondition,$H314="",
_xlpm.IsPeriodBlankCondition,ISBLANK($A315),
_xlpm.Calculation,IF(_xlpm.IsPeriodBlankCondition,"",IF(_xlpm.IsPrincipalRemainingBlankCondition,"",IF(_xlpm.IsPrincipalZeroCondition,"",_xlpm.TotalMonthlyPaymentCalculation))),
_xlpm.Calculation
)</f>
        <v>2086.0104653907556</v>
      </c>
      <c r="N315" s="5"/>
    </row>
    <row r="316" spans="1:14" x14ac:dyDescent="0.3">
      <c r="A316">
        <v>291</v>
      </c>
      <c r="B316" s="53">
        <f t="shared" si="4"/>
        <v>52657</v>
      </c>
      <c r="C316" s="70">
        <f>IF(ISBLANK($A316),"",'Variable Mortgage Schedule'!$C316)</f>
        <v>0.1</v>
      </c>
      <c r="D316" s="63">
        <f>_xlfn.LET(
_xlpm.Payment,IF(OR($C316&lt;&gt;$C315,$C315=""),-PMT($C316/12,COUNT($A316:$A$625),$H315),$D315),
_xlpm.IsPrincipalRemainingZeroCondition,ROUND($H315,2)=0,
_xlpm.IsPrincipalRemainingBlankCondition,$H315="",
_xlpm.IsPeriodBlankCondition,ISBLANK($A316),
_xlpm.Calculation,IF(_xlpm.IsPeriodBlankCondition,"",IF(_xlpm.IsPrincipalRemainingBlankCondition,"",IF(_xlpm.IsPrincipalRemainingZeroCondition,"",_xlpm.Payment))),
_xlpm.Calculation
)</f>
        <v>1586.0104653907558</v>
      </c>
      <c r="E316" s="5">
        <f>_xlfn.LET(
_xlpm.StartingPrincipalBalance,$H315,
_xlpm.IsPrincipalRemainingZeroCondition,ROUND($H315,2)=0,
_xlpm.IsPrincipalRemainingBlankCondition,$H315="",
_xlpm.IsPeriodBlankCondition,ISBLANK($A316),
_xlpm.Calculation,IF(_xlpm.IsPeriodBlankCondition,"",IF(_xlpm.IsPrincipalRemainingBlankCondition,"",IF(_xlpm.IsPrincipalRemainingZeroCondition,"",_xlpm.StartingPrincipalBalance))),
_xlpm.Calculation
)</f>
        <v>83858.28133351689</v>
      </c>
      <c r="F316" s="5" cm="1">
        <f t="array" ref="F316">_xlfn.LET(
_xlpm.InterestCalculation,$H315*($C316/12),
_xlpm.IsPrincipalRemainingZeroCondition,ROUND($H315,2)=0,
_xlpm.IsPrincipalRemainingBlankCondition,$H315="",
_xlpm.IsPeriodBlankCondition,ISBLANK($A316),
_xlpm.Calculation,IF(_xlpm.IsPeriodBlankCondition,"",IF(_xlpm.IsPrincipalRemainingBlankCondition,"",IF(_xlpm.IsPrincipalRemainingZeroCondition,"",_xlpm.InterestCalculation))),
_xlpm.Calculation
)</f>
        <v>698.81901111264074</v>
      </c>
      <c r="G316" s="5">
        <f>_xlfn.LET(
_xlpm.PrincipalOwedCalculation,$D316-$F316,
_xlpm.IsPrincipalLessThenOrEqualToMonthlyPaymentCondition,$H315&lt;=$D316,
_xlpm.IsPrincipalZeroCondition,ROUND($H315,2) = 0,
_xlpm.IsPrincipalRemainingBlankCondition,$H315="",
_xlpm.IsPeriodBlankCondition,ISBLANK($A316),
_xlpm.Calculation,IF(_xlpm.IsPeriodBlankCondition,"",IF(_xlpm.IsPrincipalRemainingBlankCondition,"",IF(_xlpm.IsPrincipalZeroCondition,"",IF(_xlpm.IsPrincipalLessThenOrEqualToMonthlyPaymentCondition,$H315,_xlpm.PrincipalOwedCalculation)))),
_xlpm.Calculation
)</f>
        <v>887.19145427811509</v>
      </c>
      <c r="H316" s="5">
        <f>_xlfn.LET(
_xlpm.StartingBalanceGreaterThanPrincipalOwedPlusPrepaymentCondition,$E316&gt;=$G316,
_xlpm.IsPrincpalOwedPlusPrepaymentLessThanOrEqualToPrincipalRemainingCondition,ROUND($G316,2)&lt;=ROUND($H315,2),
_xlpm.IsCurrentPrincapalOwedAmtGreaterThanPrevPrincipalOwedCondition,$G315&gt;$H315,
_xlpm.IsPrincipalZeroCondition,ROUND($H315,2) = 0,
_xlpm.IsPrincipalRemainingBlankCondition,$H315="",
_xlpm.IsPeriodBlankCondition,ISBLANK($A316),
_xlpm.Calculation,IF(_xlpm.IsPeriodBlankCondition,"",IF(_xlpm.IsPrincipalRemainingBlankCondition,"",IF(_xlpm.IsPrincipalZeroCondition,"",IF(_xlpm.StartingBalanceGreaterThanPrincipalOwedPlusPrepaymentCondition,$E316-$G316,0)))),
_xlpm.Calculation
)</f>
        <v>82971.089879238774</v>
      </c>
      <c r="I316" s="5">
        <f>_xlfn.LET(
_xlpm.PrincpalRemainingCalculation,$B$11,
_xlpm.IsPrincipalZeroCondition,ROUND($H315,2) = 0,
_xlpm.IsPrincipalRemainingBlankCondition,$H315="",
_xlpm.IsPeriodBlankCondition,ISBLANK($A316),
_xlpm.Calculation,IF(_xlpm.IsPeriodBlankCondition,"",IF(_xlpm.IsPrincipalRemainingBlankCondition,"",IF(_xlpm.IsPrincipalZeroCondition,"",_xlpm.PrincpalRemainingCalculation))),
_xlpm.Calculation
)</f>
        <v>500</v>
      </c>
      <c r="J316" s="5" t="str">
        <f>_xlfn.LET(
_xlpm.IsPrincipalRemainingLessThanOrEqualToPMICutoffAmtCondition,$H315&lt;=$B$2*(1-$B$13),
_xlpm.PMIMonthlyPayment,$B$17,
_xlpm.IsPrincipalZeroCondition,ROUND($H315,2) = 0,
_xlpm.IsPrincipalRemainingBlankCondition,$H315="",
_xlpm.IsPeriodBlankCondition,ISBLANK($A316),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16" s="5">
        <f>_xlfn.LET(
_xlpm.IfPMIOwedIsBlank,IF($J316 = "",0,$J316),
_xlpm.TotalMonthlyPaymentCalculation,$F316+$G316+$I316+_xlpm.IfPMIOwedIsBlank,
_xlpm.IsPrincipalZeroCondition,ROUND($H315,2) = 0,
_xlpm.IsPrincipalRemainingBlankCondition,$H315="",
_xlpm.IsPeriodBlankCondition,ISBLANK($A316),
_xlpm.Calculation,IF(_xlpm.IsPeriodBlankCondition,"",IF(_xlpm.IsPrincipalRemainingBlankCondition,"",IF(_xlpm.IsPrincipalZeroCondition,"",_xlpm.TotalMonthlyPaymentCalculation))),
_xlpm.Calculation
)</f>
        <v>2086.0104653907556</v>
      </c>
      <c r="N316" s="5"/>
    </row>
    <row r="317" spans="1:14" x14ac:dyDescent="0.3">
      <c r="A317">
        <v>292</v>
      </c>
      <c r="B317" s="53">
        <f t="shared" si="4"/>
        <v>52688</v>
      </c>
      <c r="C317" s="70">
        <f>IF(ISBLANK($A317),"",'Variable Mortgage Schedule'!$C317)</f>
        <v>0.1</v>
      </c>
      <c r="D317" s="63">
        <f>_xlfn.LET(
_xlpm.Payment,IF(OR($C317&lt;&gt;$C316,$C316=""),-PMT($C317/12,COUNT($A317:$A$625),$H316),$D316),
_xlpm.IsPrincipalRemainingZeroCondition,ROUND($H316,2)=0,
_xlpm.IsPrincipalRemainingBlankCondition,$H316="",
_xlpm.IsPeriodBlankCondition,ISBLANK($A317),
_xlpm.Calculation,IF(_xlpm.IsPeriodBlankCondition,"",IF(_xlpm.IsPrincipalRemainingBlankCondition,"",IF(_xlpm.IsPrincipalRemainingZeroCondition,"",_xlpm.Payment))),
_xlpm.Calculation
)</f>
        <v>1586.0104653907558</v>
      </c>
      <c r="E317" s="5">
        <f>_xlfn.LET(
_xlpm.StartingPrincipalBalance,$H316,
_xlpm.IsPrincipalRemainingZeroCondition,ROUND($H316,2)=0,
_xlpm.IsPrincipalRemainingBlankCondition,$H316="",
_xlpm.IsPeriodBlankCondition,ISBLANK($A317),
_xlpm.Calculation,IF(_xlpm.IsPeriodBlankCondition,"",IF(_xlpm.IsPrincipalRemainingBlankCondition,"",IF(_xlpm.IsPrincipalRemainingZeroCondition,"",_xlpm.StartingPrincipalBalance))),
_xlpm.Calculation
)</f>
        <v>82971.089879238774</v>
      </c>
      <c r="F317" s="5" cm="1">
        <f t="array" ref="F317">_xlfn.LET(
_xlpm.InterestCalculation,$H316*($C317/12),
_xlpm.IsPrincipalRemainingZeroCondition,ROUND($H316,2)=0,
_xlpm.IsPrincipalRemainingBlankCondition,$H316="",
_xlpm.IsPeriodBlankCondition,ISBLANK($A317),
_xlpm.Calculation,IF(_xlpm.IsPeriodBlankCondition,"",IF(_xlpm.IsPrincipalRemainingBlankCondition,"",IF(_xlpm.IsPrincipalRemainingZeroCondition,"",_xlpm.InterestCalculation))),
_xlpm.Calculation
)</f>
        <v>691.4257489936565</v>
      </c>
      <c r="G317" s="5">
        <f>_xlfn.LET(
_xlpm.PrincipalOwedCalculation,$D317-$F317,
_xlpm.IsPrincipalLessThenOrEqualToMonthlyPaymentCondition,$H316&lt;=$D317,
_xlpm.IsPrincipalZeroCondition,ROUND($H316,2) = 0,
_xlpm.IsPrincipalRemainingBlankCondition,$H316="",
_xlpm.IsPeriodBlankCondition,ISBLANK($A317),
_xlpm.Calculation,IF(_xlpm.IsPeriodBlankCondition,"",IF(_xlpm.IsPrincipalRemainingBlankCondition,"",IF(_xlpm.IsPrincipalZeroCondition,"",IF(_xlpm.IsPrincipalLessThenOrEqualToMonthlyPaymentCondition,$H316,_xlpm.PrincipalOwedCalculation)))),
_xlpm.Calculation
)</f>
        <v>894.58471639709933</v>
      </c>
      <c r="H317" s="5">
        <f>_xlfn.LET(
_xlpm.StartingBalanceGreaterThanPrincipalOwedPlusPrepaymentCondition,$E317&gt;=$G317,
_xlpm.IsPrincpalOwedPlusPrepaymentLessThanOrEqualToPrincipalRemainingCondition,ROUND($G317,2)&lt;=ROUND($H316,2),
_xlpm.IsCurrentPrincapalOwedAmtGreaterThanPrevPrincipalOwedCondition,$G316&gt;$H316,
_xlpm.IsPrincipalZeroCondition,ROUND($H316,2) = 0,
_xlpm.IsPrincipalRemainingBlankCondition,$H316="",
_xlpm.IsPeriodBlankCondition,ISBLANK($A317),
_xlpm.Calculation,IF(_xlpm.IsPeriodBlankCondition,"",IF(_xlpm.IsPrincipalRemainingBlankCondition,"",IF(_xlpm.IsPrincipalZeroCondition,"",IF(_xlpm.StartingBalanceGreaterThanPrincipalOwedPlusPrepaymentCondition,$E317-$G317,0)))),
_xlpm.Calculation
)</f>
        <v>82076.50516284167</v>
      </c>
      <c r="I317" s="5">
        <f>_xlfn.LET(
_xlpm.PrincpalRemainingCalculation,$B$11,
_xlpm.IsPrincipalZeroCondition,ROUND($H316,2) = 0,
_xlpm.IsPrincipalRemainingBlankCondition,$H316="",
_xlpm.IsPeriodBlankCondition,ISBLANK($A317),
_xlpm.Calculation,IF(_xlpm.IsPeriodBlankCondition,"",IF(_xlpm.IsPrincipalRemainingBlankCondition,"",IF(_xlpm.IsPrincipalZeroCondition,"",_xlpm.PrincpalRemainingCalculation))),
_xlpm.Calculation
)</f>
        <v>500</v>
      </c>
      <c r="J317" s="5" t="str">
        <f>_xlfn.LET(
_xlpm.IsPrincipalRemainingLessThanOrEqualToPMICutoffAmtCondition,$H316&lt;=$B$2*(1-$B$13),
_xlpm.PMIMonthlyPayment,$B$17,
_xlpm.IsPrincipalZeroCondition,ROUND($H316,2) = 0,
_xlpm.IsPrincipalRemainingBlankCondition,$H316="",
_xlpm.IsPeriodBlankCondition,ISBLANK($A317),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17" s="5">
        <f>_xlfn.LET(
_xlpm.IfPMIOwedIsBlank,IF($J317 = "",0,$J317),
_xlpm.TotalMonthlyPaymentCalculation,$F317+$G317+$I317+_xlpm.IfPMIOwedIsBlank,
_xlpm.IsPrincipalZeroCondition,ROUND($H316,2) = 0,
_xlpm.IsPrincipalRemainingBlankCondition,$H316="",
_xlpm.IsPeriodBlankCondition,ISBLANK($A317),
_xlpm.Calculation,IF(_xlpm.IsPeriodBlankCondition,"",IF(_xlpm.IsPrincipalRemainingBlankCondition,"",IF(_xlpm.IsPrincipalZeroCondition,"",_xlpm.TotalMonthlyPaymentCalculation))),
_xlpm.Calculation
)</f>
        <v>2086.0104653907556</v>
      </c>
      <c r="N317" s="5"/>
    </row>
    <row r="318" spans="1:14" x14ac:dyDescent="0.3">
      <c r="A318">
        <v>293</v>
      </c>
      <c r="B318" s="53">
        <f t="shared" si="4"/>
        <v>52718</v>
      </c>
      <c r="C318" s="70">
        <f>IF(ISBLANK($A318),"",'Variable Mortgage Schedule'!$C318)</f>
        <v>0.1</v>
      </c>
      <c r="D318" s="63">
        <f>_xlfn.LET(
_xlpm.Payment,IF(OR($C318&lt;&gt;$C317,$C317=""),-PMT($C318/12,COUNT($A318:$A$625),$H317),$D317),
_xlpm.IsPrincipalRemainingZeroCondition,ROUND($H317,2)=0,
_xlpm.IsPrincipalRemainingBlankCondition,$H317="",
_xlpm.IsPeriodBlankCondition,ISBLANK($A318),
_xlpm.Calculation,IF(_xlpm.IsPeriodBlankCondition,"",IF(_xlpm.IsPrincipalRemainingBlankCondition,"",IF(_xlpm.IsPrincipalRemainingZeroCondition,"",_xlpm.Payment))),
_xlpm.Calculation
)</f>
        <v>1586.0104653907558</v>
      </c>
      <c r="E318" s="5">
        <f>_xlfn.LET(
_xlpm.StartingPrincipalBalance,$H317,
_xlpm.IsPrincipalRemainingZeroCondition,ROUND($H317,2)=0,
_xlpm.IsPrincipalRemainingBlankCondition,$H317="",
_xlpm.IsPeriodBlankCondition,ISBLANK($A318),
_xlpm.Calculation,IF(_xlpm.IsPeriodBlankCondition,"",IF(_xlpm.IsPrincipalRemainingBlankCondition,"",IF(_xlpm.IsPrincipalRemainingZeroCondition,"",_xlpm.StartingPrincipalBalance))),
_xlpm.Calculation
)</f>
        <v>82076.50516284167</v>
      </c>
      <c r="F318" s="5" cm="1">
        <f t="array" ref="F318">_xlfn.LET(
_xlpm.InterestCalculation,$H317*($C318/12),
_xlpm.IsPrincipalRemainingZeroCondition,ROUND($H317,2)=0,
_xlpm.IsPrincipalRemainingBlankCondition,$H317="",
_xlpm.IsPeriodBlankCondition,ISBLANK($A318),
_xlpm.Calculation,IF(_xlpm.IsPeriodBlankCondition,"",IF(_xlpm.IsPrincipalRemainingBlankCondition,"",IF(_xlpm.IsPrincipalRemainingZeroCondition,"",_xlpm.InterestCalculation))),
_xlpm.Calculation
)</f>
        <v>683.97087635701394</v>
      </c>
      <c r="G318" s="5">
        <f>_xlfn.LET(
_xlpm.PrincipalOwedCalculation,$D318-$F318,
_xlpm.IsPrincipalLessThenOrEqualToMonthlyPaymentCondition,$H317&lt;=$D318,
_xlpm.IsPrincipalZeroCondition,ROUND($H317,2) = 0,
_xlpm.IsPrincipalRemainingBlankCondition,$H317="",
_xlpm.IsPeriodBlankCondition,ISBLANK($A318),
_xlpm.Calculation,IF(_xlpm.IsPeriodBlankCondition,"",IF(_xlpm.IsPrincipalRemainingBlankCondition,"",IF(_xlpm.IsPrincipalZeroCondition,"",IF(_xlpm.IsPrincipalLessThenOrEqualToMonthlyPaymentCondition,$H317,_xlpm.PrincipalOwedCalculation)))),
_xlpm.Calculation
)</f>
        <v>902.03958903374189</v>
      </c>
      <c r="H318" s="5">
        <f>_xlfn.LET(
_xlpm.StartingBalanceGreaterThanPrincipalOwedPlusPrepaymentCondition,$E318&gt;=$G318,
_xlpm.IsPrincpalOwedPlusPrepaymentLessThanOrEqualToPrincipalRemainingCondition,ROUND($G318,2)&lt;=ROUND($H317,2),
_xlpm.IsCurrentPrincapalOwedAmtGreaterThanPrevPrincipalOwedCondition,$G317&gt;$H317,
_xlpm.IsPrincipalZeroCondition,ROUND($H317,2) = 0,
_xlpm.IsPrincipalRemainingBlankCondition,$H317="",
_xlpm.IsPeriodBlankCondition,ISBLANK($A318),
_xlpm.Calculation,IF(_xlpm.IsPeriodBlankCondition,"",IF(_xlpm.IsPrincipalRemainingBlankCondition,"",IF(_xlpm.IsPrincipalZeroCondition,"",IF(_xlpm.StartingBalanceGreaterThanPrincipalOwedPlusPrepaymentCondition,$E318-$G318,0)))),
_xlpm.Calculation
)</f>
        <v>81174.465573807931</v>
      </c>
      <c r="I318" s="5">
        <f>_xlfn.LET(
_xlpm.PrincpalRemainingCalculation,$B$11,
_xlpm.IsPrincipalZeroCondition,ROUND($H317,2) = 0,
_xlpm.IsPrincipalRemainingBlankCondition,$H317="",
_xlpm.IsPeriodBlankCondition,ISBLANK($A318),
_xlpm.Calculation,IF(_xlpm.IsPeriodBlankCondition,"",IF(_xlpm.IsPrincipalRemainingBlankCondition,"",IF(_xlpm.IsPrincipalZeroCondition,"",_xlpm.PrincpalRemainingCalculation))),
_xlpm.Calculation
)</f>
        <v>500</v>
      </c>
      <c r="J318" s="5" t="str">
        <f>_xlfn.LET(
_xlpm.IsPrincipalRemainingLessThanOrEqualToPMICutoffAmtCondition,$H317&lt;=$B$2*(1-$B$13),
_xlpm.PMIMonthlyPayment,$B$17,
_xlpm.IsPrincipalZeroCondition,ROUND($H317,2) = 0,
_xlpm.IsPrincipalRemainingBlankCondition,$H317="",
_xlpm.IsPeriodBlankCondition,ISBLANK($A318),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18" s="5">
        <f>_xlfn.LET(
_xlpm.IfPMIOwedIsBlank,IF($J318 = "",0,$J318),
_xlpm.TotalMonthlyPaymentCalculation,$F318+$G318+$I318+_xlpm.IfPMIOwedIsBlank,
_xlpm.IsPrincipalZeroCondition,ROUND($H317,2) = 0,
_xlpm.IsPrincipalRemainingBlankCondition,$H317="",
_xlpm.IsPeriodBlankCondition,ISBLANK($A318),
_xlpm.Calculation,IF(_xlpm.IsPeriodBlankCondition,"",IF(_xlpm.IsPrincipalRemainingBlankCondition,"",IF(_xlpm.IsPrincipalZeroCondition,"",_xlpm.TotalMonthlyPaymentCalculation))),
_xlpm.Calculation
)</f>
        <v>2086.0104653907556</v>
      </c>
      <c r="N318" s="5"/>
    </row>
    <row r="319" spans="1:14" x14ac:dyDescent="0.3">
      <c r="A319">
        <v>294</v>
      </c>
      <c r="B319" s="53">
        <f t="shared" si="4"/>
        <v>52749</v>
      </c>
      <c r="C319" s="70">
        <f>IF(ISBLANK($A319),"",'Variable Mortgage Schedule'!$C319)</f>
        <v>0.1</v>
      </c>
      <c r="D319" s="63">
        <f>_xlfn.LET(
_xlpm.Payment,IF(OR($C319&lt;&gt;$C318,$C318=""),-PMT($C319/12,COUNT($A319:$A$625),$H318),$D318),
_xlpm.IsPrincipalRemainingZeroCondition,ROUND($H318,2)=0,
_xlpm.IsPrincipalRemainingBlankCondition,$H318="",
_xlpm.IsPeriodBlankCondition,ISBLANK($A319),
_xlpm.Calculation,IF(_xlpm.IsPeriodBlankCondition,"",IF(_xlpm.IsPrincipalRemainingBlankCondition,"",IF(_xlpm.IsPrincipalRemainingZeroCondition,"",_xlpm.Payment))),
_xlpm.Calculation
)</f>
        <v>1586.0104653907558</v>
      </c>
      <c r="E319" s="5">
        <f>_xlfn.LET(
_xlpm.StartingPrincipalBalance,$H318,
_xlpm.IsPrincipalRemainingZeroCondition,ROUND($H318,2)=0,
_xlpm.IsPrincipalRemainingBlankCondition,$H318="",
_xlpm.IsPeriodBlankCondition,ISBLANK($A319),
_xlpm.Calculation,IF(_xlpm.IsPeriodBlankCondition,"",IF(_xlpm.IsPrincipalRemainingBlankCondition,"",IF(_xlpm.IsPrincipalRemainingZeroCondition,"",_xlpm.StartingPrincipalBalance))),
_xlpm.Calculation
)</f>
        <v>81174.465573807931</v>
      </c>
      <c r="F319" s="5" cm="1">
        <f t="array" ref="F319">_xlfn.LET(
_xlpm.InterestCalculation,$H318*($C319/12),
_xlpm.IsPrincipalRemainingZeroCondition,ROUND($H318,2)=0,
_xlpm.IsPrincipalRemainingBlankCondition,$H318="",
_xlpm.IsPeriodBlankCondition,ISBLANK($A319),
_xlpm.Calculation,IF(_xlpm.IsPeriodBlankCondition,"",IF(_xlpm.IsPrincipalRemainingBlankCondition,"",IF(_xlpm.IsPrincipalRemainingZeroCondition,"",_xlpm.InterestCalculation))),
_xlpm.Calculation
)</f>
        <v>676.45387978173278</v>
      </c>
      <c r="G319" s="5">
        <f>_xlfn.LET(
_xlpm.PrincipalOwedCalculation,$D319-$F319,
_xlpm.IsPrincipalLessThenOrEqualToMonthlyPaymentCondition,$H318&lt;=$D319,
_xlpm.IsPrincipalZeroCondition,ROUND($H318,2) = 0,
_xlpm.IsPrincipalRemainingBlankCondition,$H318="",
_xlpm.IsPeriodBlankCondition,ISBLANK($A319),
_xlpm.Calculation,IF(_xlpm.IsPeriodBlankCondition,"",IF(_xlpm.IsPrincipalRemainingBlankCondition,"",IF(_xlpm.IsPrincipalZeroCondition,"",IF(_xlpm.IsPrincipalLessThenOrEqualToMonthlyPaymentCondition,$H318,_xlpm.PrincipalOwedCalculation)))),
_xlpm.Calculation
)</f>
        <v>909.55658560902305</v>
      </c>
      <c r="H319" s="5">
        <f>_xlfn.LET(
_xlpm.StartingBalanceGreaterThanPrincipalOwedPlusPrepaymentCondition,$E319&gt;=$G319,
_xlpm.IsPrincpalOwedPlusPrepaymentLessThanOrEqualToPrincipalRemainingCondition,ROUND($G319,2)&lt;=ROUND($H318,2),
_xlpm.IsCurrentPrincapalOwedAmtGreaterThanPrevPrincipalOwedCondition,$G318&gt;$H318,
_xlpm.IsPrincipalZeroCondition,ROUND($H318,2) = 0,
_xlpm.IsPrincipalRemainingBlankCondition,$H318="",
_xlpm.IsPeriodBlankCondition,ISBLANK($A319),
_xlpm.Calculation,IF(_xlpm.IsPeriodBlankCondition,"",IF(_xlpm.IsPrincipalRemainingBlankCondition,"",IF(_xlpm.IsPrincipalZeroCondition,"",IF(_xlpm.StartingBalanceGreaterThanPrincipalOwedPlusPrepaymentCondition,$E319-$G319,0)))),
_xlpm.Calculation
)</f>
        <v>80264.908988198906</v>
      </c>
      <c r="I319" s="5">
        <f>_xlfn.LET(
_xlpm.PrincpalRemainingCalculation,$B$11,
_xlpm.IsPrincipalZeroCondition,ROUND($H318,2) = 0,
_xlpm.IsPrincipalRemainingBlankCondition,$H318="",
_xlpm.IsPeriodBlankCondition,ISBLANK($A319),
_xlpm.Calculation,IF(_xlpm.IsPeriodBlankCondition,"",IF(_xlpm.IsPrincipalRemainingBlankCondition,"",IF(_xlpm.IsPrincipalZeroCondition,"",_xlpm.PrincpalRemainingCalculation))),
_xlpm.Calculation
)</f>
        <v>500</v>
      </c>
      <c r="J319" s="5" t="str">
        <f>_xlfn.LET(
_xlpm.IsPrincipalRemainingLessThanOrEqualToPMICutoffAmtCondition,$H318&lt;=$B$2*(1-$B$13),
_xlpm.PMIMonthlyPayment,$B$17,
_xlpm.IsPrincipalZeroCondition,ROUND($H318,2) = 0,
_xlpm.IsPrincipalRemainingBlankCondition,$H318="",
_xlpm.IsPeriodBlankCondition,ISBLANK($A319),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19" s="5">
        <f>_xlfn.LET(
_xlpm.IfPMIOwedIsBlank,IF($J319 = "",0,$J319),
_xlpm.TotalMonthlyPaymentCalculation,$F319+$G319+$I319+_xlpm.IfPMIOwedIsBlank,
_xlpm.IsPrincipalZeroCondition,ROUND($H318,2) = 0,
_xlpm.IsPrincipalRemainingBlankCondition,$H318="",
_xlpm.IsPeriodBlankCondition,ISBLANK($A319),
_xlpm.Calculation,IF(_xlpm.IsPeriodBlankCondition,"",IF(_xlpm.IsPrincipalRemainingBlankCondition,"",IF(_xlpm.IsPrincipalZeroCondition,"",_xlpm.TotalMonthlyPaymentCalculation))),
_xlpm.Calculation
)</f>
        <v>2086.0104653907556</v>
      </c>
      <c r="N319" s="5"/>
    </row>
    <row r="320" spans="1:14" x14ac:dyDescent="0.3">
      <c r="A320">
        <v>295</v>
      </c>
      <c r="B320" s="53">
        <f t="shared" si="4"/>
        <v>52779</v>
      </c>
      <c r="C320" s="70">
        <f>IF(ISBLANK($A320),"",'Variable Mortgage Schedule'!$C320)</f>
        <v>0.1</v>
      </c>
      <c r="D320" s="63">
        <f>_xlfn.LET(
_xlpm.Payment,IF(OR($C320&lt;&gt;$C319,$C319=""),-PMT($C320/12,COUNT($A320:$A$625),$H319),$D319),
_xlpm.IsPrincipalRemainingZeroCondition,ROUND($H319,2)=0,
_xlpm.IsPrincipalRemainingBlankCondition,$H319="",
_xlpm.IsPeriodBlankCondition,ISBLANK($A320),
_xlpm.Calculation,IF(_xlpm.IsPeriodBlankCondition,"",IF(_xlpm.IsPrincipalRemainingBlankCondition,"",IF(_xlpm.IsPrincipalRemainingZeroCondition,"",_xlpm.Payment))),
_xlpm.Calculation
)</f>
        <v>1586.0104653907558</v>
      </c>
      <c r="E320" s="5">
        <f>_xlfn.LET(
_xlpm.StartingPrincipalBalance,$H319,
_xlpm.IsPrincipalRemainingZeroCondition,ROUND($H319,2)=0,
_xlpm.IsPrincipalRemainingBlankCondition,$H319="",
_xlpm.IsPeriodBlankCondition,ISBLANK($A320),
_xlpm.Calculation,IF(_xlpm.IsPeriodBlankCondition,"",IF(_xlpm.IsPrincipalRemainingBlankCondition,"",IF(_xlpm.IsPrincipalRemainingZeroCondition,"",_xlpm.StartingPrincipalBalance))),
_xlpm.Calculation
)</f>
        <v>80264.908988198906</v>
      </c>
      <c r="F320" s="5" cm="1">
        <f t="array" ref="F320">_xlfn.LET(
_xlpm.InterestCalculation,$H319*($C320/12),
_xlpm.IsPrincipalRemainingZeroCondition,ROUND($H319,2)=0,
_xlpm.IsPrincipalRemainingBlankCondition,$H319="",
_xlpm.IsPeriodBlankCondition,ISBLANK($A320),
_xlpm.Calculation,IF(_xlpm.IsPeriodBlankCondition,"",IF(_xlpm.IsPrincipalRemainingBlankCondition,"",IF(_xlpm.IsPrincipalRemainingZeroCondition,"",_xlpm.InterestCalculation))),
_xlpm.Calculation
)</f>
        <v>668.87424156832424</v>
      </c>
      <c r="G320" s="5">
        <f>_xlfn.LET(
_xlpm.PrincipalOwedCalculation,$D320-$F320,
_xlpm.IsPrincipalLessThenOrEqualToMonthlyPaymentCondition,$H319&lt;=$D320,
_xlpm.IsPrincipalZeroCondition,ROUND($H319,2) = 0,
_xlpm.IsPrincipalRemainingBlankCondition,$H319="",
_xlpm.IsPeriodBlankCondition,ISBLANK($A320),
_xlpm.Calculation,IF(_xlpm.IsPeriodBlankCondition,"",IF(_xlpm.IsPrincipalRemainingBlankCondition,"",IF(_xlpm.IsPrincipalZeroCondition,"",IF(_xlpm.IsPrincipalLessThenOrEqualToMonthlyPaymentCondition,$H319,_xlpm.PrincipalOwedCalculation)))),
_xlpm.Calculation
)</f>
        <v>917.13622382243159</v>
      </c>
      <c r="H320" s="5">
        <f>_xlfn.LET(
_xlpm.StartingBalanceGreaterThanPrincipalOwedPlusPrepaymentCondition,$E320&gt;=$G320,
_xlpm.IsPrincpalOwedPlusPrepaymentLessThanOrEqualToPrincipalRemainingCondition,ROUND($G320,2)&lt;=ROUND($H319,2),
_xlpm.IsCurrentPrincapalOwedAmtGreaterThanPrevPrincipalOwedCondition,$G319&gt;$H319,
_xlpm.IsPrincipalZeroCondition,ROUND($H319,2) = 0,
_xlpm.IsPrincipalRemainingBlankCondition,$H319="",
_xlpm.IsPeriodBlankCondition,ISBLANK($A320),
_xlpm.Calculation,IF(_xlpm.IsPeriodBlankCondition,"",IF(_xlpm.IsPrincipalRemainingBlankCondition,"",IF(_xlpm.IsPrincipalZeroCondition,"",IF(_xlpm.StartingBalanceGreaterThanPrincipalOwedPlusPrepaymentCondition,$E320-$G320,0)))),
_xlpm.Calculation
)</f>
        <v>79347.772764376481</v>
      </c>
      <c r="I320" s="5">
        <f>_xlfn.LET(
_xlpm.PrincpalRemainingCalculation,$B$11,
_xlpm.IsPrincipalZeroCondition,ROUND($H319,2) = 0,
_xlpm.IsPrincipalRemainingBlankCondition,$H319="",
_xlpm.IsPeriodBlankCondition,ISBLANK($A320),
_xlpm.Calculation,IF(_xlpm.IsPeriodBlankCondition,"",IF(_xlpm.IsPrincipalRemainingBlankCondition,"",IF(_xlpm.IsPrincipalZeroCondition,"",_xlpm.PrincpalRemainingCalculation))),
_xlpm.Calculation
)</f>
        <v>500</v>
      </c>
      <c r="J320" s="5" t="str">
        <f>_xlfn.LET(
_xlpm.IsPrincipalRemainingLessThanOrEqualToPMICutoffAmtCondition,$H319&lt;=$B$2*(1-$B$13),
_xlpm.PMIMonthlyPayment,$B$17,
_xlpm.IsPrincipalZeroCondition,ROUND($H319,2) = 0,
_xlpm.IsPrincipalRemainingBlankCondition,$H319="",
_xlpm.IsPeriodBlankCondition,ISBLANK($A320),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20" s="5">
        <f>_xlfn.LET(
_xlpm.IfPMIOwedIsBlank,IF($J320 = "",0,$J320),
_xlpm.TotalMonthlyPaymentCalculation,$F320+$G320+$I320+_xlpm.IfPMIOwedIsBlank,
_xlpm.IsPrincipalZeroCondition,ROUND($H319,2) = 0,
_xlpm.IsPrincipalRemainingBlankCondition,$H319="",
_xlpm.IsPeriodBlankCondition,ISBLANK($A320),
_xlpm.Calculation,IF(_xlpm.IsPeriodBlankCondition,"",IF(_xlpm.IsPrincipalRemainingBlankCondition,"",IF(_xlpm.IsPrincipalZeroCondition,"",_xlpm.TotalMonthlyPaymentCalculation))),
_xlpm.Calculation
)</f>
        <v>2086.0104653907556</v>
      </c>
      <c r="N320" s="5"/>
    </row>
    <row r="321" spans="1:14" x14ac:dyDescent="0.3">
      <c r="A321">
        <v>296</v>
      </c>
      <c r="B321" s="53">
        <f t="shared" si="4"/>
        <v>52810</v>
      </c>
      <c r="C321" s="70">
        <f>IF(ISBLANK($A321),"",'Variable Mortgage Schedule'!$C321)</f>
        <v>0.1</v>
      </c>
      <c r="D321" s="63">
        <f>_xlfn.LET(
_xlpm.Payment,IF(OR($C321&lt;&gt;$C320,$C320=""),-PMT($C321/12,COUNT($A321:$A$625),$H320),$D320),
_xlpm.IsPrincipalRemainingZeroCondition,ROUND($H320,2)=0,
_xlpm.IsPrincipalRemainingBlankCondition,$H320="",
_xlpm.IsPeriodBlankCondition,ISBLANK($A321),
_xlpm.Calculation,IF(_xlpm.IsPeriodBlankCondition,"",IF(_xlpm.IsPrincipalRemainingBlankCondition,"",IF(_xlpm.IsPrincipalRemainingZeroCondition,"",_xlpm.Payment))),
_xlpm.Calculation
)</f>
        <v>1586.0104653907558</v>
      </c>
      <c r="E321" s="5">
        <f>_xlfn.LET(
_xlpm.StartingPrincipalBalance,$H320,
_xlpm.IsPrincipalRemainingZeroCondition,ROUND($H320,2)=0,
_xlpm.IsPrincipalRemainingBlankCondition,$H320="",
_xlpm.IsPeriodBlankCondition,ISBLANK($A321),
_xlpm.Calculation,IF(_xlpm.IsPeriodBlankCondition,"",IF(_xlpm.IsPrincipalRemainingBlankCondition,"",IF(_xlpm.IsPrincipalRemainingZeroCondition,"",_xlpm.StartingPrincipalBalance))),
_xlpm.Calculation
)</f>
        <v>79347.772764376481</v>
      </c>
      <c r="F321" s="5" cm="1">
        <f t="array" ref="F321">_xlfn.LET(
_xlpm.InterestCalculation,$H320*($C321/12),
_xlpm.IsPrincipalRemainingZeroCondition,ROUND($H320,2)=0,
_xlpm.IsPrincipalRemainingBlankCondition,$H320="",
_xlpm.IsPeriodBlankCondition,ISBLANK($A321),
_xlpm.Calculation,IF(_xlpm.IsPeriodBlankCondition,"",IF(_xlpm.IsPrincipalRemainingBlankCondition,"",IF(_xlpm.IsPrincipalRemainingZeroCondition,"",_xlpm.InterestCalculation))),
_xlpm.Calculation
)</f>
        <v>661.23143970313731</v>
      </c>
      <c r="G321" s="5">
        <f>_xlfn.LET(
_xlpm.PrincipalOwedCalculation,$D321-$F321,
_xlpm.IsPrincipalLessThenOrEqualToMonthlyPaymentCondition,$H320&lt;=$D321,
_xlpm.IsPrincipalZeroCondition,ROUND($H320,2) = 0,
_xlpm.IsPrincipalRemainingBlankCondition,$H320="",
_xlpm.IsPeriodBlankCondition,ISBLANK($A321),
_xlpm.Calculation,IF(_xlpm.IsPeriodBlankCondition,"",IF(_xlpm.IsPrincipalRemainingBlankCondition,"",IF(_xlpm.IsPrincipalZeroCondition,"",IF(_xlpm.IsPrincipalLessThenOrEqualToMonthlyPaymentCondition,$H320,_xlpm.PrincipalOwedCalculation)))),
_xlpm.Calculation
)</f>
        <v>924.77902568761851</v>
      </c>
      <c r="H321" s="5">
        <f>_xlfn.LET(
_xlpm.StartingBalanceGreaterThanPrincipalOwedPlusPrepaymentCondition,$E321&gt;=$G321,
_xlpm.IsPrincpalOwedPlusPrepaymentLessThanOrEqualToPrincipalRemainingCondition,ROUND($G321,2)&lt;=ROUND($H320,2),
_xlpm.IsCurrentPrincapalOwedAmtGreaterThanPrevPrincipalOwedCondition,$G320&gt;$H320,
_xlpm.IsPrincipalZeroCondition,ROUND($H320,2) = 0,
_xlpm.IsPrincipalRemainingBlankCondition,$H320="",
_xlpm.IsPeriodBlankCondition,ISBLANK($A321),
_xlpm.Calculation,IF(_xlpm.IsPeriodBlankCondition,"",IF(_xlpm.IsPrincipalRemainingBlankCondition,"",IF(_xlpm.IsPrincipalZeroCondition,"",IF(_xlpm.StartingBalanceGreaterThanPrincipalOwedPlusPrepaymentCondition,$E321-$G321,0)))),
_xlpm.Calculation
)</f>
        <v>78422.993738688863</v>
      </c>
      <c r="I321" s="5">
        <f>_xlfn.LET(
_xlpm.PrincpalRemainingCalculation,$B$11,
_xlpm.IsPrincipalZeroCondition,ROUND($H320,2) = 0,
_xlpm.IsPrincipalRemainingBlankCondition,$H320="",
_xlpm.IsPeriodBlankCondition,ISBLANK($A321),
_xlpm.Calculation,IF(_xlpm.IsPeriodBlankCondition,"",IF(_xlpm.IsPrincipalRemainingBlankCondition,"",IF(_xlpm.IsPrincipalZeroCondition,"",_xlpm.PrincpalRemainingCalculation))),
_xlpm.Calculation
)</f>
        <v>500</v>
      </c>
      <c r="J321" s="5" t="str">
        <f>_xlfn.LET(
_xlpm.IsPrincipalRemainingLessThanOrEqualToPMICutoffAmtCondition,$H320&lt;=$B$2*(1-$B$13),
_xlpm.PMIMonthlyPayment,$B$17,
_xlpm.IsPrincipalZeroCondition,ROUND($H320,2) = 0,
_xlpm.IsPrincipalRemainingBlankCondition,$H320="",
_xlpm.IsPeriodBlankCondition,ISBLANK($A321),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21" s="5">
        <f>_xlfn.LET(
_xlpm.IfPMIOwedIsBlank,IF($J321 = "",0,$J321),
_xlpm.TotalMonthlyPaymentCalculation,$F321+$G321+$I321+_xlpm.IfPMIOwedIsBlank,
_xlpm.IsPrincipalZeroCondition,ROUND($H320,2) = 0,
_xlpm.IsPrincipalRemainingBlankCondition,$H320="",
_xlpm.IsPeriodBlankCondition,ISBLANK($A321),
_xlpm.Calculation,IF(_xlpm.IsPeriodBlankCondition,"",IF(_xlpm.IsPrincipalRemainingBlankCondition,"",IF(_xlpm.IsPrincipalZeroCondition,"",_xlpm.TotalMonthlyPaymentCalculation))),
_xlpm.Calculation
)</f>
        <v>2086.0104653907556</v>
      </c>
      <c r="N321" s="5"/>
    </row>
    <row r="322" spans="1:14" x14ac:dyDescent="0.3">
      <c r="A322">
        <v>297</v>
      </c>
      <c r="B322" s="53">
        <f t="shared" si="4"/>
        <v>52841</v>
      </c>
      <c r="C322" s="70">
        <f>IF(ISBLANK($A322),"",'Variable Mortgage Schedule'!$C322)</f>
        <v>0.1</v>
      </c>
      <c r="D322" s="63">
        <f>_xlfn.LET(
_xlpm.Payment,IF(OR($C322&lt;&gt;$C321,$C321=""),-PMT($C322/12,COUNT($A322:$A$625),$H321),$D321),
_xlpm.IsPrincipalRemainingZeroCondition,ROUND($H321,2)=0,
_xlpm.IsPrincipalRemainingBlankCondition,$H321="",
_xlpm.IsPeriodBlankCondition,ISBLANK($A322),
_xlpm.Calculation,IF(_xlpm.IsPeriodBlankCondition,"",IF(_xlpm.IsPrincipalRemainingBlankCondition,"",IF(_xlpm.IsPrincipalRemainingZeroCondition,"",_xlpm.Payment))),
_xlpm.Calculation
)</f>
        <v>1586.0104653907558</v>
      </c>
      <c r="E322" s="5">
        <f>_xlfn.LET(
_xlpm.StartingPrincipalBalance,$H321,
_xlpm.IsPrincipalRemainingZeroCondition,ROUND($H321,2)=0,
_xlpm.IsPrincipalRemainingBlankCondition,$H321="",
_xlpm.IsPeriodBlankCondition,ISBLANK($A322),
_xlpm.Calculation,IF(_xlpm.IsPeriodBlankCondition,"",IF(_xlpm.IsPrincipalRemainingBlankCondition,"",IF(_xlpm.IsPrincipalRemainingZeroCondition,"",_xlpm.StartingPrincipalBalance))),
_xlpm.Calculation
)</f>
        <v>78422.993738688863</v>
      </c>
      <c r="F322" s="5" cm="1">
        <f t="array" ref="F322">_xlfn.LET(
_xlpm.InterestCalculation,$H321*($C322/12),
_xlpm.IsPrincipalRemainingZeroCondition,ROUND($H321,2)=0,
_xlpm.IsPrincipalRemainingBlankCondition,$H321="",
_xlpm.IsPeriodBlankCondition,ISBLANK($A322),
_xlpm.Calculation,IF(_xlpm.IsPeriodBlankCondition,"",IF(_xlpm.IsPrincipalRemainingBlankCondition,"",IF(_xlpm.IsPrincipalRemainingZeroCondition,"",_xlpm.InterestCalculation))),
_xlpm.Calculation
)</f>
        <v>653.52494782240717</v>
      </c>
      <c r="G322" s="5">
        <f>_xlfn.LET(
_xlpm.PrincipalOwedCalculation,$D322-$F322,
_xlpm.IsPrincipalLessThenOrEqualToMonthlyPaymentCondition,$H321&lt;=$D322,
_xlpm.IsPrincipalZeroCondition,ROUND($H321,2) = 0,
_xlpm.IsPrincipalRemainingBlankCondition,$H321="",
_xlpm.IsPeriodBlankCondition,ISBLANK($A322),
_xlpm.Calculation,IF(_xlpm.IsPeriodBlankCondition,"",IF(_xlpm.IsPrincipalRemainingBlankCondition,"",IF(_xlpm.IsPrincipalZeroCondition,"",IF(_xlpm.IsPrincipalLessThenOrEqualToMonthlyPaymentCondition,$H321,_xlpm.PrincipalOwedCalculation)))),
_xlpm.Calculation
)</f>
        <v>932.48551756834866</v>
      </c>
      <c r="H322" s="5">
        <f>_xlfn.LET(
_xlpm.StartingBalanceGreaterThanPrincipalOwedPlusPrepaymentCondition,$E322&gt;=$G322,
_xlpm.IsPrincpalOwedPlusPrepaymentLessThanOrEqualToPrincipalRemainingCondition,ROUND($G322,2)&lt;=ROUND($H321,2),
_xlpm.IsCurrentPrincapalOwedAmtGreaterThanPrevPrincipalOwedCondition,$G321&gt;$H321,
_xlpm.IsPrincipalZeroCondition,ROUND($H321,2) = 0,
_xlpm.IsPrincipalRemainingBlankCondition,$H321="",
_xlpm.IsPeriodBlankCondition,ISBLANK($A322),
_xlpm.Calculation,IF(_xlpm.IsPeriodBlankCondition,"",IF(_xlpm.IsPrincipalRemainingBlankCondition,"",IF(_xlpm.IsPrincipalZeroCondition,"",IF(_xlpm.StartingBalanceGreaterThanPrincipalOwedPlusPrepaymentCondition,$E322-$G322,0)))),
_xlpm.Calculation
)</f>
        <v>77490.508221120515</v>
      </c>
      <c r="I322" s="5">
        <f>_xlfn.LET(
_xlpm.PrincpalRemainingCalculation,$B$11,
_xlpm.IsPrincipalZeroCondition,ROUND($H321,2) = 0,
_xlpm.IsPrincipalRemainingBlankCondition,$H321="",
_xlpm.IsPeriodBlankCondition,ISBLANK($A322),
_xlpm.Calculation,IF(_xlpm.IsPeriodBlankCondition,"",IF(_xlpm.IsPrincipalRemainingBlankCondition,"",IF(_xlpm.IsPrincipalZeroCondition,"",_xlpm.PrincpalRemainingCalculation))),
_xlpm.Calculation
)</f>
        <v>500</v>
      </c>
      <c r="J322" s="5" t="str">
        <f>_xlfn.LET(
_xlpm.IsPrincipalRemainingLessThanOrEqualToPMICutoffAmtCondition,$H321&lt;=$B$2*(1-$B$13),
_xlpm.PMIMonthlyPayment,$B$17,
_xlpm.IsPrincipalZeroCondition,ROUND($H321,2) = 0,
_xlpm.IsPrincipalRemainingBlankCondition,$H321="",
_xlpm.IsPeriodBlankCondition,ISBLANK($A322),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22" s="5">
        <f>_xlfn.LET(
_xlpm.IfPMIOwedIsBlank,IF($J322 = "",0,$J322),
_xlpm.TotalMonthlyPaymentCalculation,$F322+$G322+$I322+_xlpm.IfPMIOwedIsBlank,
_xlpm.IsPrincipalZeroCondition,ROUND($H321,2) = 0,
_xlpm.IsPrincipalRemainingBlankCondition,$H321="",
_xlpm.IsPeriodBlankCondition,ISBLANK($A322),
_xlpm.Calculation,IF(_xlpm.IsPeriodBlankCondition,"",IF(_xlpm.IsPrincipalRemainingBlankCondition,"",IF(_xlpm.IsPrincipalZeroCondition,"",_xlpm.TotalMonthlyPaymentCalculation))),
_xlpm.Calculation
)</f>
        <v>2086.0104653907556</v>
      </c>
      <c r="N322" s="5"/>
    </row>
    <row r="323" spans="1:14" x14ac:dyDescent="0.3">
      <c r="A323">
        <v>298</v>
      </c>
      <c r="B323" s="53">
        <f t="shared" si="4"/>
        <v>52871</v>
      </c>
      <c r="C323" s="70">
        <f>IF(ISBLANK($A323),"",'Variable Mortgage Schedule'!$C323)</f>
        <v>0.1</v>
      </c>
      <c r="D323" s="63">
        <f>_xlfn.LET(
_xlpm.Payment,IF(OR($C323&lt;&gt;$C322,$C322=""),-PMT($C323/12,COUNT($A323:$A$625),$H322),$D322),
_xlpm.IsPrincipalRemainingZeroCondition,ROUND($H322,2)=0,
_xlpm.IsPrincipalRemainingBlankCondition,$H322="",
_xlpm.IsPeriodBlankCondition,ISBLANK($A323),
_xlpm.Calculation,IF(_xlpm.IsPeriodBlankCondition,"",IF(_xlpm.IsPrincipalRemainingBlankCondition,"",IF(_xlpm.IsPrincipalRemainingZeroCondition,"",_xlpm.Payment))),
_xlpm.Calculation
)</f>
        <v>1586.0104653907558</v>
      </c>
      <c r="E323" s="5">
        <f>_xlfn.LET(
_xlpm.StartingPrincipalBalance,$H322,
_xlpm.IsPrincipalRemainingZeroCondition,ROUND($H322,2)=0,
_xlpm.IsPrincipalRemainingBlankCondition,$H322="",
_xlpm.IsPeriodBlankCondition,ISBLANK($A323),
_xlpm.Calculation,IF(_xlpm.IsPeriodBlankCondition,"",IF(_xlpm.IsPrincipalRemainingBlankCondition,"",IF(_xlpm.IsPrincipalRemainingZeroCondition,"",_xlpm.StartingPrincipalBalance))),
_xlpm.Calculation
)</f>
        <v>77490.508221120515</v>
      </c>
      <c r="F323" s="5" cm="1">
        <f t="array" ref="F323">_xlfn.LET(
_xlpm.InterestCalculation,$H322*($C323/12),
_xlpm.IsPrincipalRemainingZeroCondition,ROUND($H322,2)=0,
_xlpm.IsPrincipalRemainingBlankCondition,$H322="",
_xlpm.IsPeriodBlankCondition,ISBLANK($A323),
_xlpm.Calculation,IF(_xlpm.IsPeriodBlankCondition,"",IF(_xlpm.IsPrincipalRemainingBlankCondition,"",IF(_xlpm.IsPrincipalRemainingZeroCondition,"",_xlpm.InterestCalculation))),
_xlpm.Calculation
)</f>
        <v>645.75423517600427</v>
      </c>
      <c r="G323" s="5">
        <f>_xlfn.LET(
_xlpm.PrincipalOwedCalculation,$D323-$F323,
_xlpm.IsPrincipalLessThenOrEqualToMonthlyPaymentCondition,$H322&lt;=$D323,
_xlpm.IsPrincipalZeroCondition,ROUND($H322,2) = 0,
_xlpm.IsPrincipalRemainingBlankCondition,$H322="",
_xlpm.IsPeriodBlankCondition,ISBLANK($A323),
_xlpm.Calculation,IF(_xlpm.IsPeriodBlankCondition,"",IF(_xlpm.IsPrincipalRemainingBlankCondition,"",IF(_xlpm.IsPrincipalZeroCondition,"",IF(_xlpm.IsPrincipalLessThenOrEqualToMonthlyPaymentCondition,$H322,_xlpm.PrincipalOwedCalculation)))),
_xlpm.Calculation
)</f>
        <v>940.25623021475155</v>
      </c>
      <c r="H323" s="5">
        <f>_xlfn.LET(
_xlpm.StartingBalanceGreaterThanPrincipalOwedPlusPrepaymentCondition,$E323&gt;=$G323,
_xlpm.IsPrincpalOwedPlusPrepaymentLessThanOrEqualToPrincipalRemainingCondition,ROUND($G323,2)&lt;=ROUND($H322,2),
_xlpm.IsCurrentPrincapalOwedAmtGreaterThanPrevPrincipalOwedCondition,$G322&gt;$H322,
_xlpm.IsPrincipalZeroCondition,ROUND($H322,2) = 0,
_xlpm.IsPrincipalRemainingBlankCondition,$H322="",
_xlpm.IsPeriodBlankCondition,ISBLANK($A323),
_xlpm.Calculation,IF(_xlpm.IsPeriodBlankCondition,"",IF(_xlpm.IsPrincipalRemainingBlankCondition,"",IF(_xlpm.IsPrincipalZeroCondition,"",IF(_xlpm.StartingBalanceGreaterThanPrincipalOwedPlusPrepaymentCondition,$E323-$G323,0)))),
_xlpm.Calculation
)</f>
        <v>76550.251990905759</v>
      </c>
      <c r="I323" s="5">
        <f>_xlfn.LET(
_xlpm.PrincpalRemainingCalculation,$B$11,
_xlpm.IsPrincipalZeroCondition,ROUND($H322,2) = 0,
_xlpm.IsPrincipalRemainingBlankCondition,$H322="",
_xlpm.IsPeriodBlankCondition,ISBLANK($A323),
_xlpm.Calculation,IF(_xlpm.IsPeriodBlankCondition,"",IF(_xlpm.IsPrincipalRemainingBlankCondition,"",IF(_xlpm.IsPrincipalZeroCondition,"",_xlpm.PrincpalRemainingCalculation))),
_xlpm.Calculation
)</f>
        <v>500</v>
      </c>
      <c r="J323" s="5" t="str">
        <f>_xlfn.LET(
_xlpm.IsPrincipalRemainingLessThanOrEqualToPMICutoffAmtCondition,$H322&lt;=$B$2*(1-$B$13),
_xlpm.PMIMonthlyPayment,$B$17,
_xlpm.IsPrincipalZeroCondition,ROUND($H322,2) = 0,
_xlpm.IsPrincipalRemainingBlankCondition,$H322="",
_xlpm.IsPeriodBlankCondition,ISBLANK($A323),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23" s="5">
        <f>_xlfn.LET(
_xlpm.IfPMIOwedIsBlank,IF($J323 = "",0,$J323),
_xlpm.TotalMonthlyPaymentCalculation,$F323+$G323+$I323+_xlpm.IfPMIOwedIsBlank,
_xlpm.IsPrincipalZeroCondition,ROUND($H322,2) = 0,
_xlpm.IsPrincipalRemainingBlankCondition,$H322="",
_xlpm.IsPeriodBlankCondition,ISBLANK($A323),
_xlpm.Calculation,IF(_xlpm.IsPeriodBlankCondition,"",IF(_xlpm.IsPrincipalRemainingBlankCondition,"",IF(_xlpm.IsPrincipalZeroCondition,"",_xlpm.TotalMonthlyPaymentCalculation))),
_xlpm.Calculation
)</f>
        <v>2086.0104653907556</v>
      </c>
      <c r="N323" s="5"/>
    </row>
    <row r="324" spans="1:14" x14ac:dyDescent="0.3">
      <c r="A324">
        <v>299</v>
      </c>
      <c r="B324" s="53">
        <f t="shared" si="4"/>
        <v>52902</v>
      </c>
      <c r="C324" s="70">
        <f>IF(ISBLANK($A324),"",'Variable Mortgage Schedule'!$C324)</f>
        <v>0.1</v>
      </c>
      <c r="D324" s="63">
        <f>_xlfn.LET(
_xlpm.Payment,IF(OR($C324&lt;&gt;$C323,$C323=""),-PMT($C324/12,COUNT($A324:$A$625),$H323),$D323),
_xlpm.IsPrincipalRemainingZeroCondition,ROUND($H323,2)=0,
_xlpm.IsPrincipalRemainingBlankCondition,$H323="",
_xlpm.IsPeriodBlankCondition,ISBLANK($A324),
_xlpm.Calculation,IF(_xlpm.IsPeriodBlankCondition,"",IF(_xlpm.IsPrincipalRemainingBlankCondition,"",IF(_xlpm.IsPrincipalRemainingZeroCondition,"",_xlpm.Payment))),
_xlpm.Calculation
)</f>
        <v>1586.0104653907558</v>
      </c>
      <c r="E324" s="5">
        <f>_xlfn.LET(
_xlpm.StartingPrincipalBalance,$H323,
_xlpm.IsPrincipalRemainingZeroCondition,ROUND($H323,2)=0,
_xlpm.IsPrincipalRemainingBlankCondition,$H323="",
_xlpm.IsPeriodBlankCondition,ISBLANK($A324),
_xlpm.Calculation,IF(_xlpm.IsPeriodBlankCondition,"",IF(_xlpm.IsPrincipalRemainingBlankCondition,"",IF(_xlpm.IsPrincipalRemainingZeroCondition,"",_xlpm.StartingPrincipalBalance))),
_xlpm.Calculation
)</f>
        <v>76550.251990905759</v>
      </c>
      <c r="F324" s="5" cm="1">
        <f t="array" ref="F324">_xlfn.LET(
_xlpm.InterestCalculation,$H323*($C324/12),
_xlpm.IsPrincipalRemainingZeroCondition,ROUND($H323,2)=0,
_xlpm.IsPrincipalRemainingBlankCondition,$H323="",
_xlpm.IsPeriodBlankCondition,ISBLANK($A324),
_xlpm.Calculation,IF(_xlpm.IsPeriodBlankCondition,"",IF(_xlpm.IsPrincipalRemainingBlankCondition,"",IF(_xlpm.IsPrincipalRemainingZeroCondition,"",_xlpm.InterestCalculation))),
_xlpm.Calculation
)</f>
        <v>637.91876659088132</v>
      </c>
      <c r="G324" s="5">
        <f>_xlfn.LET(
_xlpm.PrincipalOwedCalculation,$D324-$F324,
_xlpm.IsPrincipalLessThenOrEqualToMonthlyPaymentCondition,$H323&lt;=$D324,
_xlpm.IsPrincipalZeroCondition,ROUND($H323,2) = 0,
_xlpm.IsPrincipalRemainingBlankCondition,$H323="",
_xlpm.IsPeriodBlankCondition,ISBLANK($A324),
_xlpm.Calculation,IF(_xlpm.IsPeriodBlankCondition,"",IF(_xlpm.IsPrincipalRemainingBlankCondition,"",IF(_xlpm.IsPrincipalZeroCondition,"",IF(_xlpm.IsPrincipalLessThenOrEqualToMonthlyPaymentCondition,$H323,_xlpm.PrincipalOwedCalculation)))),
_xlpm.Calculation
)</f>
        <v>948.09169879987451</v>
      </c>
      <c r="H324" s="5">
        <f>_xlfn.LET(
_xlpm.StartingBalanceGreaterThanPrincipalOwedPlusPrepaymentCondition,$E324&gt;=$G324,
_xlpm.IsPrincpalOwedPlusPrepaymentLessThanOrEqualToPrincipalRemainingCondition,ROUND($G324,2)&lt;=ROUND($H323,2),
_xlpm.IsCurrentPrincapalOwedAmtGreaterThanPrevPrincipalOwedCondition,$G323&gt;$H323,
_xlpm.IsPrincipalZeroCondition,ROUND($H323,2) = 0,
_xlpm.IsPrincipalRemainingBlankCondition,$H323="",
_xlpm.IsPeriodBlankCondition,ISBLANK($A324),
_xlpm.Calculation,IF(_xlpm.IsPeriodBlankCondition,"",IF(_xlpm.IsPrincipalRemainingBlankCondition,"",IF(_xlpm.IsPrincipalZeroCondition,"",IF(_xlpm.StartingBalanceGreaterThanPrincipalOwedPlusPrepaymentCondition,$E324-$G324,0)))),
_xlpm.Calculation
)</f>
        <v>75602.16029210588</v>
      </c>
      <c r="I324" s="5">
        <f>_xlfn.LET(
_xlpm.PrincpalRemainingCalculation,$B$11,
_xlpm.IsPrincipalZeroCondition,ROUND($H323,2) = 0,
_xlpm.IsPrincipalRemainingBlankCondition,$H323="",
_xlpm.IsPeriodBlankCondition,ISBLANK($A324),
_xlpm.Calculation,IF(_xlpm.IsPeriodBlankCondition,"",IF(_xlpm.IsPrincipalRemainingBlankCondition,"",IF(_xlpm.IsPrincipalZeroCondition,"",_xlpm.PrincpalRemainingCalculation))),
_xlpm.Calculation
)</f>
        <v>500</v>
      </c>
      <c r="J324" s="5" t="str">
        <f>_xlfn.LET(
_xlpm.IsPrincipalRemainingLessThanOrEqualToPMICutoffAmtCondition,$H323&lt;=$B$2*(1-$B$13),
_xlpm.PMIMonthlyPayment,$B$17,
_xlpm.IsPrincipalZeroCondition,ROUND($H323,2) = 0,
_xlpm.IsPrincipalRemainingBlankCondition,$H323="",
_xlpm.IsPeriodBlankCondition,ISBLANK($A324),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24" s="5">
        <f>_xlfn.LET(
_xlpm.IfPMIOwedIsBlank,IF($J324 = "",0,$J324),
_xlpm.TotalMonthlyPaymentCalculation,$F324+$G324+$I324+_xlpm.IfPMIOwedIsBlank,
_xlpm.IsPrincipalZeroCondition,ROUND($H323,2) = 0,
_xlpm.IsPrincipalRemainingBlankCondition,$H323="",
_xlpm.IsPeriodBlankCondition,ISBLANK($A324),
_xlpm.Calculation,IF(_xlpm.IsPeriodBlankCondition,"",IF(_xlpm.IsPrincipalRemainingBlankCondition,"",IF(_xlpm.IsPrincipalZeroCondition,"",_xlpm.TotalMonthlyPaymentCalculation))),
_xlpm.Calculation
)</f>
        <v>2086.0104653907556</v>
      </c>
      <c r="N324" s="5"/>
    </row>
    <row r="325" spans="1:14" x14ac:dyDescent="0.3">
      <c r="A325">
        <v>300</v>
      </c>
      <c r="B325" s="53">
        <f t="shared" si="4"/>
        <v>52932</v>
      </c>
      <c r="C325" s="70">
        <f>IF(ISBLANK($A325),"",'Variable Mortgage Schedule'!$C325)</f>
        <v>0.1</v>
      </c>
      <c r="D325" s="63">
        <f>_xlfn.LET(
_xlpm.Payment,IF(OR($C325&lt;&gt;$C324,$C324=""),-PMT($C325/12,COUNT($A325:$A$625),$H324),$D324),
_xlpm.IsPrincipalRemainingZeroCondition,ROUND($H324,2)=0,
_xlpm.IsPrincipalRemainingBlankCondition,$H324="",
_xlpm.IsPeriodBlankCondition,ISBLANK($A325),
_xlpm.Calculation,IF(_xlpm.IsPeriodBlankCondition,"",IF(_xlpm.IsPrincipalRemainingBlankCondition,"",IF(_xlpm.IsPrincipalRemainingZeroCondition,"",_xlpm.Payment))),
_xlpm.Calculation
)</f>
        <v>1586.0104653907558</v>
      </c>
      <c r="E325" s="5">
        <f>_xlfn.LET(
_xlpm.StartingPrincipalBalance,$H324,
_xlpm.IsPrincipalRemainingZeroCondition,ROUND($H324,2)=0,
_xlpm.IsPrincipalRemainingBlankCondition,$H324="",
_xlpm.IsPeriodBlankCondition,ISBLANK($A325),
_xlpm.Calculation,IF(_xlpm.IsPeriodBlankCondition,"",IF(_xlpm.IsPrincipalRemainingBlankCondition,"",IF(_xlpm.IsPrincipalRemainingZeroCondition,"",_xlpm.StartingPrincipalBalance))),
_xlpm.Calculation
)</f>
        <v>75602.16029210588</v>
      </c>
      <c r="F325" s="5" cm="1">
        <f t="array" ref="F325">_xlfn.LET(
_xlpm.InterestCalculation,$H324*($C325/12),
_xlpm.IsPrincipalRemainingZeroCondition,ROUND($H324,2)=0,
_xlpm.IsPrincipalRemainingBlankCondition,$H324="",
_xlpm.IsPeriodBlankCondition,ISBLANK($A325),
_xlpm.Calculation,IF(_xlpm.IsPeriodBlankCondition,"",IF(_xlpm.IsPrincipalRemainingBlankCondition,"",IF(_xlpm.IsPrincipalRemainingZeroCondition,"",_xlpm.InterestCalculation))),
_xlpm.Calculation
)</f>
        <v>630.01800243421565</v>
      </c>
      <c r="G325" s="5">
        <f>_xlfn.LET(
_xlpm.PrincipalOwedCalculation,$D325-$F325,
_xlpm.IsPrincipalLessThenOrEqualToMonthlyPaymentCondition,$H324&lt;=$D325,
_xlpm.IsPrincipalZeroCondition,ROUND($H324,2) = 0,
_xlpm.IsPrincipalRemainingBlankCondition,$H324="",
_xlpm.IsPeriodBlankCondition,ISBLANK($A325),
_xlpm.Calculation,IF(_xlpm.IsPeriodBlankCondition,"",IF(_xlpm.IsPrincipalRemainingBlankCondition,"",IF(_xlpm.IsPrincipalZeroCondition,"",IF(_xlpm.IsPrincipalLessThenOrEqualToMonthlyPaymentCondition,$H324,_xlpm.PrincipalOwedCalculation)))),
_xlpm.Calculation
)</f>
        <v>955.99246295654018</v>
      </c>
      <c r="H325" s="5">
        <f>_xlfn.LET(
_xlpm.StartingBalanceGreaterThanPrincipalOwedPlusPrepaymentCondition,$E325&gt;=$G325,
_xlpm.IsPrincpalOwedPlusPrepaymentLessThanOrEqualToPrincipalRemainingCondition,ROUND($G325,2)&lt;=ROUND($H324,2),
_xlpm.IsCurrentPrincapalOwedAmtGreaterThanPrevPrincipalOwedCondition,$G324&gt;$H324,
_xlpm.IsPrincipalZeroCondition,ROUND($H324,2) = 0,
_xlpm.IsPrincipalRemainingBlankCondition,$H324="",
_xlpm.IsPeriodBlankCondition,ISBLANK($A325),
_xlpm.Calculation,IF(_xlpm.IsPeriodBlankCondition,"",IF(_xlpm.IsPrincipalRemainingBlankCondition,"",IF(_xlpm.IsPrincipalZeroCondition,"",IF(_xlpm.StartingBalanceGreaterThanPrincipalOwedPlusPrepaymentCondition,$E325-$G325,0)))),
_xlpm.Calculation
)</f>
        <v>74646.167829149344</v>
      </c>
      <c r="I325" s="5">
        <f>_xlfn.LET(
_xlpm.PrincpalRemainingCalculation,$B$11,
_xlpm.IsPrincipalZeroCondition,ROUND($H324,2) = 0,
_xlpm.IsPrincipalRemainingBlankCondition,$H324="",
_xlpm.IsPeriodBlankCondition,ISBLANK($A325),
_xlpm.Calculation,IF(_xlpm.IsPeriodBlankCondition,"",IF(_xlpm.IsPrincipalRemainingBlankCondition,"",IF(_xlpm.IsPrincipalZeroCondition,"",_xlpm.PrincpalRemainingCalculation))),
_xlpm.Calculation
)</f>
        <v>500</v>
      </c>
      <c r="J325" s="5" t="str">
        <f>_xlfn.LET(
_xlpm.IsPrincipalRemainingLessThanOrEqualToPMICutoffAmtCondition,$H324&lt;=$B$2*(1-$B$13),
_xlpm.PMIMonthlyPayment,$B$17,
_xlpm.IsPrincipalZeroCondition,ROUND($H324,2) = 0,
_xlpm.IsPrincipalRemainingBlankCondition,$H324="",
_xlpm.IsPeriodBlankCondition,ISBLANK($A325),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25" s="5">
        <f>_xlfn.LET(
_xlpm.IfPMIOwedIsBlank,IF($J325 = "",0,$J325),
_xlpm.TotalMonthlyPaymentCalculation,$F325+$G325+$I325+_xlpm.IfPMIOwedIsBlank,
_xlpm.IsPrincipalZeroCondition,ROUND($H324,2) = 0,
_xlpm.IsPrincipalRemainingBlankCondition,$H324="",
_xlpm.IsPeriodBlankCondition,ISBLANK($A325),
_xlpm.Calculation,IF(_xlpm.IsPeriodBlankCondition,"",IF(_xlpm.IsPrincipalRemainingBlankCondition,"",IF(_xlpm.IsPrincipalZeroCondition,"",_xlpm.TotalMonthlyPaymentCalculation))),
_xlpm.Calculation
)</f>
        <v>2086.0104653907556</v>
      </c>
      <c r="N325" s="5"/>
    </row>
    <row r="326" spans="1:14" x14ac:dyDescent="0.3">
      <c r="A326">
        <v>301</v>
      </c>
      <c r="B326" s="53">
        <f t="shared" si="4"/>
        <v>52963</v>
      </c>
      <c r="C326" s="70">
        <f>IF(ISBLANK($A326),"",'Variable Mortgage Schedule'!$C326)</f>
        <v>0.1</v>
      </c>
      <c r="D326" s="63">
        <f>_xlfn.LET(
_xlpm.Payment,IF(OR($C326&lt;&gt;$C325,$C325=""),-PMT($C326/12,COUNT($A326:$A$625),$H325),$D325),
_xlpm.IsPrincipalRemainingZeroCondition,ROUND($H325,2)=0,
_xlpm.IsPrincipalRemainingBlankCondition,$H325="",
_xlpm.IsPeriodBlankCondition,ISBLANK($A326),
_xlpm.Calculation,IF(_xlpm.IsPeriodBlankCondition,"",IF(_xlpm.IsPrincipalRemainingBlankCondition,"",IF(_xlpm.IsPrincipalRemainingZeroCondition,"",_xlpm.Payment))),
_xlpm.Calculation
)</f>
        <v>1586.0104653907558</v>
      </c>
      <c r="E326" s="5">
        <f>_xlfn.LET(
_xlpm.StartingPrincipalBalance,$H325,
_xlpm.IsPrincipalRemainingZeroCondition,ROUND($H325,2)=0,
_xlpm.IsPrincipalRemainingBlankCondition,$H325="",
_xlpm.IsPeriodBlankCondition,ISBLANK($A326),
_xlpm.Calculation,IF(_xlpm.IsPeriodBlankCondition,"",IF(_xlpm.IsPrincipalRemainingBlankCondition,"",IF(_xlpm.IsPrincipalRemainingZeroCondition,"",_xlpm.StartingPrincipalBalance))),
_xlpm.Calculation
)</f>
        <v>74646.167829149344</v>
      </c>
      <c r="F326" s="5" cm="1">
        <f t="array" ref="F326">_xlfn.LET(
_xlpm.InterestCalculation,$H325*($C326/12),
_xlpm.IsPrincipalRemainingZeroCondition,ROUND($H325,2)=0,
_xlpm.IsPrincipalRemainingBlankCondition,$H325="",
_xlpm.IsPeriodBlankCondition,ISBLANK($A326),
_xlpm.Calculation,IF(_xlpm.IsPeriodBlankCondition,"",IF(_xlpm.IsPrincipalRemainingBlankCondition,"",IF(_xlpm.IsPrincipalRemainingZeroCondition,"",_xlpm.InterestCalculation))),
_xlpm.Calculation
)</f>
        <v>622.05139857624454</v>
      </c>
      <c r="G326" s="5">
        <f>_xlfn.LET(
_xlpm.PrincipalOwedCalculation,$D326-$F326,
_xlpm.IsPrincipalLessThenOrEqualToMonthlyPaymentCondition,$H325&lt;=$D326,
_xlpm.IsPrincipalZeroCondition,ROUND($H325,2) = 0,
_xlpm.IsPrincipalRemainingBlankCondition,$H325="",
_xlpm.IsPeriodBlankCondition,ISBLANK($A326),
_xlpm.Calculation,IF(_xlpm.IsPeriodBlankCondition,"",IF(_xlpm.IsPrincipalRemainingBlankCondition,"",IF(_xlpm.IsPrincipalZeroCondition,"",IF(_xlpm.IsPrincipalLessThenOrEqualToMonthlyPaymentCondition,$H325,_xlpm.PrincipalOwedCalculation)))),
_xlpm.Calculation
)</f>
        <v>963.95906681451129</v>
      </c>
      <c r="H326" s="5">
        <f>_xlfn.LET(
_xlpm.StartingBalanceGreaterThanPrincipalOwedPlusPrepaymentCondition,$E326&gt;=$G326,
_xlpm.IsPrincpalOwedPlusPrepaymentLessThanOrEqualToPrincipalRemainingCondition,ROUND($G326,2)&lt;=ROUND($H325,2),
_xlpm.IsCurrentPrincapalOwedAmtGreaterThanPrevPrincipalOwedCondition,$G325&gt;$H325,
_xlpm.IsPrincipalZeroCondition,ROUND($H325,2) = 0,
_xlpm.IsPrincipalRemainingBlankCondition,$H325="",
_xlpm.IsPeriodBlankCondition,ISBLANK($A326),
_xlpm.Calculation,IF(_xlpm.IsPeriodBlankCondition,"",IF(_xlpm.IsPrincipalRemainingBlankCondition,"",IF(_xlpm.IsPrincipalZeroCondition,"",IF(_xlpm.StartingBalanceGreaterThanPrincipalOwedPlusPrepaymentCondition,$E326-$G326,0)))),
_xlpm.Calculation
)</f>
        <v>73682.208762334834</v>
      </c>
      <c r="I326" s="5">
        <f>_xlfn.LET(
_xlpm.PrincpalRemainingCalculation,$B$11,
_xlpm.IsPrincipalZeroCondition,ROUND($H325,2) = 0,
_xlpm.IsPrincipalRemainingBlankCondition,$H325="",
_xlpm.IsPeriodBlankCondition,ISBLANK($A326),
_xlpm.Calculation,IF(_xlpm.IsPeriodBlankCondition,"",IF(_xlpm.IsPrincipalRemainingBlankCondition,"",IF(_xlpm.IsPrincipalZeroCondition,"",_xlpm.PrincpalRemainingCalculation))),
_xlpm.Calculation
)</f>
        <v>500</v>
      </c>
      <c r="J326" s="5" t="str">
        <f>_xlfn.LET(
_xlpm.IsPrincipalRemainingLessThanOrEqualToPMICutoffAmtCondition,$H325&lt;=$B$2*(1-$B$13),
_xlpm.PMIMonthlyPayment,$B$17,
_xlpm.IsPrincipalZeroCondition,ROUND($H325,2) = 0,
_xlpm.IsPrincipalRemainingBlankCondition,$H325="",
_xlpm.IsPeriodBlankCondition,ISBLANK($A326),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26" s="5">
        <f>_xlfn.LET(
_xlpm.IfPMIOwedIsBlank,IF($J326 = "",0,$J326),
_xlpm.TotalMonthlyPaymentCalculation,$F326+$G326+$I326+_xlpm.IfPMIOwedIsBlank,
_xlpm.IsPrincipalZeroCondition,ROUND($H325,2) = 0,
_xlpm.IsPrincipalRemainingBlankCondition,$H325="",
_xlpm.IsPeriodBlankCondition,ISBLANK($A326),
_xlpm.Calculation,IF(_xlpm.IsPeriodBlankCondition,"",IF(_xlpm.IsPrincipalRemainingBlankCondition,"",IF(_xlpm.IsPrincipalZeroCondition,"",_xlpm.TotalMonthlyPaymentCalculation))),
_xlpm.Calculation
)</f>
        <v>2086.0104653907556</v>
      </c>
      <c r="N326" s="5"/>
    </row>
    <row r="327" spans="1:14" x14ac:dyDescent="0.3">
      <c r="A327">
        <v>302</v>
      </c>
      <c r="B327" s="53">
        <f t="shared" si="4"/>
        <v>52994</v>
      </c>
      <c r="C327" s="70">
        <f>IF(ISBLANK($A327),"",'Variable Mortgage Schedule'!$C327)</f>
        <v>0.1</v>
      </c>
      <c r="D327" s="63">
        <f>_xlfn.LET(
_xlpm.Payment,IF(OR($C327&lt;&gt;$C326,$C326=""),-PMT($C327/12,COUNT($A327:$A$625),$H326),$D326),
_xlpm.IsPrincipalRemainingZeroCondition,ROUND($H326,2)=0,
_xlpm.IsPrincipalRemainingBlankCondition,$H326="",
_xlpm.IsPeriodBlankCondition,ISBLANK($A327),
_xlpm.Calculation,IF(_xlpm.IsPeriodBlankCondition,"",IF(_xlpm.IsPrincipalRemainingBlankCondition,"",IF(_xlpm.IsPrincipalRemainingZeroCondition,"",_xlpm.Payment))),
_xlpm.Calculation
)</f>
        <v>1586.0104653907558</v>
      </c>
      <c r="E327" s="5">
        <f>_xlfn.LET(
_xlpm.StartingPrincipalBalance,$H326,
_xlpm.IsPrincipalRemainingZeroCondition,ROUND($H326,2)=0,
_xlpm.IsPrincipalRemainingBlankCondition,$H326="",
_xlpm.IsPeriodBlankCondition,ISBLANK($A327),
_xlpm.Calculation,IF(_xlpm.IsPeriodBlankCondition,"",IF(_xlpm.IsPrincipalRemainingBlankCondition,"",IF(_xlpm.IsPrincipalRemainingZeroCondition,"",_xlpm.StartingPrincipalBalance))),
_xlpm.Calculation
)</f>
        <v>73682.208762334834</v>
      </c>
      <c r="F327" s="5" cm="1">
        <f t="array" ref="F327">_xlfn.LET(
_xlpm.InterestCalculation,$H326*($C327/12),
_xlpm.IsPrincipalRemainingZeroCondition,ROUND($H326,2)=0,
_xlpm.IsPrincipalRemainingBlankCondition,$H326="",
_xlpm.IsPeriodBlankCondition,ISBLANK($A327),
_xlpm.Calculation,IF(_xlpm.IsPeriodBlankCondition,"",IF(_xlpm.IsPrincipalRemainingBlankCondition,"",IF(_xlpm.IsPrincipalRemainingZeroCondition,"",_xlpm.InterestCalculation))),
_xlpm.Calculation
)</f>
        <v>614.01840635279029</v>
      </c>
      <c r="G327" s="5">
        <f>_xlfn.LET(
_xlpm.PrincipalOwedCalculation,$D327-$F327,
_xlpm.IsPrincipalLessThenOrEqualToMonthlyPaymentCondition,$H326&lt;=$D327,
_xlpm.IsPrincipalZeroCondition,ROUND($H326,2) = 0,
_xlpm.IsPrincipalRemainingBlankCondition,$H326="",
_xlpm.IsPeriodBlankCondition,ISBLANK($A327),
_xlpm.Calculation,IF(_xlpm.IsPeriodBlankCondition,"",IF(_xlpm.IsPrincipalRemainingBlankCondition,"",IF(_xlpm.IsPrincipalZeroCondition,"",IF(_xlpm.IsPrincipalLessThenOrEqualToMonthlyPaymentCondition,$H326,_xlpm.PrincipalOwedCalculation)))),
_xlpm.Calculation
)</f>
        <v>971.99205903796553</v>
      </c>
      <c r="H327" s="5">
        <f>_xlfn.LET(
_xlpm.StartingBalanceGreaterThanPrincipalOwedPlusPrepaymentCondition,$E327&gt;=$G327,
_xlpm.IsPrincpalOwedPlusPrepaymentLessThanOrEqualToPrincipalRemainingCondition,ROUND($G327,2)&lt;=ROUND($H326,2),
_xlpm.IsCurrentPrincapalOwedAmtGreaterThanPrevPrincipalOwedCondition,$G326&gt;$H326,
_xlpm.IsPrincipalZeroCondition,ROUND($H326,2) = 0,
_xlpm.IsPrincipalRemainingBlankCondition,$H326="",
_xlpm.IsPeriodBlankCondition,ISBLANK($A327),
_xlpm.Calculation,IF(_xlpm.IsPeriodBlankCondition,"",IF(_xlpm.IsPrincipalRemainingBlankCondition,"",IF(_xlpm.IsPrincipalZeroCondition,"",IF(_xlpm.StartingBalanceGreaterThanPrincipalOwedPlusPrepaymentCondition,$E327-$G327,0)))),
_xlpm.Calculation
)</f>
        <v>72710.216703296872</v>
      </c>
      <c r="I327" s="5">
        <f>_xlfn.LET(
_xlpm.PrincpalRemainingCalculation,$B$11,
_xlpm.IsPrincipalZeroCondition,ROUND($H326,2) = 0,
_xlpm.IsPrincipalRemainingBlankCondition,$H326="",
_xlpm.IsPeriodBlankCondition,ISBLANK($A327),
_xlpm.Calculation,IF(_xlpm.IsPeriodBlankCondition,"",IF(_xlpm.IsPrincipalRemainingBlankCondition,"",IF(_xlpm.IsPrincipalZeroCondition,"",_xlpm.PrincpalRemainingCalculation))),
_xlpm.Calculation
)</f>
        <v>500</v>
      </c>
      <c r="J327" s="5" t="str">
        <f>_xlfn.LET(
_xlpm.IsPrincipalRemainingLessThanOrEqualToPMICutoffAmtCondition,$H326&lt;=$B$2*(1-$B$13),
_xlpm.PMIMonthlyPayment,$B$17,
_xlpm.IsPrincipalZeroCondition,ROUND($H326,2) = 0,
_xlpm.IsPrincipalRemainingBlankCondition,$H326="",
_xlpm.IsPeriodBlankCondition,ISBLANK($A327),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27" s="5">
        <f>_xlfn.LET(
_xlpm.IfPMIOwedIsBlank,IF($J327 = "",0,$J327),
_xlpm.TotalMonthlyPaymentCalculation,$F327+$G327+$I327+_xlpm.IfPMIOwedIsBlank,
_xlpm.IsPrincipalZeroCondition,ROUND($H326,2) = 0,
_xlpm.IsPrincipalRemainingBlankCondition,$H326="",
_xlpm.IsPeriodBlankCondition,ISBLANK($A327),
_xlpm.Calculation,IF(_xlpm.IsPeriodBlankCondition,"",IF(_xlpm.IsPrincipalRemainingBlankCondition,"",IF(_xlpm.IsPrincipalZeroCondition,"",_xlpm.TotalMonthlyPaymentCalculation))),
_xlpm.Calculation
)</f>
        <v>2086.0104653907556</v>
      </c>
      <c r="N327" s="5"/>
    </row>
    <row r="328" spans="1:14" x14ac:dyDescent="0.3">
      <c r="A328">
        <v>303</v>
      </c>
      <c r="B328" s="53">
        <f t="shared" si="4"/>
        <v>53022</v>
      </c>
      <c r="C328" s="70">
        <f>IF(ISBLANK($A328),"",'Variable Mortgage Schedule'!$C328)</f>
        <v>0.1</v>
      </c>
      <c r="D328" s="63">
        <f>_xlfn.LET(
_xlpm.Payment,IF(OR($C328&lt;&gt;$C327,$C327=""),-PMT($C328/12,COUNT($A328:$A$625),$H327),$D327),
_xlpm.IsPrincipalRemainingZeroCondition,ROUND($H327,2)=0,
_xlpm.IsPrincipalRemainingBlankCondition,$H327="",
_xlpm.IsPeriodBlankCondition,ISBLANK($A328),
_xlpm.Calculation,IF(_xlpm.IsPeriodBlankCondition,"",IF(_xlpm.IsPrincipalRemainingBlankCondition,"",IF(_xlpm.IsPrincipalRemainingZeroCondition,"",_xlpm.Payment))),
_xlpm.Calculation
)</f>
        <v>1586.0104653907558</v>
      </c>
      <c r="E328" s="5">
        <f>_xlfn.LET(
_xlpm.StartingPrincipalBalance,$H327,
_xlpm.IsPrincipalRemainingZeroCondition,ROUND($H327,2)=0,
_xlpm.IsPrincipalRemainingBlankCondition,$H327="",
_xlpm.IsPeriodBlankCondition,ISBLANK($A328),
_xlpm.Calculation,IF(_xlpm.IsPeriodBlankCondition,"",IF(_xlpm.IsPrincipalRemainingBlankCondition,"",IF(_xlpm.IsPrincipalRemainingZeroCondition,"",_xlpm.StartingPrincipalBalance))),
_xlpm.Calculation
)</f>
        <v>72710.216703296872</v>
      </c>
      <c r="F328" s="5" cm="1">
        <f t="array" ref="F328">_xlfn.LET(
_xlpm.InterestCalculation,$H327*($C328/12),
_xlpm.IsPrincipalRemainingZeroCondition,ROUND($H327,2)=0,
_xlpm.IsPrincipalRemainingBlankCondition,$H327="",
_xlpm.IsPeriodBlankCondition,ISBLANK($A328),
_xlpm.Calculation,IF(_xlpm.IsPeriodBlankCondition,"",IF(_xlpm.IsPrincipalRemainingBlankCondition,"",IF(_xlpm.IsPrincipalRemainingZeroCondition,"",_xlpm.InterestCalculation))),
_xlpm.Calculation
)</f>
        <v>605.91847252747391</v>
      </c>
      <c r="G328" s="5">
        <f>_xlfn.LET(
_xlpm.PrincipalOwedCalculation,$D328-$F328,
_xlpm.IsPrincipalLessThenOrEqualToMonthlyPaymentCondition,$H327&lt;=$D328,
_xlpm.IsPrincipalZeroCondition,ROUND($H327,2) = 0,
_xlpm.IsPrincipalRemainingBlankCondition,$H327="",
_xlpm.IsPeriodBlankCondition,ISBLANK($A328),
_xlpm.Calculation,IF(_xlpm.IsPeriodBlankCondition,"",IF(_xlpm.IsPrincipalRemainingBlankCondition,"",IF(_xlpm.IsPrincipalZeroCondition,"",IF(_xlpm.IsPrincipalLessThenOrEqualToMonthlyPaymentCondition,$H327,_xlpm.PrincipalOwedCalculation)))),
_xlpm.Calculation
)</f>
        <v>980.09199286328192</v>
      </c>
      <c r="H328" s="5">
        <f>_xlfn.LET(
_xlpm.StartingBalanceGreaterThanPrincipalOwedPlusPrepaymentCondition,$E328&gt;=$G328,
_xlpm.IsPrincpalOwedPlusPrepaymentLessThanOrEqualToPrincipalRemainingCondition,ROUND($G328,2)&lt;=ROUND($H327,2),
_xlpm.IsCurrentPrincapalOwedAmtGreaterThanPrevPrincipalOwedCondition,$G327&gt;$H327,
_xlpm.IsPrincipalZeroCondition,ROUND($H327,2) = 0,
_xlpm.IsPrincipalRemainingBlankCondition,$H327="",
_xlpm.IsPeriodBlankCondition,ISBLANK($A328),
_xlpm.Calculation,IF(_xlpm.IsPeriodBlankCondition,"",IF(_xlpm.IsPrincipalRemainingBlankCondition,"",IF(_xlpm.IsPrincipalZeroCondition,"",IF(_xlpm.StartingBalanceGreaterThanPrincipalOwedPlusPrepaymentCondition,$E328-$G328,0)))),
_xlpm.Calculation
)</f>
        <v>71730.124710433593</v>
      </c>
      <c r="I328" s="5">
        <f>_xlfn.LET(
_xlpm.PrincpalRemainingCalculation,$B$11,
_xlpm.IsPrincipalZeroCondition,ROUND($H327,2) = 0,
_xlpm.IsPrincipalRemainingBlankCondition,$H327="",
_xlpm.IsPeriodBlankCondition,ISBLANK($A328),
_xlpm.Calculation,IF(_xlpm.IsPeriodBlankCondition,"",IF(_xlpm.IsPrincipalRemainingBlankCondition,"",IF(_xlpm.IsPrincipalZeroCondition,"",_xlpm.PrincpalRemainingCalculation))),
_xlpm.Calculation
)</f>
        <v>500</v>
      </c>
      <c r="J328" s="5" t="str">
        <f>_xlfn.LET(
_xlpm.IsPrincipalRemainingLessThanOrEqualToPMICutoffAmtCondition,$H327&lt;=$B$2*(1-$B$13),
_xlpm.PMIMonthlyPayment,$B$17,
_xlpm.IsPrincipalZeroCondition,ROUND($H327,2) = 0,
_xlpm.IsPrincipalRemainingBlankCondition,$H327="",
_xlpm.IsPeriodBlankCondition,ISBLANK($A328),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28" s="5">
        <f>_xlfn.LET(
_xlpm.IfPMIOwedIsBlank,IF($J328 = "",0,$J328),
_xlpm.TotalMonthlyPaymentCalculation,$F328+$G328+$I328+_xlpm.IfPMIOwedIsBlank,
_xlpm.IsPrincipalZeroCondition,ROUND($H327,2) = 0,
_xlpm.IsPrincipalRemainingBlankCondition,$H327="",
_xlpm.IsPeriodBlankCondition,ISBLANK($A328),
_xlpm.Calculation,IF(_xlpm.IsPeriodBlankCondition,"",IF(_xlpm.IsPrincipalRemainingBlankCondition,"",IF(_xlpm.IsPrincipalZeroCondition,"",_xlpm.TotalMonthlyPaymentCalculation))),
_xlpm.Calculation
)</f>
        <v>2086.0104653907556</v>
      </c>
      <c r="N328" s="5"/>
    </row>
    <row r="329" spans="1:14" x14ac:dyDescent="0.3">
      <c r="A329">
        <v>304</v>
      </c>
      <c r="B329" s="53">
        <f t="shared" si="4"/>
        <v>53053</v>
      </c>
      <c r="C329" s="70">
        <f>IF(ISBLANK($A329),"",'Variable Mortgage Schedule'!$C329)</f>
        <v>0.1</v>
      </c>
      <c r="D329" s="63">
        <f>_xlfn.LET(
_xlpm.Payment,IF(OR($C329&lt;&gt;$C328,$C328=""),-PMT($C329/12,COUNT($A329:$A$625),$H328),$D328),
_xlpm.IsPrincipalRemainingZeroCondition,ROUND($H328,2)=0,
_xlpm.IsPrincipalRemainingBlankCondition,$H328="",
_xlpm.IsPeriodBlankCondition,ISBLANK($A329),
_xlpm.Calculation,IF(_xlpm.IsPeriodBlankCondition,"",IF(_xlpm.IsPrincipalRemainingBlankCondition,"",IF(_xlpm.IsPrincipalRemainingZeroCondition,"",_xlpm.Payment))),
_xlpm.Calculation
)</f>
        <v>1586.0104653907558</v>
      </c>
      <c r="E329" s="5">
        <f>_xlfn.LET(
_xlpm.StartingPrincipalBalance,$H328,
_xlpm.IsPrincipalRemainingZeroCondition,ROUND($H328,2)=0,
_xlpm.IsPrincipalRemainingBlankCondition,$H328="",
_xlpm.IsPeriodBlankCondition,ISBLANK($A329),
_xlpm.Calculation,IF(_xlpm.IsPeriodBlankCondition,"",IF(_xlpm.IsPrincipalRemainingBlankCondition,"",IF(_xlpm.IsPrincipalRemainingZeroCondition,"",_xlpm.StartingPrincipalBalance))),
_xlpm.Calculation
)</f>
        <v>71730.124710433593</v>
      </c>
      <c r="F329" s="5" cm="1">
        <f t="array" ref="F329">_xlfn.LET(
_xlpm.InterestCalculation,$H328*($C329/12),
_xlpm.IsPrincipalRemainingZeroCondition,ROUND($H328,2)=0,
_xlpm.IsPrincipalRemainingBlankCondition,$H328="",
_xlpm.IsPeriodBlankCondition,ISBLANK($A329),
_xlpm.Calculation,IF(_xlpm.IsPeriodBlankCondition,"",IF(_xlpm.IsPrincipalRemainingBlankCondition,"",IF(_xlpm.IsPrincipalRemainingZeroCondition,"",_xlpm.InterestCalculation))),
_xlpm.Calculation
)</f>
        <v>597.75103925361327</v>
      </c>
      <c r="G329" s="5">
        <f>_xlfn.LET(
_xlpm.PrincipalOwedCalculation,$D329-$F329,
_xlpm.IsPrincipalLessThenOrEqualToMonthlyPaymentCondition,$H328&lt;=$D329,
_xlpm.IsPrincipalZeroCondition,ROUND($H328,2) = 0,
_xlpm.IsPrincipalRemainingBlankCondition,$H328="",
_xlpm.IsPeriodBlankCondition,ISBLANK($A329),
_xlpm.Calculation,IF(_xlpm.IsPeriodBlankCondition,"",IF(_xlpm.IsPrincipalRemainingBlankCondition,"",IF(_xlpm.IsPrincipalZeroCondition,"",IF(_xlpm.IsPrincipalLessThenOrEqualToMonthlyPaymentCondition,$H328,_xlpm.PrincipalOwedCalculation)))),
_xlpm.Calculation
)</f>
        <v>988.25942613714255</v>
      </c>
      <c r="H329" s="5">
        <f>_xlfn.LET(
_xlpm.StartingBalanceGreaterThanPrincipalOwedPlusPrepaymentCondition,$E329&gt;=$G329,
_xlpm.IsPrincpalOwedPlusPrepaymentLessThanOrEqualToPrincipalRemainingCondition,ROUND($G329,2)&lt;=ROUND($H328,2),
_xlpm.IsCurrentPrincapalOwedAmtGreaterThanPrevPrincipalOwedCondition,$G328&gt;$H328,
_xlpm.IsPrincipalZeroCondition,ROUND($H328,2) = 0,
_xlpm.IsPrincipalRemainingBlankCondition,$H328="",
_xlpm.IsPeriodBlankCondition,ISBLANK($A329),
_xlpm.Calculation,IF(_xlpm.IsPeriodBlankCondition,"",IF(_xlpm.IsPrincipalRemainingBlankCondition,"",IF(_xlpm.IsPrincipalZeroCondition,"",IF(_xlpm.StartingBalanceGreaterThanPrincipalOwedPlusPrepaymentCondition,$E329-$G329,0)))),
_xlpm.Calculation
)</f>
        <v>70741.865284296451</v>
      </c>
      <c r="I329" s="5">
        <f>_xlfn.LET(
_xlpm.PrincpalRemainingCalculation,$B$11,
_xlpm.IsPrincipalZeroCondition,ROUND($H328,2) = 0,
_xlpm.IsPrincipalRemainingBlankCondition,$H328="",
_xlpm.IsPeriodBlankCondition,ISBLANK($A329),
_xlpm.Calculation,IF(_xlpm.IsPeriodBlankCondition,"",IF(_xlpm.IsPrincipalRemainingBlankCondition,"",IF(_xlpm.IsPrincipalZeroCondition,"",_xlpm.PrincpalRemainingCalculation))),
_xlpm.Calculation
)</f>
        <v>500</v>
      </c>
      <c r="J329" s="5" t="str">
        <f>_xlfn.LET(
_xlpm.IsPrincipalRemainingLessThanOrEqualToPMICutoffAmtCondition,$H328&lt;=$B$2*(1-$B$13),
_xlpm.PMIMonthlyPayment,$B$17,
_xlpm.IsPrincipalZeroCondition,ROUND($H328,2) = 0,
_xlpm.IsPrincipalRemainingBlankCondition,$H328="",
_xlpm.IsPeriodBlankCondition,ISBLANK($A329),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29" s="5">
        <f>_xlfn.LET(
_xlpm.IfPMIOwedIsBlank,IF($J329 = "",0,$J329),
_xlpm.TotalMonthlyPaymentCalculation,$F329+$G329+$I329+_xlpm.IfPMIOwedIsBlank,
_xlpm.IsPrincipalZeroCondition,ROUND($H328,2) = 0,
_xlpm.IsPrincipalRemainingBlankCondition,$H328="",
_xlpm.IsPeriodBlankCondition,ISBLANK($A329),
_xlpm.Calculation,IF(_xlpm.IsPeriodBlankCondition,"",IF(_xlpm.IsPrincipalRemainingBlankCondition,"",IF(_xlpm.IsPrincipalZeroCondition,"",_xlpm.TotalMonthlyPaymentCalculation))),
_xlpm.Calculation
)</f>
        <v>2086.0104653907556</v>
      </c>
      <c r="N329" s="5"/>
    </row>
    <row r="330" spans="1:14" x14ac:dyDescent="0.3">
      <c r="A330">
        <v>305</v>
      </c>
      <c r="B330" s="53">
        <f t="shared" si="4"/>
        <v>53083</v>
      </c>
      <c r="C330" s="70">
        <f>IF(ISBLANK($A330),"",'Variable Mortgage Schedule'!$C330)</f>
        <v>0.1</v>
      </c>
      <c r="D330" s="63">
        <f>_xlfn.LET(
_xlpm.Payment,IF(OR($C330&lt;&gt;$C329,$C329=""),-PMT($C330/12,COUNT($A330:$A$625),$H329),$D329),
_xlpm.IsPrincipalRemainingZeroCondition,ROUND($H329,2)=0,
_xlpm.IsPrincipalRemainingBlankCondition,$H329="",
_xlpm.IsPeriodBlankCondition,ISBLANK($A330),
_xlpm.Calculation,IF(_xlpm.IsPeriodBlankCondition,"",IF(_xlpm.IsPrincipalRemainingBlankCondition,"",IF(_xlpm.IsPrincipalRemainingZeroCondition,"",_xlpm.Payment))),
_xlpm.Calculation
)</f>
        <v>1586.0104653907558</v>
      </c>
      <c r="E330" s="5">
        <f>_xlfn.LET(
_xlpm.StartingPrincipalBalance,$H329,
_xlpm.IsPrincipalRemainingZeroCondition,ROUND($H329,2)=0,
_xlpm.IsPrincipalRemainingBlankCondition,$H329="",
_xlpm.IsPeriodBlankCondition,ISBLANK($A330),
_xlpm.Calculation,IF(_xlpm.IsPeriodBlankCondition,"",IF(_xlpm.IsPrincipalRemainingBlankCondition,"",IF(_xlpm.IsPrincipalRemainingZeroCondition,"",_xlpm.StartingPrincipalBalance))),
_xlpm.Calculation
)</f>
        <v>70741.865284296451</v>
      </c>
      <c r="F330" s="5" cm="1">
        <f t="array" ref="F330">_xlfn.LET(
_xlpm.InterestCalculation,$H329*($C330/12),
_xlpm.IsPrincipalRemainingZeroCondition,ROUND($H329,2)=0,
_xlpm.IsPrincipalRemainingBlankCondition,$H329="",
_xlpm.IsPeriodBlankCondition,ISBLANK($A330),
_xlpm.Calculation,IF(_xlpm.IsPeriodBlankCondition,"",IF(_xlpm.IsPrincipalRemainingBlankCondition,"",IF(_xlpm.IsPrincipalRemainingZeroCondition,"",_xlpm.InterestCalculation))),
_xlpm.Calculation
)</f>
        <v>589.51554403580371</v>
      </c>
      <c r="G330" s="5">
        <f>_xlfn.LET(
_xlpm.PrincipalOwedCalculation,$D330-$F330,
_xlpm.IsPrincipalLessThenOrEqualToMonthlyPaymentCondition,$H329&lt;=$D330,
_xlpm.IsPrincipalZeroCondition,ROUND($H329,2) = 0,
_xlpm.IsPrincipalRemainingBlankCondition,$H329="",
_xlpm.IsPeriodBlankCondition,ISBLANK($A330),
_xlpm.Calculation,IF(_xlpm.IsPeriodBlankCondition,"",IF(_xlpm.IsPrincipalRemainingBlankCondition,"",IF(_xlpm.IsPrincipalZeroCondition,"",IF(_xlpm.IsPrincipalLessThenOrEqualToMonthlyPaymentCondition,$H329,_xlpm.PrincipalOwedCalculation)))),
_xlpm.Calculation
)</f>
        <v>996.49492135495211</v>
      </c>
      <c r="H330" s="5">
        <f>_xlfn.LET(
_xlpm.StartingBalanceGreaterThanPrincipalOwedPlusPrepaymentCondition,$E330&gt;=$G330,
_xlpm.IsPrincpalOwedPlusPrepaymentLessThanOrEqualToPrincipalRemainingCondition,ROUND($G330,2)&lt;=ROUND($H329,2),
_xlpm.IsCurrentPrincapalOwedAmtGreaterThanPrevPrincipalOwedCondition,$G329&gt;$H329,
_xlpm.IsPrincipalZeroCondition,ROUND($H329,2) = 0,
_xlpm.IsPrincipalRemainingBlankCondition,$H329="",
_xlpm.IsPeriodBlankCondition,ISBLANK($A330),
_xlpm.Calculation,IF(_xlpm.IsPeriodBlankCondition,"",IF(_xlpm.IsPrincipalRemainingBlankCondition,"",IF(_xlpm.IsPrincipalZeroCondition,"",IF(_xlpm.StartingBalanceGreaterThanPrincipalOwedPlusPrepaymentCondition,$E330-$G330,0)))),
_xlpm.Calculation
)</f>
        <v>69745.370362941496</v>
      </c>
      <c r="I330" s="5">
        <f>_xlfn.LET(
_xlpm.PrincpalRemainingCalculation,$B$11,
_xlpm.IsPrincipalZeroCondition,ROUND($H329,2) = 0,
_xlpm.IsPrincipalRemainingBlankCondition,$H329="",
_xlpm.IsPeriodBlankCondition,ISBLANK($A330),
_xlpm.Calculation,IF(_xlpm.IsPeriodBlankCondition,"",IF(_xlpm.IsPrincipalRemainingBlankCondition,"",IF(_xlpm.IsPrincipalZeroCondition,"",_xlpm.PrincpalRemainingCalculation))),
_xlpm.Calculation
)</f>
        <v>500</v>
      </c>
      <c r="J330" s="5" t="str">
        <f>_xlfn.LET(
_xlpm.IsPrincipalRemainingLessThanOrEqualToPMICutoffAmtCondition,$H329&lt;=$B$2*(1-$B$13),
_xlpm.PMIMonthlyPayment,$B$17,
_xlpm.IsPrincipalZeroCondition,ROUND($H329,2) = 0,
_xlpm.IsPrincipalRemainingBlankCondition,$H329="",
_xlpm.IsPeriodBlankCondition,ISBLANK($A330),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30" s="5">
        <f>_xlfn.LET(
_xlpm.IfPMIOwedIsBlank,IF($J330 = "",0,$J330),
_xlpm.TotalMonthlyPaymentCalculation,$F330+$G330+$I330+_xlpm.IfPMIOwedIsBlank,
_xlpm.IsPrincipalZeroCondition,ROUND($H329,2) = 0,
_xlpm.IsPrincipalRemainingBlankCondition,$H329="",
_xlpm.IsPeriodBlankCondition,ISBLANK($A330),
_xlpm.Calculation,IF(_xlpm.IsPeriodBlankCondition,"",IF(_xlpm.IsPrincipalRemainingBlankCondition,"",IF(_xlpm.IsPrincipalZeroCondition,"",_xlpm.TotalMonthlyPaymentCalculation))),
_xlpm.Calculation
)</f>
        <v>2086.0104653907556</v>
      </c>
      <c r="N330" s="5"/>
    </row>
    <row r="331" spans="1:14" x14ac:dyDescent="0.3">
      <c r="A331">
        <v>306</v>
      </c>
      <c r="B331" s="53">
        <f t="shared" si="4"/>
        <v>53114</v>
      </c>
      <c r="C331" s="70">
        <f>IF(ISBLANK($A331),"",'Variable Mortgage Schedule'!$C331)</f>
        <v>0.1</v>
      </c>
      <c r="D331" s="63">
        <f>_xlfn.LET(
_xlpm.Payment,IF(OR($C331&lt;&gt;$C330,$C330=""),-PMT($C331/12,COUNT($A331:$A$625),$H330),$D330),
_xlpm.IsPrincipalRemainingZeroCondition,ROUND($H330,2)=0,
_xlpm.IsPrincipalRemainingBlankCondition,$H330="",
_xlpm.IsPeriodBlankCondition,ISBLANK($A331),
_xlpm.Calculation,IF(_xlpm.IsPeriodBlankCondition,"",IF(_xlpm.IsPrincipalRemainingBlankCondition,"",IF(_xlpm.IsPrincipalRemainingZeroCondition,"",_xlpm.Payment))),
_xlpm.Calculation
)</f>
        <v>1586.0104653907558</v>
      </c>
      <c r="E331" s="5">
        <f>_xlfn.LET(
_xlpm.StartingPrincipalBalance,$H330,
_xlpm.IsPrincipalRemainingZeroCondition,ROUND($H330,2)=0,
_xlpm.IsPrincipalRemainingBlankCondition,$H330="",
_xlpm.IsPeriodBlankCondition,ISBLANK($A331),
_xlpm.Calculation,IF(_xlpm.IsPeriodBlankCondition,"",IF(_xlpm.IsPrincipalRemainingBlankCondition,"",IF(_xlpm.IsPrincipalRemainingZeroCondition,"",_xlpm.StartingPrincipalBalance))),
_xlpm.Calculation
)</f>
        <v>69745.370362941496</v>
      </c>
      <c r="F331" s="5" cm="1">
        <f t="array" ref="F331">_xlfn.LET(
_xlpm.InterestCalculation,$H330*($C331/12),
_xlpm.IsPrincipalRemainingZeroCondition,ROUND($H330,2)=0,
_xlpm.IsPrincipalRemainingBlankCondition,$H330="",
_xlpm.IsPeriodBlankCondition,ISBLANK($A331),
_xlpm.Calculation,IF(_xlpm.IsPeriodBlankCondition,"",IF(_xlpm.IsPrincipalRemainingBlankCondition,"",IF(_xlpm.IsPrincipalRemainingZeroCondition,"",_xlpm.InterestCalculation))),
_xlpm.Calculation
)</f>
        <v>581.21141969117912</v>
      </c>
      <c r="G331" s="5">
        <f>_xlfn.LET(
_xlpm.PrincipalOwedCalculation,$D331-$F331,
_xlpm.IsPrincipalLessThenOrEqualToMonthlyPaymentCondition,$H330&lt;=$D331,
_xlpm.IsPrincipalZeroCondition,ROUND($H330,2) = 0,
_xlpm.IsPrincipalRemainingBlankCondition,$H330="",
_xlpm.IsPeriodBlankCondition,ISBLANK($A331),
_xlpm.Calculation,IF(_xlpm.IsPeriodBlankCondition,"",IF(_xlpm.IsPrincipalRemainingBlankCondition,"",IF(_xlpm.IsPrincipalZeroCondition,"",IF(_xlpm.IsPrincipalLessThenOrEqualToMonthlyPaymentCondition,$H330,_xlpm.PrincipalOwedCalculation)))),
_xlpm.Calculation
)</f>
        <v>1004.7990456995767</v>
      </c>
      <c r="H331" s="5">
        <f>_xlfn.LET(
_xlpm.StartingBalanceGreaterThanPrincipalOwedPlusPrepaymentCondition,$E331&gt;=$G331,
_xlpm.IsPrincpalOwedPlusPrepaymentLessThanOrEqualToPrincipalRemainingCondition,ROUND($G331,2)&lt;=ROUND($H330,2),
_xlpm.IsCurrentPrincapalOwedAmtGreaterThanPrevPrincipalOwedCondition,$G330&gt;$H330,
_xlpm.IsPrincipalZeroCondition,ROUND($H330,2) = 0,
_xlpm.IsPrincipalRemainingBlankCondition,$H330="",
_xlpm.IsPeriodBlankCondition,ISBLANK($A331),
_xlpm.Calculation,IF(_xlpm.IsPeriodBlankCondition,"",IF(_xlpm.IsPrincipalRemainingBlankCondition,"",IF(_xlpm.IsPrincipalZeroCondition,"",IF(_xlpm.StartingBalanceGreaterThanPrincipalOwedPlusPrepaymentCondition,$E331-$G331,0)))),
_xlpm.Calculation
)</f>
        <v>68740.57131724192</v>
      </c>
      <c r="I331" s="5">
        <f>_xlfn.LET(
_xlpm.PrincpalRemainingCalculation,$B$11,
_xlpm.IsPrincipalZeroCondition,ROUND($H330,2) = 0,
_xlpm.IsPrincipalRemainingBlankCondition,$H330="",
_xlpm.IsPeriodBlankCondition,ISBLANK($A331),
_xlpm.Calculation,IF(_xlpm.IsPeriodBlankCondition,"",IF(_xlpm.IsPrincipalRemainingBlankCondition,"",IF(_xlpm.IsPrincipalZeroCondition,"",_xlpm.PrincpalRemainingCalculation))),
_xlpm.Calculation
)</f>
        <v>500</v>
      </c>
      <c r="J331" s="5" t="str">
        <f>_xlfn.LET(
_xlpm.IsPrincipalRemainingLessThanOrEqualToPMICutoffAmtCondition,$H330&lt;=$B$2*(1-$B$13),
_xlpm.PMIMonthlyPayment,$B$17,
_xlpm.IsPrincipalZeroCondition,ROUND($H330,2) = 0,
_xlpm.IsPrincipalRemainingBlankCondition,$H330="",
_xlpm.IsPeriodBlankCondition,ISBLANK($A331),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31" s="5">
        <f>_xlfn.LET(
_xlpm.IfPMIOwedIsBlank,IF($J331 = "",0,$J331),
_xlpm.TotalMonthlyPaymentCalculation,$F331+$G331+$I331+_xlpm.IfPMIOwedIsBlank,
_xlpm.IsPrincipalZeroCondition,ROUND($H330,2) = 0,
_xlpm.IsPrincipalRemainingBlankCondition,$H330="",
_xlpm.IsPeriodBlankCondition,ISBLANK($A331),
_xlpm.Calculation,IF(_xlpm.IsPeriodBlankCondition,"",IF(_xlpm.IsPrincipalRemainingBlankCondition,"",IF(_xlpm.IsPrincipalZeroCondition,"",_xlpm.TotalMonthlyPaymentCalculation))),
_xlpm.Calculation
)</f>
        <v>2086.0104653907556</v>
      </c>
      <c r="N331" s="5"/>
    </row>
    <row r="332" spans="1:14" x14ac:dyDescent="0.3">
      <c r="A332">
        <v>307</v>
      </c>
      <c r="B332" s="53">
        <f t="shared" si="4"/>
        <v>53144</v>
      </c>
      <c r="C332" s="70">
        <f>IF(ISBLANK($A332),"",'Variable Mortgage Schedule'!$C332)</f>
        <v>0.1</v>
      </c>
      <c r="D332" s="63">
        <f>_xlfn.LET(
_xlpm.Payment,IF(OR($C332&lt;&gt;$C331,$C331=""),-PMT($C332/12,COUNT($A332:$A$625),$H331),$D331),
_xlpm.IsPrincipalRemainingZeroCondition,ROUND($H331,2)=0,
_xlpm.IsPrincipalRemainingBlankCondition,$H331="",
_xlpm.IsPeriodBlankCondition,ISBLANK($A332),
_xlpm.Calculation,IF(_xlpm.IsPeriodBlankCondition,"",IF(_xlpm.IsPrincipalRemainingBlankCondition,"",IF(_xlpm.IsPrincipalRemainingZeroCondition,"",_xlpm.Payment))),
_xlpm.Calculation
)</f>
        <v>1586.0104653907558</v>
      </c>
      <c r="E332" s="5">
        <f>_xlfn.LET(
_xlpm.StartingPrincipalBalance,$H331,
_xlpm.IsPrincipalRemainingZeroCondition,ROUND($H331,2)=0,
_xlpm.IsPrincipalRemainingBlankCondition,$H331="",
_xlpm.IsPeriodBlankCondition,ISBLANK($A332),
_xlpm.Calculation,IF(_xlpm.IsPeriodBlankCondition,"",IF(_xlpm.IsPrincipalRemainingBlankCondition,"",IF(_xlpm.IsPrincipalRemainingZeroCondition,"",_xlpm.StartingPrincipalBalance))),
_xlpm.Calculation
)</f>
        <v>68740.57131724192</v>
      </c>
      <c r="F332" s="5" cm="1">
        <f t="array" ref="F332">_xlfn.LET(
_xlpm.InterestCalculation,$H331*($C332/12),
_xlpm.IsPrincipalRemainingZeroCondition,ROUND($H331,2)=0,
_xlpm.IsPrincipalRemainingBlankCondition,$H331="",
_xlpm.IsPeriodBlankCondition,ISBLANK($A332),
_xlpm.Calculation,IF(_xlpm.IsPeriodBlankCondition,"",IF(_xlpm.IsPrincipalRemainingBlankCondition,"",IF(_xlpm.IsPrincipalRemainingZeroCondition,"",_xlpm.InterestCalculation))),
_xlpm.Calculation
)</f>
        <v>572.83809431034933</v>
      </c>
      <c r="G332" s="5">
        <f>_xlfn.LET(
_xlpm.PrincipalOwedCalculation,$D332-$F332,
_xlpm.IsPrincipalLessThenOrEqualToMonthlyPaymentCondition,$H331&lt;=$D332,
_xlpm.IsPrincipalZeroCondition,ROUND($H331,2) = 0,
_xlpm.IsPrincipalRemainingBlankCondition,$H331="",
_xlpm.IsPeriodBlankCondition,ISBLANK($A332),
_xlpm.Calculation,IF(_xlpm.IsPeriodBlankCondition,"",IF(_xlpm.IsPrincipalRemainingBlankCondition,"",IF(_xlpm.IsPrincipalZeroCondition,"",IF(_xlpm.IsPrincipalLessThenOrEqualToMonthlyPaymentCondition,$H331,_xlpm.PrincipalOwedCalculation)))),
_xlpm.Calculation
)</f>
        <v>1013.1723710804065</v>
      </c>
      <c r="H332" s="5">
        <f>_xlfn.LET(
_xlpm.StartingBalanceGreaterThanPrincipalOwedPlusPrepaymentCondition,$E332&gt;=$G332,
_xlpm.IsPrincpalOwedPlusPrepaymentLessThanOrEqualToPrincipalRemainingCondition,ROUND($G332,2)&lt;=ROUND($H331,2),
_xlpm.IsCurrentPrincapalOwedAmtGreaterThanPrevPrincipalOwedCondition,$G331&gt;$H331,
_xlpm.IsPrincipalZeroCondition,ROUND($H331,2) = 0,
_xlpm.IsPrincipalRemainingBlankCondition,$H331="",
_xlpm.IsPeriodBlankCondition,ISBLANK($A332),
_xlpm.Calculation,IF(_xlpm.IsPeriodBlankCondition,"",IF(_xlpm.IsPrincipalRemainingBlankCondition,"",IF(_xlpm.IsPrincipalZeroCondition,"",IF(_xlpm.StartingBalanceGreaterThanPrincipalOwedPlusPrepaymentCondition,$E332-$G332,0)))),
_xlpm.Calculation
)</f>
        <v>67727.398946161513</v>
      </c>
      <c r="I332" s="5">
        <f>_xlfn.LET(
_xlpm.PrincpalRemainingCalculation,$B$11,
_xlpm.IsPrincipalZeroCondition,ROUND($H331,2) = 0,
_xlpm.IsPrincipalRemainingBlankCondition,$H331="",
_xlpm.IsPeriodBlankCondition,ISBLANK($A332),
_xlpm.Calculation,IF(_xlpm.IsPeriodBlankCondition,"",IF(_xlpm.IsPrincipalRemainingBlankCondition,"",IF(_xlpm.IsPrincipalZeroCondition,"",_xlpm.PrincpalRemainingCalculation))),
_xlpm.Calculation
)</f>
        <v>500</v>
      </c>
      <c r="J332" s="5" t="str">
        <f>_xlfn.LET(
_xlpm.IsPrincipalRemainingLessThanOrEqualToPMICutoffAmtCondition,$H331&lt;=$B$2*(1-$B$13),
_xlpm.PMIMonthlyPayment,$B$17,
_xlpm.IsPrincipalZeroCondition,ROUND($H331,2) = 0,
_xlpm.IsPrincipalRemainingBlankCondition,$H331="",
_xlpm.IsPeriodBlankCondition,ISBLANK($A332),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32" s="5">
        <f>_xlfn.LET(
_xlpm.IfPMIOwedIsBlank,IF($J332 = "",0,$J332),
_xlpm.TotalMonthlyPaymentCalculation,$F332+$G332+$I332+_xlpm.IfPMIOwedIsBlank,
_xlpm.IsPrincipalZeroCondition,ROUND($H331,2) = 0,
_xlpm.IsPrincipalRemainingBlankCondition,$H331="",
_xlpm.IsPeriodBlankCondition,ISBLANK($A332),
_xlpm.Calculation,IF(_xlpm.IsPeriodBlankCondition,"",IF(_xlpm.IsPrincipalRemainingBlankCondition,"",IF(_xlpm.IsPrincipalZeroCondition,"",_xlpm.TotalMonthlyPaymentCalculation))),
_xlpm.Calculation
)</f>
        <v>2086.0104653907556</v>
      </c>
      <c r="N332" s="5"/>
    </row>
    <row r="333" spans="1:14" x14ac:dyDescent="0.3">
      <c r="A333">
        <v>308</v>
      </c>
      <c r="B333" s="53">
        <f t="shared" si="4"/>
        <v>53175</v>
      </c>
      <c r="C333" s="70">
        <f>IF(ISBLANK($A333),"",'Variable Mortgage Schedule'!$C333)</f>
        <v>0.1</v>
      </c>
      <c r="D333" s="63">
        <f>_xlfn.LET(
_xlpm.Payment,IF(OR($C333&lt;&gt;$C332,$C332=""),-PMT($C333/12,COUNT($A333:$A$625),$H332),$D332),
_xlpm.IsPrincipalRemainingZeroCondition,ROUND($H332,2)=0,
_xlpm.IsPrincipalRemainingBlankCondition,$H332="",
_xlpm.IsPeriodBlankCondition,ISBLANK($A333),
_xlpm.Calculation,IF(_xlpm.IsPeriodBlankCondition,"",IF(_xlpm.IsPrincipalRemainingBlankCondition,"",IF(_xlpm.IsPrincipalRemainingZeroCondition,"",_xlpm.Payment))),
_xlpm.Calculation
)</f>
        <v>1586.0104653907558</v>
      </c>
      <c r="E333" s="5">
        <f>_xlfn.LET(
_xlpm.StartingPrincipalBalance,$H332,
_xlpm.IsPrincipalRemainingZeroCondition,ROUND($H332,2)=0,
_xlpm.IsPrincipalRemainingBlankCondition,$H332="",
_xlpm.IsPeriodBlankCondition,ISBLANK($A333),
_xlpm.Calculation,IF(_xlpm.IsPeriodBlankCondition,"",IF(_xlpm.IsPrincipalRemainingBlankCondition,"",IF(_xlpm.IsPrincipalRemainingZeroCondition,"",_xlpm.StartingPrincipalBalance))),
_xlpm.Calculation
)</f>
        <v>67727.398946161513</v>
      </c>
      <c r="F333" s="5" cm="1">
        <f t="array" ref="F333">_xlfn.LET(
_xlpm.InterestCalculation,$H332*($C333/12),
_xlpm.IsPrincipalRemainingZeroCondition,ROUND($H332,2)=0,
_xlpm.IsPrincipalRemainingBlankCondition,$H332="",
_xlpm.IsPeriodBlankCondition,ISBLANK($A333),
_xlpm.Calculation,IF(_xlpm.IsPeriodBlankCondition,"",IF(_xlpm.IsPrincipalRemainingBlankCondition,"",IF(_xlpm.IsPrincipalRemainingZeroCondition,"",_xlpm.InterestCalculation))),
_xlpm.Calculation
)</f>
        <v>564.39499121801259</v>
      </c>
      <c r="G333" s="5">
        <f>_xlfn.LET(
_xlpm.PrincipalOwedCalculation,$D333-$F333,
_xlpm.IsPrincipalLessThenOrEqualToMonthlyPaymentCondition,$H332&lt;=$D333,
_xlpm.IsPrincipalZeroCondition,ROUND($H332,2) = 0,
_xlpm.IsPrincipalRemainingBlankCondition,$H332="",
_xlpm.IsPeriodBlankCondition,ISBLANK($A333),
_xlpm.Calculation,IF(_xlpm.IsPeriodBlankCondition,"",IF(_xlpm.IsPrincipalRemainingBlankCondition,"",IF(_xlpm.IsPrincipalZeroCondition,"",IF(_xlpm.IsPrincipalLessThenOrEqualToMonthlyPaymentCondition,$H332,_xlpm.PrincipalOwedCalculation)))),
_xlpm.Calculation
)</f>
        <v>1021.6154741727432</v>
      </c>
      <c r="H333" s="5">
        <f>_xlfn.LET(
_xlpm.StartingBalanceGreaterThanPrincipalOwedPlusPrepaymentCondition,$E333&gt;=$G333,
_xlpm.IsPrincpalOwedPlusPrepaymentLessThanOrEqualToPrincipalRemainingCondition,ROUND($G333,2)&lt;=ROUND($H332,2),
_xlpm.IsCurrentPrincapalOwedAmtGreaterThanPrevPrincipalOwedCondition,$G332&gt;$H332,
_xlpm.IsPrincipalZeroCondition,ROUND($H332,2) = 0,
_xlpm.IsPrincipalRemainingBlankCondition,$H332="",
_xlpm.IsPeriodBlankCondition,ISBLANK($A333),
_xlpm.Calculation,IF(_xlpm.IsPeriodBlankCondition,"",IF(_xlpm.IsPrincipalRemainingBlankCondition,"",IF(_xlpm.IsPrincipalZeroCondition,"",IF(_xlpm.StartingBalanceGreaterThanPrincipalOwedPlusPrepaymentCondition,$E333-$G333,0)))),
_xlpm.Calculation
)</f>
        <v>66705.783471988776</v>
      </c>
      <c r="I333" s="5">
        <f>_xlfn.LET(
_xlpm.PrincpalRemainingCalculation,$B$11,
_xlpm.IsPrincipalZeroCondition,ROUND($H332,2) = 0,
_xlpm.IsPrincipalRemainingBlankCondition,$H332="",
_xlpm.IsPeriodBlankCondition,ISBLANK($A333),
_xlpm.Calculation,IF(_xlpm.IsPeriodBlankCondition,"",IF(_xlpm.IsPrincipalRemainingBlankCondition,"",IF(_xlpm.IsPrincipalZeroCondition,"",_xlpm.PrincpalRemainingCalculation))),
_xlpm.Calculation
)</f>
        <v>500</v>
      </c>
      <c r="J333" s="5" t="str">
        <f>_xlfn.LET(
_xlpm.IsPrincipalRemainingLessThanOrEqualToPMICutoffAmtCondition,$H332&lt;=$B$2*(1-$B$13),
_xlpm.PMIMonthlyPayment,$B$17,
_xlpm.IsPrincipalZeroCondition,ROUND($H332,2) = 0,
_xlpm.IsPrincipalRemainingBlankCondition,$H332="",
_xlpm.IsPeriodBlankCondition,ISBLANK($A333),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33" s="5">
        <f>_xlfn.LET(
_xlpm.IfPMIOwedIsBlank,IF($J333 = "",0,$J333),
_xlpm.TotalMonthlyPaymentCalculation,$F333+$G333+$I333+_xlpm.IfPMIOwedIsBlank,
_xlpm.IsPrincipalZeroCondition,ROUND($H332,2) = 0,
_xlpm.IsPrincipalRemainingBlankCondition,$H332="",
_xlpm.IsPeriodBlankCondition,ISBLANK($A333),
_xlpm.Calculation,IF(_xlpm.IsPeriodBlankCondition,"",IF(_xlpm.IsPrincipalRemainingBlankCondition,"",IF(_xlpm.IsPrincipalZeroCondition,"",_xlpm.TotalMonthlyPaymentCalculation))),
_xlpm.Calculation
)</f>
        <v>2086.0104653907556</v>
      </c>
      <c r="N333" s="5"/>
    </row>
    <row r="334" spans="1:14" x14ac:dyDescent="0.3">
      <c r="A334">
        <v>309</v>
      </c>
      <c r="B334" s="53">
        <f t="shared" si="4"/>
        <v>53206</v>
      </c>
      <c r="C334" s="70">
        <f>IF(ISBLANK($A334),"",'Variable Mortgage Schedule'!$C334)</f>
        <v>0.1</v>
      </c>
      <c r="D334" s="63">
        <f>_xlfn.LET(
_xlpm.Payment,IF(OR($C334&lt;&gt;$C333,$C333=""),-PMT($C334/12,COUNT($A334:$A$625),$H333),$D333),
_xlpm.IsPrincipalRemainingZeroCondition,ROUND($H333,2)=0,
_xlpm.IsPrincipalRemainingBlankCondition,$H333="",
_xlpm.IsPeriodBlankCondition,ISBLANK($A334),
_xlpm.Calculation,IF(_xlpm.IsPeriodBlankCondition,"",IF(_xlpm.IsPrincipalRemainingBlankCondition,"",IF(_xlpm.IsPrincipalRemainingZeroCondition,"",_xlpm.Payment))),
_xlpm.Calculation
)</f>
        <v>1586.0104653907558</v>
      </c>
      <c r="E334" s="5">
        <f>_xlfn.LET(
_xlpm.StartingPrincipalBalance,$H333,
_xlpm.IsPrincipalRemainingZeroCondition,ROUND($H333,2)=0,
_xlpm.IsPrincipalRemainingBlankCondition,$H333="",
_xlpm.IsPeriodBlankCondition,ISBLANK($A334),
_xlpm.Calculation,IF(_xlpm.IsPeriodBlankCondition,"",IF(_xlpm.IsPrincipalRemainingBlankCondition,"",IF(_xlpm.IsPrincipalRemainingZeroCondition,"",_xlpm.StartingPrincipalBalance))),
_xlpm.Calculation
)</f>
        <v>66705.783471988776</v>
      </c>
      <c r="F334" s="5" cm="1">
        <f t="array" ref="F334">_xlfn.LET(
_xlpm.InterestCalculation,$H333*($C334/12),
_xlpm.IsPrincipalRemainingZeroCondition,ROUND($H333,2)=0,
_xlpm.IsPrincipalRemainingBlankCondition,$H333="",
_xlpm.IsPeriodBlankCondition,ISBLANK($A334),
_xlpm.Calculation,IF(_xlpm.IsPeriodBlankCondition,"",IF(_xlpm.IsPrincipalRemainingBlankCondition,"",IF(_xlpm.IsPrincipalRemainingZeroCondition,"",_xlpm.InterestCalculation))),
_xlpm.Calculation
)</f>
        <v>555.88152893323979</v>
      </c>
      <c r="G334" s="5">
        <f>_xlfn.LET(
_xlpm.PrincipalOwedCalculation,$D334-$F334,
_xlpm.IsPrincipalLessThenOrEqualToMonthlyPaymentCondition,$H333&lt;=$D334,
_xlpm.IsPrincipalZeroCondition,ROUND($H333,2) = 0,
_xlpm.IsPrincipalRemainingBlankCondition,$H333="",
_xlpm.IsPeriodBlankCondition,ISBLANK($A334),
_xlpm.Calculation,IF(_xlpm.IsPeriodBlankCondition,"",IF(_xlpm.IsPrincipalRemainingBlankCondition,"",IF(_xlpm.IsPrincipalZeroCondition,"",IF(_xlpm.IsPrincipalLessThenOrEqualToMonthlyPaymentCondition,$H333,_xlpm.PrincipalOwedCalculation)))),
_xlpm.Calculation
)</f>
        <v>1030.1289364575159</v>
      </c>
      <c r="H334" s="5">
        <f>_xlfn.LET(
_xlpm.StartingBalanceGreaterThanPrincipalOwedPlusPrepaymentCondition,$E334&gt;=$G334,
_xlpm.IsPrincpalOwedPlusPrepaymentLessThanOrEqualToPrincipalRemainingCondition,ROUND($G334,2)&lt;=ROUND($H333,2),
_xlpm.IsCurrentPrincapalOwedAmtGreaterThanPrevPrincipalOwedCondition,$G333&gt;$H333,
_xlpm.IsPrincipalZeroCondition,ROUND($H333,2) = 0,
_xlpm.IsPrincipalRemainingBlankCondition,$H333="",
_xlpm.IsPeriodBlankCondition,ISBLANK($A334),
_xlpm.Calculation,IF(_xlpm.IsPeriodBlankCondition,"",IF(_xlpm.IsPrincipalRemainingBlankCondition,"",IF(_xlpm.IsPrincipalZeroCondition,"",IF(_xlpm.StartingBalanceGreaterThanPrincipalOwedPlusPrepaymentCondition,$E334-$G334,0)))),
_xlpm.Calculation
)</f>
        <v>65675.654535531256</v>
      </c>
      <c r="I334" s="5">
        <f>_xlfn.LET(
_xlpm.PrincpalRemainingCalculation,$B$11,
_xlpm.IsPrincipalZeroCondition,ROUND($H333,2) = 0,
_xlpm.IsPrincipalRemainingBlankCondition,$H333="",
_xlpm.IsPeriodBlankCondition,ISBLANK($A334),
_xlpm.Calculation,IF(_xlpm.IsPeriodBlankCondition,"",IF(_xlpm.IsPrincipalRemainingBlankCondition,"",IF(_xlpm.IsPrincipalZeroCondition,"",_xlpm.PrincpalRemainingCalculation))),
_xlpm.Calculation
)</f>
        <v>500</v>
      </c>
      <c r="J334" s="5" t="str">
        <f>_xlfn.LET(
_xlpm.IsPrincipalRemainingLessThanOrEqualToPMICutoffAmtCondition,$H333&lt;=$B$2*(1-$B$13),
_xlpm.PMIMonthlyPayment,$B$17,
_xlpm.IsPrincipalZeroCondition,ROUND($H333,2) = 0,
_xlpm.IsPrincipalRemainingBlankCondition,$H333="",
_xlpm.IsPeriodBlankCondition,ISBLANK($A334),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34" s="5">
        <f>_xlfn.LET(
_xlpm.IfPMIOwedIsBlank,IF($J334 = "",0,$J334),
_xlpm.TotalMonthlyPaymentCalculation,$F334+$G334+$I334+_xlpm.IfPMIOwedIsBlank,
_xlpm.IsPrincipalZeroCondition,ROUND($H333,2) = 0,
_xlpm.IsPrincipalRemainingBlankCondition,$H333="",
_xlpm.IsPeriodBlankCondition,ISBLANK($A334),
_xlpm.Calculation,IF(_xlpm.IsPeriodBlankCondition,"",IF(_xlpm.IsPrincipalRemainingBlankCondition,"",IF(_xlpm.IsPrincipalZeroCondition,"",_xlpm.TotalMonthlyPaymentCalculation))),
_xlpm.Calculation
)</f>
        <v>2086.0104653907556</v>
      </c>
      <c r="N334" s="5"/>
    </row>
    <row r="335" spans="1:14" x14ac:dyDescent="0.3">
      <c r="A335">
        <v>310</v>
      </c>
      <c r="B335" s="53">
        <f t="shared" si="4"/>
        <v>53236</v>
      </c>
      <c r="C335" s="70">
        <f>IF(ISBLANK($A335),"",'Variable Mortgage Schedule'!$C335)</f>
        <v>0.1</v>
      </c>
      <c r="D335" s="63">
        <f>_xlfn.LET(
_xlpm.Payment,IF(OR($C335&lt;&gt;$C334,$C334=""),-PMT($C335/12,COUNT($A335:$A$625),$H334),$D334),
_xlpm.IsPrincipalRemainingZeroCondition,ROUND($H334,2)=0,
_xlpm.IsPrincipalRemainingBlankCondition,$H334="",
_xlpm.IsPeriodBlankCondition,ISBLANK($A335),
_xlpm.Calculation,IF(_xlpm.IsPeriodBlankCondition,"",IF(_xlpm.IsPrincipalRemainingBlankCondition,"",IF(_xlpm.IsPrincipalRemainingZeroCondition,"",_xlpm.Payment))),
_xlpm.Calculation
)</f>
        <v>1586.0104653907558</v>
      </c>
      <c r="E335" s="5">
        <f>_xlfn.LET(
_xlpm.StartingPrincipalBalance,$H334,
_xlpm.IsPrincipalRemainingZeroCondition,ROUND($H334,2)=0,
_xlpm.IsPrincipalRemainingBlankCondition,$H334="",
_xlpm.IsPeriodBlankCondition,ISBLANK($A335),
_xlpm.Calculation,IF(_xlpm.IsPeriodBlankCondition,"",IF(_xlpm.IsPrincipalRemainingBlankCondition,"",IF(_xlpm.IsPrincipalRemainingZeroCondition,"",_xlpm.StartingPrincipalBalance))),
_xlpm.Calculation
)</f>
        <v>65675.654535531256</v>
      </c>
      <c r="F335" s="5" cm="1">
        <f t="array" ref="F335">_xlfn.LET(
_xlpm.InterestCalculation,$H334*($C335/12),
_xlpm.IsPrincipalRemainingZeroCondition,ROUND($H334,2)=0,
_xlpm.IsPrincipalRemainingBlankCondition,$H334="",
_xlpm.IsPeriodBlankCondition,ISBLANK($A335),
_xlpm.Calculation,IF(_xlpm.IsPeriodBlankCondition,"",IF(_xlpm.IsPrincipalRemainingBlankCondition,"",IF(_xlpm.IsPrincipalRemainingZeroCondition,"",_xlpm.InterestCalculation))),
_xlpm.Calculation
)</f>
        <v>547.29712112942707</v>
      </c>
      <c r="G335" s="5">
        <f>_xlfn.LET(
_xlpm.PrincipalOwedCalculation,$D335-$F335,
_xlpm.IsPrincipalLessThenOrEqualToMonthlyPaymentCondition,$H334&lt;=$D335,
_xlpm.IsPrincipalZeroCondition,ROUND($H334,2) = 0,
_xlpm.IsPrincipalRemainingBlankCondition,$H334="",
_xlpm.IsPeriodBlankCondition,ISBLANK($A335),
_xlpm.Calculation,IF(_xlpm.IsPeriodBlankCondition,"",IF(_xlpm.IsPrincipalRemainingBlankCondition,"",IF(_xlpm.IsPrincipalZeroCondition,"",IF(_xlpm.IsPrincipalLessThenOrEqualToMonthlyPaymentCondition,$H334,_xlpm.PrincipalOwedCalculation)))),
_xlpm.Calculation
)</f>
        <v>1038.7133442613288</v>
      </c>
      <c r="H335" s="5">
        <f>_xlfn.LET(
_xlpm.StartingBalanceGreaterThanPrincipalOwedPlusPrepaymentCondition,$E335&gt;=$G335,
_xlpm.IsPrincpalOwedPlusPrepaymentLessThanOrEqualToPrincipalRemainingCondition,ROUND($G335,2)&lt;=ROUND($H334,2),
_xlpm.IsCurrentPrincapalOwedAmtGreaterThanPrevPrincipalOwedCondition,$G334&gt;$H334,
_xlpm.IsPrincipalZeroCondition,ROUND($H334,2) = 0,
_xlpm.IsPrincipalRemainingBlankCondition,$H334="",
_xlpm.IsPeriodBlankCondition,ISBLANK($A335),
_xlpm.Calculation,IF(_xlpm.IsPeriodBlankCondition,"",IF(_xlpm.IsPrincipalRemainingBlankCondition,"",IF(_xlpm.IsPrincipalZeroCondition,"",IF(_xlpm.StartingBalanceGreaterThanPrincipalOwedPlusPrepaymentCondition,$E335-$G335,0)))),
_xlpm.Calculation
)</f>
        <v>64636.941191269929</v>
      </c>
      <c r="I335" s="5">
        <f>_xlfn.LET(
_xlpm.PrincpalRemainingCalculation,$B$11,
_xlpm.IsPrincipalZeroCondition,ROUND($H334,2) = 0,
_xlpm.IsPrincipalRemainingBlankCondition,$H334="",
_xlpm.IsPeriodBlankCondition,ISBLANK($A335),
_xlpm.Calculation,IF(_xlpm.IsPeriodBlankCondition,"",IF(_xlpm.IsPrincipalRemainingBlankCondition,"",IF(_xlpm.IsPrincipalZeroCondition,"",_xlpm.PrincpalRemainingCalculation))),
_xlpm.Calculation
)</f>
        <v>500</v>
      </c>
      <c r="J335" s="5" t="str">
        <f>_xlfn.LET(
_xlpm.IsPrincipalRemainingLessThanOrEqualToPMICutoffAmtCondition,$H334&lt;=$B$2*(1-$B$13),
_xlpm.PMIMonthlyPayment,$B$17,
_xlpm.IsPrincipalZeroCondition,ROUND($H334,2) = 0,
_xlpm.IsPrincipalRemainingBlankCondition,$H334="",
_xlpm.IsPeriodBlankCondition,ISBLANK($A335),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35" s="5">
        <f>_xlfn.LET(
_xlpm.IfPMIOwedIsBlank,IF($J335 = "",0,$J335),
_xlpm.TotalMonthlyPaymentCalculation,$F335+$G335+$I335+_xlpm.IfPMIOwedIsBlank,
_xlpm.IsPrincipalZeroCondition,ROUND($H334,2) = 0,
_xlpm.IsPrincipalRemainingBlankCondition,$H334="",
_xlpm.IsPeriodBlankCondition,ISBLANK($A335),
_xlpm.Calculation,IF(_xlpm.IsPeriodBlankCondition,"",IF(_xlpm.IsPrincipalRemainingBlankCondition,"",IF(_xlpm.IsPrincipalZeroCondition,"",_xlpm.TotalMonthlyPaymentCalculation))),
_xlpm.Calculation
)</f>
        <v>2086.0104653907556</v>
      </c>
      <c r="N335" s="5"/>
    </row>
    <row r="336" spans="1:14" x14ac:dyDescent="0.3">
      <c r="A336">
        <v>311</v>
      </c>
      <c r="B336" s="53">
        <f t="shared" si="4"/>
        <v>53267</v>
      </c>
      <c r="C336" s="70">
        <f>IF(ISBLANK($A336),"",'Variable Mortgage Schedule'!$C336)</f>
        <v>0.1</v>
      </c>
      <c r="D336" s="63">
        <f>_xlfn.LET(
_xlpm.Payment,IF(OR($C336&lt;&gt;$C335,$C335=""),-PMT($C336/12,COUNT($A336:$A$625),$H335),$D335),
_xlpm.IsPrincipalRemainingZeroCondition,ROUND($H335,2)=0,
_xlpm.IsPrincipalRemainingBlankCondition,$H335="",
_xlpm.IsPeriodBlankCondition,ISBLANK($A336),
_xlpm.Calculation,IF(_xlpm.IsPeriodBlankCondition,"",IF(_xlpm.IsPrincipalRemainingBlankCondition,"",IF(_xlpm.IsPrincipalRemainingZeroCondition,"",_xlpm.Payment))),
_xlpm.Calculation
)</f>
        <v>1586.0104653907558</v>
      </c>
      <c r="E336" s="5">
        <f>_xlfn.LET(
_xlpm.StartingPrincipalBalance,$H335,
_xlpm.IsPrincipalRemainingZeroCondition,ROUND($H335,2)=0,
_xlpm.IsPrincipalRemainingBlankCondition,$H335="",
_xlpm.IsPeriodBlankCondition,ISBLANK($A336),
_xlpm.Calculation,IF(_xlpm.IsPeriodBlankCondition,"",IF(_xlpm.IsPrincipalRemainingBlankCondition,"",IF(_xlpm.IsPrincipalRemainingZeroCondition,"",_xlpm.StartingPrincipalBalance))),
_xlpm.Calculation
)</f>
        <v>64636.941191269929</v>
      </c>
      <c r="F336" s="5" cm="1">
        <f t="array" ref="F336">_xlfn.LET(
_xlpm.InterestCalculation,$H335*($C336/12),
_xlpm.IsPrincipalRemainingZeroCondition,ROUND($H335,2)=0,
_xlpm.IsPrincipalRemainingBlankCondition,$H335="",
_xlpm.IsPeriodBlankCondition,ISBLANK($A336),
_xlpm.Calculation,IF(_xlpm.IsPeriodBlankCondition,"",IF(_xlpm.IsPrincipalRemainingBlankCondition,"",IF(_xlpm.IsPrincipalRemainingZeroCondition,"",_xlpm.InterestCalculation))),
_xlpm.Calculation
)</f>
        <v>538.64117659391604</v>
      </c>
      <c r="G336" s="5">
        <f>_xlfn.LET(
_xlpm.PrincipalOwedCalculation,$D336-$F336,
_xlpm.IsPrincipalLessThenOrEqualToMonthlyPaymentCondition,$H335&lt;=$D336,
_xlpm.IsPrincipalZeroCondition,ROUND($H335,2) = 0,
_xlpm.IsPrincipalRemainingBlankCondition,$H335="",
_xlpm.IsPeriodBlankCondition,ISBLANK($A336),
_xlpm.Calculation,IF(_xlpm.IsPeriodBlankCondition,"",IF(_xlpm.IsPrincipalRemainingBlankCondition,"",IF(_xlpm.IsPrincipalZeroCondition,"",IF(_xlpm.IsPrincipalLessThenOrEqualToMonthlyPaymentCondition,$H335,_xlpm.PrincipalOwedCalculation)))),
_xlpm.Calculation
)</f>
        <v>1047.3692887968398</v>
      </c>
      <c r="H336" s="5">
        <f>_xlfn.LET(
_xlpm.StartingBalanceGreaterThanPrincipalOwedPlusPrepaymentCondition,$E336&gt;=$G336,
_xlpm.IsPrincpalOwedPlusPrepaymentLessThanOrEqualToPrincipalRemainingCondition,ROUND($G336,2)&lt;=ROUND($H335,2),
_xlpm.IsCurrentPrincapalOwedAmtGreaterThanPrevPrincipalOwedCondition,$G335&gt;$H335,
_xlpm.IsPrincipalZeroCondition,ROUND($H335,2) = 0,
_xlpm.IsPrincipalRemainingBlankCondition,$H335="",
_xlpm.IsPeriodBlankCondition,ISBLANK($A336),
_xlpm.Calculation,IF(_xlpm.IsPeriodBlankCondition,"",IF(_xlpm.IsPrincipalRemainingBlankCondition,"",IF(_xlpm.IsPrincipalZeroCondition,"",IF(_xlpm.StartingBalanceGreaterThanPrincipalOwedPlusPrepaymentCondition,$E336-$G336,0)))),
_xlpm.Calculation
)</f>
        <v>63589.571902473086</v>
      </c>
      <c r="I336" s="5">
        <f>_xlfn.LET(
_xlpm.PrincpalRemainingCalculation,$B$11,
_xlpm.IsPrincipalZeroCondition,ROUND($H335,2) = 0,
_xlpm.IsPrincipalRemainingBlankCondition,$H335="",
_xlpm.IsPeriodBlankCondition,ISBLANK($A336),
_xlpm.Calculation,IF(_xlpm.IsPeriodBlankCondition,"",IF(_xlpm.IsPrincipalRemainingBlankCondition,"",IF(_xlpm.IsPrincipalZeroCondition,"",_xlpm.PrincpalRemainingCalculation))),
_xlpm.Calculation
)</f>
        <v>500</v>
      </c>
      <c r="J336" s="5" t="str">
        <f>_xlfn.LET(
_xlpm.IsPrincipalRemainingLessThanOrEqualToPMICutoffAmtCondition,$H335&lt;=$B$2*(1-$B$13),
_xlpm.PMIMonthlyPayment,$B$17,
_xlpm.IsPrincipalZeroCondition,ROUND($H335,2) = 0,
_xlpm.IsPrincipalRemainingBlankCondition,$H335="",
_xlpm.IsPeriodBlankCondition,ISBLANK($A336),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36" s="5">
        <f>_xlfn.LET(
_xlpm.IfPMIOwedIsBlank,IF($J336 = "",0,$J336),
_xlpm.TotalMonthlyPaymentCalculation,$F336+$G336+$I336+_xlpm.IfPMIOwedIsBlank,
_xlpm.IsPrincipalZeroCondition,ROUND($H335,2) = 0,
_xlpm.IsPrincipalRemainingBlankCondition,$H335="",
_xlpm.IsPeriodBlankCondition,ISBLANK($A336),
_xlpm.Calculation,IF(_xlpm.IsPeriodBlankCondition,"",IF(_xlpm.IsPrincipalRemainingBlankCondition,"",IF(_xlpm.IsPrincipalZeroCondition,"",_xlpm.TotalMonthlyPaymentCalculation))),
_xlpm.Calculation
)</f>
        <v>2086.0104653907556</v>
      </c>
      <c r="N336" s="5"/>
    </row>
    <row r="337" spans="1:14" x14ac:dyDescent="0.3">
      <c r="A337">
        <v>312</v>
      </c>
      <c r="B337" s="53">
        <f t="shared" si="4"/>
        <v>53297</v>
      </c>
      <c r="C337" s="70">
        <f>IF(ISBLANK($A337),"",'Variable Mortgage Schedule'!$C337)</f>
        <v>0.1</v>
      </c>
      <c r="D337" s="63">
        <f>_xlfn.LET(
_xlpm.Payment,IF(OR($C337&lt;&gt;$C336,$C336=""),-PMT($C337/12,COUNT($A337:$A$625),$H336),$D336),
_xlpm.IsPrincipalRemainingZeroCondition,ROUND($H336,2)=0,
_xlpm.IsPrincipalRemainingBlankCondition,$H336="",
_xlpm.IsPeriodBlankCondition,ISBLANK($A337),
_xlpm.Calculation,IF(_xlpm.IsPeriodBlankCondition,"",IF(_xlpm.IsPrincipalRemainingBlankCondition,"",IF(_xlpm.IsPrincipalRemainingZeroCondition,"",_xlpm.Payment))),
_xlpm.Calculation
)</f>
        <v>1586.0104653907558</v>
      </c>
      <c r="E337" s="5">
        <f>_xlfn.LET(
_xlpm.StartingPrincipalBalance,$H336,
_xlpm.IsPrincipalRemainingZeroCondition,ROUND($H336,2)=0,
_xlpm.IsPrincipalRemainingBlankCondition,$H336="",
_xlpm.IsPeriodBlankCondition,ISBLANK($A337),
_xlpm.Calculation,IF(_xlpm.IsPeriodBlankCondition,"",IF(_xlpm.IsPrincipalRemainingBlankCondition,"",IF(_xlpm.IsPrincipalRemainingZeroCondition,"",_xlpm.StartingPrincipalBalance))),
_xlpm.Calculation
)</f>
        <v>63589.571902473086</v>
      </c>
      <c r="F337" s="5" cm="1">
        <f t="array" ref="F337">_xlfn.LET(
_xlpm.InterestCalculation,$H336*($C337/12),
_xlpm.IsPrincipalRemainingZeroCondition,ROUND($H336,2)=0,
_xlpm.IsPrincipalRemainingBlankCondition,$H336="",
_xlpm.IsPeriodBlankCondition,ISBLANK($A337),
_xlpm.Calculation,IF(_xlpm.IsPeriodBlankCondition,"",IF(_xlpm.IsPrincipalRemainingBlankCondition,"",IF(_xlpm.IsPrincipalRemainingZeroCondition,"",_xlpm.InterestCalculation))),
_xlpm.Calculation
)</f>
        <v>529.91309918727575</v>
      </c>
      <c r="G337" s="5">
        <f>_xlfn.LET(
_xlpm.PrincipalOwedCalculation,$D337-$F337,
_xlpm.IsPrincipalLessThenOrEqualToMonthlyPaymentCondition,$H336&lt;=$D337,
_xlpm.IsPrincipalZeroCondition,ROUND($H336,2) = 0,
_xlpm.IsPrincipalRemainingBlankCondition,$H336="",
_xlpm.IsPeriodBlankCondition,ISBLANK($A337),
_xlpm.Calculation,IF(_xlpm.IsPeriodBlankCondition,"",IF(_xlpm.IsPrincipalRemainingBlankCondition,"",IF(_xlpm.IsPrincipalZeroCondition,"",IF(_xlpm.IsPrincipalLessThenOrEqualToMonthlyPaymentCondition,$H336,_xlpm.PrincipalOwedCalculation)))),
_xlpm.Calculation
)</f>
        <v>1056.0973662034801</v>
      </c>
      <c r="H337" s="5">
        <f>_xlfn.LET(
_xlpm.StartingBalanceGreaterThanPrincipalOwedPlusPrepaymentCondition,$E337&gt;=$G337,
_xlpm.IsPrincpalOwedPlusPrepaymentLessThanOrEqualToPrincipalRemainingCondition,ROUND($G337,2)&lt;=ROUND($H336,2),
_xlpm.IsCurrentPrincapalOwedAmtGreaterThanPrevPrincipalOwedCondition,$G336&gt;$H336,
_xlpm.IsPrincipalZeroCondition,ROUND($H336,2) = 0,
_xlpm.IsPrincipalRemainingBlankCondition,$H336="",
_xlpm.IsPeriodBlankCondition,ISBLANK($A337),
_xlpm.Calculation,IF(_xlpm.IsPeriodBlankCondition,"",IF(_xlpm.IsPrincipalRemainingBlankCondition,"",IF(_xlpm.IsPrincipalZeroCondition,"",IF(_xlpm.StartingBalanceGreaterThanPrincipalOwedPlusPrepaymentCondition,$E337-$G337,0)))),
_xlpm.Calculation
)</f>
        <v>62533.474536269605</v>
      </c>
      <c r="I337" s="5">
        <f>_xlfn.LET(
_xlpm.PrincpalRemainingCalculation,$B$11,
_xlpm.IsPrincipalZeroCondition,ROUND($H336,2) = 0,
_xlpm.IsPrincipalRemainingBlankCondition,$H336="",
_xlpm.IsPeriodBlankCondition,ISBLANK($A337),
_xlpm.Calculation,IF(_xlpm.IsPeriodBlankCondition,"",IF(_xlpm.IsPrincipalRemainingBlankCondition,"",IF(_xlpm.IsPrincipalZeroCondition,"",_xlpm.PrincpalRemainingCalculation))),
_xlpm.Calculation
)</f>
        <v>500</v>
      </c>
      <c r="J337" s="5" t="str">
        <f>_xlfn.LET(
_xlpm.IsPrincipalRemainingLessThanOrEqualToPMICutoffAmtCondition,$H336&lt;=$B$2*(1-$B$13),
_xlpm.PMIMonthlyPayment,$B$17,
_xlpm.IsPrincipalZeroCondition,ROUND($H336,2) = 0,
_xlpm.IsPrincipalRemainingBlankCondition,$H336="",
_xlpm.IsPeriodBlankCondition,ISBLANK($A337),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37" s="5">
        <f>_xlfn.LET(
_xlpm.IfPMIOwedIsBlank,IF($J337 = "",0,$J337),
_xlpm.TotalMonthlyPaymentCalculation,$F337+$G337+$I337+_xlpm.IfPMIOwedIsBlank,
_xlpm.IsPrincipalZeroCondition,ROUND($H336,2) = 0,
_xlpm.IsPrincipalRemainingBlankCondition,$H336="",
_xlpm.IsPeriodBlankCondition,ISBLANK($A337),
_xlpm.Calculation,IF(_xlpm.IsPeriodBlankCondition,"",IF(_xlpm.IsPrincipalRemainingBlankCondition,"",IF(_xlpm.IsPrincipalZeroCondition,"",_xlpm.TotalMonthlyPaymentCalculation))),
_xlpm.Calculation
)</f>
        <v>2086.0104653907556</v>
      </c>
      <c r="N337" s="5"/>
    </row>
    <row r="338" spans="1:14" x14ac:dyDescent="0.3">
      <c r="A338">
        <v>313</v>
      </c>
      <c r="B338" s="53">
        <f t="shared" si="4"/>
        <v>53328</v>
      </c>
      <c r="C338" s="70">
        <f>IF(ISBLANK($A338),"",'Variable Mortgage Schedule'!$C338)</f>
        <v>0.1</v>
      </c>
      <c r="D338" s="63">
        <f>_xlfn.LET(
_xlpm.Payment,IF(OR($C338&lt;&gt;$C337,$C337=""),-PMT($C338/12,COUNT($A338:$A$625),$H337),$D337),
_xlpm.IsPrincipalRemainingZeroCondition,ROUND($H337,2)=0,
_xlpm.IsPrincipalRemainingBlankCondition,$H337="",
_xlpm.IsPeriodBlankCondition,ISBLANK($A338),
_xlpm.Calculation,IF(_xlpm.IsPeriodBlankCondition,"",IF(_xlpm.IsPrincipalRemainingBlankCondition,"",IF(_xlpm.IsPrincipalRemainingZeroCondition,"",_xlpm.Payment))),
_xlpm.Calculation
)</f>
        <v>1586.0104653907558</v>
      </c>
      <c r="E338" s="5">
        <f>_xlfn.LET(
_xlpm.StartingPrincipalBalance,$H337,
_xlpm.IsPrincipalRemainingZeroCondition,ROUND($H337,2)=0,
_xlpm.IsPrincipalRemainingBlankCondition,$H337="",
_xlpm.IsPeriodBlankCondition,ISBLANK($A338),
_xlpm.Calculation,IF(_xlpm.IsPeriodBlankCondition,"",IF(_xlpm.IsPrincipalRemainingBlankCondition,"",IF(_xlpm.IsPrincipalRemainingZeroCondition,"",_xlpm.StartingPrincipalBalance))),
_xlpm.Calculation
)</f>
        <v>62533.474536269605</v>
      </c>
      <c r="F338" s="5" cm="1">
        <f t="array" ref="F338">_xlfn.LET(
_xlpm.InterestCalculation,$H337*($C338/12),
_xlpm.IsPrincipalRemainingZeroCondition,ROUND($H337,2)=0,
_xlpm.IsPrincipalRemainingBlankCondition,$H337="",
_xlpm.IsPeriodBlankCondition,ISBLANK($A338),
_xlpm.Calculation,IF(_xlpm.IsPeriodBlankCondition,"",IF(_xlpm.IsPrincipalRemainingBlankCondition,"",IF(_xlpm.IsPrincipalRemainingZeroCondition,"",_xlpm.InterestCalculation))),
_xlpm.Calculation
)</f>
        <v>521.11228780224667</v>
      </c>
      <c r="G338" s="5">
        <f>_xlfn.LET(
_xlpm.PrincipalOwedCalculation,$D338-$F338,
_xlpm.IsPrincipalLessThenOrEqualToMonthlyPaymentCondition,$H337&lt;=$D338,
_xlpm.IsPrincipalZeroCondition,ROUND($H337,2) = 0,
_xlpm.IsPrincipalRemainingBlankCondition,$H337="",
_xlpm.IsPeriodBlankCondition,ISBLANK($A338),
_xlpm.Calculation,IF(_xlpm.IsPeriodBlankCondition,"",IF(_xlpm.IsPrincipalRemainingBlankCondition,"",IF(_xlpm.IsPrincipalZeroCondition,"",IF(_xlpm.IsPrincipalLessThenOrEqualToMonthlyPaymentCondition,$H337,_xlpm.PrincipalOwedCalculation)))),
_xlpm.Calculation
)</f>
        <v>1064.898177588509</v>
      </c>
      <c r="H338" s="5">
        <f>_xlfn.LET(
_xlpm.StartingBalanceGreaterThanPrincipalOwedPlusPrepaymentCondition,$E338&gt;=$G338,
_xlpm.IsPrincpalOwedPlusPrepaymentLessThanOrEqualToPrincipalRemainingCondition,ROUND($G338,2)&lt;=ROUND($H337,2),
_xlpm.IsCurrentPrincapalOwedAmtGreaterThanPrevPrincipalOwedCondition,$G337&gt;$H337,
_xlpm.IsPrincipalZeroCondition,ROUND($H337,2) = 0,
_xlpm.IsPrincipalRemainingBlankCondition,$H337="",
_xlpm.IsPeriodBlankCondition,ISBLANK($A338),
_xlpm.Calculation,IF(_xlpm.IsPeriodBlankCondition,"",IF(_xlpm.IsPrincipalRemainingBlankCondition,"",IF(_xlpm.IsPrincipalZeroCondition,"",IF(_xlpm.StartingBalanceGreaterThanPrincipalOwedPlusPrepaymentCondition,$E338-$G338,0)))),
_xlpm.Calculation
)</f>
        <v>61468.576358681094</v>
      </c>
      <c r="I338" s="5">
        <f>_xlfn.LET(
_xlpm.PrincpalRemainingCalculation,$B$11,
_xlpm.IsPrincipalZeroCondition,ROUND($H337,2) = 0,
_xlpm.IsPrincipalRemainingBlankCondition,$H337="",
_xlpm.IsPeriodBlankCondition,ISBLANK($A338),
_xlpm.Calculation,IF(_xlpm.IsPeriodBlankCondition,"",IF(_xlpm.IsPrincipalRemainingBlankCondition,"",IF(_xlpm.IsPrincipalZeroCondition,"",_xlpm.PrincpalRemainingCalculation))),
_xlpm.Calculation
)</f>
        <v>500</v>
      </c>
      <c r="J338" s="5" t="str">
        <f>_xlfn.LET(
_xlpm.IsPrincipalRemainingLessThanOrEqualToPMICutoffAmtCondition,$H337&lt;=$B$2*(1-$B$13),
_xlpm.PMIMonthlyPayment,$B$17,
_xlpm.IsPrincipalZeroCondition,ROUND($H337,2) = 0,
_xlpm.IsPrincipalRemainingBlankCondition,$H337="",
_xlpm.IsPeriodBlankCondition,ISBLANK($A338),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38" s="5">
        <f>_xlfn.LET(
_xlpm.IfPMIOwedIsBlank,IF($J338 = "",0,$J338),
_xlpm.TotalMonthlyPaymentCalculation,$F338+$G338+$I338+_xlpm.IfPMIOwedIsBlank,
_xlpm.IsPrincipalZeroCondition,ROUND($H337,2) = 0,
_xlpm.IsPrincipalRemainingBlankCondition,$H337="",
_xlpm.IsPeriodBlankCondition,ISBLANK($A338),
_xlpm.Calculation,IF(_xlpm.IsPeriodBlankCondition,"",IF(_xlpm.IsPrincipalRemainingBlankCondition,"",IF(_xlpm.IsPrincipalZeroCondition,"",_xlpm.TotalMonthlyPaymentCalculation))),
_xlpm.Calculation
)</f>
        <v>2086.0104653907556</v>
      </c>
      <c r="N338" s="5"/>
    </row>
    <row r="339" spans="1:14" x14ac:dyDescent="0.3">
      <c r="A339">
        <v>314</v>
      </c>
      <c r="B339" s="53">
        <f t="shared" si="4"/>
        <v>53359</v>
      </c>
      <c r="C339" s="70">
        <f>IF(ISBLANK($A339),"",'Variable Mortgage Schedule'!$C339)</f>
        <v>0.1</v>
      </c>
      <c r="D339" s="63">
        <f>_xlfn.LET(
_xlpm.Payment,IF(OR($C339&lt;&gt;$C338,$C338=""),-PMT($C339/12,COUNT($A339:$A$625),$H338),$D338),
_xlpm.IsPrincipalRemainingZeroCondition,ROUND($H338,2)=0,
_xlpm.IsPrincipalRemainingBlankCondition,$H338="",
_xlpm.IsPeriodBlankCondition,ISBLANK($A339),
_xlpm.Calculation,IF(_xlpm.IsPeriodBlankCondition,"",IF(_xlpm.IsPrincipalRemainingBlankCondition,"",IF(_xlpm.IsPrincipalRemainingZeroCondition,"",_xlpm.Payment))),
_xlpm.Calculation
)</f>
        <v>1586.0104653907558</v>
      </c>
      <c r="E339" s="5">
        <f>_xlfn.LET(
_xlpm.StartingPrincipalBalance,$H338,
_xlpm.IsPrincipalRemainingZeroCondition,ROUND($H338,2)=0,
_xlpm.IsPrincipalRemainingBlankCondition,$H338="",
_xlpm.IsPeriodBlankCondition,ISBLANK($A339),
_xlpm.Calculation,IF(_xlpm.IsPeriodBlankCondition,"",IF(_xlpm.IsPrincipalRemainingBlankCondition,"",IF(_xlpm.IsPrincipalRemainingZeroCondition,"",_xlpm.StartingPrincipalBalance))),
_xlpm.Calculation
)</f>
        <v>61468.576358681094</v>
      </c>
      <c r="F339" s="5" cm="1">
        <f t="array" ref="F339">_xlfn.LET(
_xlpm.InterestCalculation,$H338*($C339/12),
_xlpm.IsPrincipalRemainingZeroCondition,ROUND($H338,2)=0,
_xlpm.IsPrincipalRemainingBlankCondition,$H338="",
_xlpm.IsPeriodBlankCondition,ISBLANK($A339),
_xlpm.Calculation,IF(_xlpm.IsPeriodBlankCondition,"",IF(_xlpm.IsPrincipalRemainingBlankCondition,"",IF(_xlpm.IsPrincipalRemainingZeroCondition,"",_xlpm.InterestCalculation))),
_xlpm.Calculation
)</f>
        <v>512.23813632234248</v>
      </c>
      <c r="G339" s="5">
        <f>_xlfn.LET(
_xlpm.PrincipalOwedCalculation,$D339-$F339,
_xlpm.IsPrincipalLessThenOrEqualToMonthlyPaymentCondition,$H338&lt;=$D339,
_xlpm.IsPrincipalZeroCondition,ROUND($H338,2) = 0,
_xlpm.IsPrincipalRemainingBlankCondition,$H338="",
_xlpm.IsPeriodBlankCondition,ISBLANK($A339),
_xlpm.Calculation,IF(_xlpm.IsPeriodBlankCondition,"",IF(_xlpm.IsPrincipalRemainingBlankCondition,"",IF(_xlpm.IsPrincipalZeroCondition,"",IF(_xlpm.IsPrincipalLessThenOrEqualToMonthlyPaymentCondition,$H338,_xlpm.PrincipalOwedCalculation)))),
_xlpm.Calculation
)</f>
        <v>1073.7723290684135</v>
      </c>
      <c r="H339" s="5">
        <f>_xlfn.LET(
_xlpm.StartingBalanceGreaterThanPrincipalOwedPlusPrepaymentCondition,$E339&gt;=$G339,
_xlpm.IsPrincpalOwedPlusPrepaymentLessThanOrEqualToPrincipalRemainingCondition,ROUND($G339,2)&lt;=ROUND($H338,2),
_xlpm.IsCurrentPrincapalOwedAmtGreaterThanPrevPrincipalOwedCondition,$G338&gt;$H338,
_xlpm.IsPrincipalZeroCondition,ROUND($H338,2) = 0,
_xlpm.IsPrincipalRemainingBlankCondition,$H338="",
_xlpm.IsPeriodBlankCondition,ISBLANK($A339),
_xlpm.Calculation,IF(_xlpm.IsPeriodBlankCondition,"",IF(_xlpm.IsPrincipalRemainingBlankCondition,"",IF(_xlpm.IsPrincipalZeroCondition,"",IF(_xlpm.StartingBalanceGreaterThanPrincipalOwedPlusPrepaymentCondition,$E339-$G339,0)))),
_xlpm.Calculation
)</f>
        <v>60394.804029612678</v>
      </c>
      <c r="I339" s="5">
        <f>_xlfn.LET(
_xlpm.PrincpalRemainingCalculation,$B$11,
_xlpm.IsPrincipalZeroCondition,ROUND($H338,2) = 0,
_xlpm.IsPrincipalRemainingBlankCondition,$H338="",
_xlpm.IsPeriodBlankCondition,ISBLANK($A339),
_xlpm.Calculation,IF(_xlpm.IsPeriodBlankCondition,"",IF(_xlpm.IsPrincipalRemainingBlankCondition,"",IF(_xlpm.IsPrincipalZeroCondition,"",_xlpm.PrincpalRemainingCalculation))),
_xlpm.Calculation
)</f>
        <v>500</v>
      </c>
      <c r="J339" s="5" t="str">
        <f>_xlfn.LET(
_xlpm.IsPrincipalRemainingLessThanOrEqualToPMICutoffAmtCondition,$H338&lt;=$B$2*(1-$B$13),
_xlpm.PMIMonthlyPayment,$B$17,
_xlpm.IsPrincipalZeroCondition,ROUND($H338,2) = 0,
_xlpm.IsPrincipalRemainingBlankCondition,$H338="",
_xlpm.IsPeriodBlankCondition,ISBLANK($A339),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39" s="5">
        <f>_xlfn.LET(
_xlpm.IfPMIOwedIsBlank,IF($J339 = "",0,$J339),
_xlpm.TotalMonthlyPaymentCalculation,$F339+$G339+$I339+_xlpm.IfPMIOwedIsBlank,
_xlpm.IsPrincipalZeroCondition,ROUND($H338,2) = 0,
_xlpm.IsPrincipalRemainingBlankCondition,$H338="",
_xlpm.IsPeriodBlankCondition,ISBLANK($A339),
_xlpm.Calculation,IF(_xlpm.IsPeriodBlankCondition,"",IF(_xlpm.IsPrincipalRemainingBlankCondition,"",IF(_xlpm.IsPrincipalZeroCondition,"",_xlpm.TotalMonthlyPaymentCalculation))),
_xlpm.Calculation
)</f>
        <v>2086.0104653907561</v>
      </c>
      <c r="N339" s="5"/>
    </row>
    <row r="340" spans="1:14" x14ac:dyDescent="0.3">
      <c r="A340">
        <v>315</v>
      </c>
      <c r="B340" s="53">
        <f t="shared" si="4"/>
        <v>53387</v>
      </c>
      <c r="C340" s="70">
        <f>IF(ISBLANK($A340),"",'Variable Mortgage Schedule'!$C340)</f>
        <v>0.1</v>
      </c>
      <c r="D340" s="63">
        <f>_xlfn.LET(
_xlpm.Payment,IF(OR($C340&lt;&gt;$C339,$C339=""),-PMT($C340/12,COUNT($A340:$A$625),$H339),$D339),
_xlpm.IsPrincipalRemainingZeroCondition,ROUND($H339,2)=0,
_xlpm.IsPrincipalRemainingBlankCondition,$H339="",
_xlpm.IsPeriodBlankCondition,ISBLANK($A340),
_xlpm.Calculation,IF(_xlpm.IsPeriodBlankCondition,"",IF(_xlpm.IsPrincipalRemainingBlankCondition,"",IF(_xlpm.IsPrincipalRemainingZeroCondition,"",_xlpm.Payment))),
_xlpm.Calculation
)</f>
        <v>1586.0104653907558</v>
      </c>
      <c r="E340" s="5">
        <f>_xlfn.LET(
_xlpm.StartingPrincipalBalance,$H339,
_xlpm.IsPrincipalRemainingZeroCondition,ROUND($H339,2)=0,
_xlpm.IsPrincipalRemainingBlankCondition,$H339="",
_xlpm.IsPeriodBlankCondition,ISBLANK($A340),
_xlpm.Calculation,IF(_xlpm.IsPeriodBlankCondition,"",IF(_xlpm.IsPrincipalRemainingBlankCondition,"",IF(_xlpm.IsPrincipalRemainingZeroCondition,"",_xlpm.StartingPrincipalBalance))),
_xlpm.Calculation
)</f>
        <v>60394.804029612678</v>
      </c>
      <c r="F340" s="5" cm="1">
        <f t="array" ref="F340">_xlfn.LET(
_xlpm.InterestCalculation,$H339*($C340/12),
_xlpm.IsPrincipalRemainingZeroCondition,ROUND($H339,2)=0,
_xlpm.IsPrincipalRemainingBlankCondition,$H339="",
_xlpm.IsPeriodBlankCondition,ISBLANK($A340),
_xlpm.Calculation,IF(_xlpm.IsPeriodBlankCondition,"",IF(_xlpm.IsPrincipalRemainingBlankCondition,"",IF(_xlpm.IsPrincipalRemainingZeroCondition,"",_xlpm.InterestCalculation))),
_xlpm.Calculation
)</f>
        <v>503.29003358010567</v>
      </c>
      <c r="G340" s="5">
        <f>_xlfn.LET(
_xlpm.PrincipalOwedCalculation,$D340-$F340,
_xlpm.IsPrincipalLessThenOrEqualToMonthlyPaymentCondition,$H339&lt;=$D340,
_xlpm.IsPrincipalZeroCondition,ROUND($H339,2) = 0,
_xlpm.IsPrincipalRemainingBlankCondition,$H339="",
_xlpm.IsPeriodBlankCondition,ISBLANK($A340),
_xlpm.Calculation,IF(_xlpm.IsPeriodBlankCondition,"",IF(_xlpm.IsPrincipalRemainingBlankCondition,"",IF(_xlpm.IsPrincipalZeroCondition,"",IF(_xlpm.IsPrincipalLessThenOrEqualToMonthlyPaymentCondition,$H339,_xlpm.PrincipalOwedCalculation)))),
_xlpm.Calculation
)</f>
        <v>1082.7204318106501</v>
      </c>
      <c r="H340" s="5">
        <f>_xlfn.LET(
_xlpm.StartingBalanceGreaterThanPrincipalOwedPlusPrepaymentCondition,$E340&gt;=$G340,
_xlpm.IsPrincpalOwedPlusPrepaymentLessThanOrEqualToPrincipalRemainingCondition,ROUND($G340,2)&lt;=ROUND($H339,2),
_xlpm.IsCurrentPrincapalOwedAmtGreaterThanPrevPrincipalOwedCondition,$G339&gt;$H339,
_xlpm.IsPrincipalZeroCondition,ROUND($H339,2) = 0,
_xlpm.IsPrincipalRemainingBlankCondition,$H339="",
_xlpm.IsPeriodBlankCondition,ISBLANK($A340),
_xlpm.Calculation,IF(_xlpm.IsPeriodBlankCondition,"",IF(_xlpm.IsPrincipalRemainingBlankCondition,"",IF(_xlpm.IsPrincipalZeroCondition,"",IF(_xlpm.StartingBalanceGreaterThanPrincipalOwedPlusPrepaymentCondition,$E340-$G340,0)))),
_xlpm.Calculation
)</f>
        <v>59312.083597802026</v>
      </c>
      <c r="I340" s="5">
        <f>_xlfn.LET(
_xlpm.PrincpalRemainingCalculation,$B$11,
_xlpm.IsPrincipalZeroCondition,ROUND($H339,2) = 0,
_xlpm.IsPrincipalRemainingBlankCondition,$H339="",
_xlpm.IsPeriodBlankCondition,ISBLANK($A340),
_xlpm.Calculation,IF(_xlpm.IsPeriodBlankCondition,"",IF(_xlpm.IsPrincipalRemainingBlankCondition,"",IF(_xlpm.IsPrincipalZeroCondition,"",_xlpm.PrincpalRemainingCalculation))),
_xlpm.Calculation
)</f>
        <v>500</v>
      </c>
      <c r="J340" s="5" t="str">
        <f>_xlfn.LET(
_xlpm.IsPrincipalRemainingLessThanOrEqualToPMICutoffAmtCondition,$H339&lt;=$B$2*(1-$B$13),
_xlpm.PMIMonthlyPayment,$B$17,
_xlpm.IsPrincipalZeroCondition,ROUND($H339,2) = 0,
_xlpm.IsPrincipalRemainingBlankCondition,$H339="",
_xlpm.IsPeriodBlankCondition,ISBLANK($A340),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40" s="5">
        <f>_xlfn.LET(
_xlpm.IfPMIOwedIsBlank,IF($J340 = "",0,$J340),
_xlpm.TotalMonthlyPaymentCalculation,$F340+$G340+$I340+_xlpm.IfPMIOwedIsBlank,
_xlpm.IsPrincipalZeroCondition,ROUND($H339,2) = 0,
_xlpm.IsPrincipalRemainingBlankCondition,$H339="",
_xlpm.IsPeriodBlankCondition,ISBLANK($A340),
_xlpm.Calculation,IF(_xlpm.IsPeriodBlankCondition,"",IF(_xlpm.IsPrincipalRemainingBlankCondition,"",IF(_xlpm.IsPrincipalZeroCondition,"",_xlpm.TotalMonthlyPaymentCalculation))),
_xlpm.Calculation
)</f>
        <v>2086.0104653907556</v>
      </c>
      <c r="N340" s="5"/>
    </row>
    <row r="341" spans="1:14" x14ac:dyDescent="0.3">
      <c r="A341">
        <v>316</v>
      </c>
      <c r="B341" s="53">
        <f t="shared" si="4"/>
        <v>53418</v>
      </c>
      <c r="C341" s="70">
        <f>IF(ISBLANK($A341),"",'Variable Mortgage Schedule'!$C341)</f>
        <v>0.1</v>
      </c>
      <c r="D341" s="63">
        <f>_xlfn.LET(
_xlpm.Payment,IF(OR($C341&lt;&gt;$C340,$C340=""),-PMT($C341/12,COUNT($A341:$A$625),$H340),$D340),
_xlpm.IsPrincipalRemainingZeroCondition,ROUND($H340,2)=0,
_xlpm.IsPrincipalRemainingBlankCondition,$H340="",
_xlpm.IsPeriodBlankCondition,ISBLANK($A341),
_xlpm.Calculation,IF(_xlpm.IsPeriodBlankCondition,"",IF(_xlpm.IsPrincipalRemainingBlankCondition,"",IF(_xlpm.IsPrincipalRemainingZeroCondition,"",_xlpm.Payment))),
_xlpm.Calculation
)</f>
        <v>1586.0104653907558</v>
      </c>
      <c r="E341" s="5">
        <f>_xlfn.LET(
_xlpm.StartingPrincipalBalance,$H340,
_xlpm.IsPrincipalRemainingZeroCondition,ROUND($H340,2)=0,
_xlpm.IsPrincipalRemainingBlankCondition,$H340="",
_xlpm.IsPeriodBlankCondition,ISBLANK($A341),
_xlpm.Calculation,IF(_xlpm.IsPeriodBlankCondition,"",IF(_xlpm.IsPrincipalRemainingBlankCondition,"",IF(_xlpm.IsPrincipalRemainingZeroCondition,"",_xlpm.StartingPrincipalBalance))),
_xlpm.Calculation
)</f>
        <v>59312.083597802026</v>
      </c>
      <c r="F341" s="5" cm="1">
        <f t="array" ref="F341">_xlfn.LET(
_xlpm.InterestCalculation,$H340*($C341/12),
_xlpm.IsPrincipalRemainingZeroCondition,ROUND($H340,2)=0,
_xlpm.IsPrincipalRemainingBlankCondition,$H340="",
_xlpm.IsPeriodBlankCondition,ISBLANK($A341),
_xlpm.Calculation,IF(_xlpm.IsPeriodBlankCondition,"",IF(_xlpm.IsPrincipalRemainingBlankCondition,"",IF(_xlpm.IsPrincipalRemainingZeroCondition,"",_xlpm.InterestCalculation))),
_xlpm.Calculation
)</f>
        <v>494.26736331501689</v>
      </c>
      <c r="G341" s="5">
        <f>_xlfn.LET(
_xlpm.PrincipalOwedCalculation,$D341-$F341,
_xlpm.IsPrincipalLessThenOrEqualToMonthlyPaymentCondition,$H340&lt;=$D341,
_xlpm.IsPrincipalZeroCondition,ROUND($H340,2) = 0,
_xlpm.IsPrincipalRemainingBlankCondition,$H340="",
_xlpm.IsPeriodBlankCondition,ISBLANK($A341),
_xlpm.Calculation,IF(_xlpm.IsPeriodBlankCondition,"",IF(_xlpm.IsPrincipalRemainingBlankCondition,"",IF(_xlpm.IsPrincipalZeroCondition,"",IF(_xlpm.IsPrincipalLessThenOrEqualToMonthlyPaymentCondition,$H340,_xlpm.PrincipalOwedCalculation)))),
_xlpm.Calculation
)</f>
        <v>1091.743102075739</v>
      </c>
      <c r="H341" s="5">
        <f>_xlfn.LET(
_xlpm.StartingBalanceGreaterThanPrincipalOwedPlusPrepaymentCondition,$E341&gt;=$G341,
_xlpm.IsPrincpalOwedPlusPrepaymentLessThanOrEqualToPrincipalRemainingCondition,ROUND($G341,2)&lt;=ROUND($H340,2),
_xlpm.IsCurrentPrincapalOwedAmtGreaterThanPrevPrincipalOwedCondition,$G340&gt;$H340,
_xlpm.IsPrincipalZeroCondition,ROUND($H340,2) = 0,
_xlpm.IsPrincipalRemainingBlankCondition,$H340="",
_xlpm.IsPeriodBlankCondition,ISBLANK($A341),
_xlpm.Calculation,IF(_xlpm.IsPeriodBlankCondition,"",IF(_xlpm.IsPrincipalRemainingBlankCondition,"",IF(_xlpm.IsPrincipalZeroCondition,"",IF(_xlpm.StartingBalanceGreaterThanPrincipalOwedPlusPrepaymentCondition,$E341-$G341,0)))),
_xlpm.Calculation
)</f>
        <v>58220.34049572629</v>
      </c>
      <c r="I341" s="5">
        <f>_xlfn.LET(
_xlpm.PrincpalRemainingCalculation,$B$11,
_xlpm.IsPrincipalZeroCondition,ROUND($H340,2) = 0,
_xlpm.IsPrincipalRemainingBlankCondition,$H340="",
_xlpm.IsPeriodBlankCondition,ISBLANK($A341),
_xlpm.Calculation,IF(_xlpm.IsPeriodBlankCondition,"",IF(_xlpm.IsPrincipalRemainingBlankCondition,"",IF(_xlpm.IsPrincipalZeroCondition,"",_xlpm.PrincpalRemainingCalculation))),
_xlpm.Calculation
)</f>
        <v>500</v>
      </c>
      <c r="J341" s="5" t="str">
        <f>_xlfn.LET(
_xlpm.IsPrincipalRemainingLessThanOrEqualToPMICutoffAmtCondition,$H340&lt;=$B$2*(1-$B$13),
_xlpm.PMIMonthlyPayment,$B$17,
_xlpm.IsPrincipalZeroCondition,ROUND($H340,2) = 0,
_xlpm.IsPrincipalRemainingBlankCondition,$H340="",
_xlpm.IsPeriodBlankCondition,ISBLANK($A341),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41" s="5">
        <f>_xlfn.LET(
_xlpm.IfPMIOwedIsBlank,IF($J341 = "",0,$J341),
_xlpm.TotalMonthlyPaymentCalculation,$F341+$G341+$I341+_xlpm.IfPMIOwedIsBlank,
_xlpm.IsPrincipalZeroCondition,ROUND($H340,2) = 0,
_xlpm.IsPrincipalRemainingBlankCondition,$H340="",
_xlpm.IsPeriodBlankCondition,ISBLANK($A341),
_xlpm.Calculation,IF(_xlpm.IsPeriodBlankCondition,"",IF(_xlpm.IsPrincipalRemainingBlankCondition,"",IF(_xlpm.IsPrincipalZeroCondition,"",_xlpm.TotalMonthlyPaymentCalculation))),
_xlpm.Calculation
)</f>
        <v>2086.0104653907556</v>
      </c>
      <c r="N341" s="5"/>
    </row>
    <row r="342" spans="1:14" x14ac:dyDescent="0.3">
      <c r="A342">
        <v>317</v>
      </c>
      <c r="B342" s="53">
        <f t="shared" si="4"/>
        <v>53448</v>
      </c>
      <c r="C342" s="70">
        <f>IF(ISBLANK($A342),"",'Variable Mortgage Schedule'!$C342)</f>
        <v>0.1</v>
      </c>
      <c r="D342" s="63">
        <f>_xlfn.LET(
_xlpm.Payment,IF(OR($C342&lt;&gt;$C341,$C341=""),-PMT($C342/12,COUNT($A342:$A$625),$H341),$D341),
_xlpm.IsPrincipalRemainingZeroCondition,ROUND($H341,2)=0,
_xlpm.IsPrincipalRemainingBlankCondition,$H341="",
_xlpm.IsPeriodBlankCondition,ISBLANK($A342),
_xlpm.Calculation,IF(_xlpm.IsPeriodBlankCondition,"",IF(_xlpm.IsPrincipalRemainingBlankCondition,"",IF(_xlpm.IsPrincipalRemainingZeroCondition,"",_xlpm.Payment))),
_xlpm.Calculation
)</f>
        <v>1586.0104653907558</v>
      </c>
      <c r="E342" s="5">
        <f>_xlfn.LET(
_xlpm.StartingPrincipalBalance,$H341,
_xlpm.IsPrincipalRemainingZeroCondition,ROUND($H341,2)=0,
_xlpm.IsPrincipalRemainingBlankCondition,$H341="",
_xlpm.IsPeriodBlankCondition,ISBLANK($A342),
_xlpm.Calculation,IF(_xlpm.IsPeriodBlankCondition,"",IF(_xlpm.IsPrincipalRemainingBlankCondition,"",IF(_xlpm.IsPrincipalRemainingZeroCondition,"",_xlpm.StartingPrincipalBalance))),
_xlpm.Calculation
)</f>
        <v>58220.34049572629</v>
      </c>
      <c r="F342" s="5" cm="1">
        <f t="array" ref="F342">_xlfn.LET(
_xlpm.InterestCalculation,$H341*($C342/12),
_xlpm.IsPrincipalRemainingZeroCondition,ROUND($H341,2)=0,
_xlpm.IsPrincipalRemainingBlankCondition,$H341="",
_xlpm.IsPeriodBlankCondition,ISBLANK($A342),
_xlpm.Calculation,IF(_xlpm.IsPeriodBlankCondition,"",IF(_xlpm.IsPrincipalRemainingBlankCondition,"",IF(_xlpm.IsPrincipalRemainingZeroCondition,"",_xlpm.InterestCalculation))),
_xlpm.Calculation
)</f>
        <v>485.16950413105241</v>
      </c>
      <c r="G342" s="5">
        <f>_xlfn.LET(
_xlpm.PrincipalOwedCalculation,$D342-$F342,
_xlpm.IsPrincipalLessThenOrEqualToMonthlyPaymentCondition,$H341&lt;=$D342,
_xlpm.IsPrincipalZeroCondition,ROUND($H341,2) = 0,
_xlpm.IsPrincipalRemainingBlankCondition,$H341="",
_xlpm.IsPeriodBlankCondition,ISBLANK($A342),
_xlpm.Calculation,IF(_xlpm.IsPeriodBlankCondition,"",IF(_xlpm.IsPrincipalRemainingBlankCondition,"",IF(_xlpm.IsPrincipalZeroCondition,"",IF(_xlpm.IsPrincipalLessThenOrEqualToMonthlyPaymentCondition,$H341,_xlpm.PrincipalOwedCalculation)))),
_xlpm.Calculation
)</f>
        <v>1100.8409612597034</v>
      </c>
      <c r="H342" s="5">
        <f>_xlfn.LET(
_xlpm.StartingBalanceGreaterThanPrincipalOwedPlusPrepaymentCondition,$E342&gt;=$G342,
_xlpm.IsPrincpalOwedPlusPrepaymentLessThanOrEqualToPrincipalRemainingCondition,ROUND($G342,2)&lt;=ROUND($H341,2),
_xlpm.IsCurrentPrincapalOwedAmtGreaterThanPrevPrincipalOwedCondition,$G341&gt;$H341,
_xlpm.IsPrincipalZeroCondition,ROUND($H341,2) = 0,
_xlpm.IsPrincipalRemainingBlankCondition,$H341="",
_xlpm.IsPeriodBlankCondition,ISBLANK($A342),
_xlpm.Calculation,IF(_xlpm.IsPeriodBlankCondition,"",IF(_xlpm.IsPrincipalRemainingBlankCondition,"",IF(_xlpm.IsPrincipalZeroCondition,"",IF(_xlpm.StartingBalanceGreaterThanPrincipalOwedPlusPrepaymentCondition,$E342-$G342,0)))),
_xlpm.Calculation
)</f>
        <v>57119.499534466588</v>
      </c>
      <c r="I342" s="5">
        <f>_xlfn.LET(
_xlpm.PrincpalRemainingCalculation,$B$11,
_xlpm.IsPrincipalZeroCondition,ROUND($H341,2) = 0,
_xlpm.IsPrincipalRemainingBlankCondition,$H341="",
_xlpm.IsPeriodBlankCondition,ISBLANK($A342),
_xlpm.Calculation,IF(_xlpm.IsPeriodBlankCondition,"",IF(_xlpm.IsPrincipalRemainingBlankCondition,"",IF(_xlpm.IsPrincipalZeroCondition,"",_xlpm.PrincpalRemainingCalculation))),
_xlpm.Calculation
)</f>
        <v>500</v>
      </c>
      <c r="J342" s="5" t="str">
        <f>_xlfn.LET(
_xlpm.IsPrincipalRemainingLessThanOrEqualToPMICutoffAmtCondition,$H341&lt;=$B$2*(1-$B$13),
_xlpm.PMIMonthlyPayment,$B$17,
_xlpm.IsPrincipalZeroCondition,ROUND($H341,2) = 0,
_xlpm.IsPrincipalRemainingBlankCondition,$H341="",
_xlpm.IsPeriodBlankCondition,ISBLANK($A342),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42" s="5">
        <f>_xlfn.LET(
_xlpm.IfPMIOwedIsBlank,IF($J342 = "",0,$J342),
_xlpm.TotalMonthlyPaymentCalculation,$F342+$G342+$I342+_xlpm.IfPMIOwedIsBlank,
_xlpm.IsPrincipalZeroCondition,ROUND($H341,2) = 0,
_xlpm.IsPrincipalRemainingBlankCondition,$H341="",
_xlpm.IsPeriodBlankCondition,ISBLANK($A342),
_xlpm.Calculation,IF(_xlpm.IsPeriodBlankCondition,"",IF(_xlpm.IsPrincipalRemainingBlankCondition,"",IF(_xlpm.IsPrincipalZeroCondition,"",_xlpm.TotalMonthlyPaymentCalculation))),
_xlpm.Calculation
)</f>
        <v>2086.0104653907556</v>
      </c>
      <c r="N342" s="5"/>
    </row>
    <row r="343" spans="1:14" x14ac:dyDescent="0.3">
      <c r="A343">
        <v>318</v>
      </c>
      <c r="B343" s="53">
        <f t="shared" si="4"/>
        <v>53479</v>
      </c>
      <c r="C343" s="70">
        <f>IF(ISBLANK($A343),"",'Variable Mortgage Schedule'!$C343)</f>
        <v>0.1</v>
      </c>
      <c r="D343" s="63">
        <f>_xlfn.LET(
_xlpm.Payment,IF(OR($C343&lt;&gt;$C342,$C342=""),-PMT($C343/12,COUNT($A343:$A$625),$H342),$D342),
_xlpm.IsPrincipalRemainingZeroCondition,ROUND($H342,2)=0,
_xlpm.IsPrincipalRemainingBlankCondition,$H342="",
_xlpm.IsPeriodBlankCondition,ISBLANK($A343),
_xlpm.Calculation,IF(_xlpm.IsPeriodBlankCondition,"",IF(_xlpm.IsPrincipalRemainingBlankCondition,"",IF(_xlpm.IsPrincipalRemainingZeroCondition,"",_xlpm.Payment))),
_xlpm.Calculation
)</f>
        <v>1586.0104653907558</v>
      </c>
      <c r="E343" s="5">
        <f>_xlfn.LET(
_xlpm.StartingPrincipalBalance,$H342,
_xlpm.IsPrincipalRemainingZeroCondition,ROUND($H342,2)=0,
_xlpm.IsPrincipalRemainingBlankCondition,$H342="",
_xlpm.IsPeriodBlankCondition,ISBLANK($A343),
_xlpm.Calculation,IF(_xlpm.IsPeriodBlankCondition,"",IF(_xlpm.IsPrincipalRemainingBlankCondition,"",IF(_xlpm.IsPrincipalRemainingZeroCondition,"",_xlpm.StartingPrincipalBalance))),
_xlpm.Calculation
)</f>
        <v>57119.499534466588</v>
      </c>
      <c r="F343" s="5" cm="1">
        <f t="array" ref="F343">_xlfn.LET(
_xlpm.InterestCalculation,$H342*($C343/12),
_xlpm.IsPrincipalRemainingZeroCondition,ROUND($H342,2)=0,
_xlpm.IsPrincipalRemainingBlankCondition,$H342="",
_xlpm.IsPeriodBlankCondition,ISBLANK($A343),
_xlpm.Calculation,IF(_xlpm.IsPeriodBlankCondition,"",IF(_xlpm.IsPrincipalRemainingBlankCondition,"",IF(_xlpm.IsPrincipalRemainingZeroCondition,"",_xlpm.InterestCalculation))),
_xlpm.Calculation
)</f>
        <v>475.99582945388823</v>
      </c>
      <c r="G343" s="5">
        <f>_xlfn.LET(
_xlpm.PrincipalOwedCalculation,$D343-$F343,
_xlpm.IsPrincipalLessThenOrEqualToMonthlyPaymentCondition,$H342&lt;=$D343,
_xlpm.IsPrincipalZeroCondition,ROUND($H342,2) = 0,
_xlpm.IsPrincipalRemainingBlankCondition,$H342="",
_xlpm.IsPeriodBlankCondition,ISBLANK($A343),
_xlpm.Calculation,IF(_xlpm.IsPeriodBlankCondition,"",IF(_xlpm.IsPrincipalRemainingBlankCondition,"",IF(_xlpm.IsPrincipalZeroCondition,"",IF(_xlpm.IsPrincipalLessThenOrEqualToMonthlyPaymentCondition,$H342,_xlpm.PrincipalOwedCalculation)))),
_xlpm.Calculation
)</f>
        <v>1110.0146359368675</v>
      </c>
      <c r="H343" s="5">
        <f>_xlfn.LET(
_xlpm.StartingBalanceGreaterThanPrincipalOwedPlusPrepaymentCondition,$E343&gt;=$G343,
_xlpm.IsPrincpalOwedPlusPrepaymentLessThanOrEqualToPrincipalRemainingCondition,ROUND($G343,2)&lt;=ROUND($H342,2),
_xlpm.IsCurrentPrincapalOwedAmtGreaterThanPrevPrincipalOwedCondition,$G342&gt;$H342,
_xlpm.IsPrincipalZeroCondition,ROUND($H342,2) = 0,
_xlpm.IsPrincipalRemainingBlankCondition,$H342="",
_xlpm.IsPeriodBlankCondition,ISBLANK($A343),
_xlpm.Calculation,IF(_xlpm.IsPeriodBlankCondition,"",IF(_xlpm.IsPrincipalRemainingBlankCondition,"",IF(_xlpm.IsPrincipalZeroCondition,"",IF(_xlpm.StartingBalanceGreaterThanPrincipalOwedPlusPrepaymentCondition,$E343-$G343,0)))),
_xlpm.Calculation
)</f>
        <v>56009.484898529721</v>
      </c>
      <c r="I343" s="5">
        <f>_xlfn.LET(
_xlpm.PrincpalRemainingCalculation,$B$11,
_xlpm.IsPrincipalZeroCondition,ROUND($H342,2) = 0,
_xlpm.IsPrincipalRemainingBlankCondition,$H342="",
_xlpm.IsPeriodBlankCondition,ISBLANK($A343),
_xlpm.Calculation,IF(_xlpm.IsPeriodBlankCondition,"",IF(_xlpm.IsPrincipalRemainingBlankCondition,"",IF(_xlpm.IsPrincipalZeroCondition,"",_xlpm.PrincpalRemainingCalculation))),
_xlpm.Calculation
)</f>
        <v>500</v>
      </c>
      <c r="J343" s="5" t="str">
        <f>_xlfn.LET(
_xlpm.IsPrincipalRemainingLessThanOrEqualToPMICutoffAmtCondition,$H342&lt;=$B$2*(1-$B$13),
_xlpm.PMIMonthlyPayment,$B$17,
_xlpm.IsPrincipalZeroCondition,ROUND($H342,2) = 0,
_xlpm.IsPrincipalRemainingBlankCondition,$H342="",
_xlpm.IsPeriodBlankCondition,ISBLANK($A343),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43" s="5">
        <f>_xlfn.LET(
_xlpm.IfPMIOwedIsBlank,IF($J343 = "",0,$J343),
_xlpm.TotalMonthlyPaymentCalculation,$F343+$G343+$I343+_xlpm.IfPMIOwedIsBlank,
_xlpm.IsPrincipalZeroCondition,ROUND($H342,2) = 0,
_xlpm.IsPrincipalRemainingBlankCondition,$H342="",
_xlpm.IsPeriodBlankCondition,ISBLANK($A343),
_xlpm.Calculation,IF(_xlpm.IsPeriodBlankCondition,"",IF(_xlpm.IsPrincipalRemainingBlankCondition,"",IF(_xlpm.IsPrincipalZeroCondition,"",_xlpm.TotalMonthlyPaymentCalculation))),
_xlpm.Calculation
)</f>
        <v>2086.0104653907556</v>
      </c>
      <c r="N343" s="5"/>
    </row>
    <row r="344" spans="1:14" x14ac:dyDescent="0.3">
      <c r="A344">
        <v>319</v>
      </c>
      <c r="B344" s="53">
        <f t="shared" si="4"/>
        <v>53509</v>
      </c>
      <c r="C344" s="70">
        <f>IF(ISBLANK($A344),"",'Variable Mortgage Schedule'!$C344)</f>
        <v>0.1</v>
      </c>
      <c r="D344" s="63">
        <f>_xlfn.LET(
_xlpm.Payment,IF(OR($C344&lt;&gt;$C343,$C343=""),-PMT($C344/12,COUNT($A344:$A$625),$H343),$D343),
_xlpm.IsPrincipalRemainingZeroCondition,ROUND($H343,2)=0,
_xlpm.IsPrincipalRemainingBlankCondition,$H343="",
_xlpm.IsPeriodBlankCondition,ISBLANK($A344),
_xlpm.Calculation,IF(_xlpm.IsPeriodBlankCondition,"",IF(_xlpm.IsPrincipalRemainingBlankCondition,"",IF(_xlpm.IsPrincipalRemainingZeroCondition,"",_xlpm.Payment))),
_xlpm.Calculation
)</f>
        <v>1586.0104653907558</v>
      </c>
      <c r="E344" s="5">
        <f>_xlfn.LET(
_xlpm.StartingPrincipalBalance,$H343,
_xlpm.IsPrincipalRemainingZeroCondition,ROUND($H343,2)=0,
_xlpm.IsPrincipalRemainingBlankCondition,$H343="",
_xlpm.IsPeriodBlankCondition,ISBLANK($A344),
_xlpm.Calculation,IF(_xlpm.IsPeriodBlankCondition,"",IF(_xlpm.IsPrincipalRemainingBlankCondition,"",IF(_xlpm.IsPrincipalRemainingZeroCondition,"",_xlpm.StartingPrincipalBalance))),
_xlpm.Calculation
)</f>
        <v>56009.484898529721</v>
      </c>
      <c r="F344" s="5" cm="1">
        <f t="array" ref="F344">_xlfn.LET(
_xlpm.InterestCalculation,$H343*($C344/12),
_xlpm.IsPrincipalRemainingZeroCondition,ROUND($H343,2)=0,
_xlpm.IsPrincipalRemainingBlankCondition,$H343="",
_xlpm.IsPeriodBlankCondition,ISBLANK($A344),
_xlpm.Calculation,IF(_xlpm.IsPeriodBlankCondition,"",IF(_xlpm.IsPrincipalRemainingBlankCondition,"",IF(_xlpm.IsPrincipalRemainingZeroCondition,"",_xlpm.InterestCalculation))),
_xlpm.Calculation
)</f>
        <v>466.74570748774767</v>
      </c>
      <c r="G344" s="5">
        <f>_xlfn.LET(
_xlpm.PrincipalOwedCalculation,$D344-$F344,
_xlpm.IsPrincipalLessThenOrEqualToMonthlyPaymentCondition,$H343&lt;=$D344,
_xlpm.IsPrincipalZeroCondition,ROUND($H343,2) = 0,
_xlpm.IsPrincipalRemainingBlankCondition,$H343="",
_xlpm.IsPeriodBlankCondition,ISBLANK($A344),
_xlpm.Calculation,IF(_xlpm.IsPeriodBlankCondition,"",IF(_xlpm.IsPrincipalRemainingBlankCondition,"",IF(_xlpm.IsPrincipalZeroCondition,"",IF(_xlpm.IsPrincipalLessThenOrEqualToMonthlyPaymentCondition,$H343,_xlpm.PrincipalOwedCalculation)))),
_xlpm.Calculation
)</f>
        <v>1119.2647579030081</v>
      </c>
      <c r="H344" s="5">
        <f>_xlfn.LET(
_xlpm.StartingBalanceGreaterThanPrincipalOwedPlusPrepaymentCondition,$E344&gt;=$G344,
_xlpm.IsPrincpalOwedPlusPrepaymentLessThanOrEqualToPrincipalRemainingCondition,ROUND($G344,2)&lt;=ROUND($H343,2),
_xlpm.IsCurrentPrincapalOwedAmtGreaterThanPrevPrincipalOwedCondition,$G343&gt;$H343,
_xlpm.IsPrincipalZeroCondition,ROUND($H343,2) = 0,
_xlpm.IsPrincipalRemainingBlankCondition,$H343="",
_xlpm.IsPeriodBlankCondition,ISBLANK($A344),
_xlpm.Calculation,IF(_xlpm.IsPeriodBlankCondition,"",IF(_xlpm.IsPrincipalRemainingBlankCondition,"",IF(_xlpm.IsPrincipalZeroCondition,"",IF(_xlpm.StartingBalanceGreaterThanPrincipalOwedPlusPrepaymentCondition,$E344-$G344,0)))),
_xlpm.Calculation
)</f>
        <v>54890.220140626712</v>
      </c>
      <c r="I344" s="5">
        <f>_xlfn.LET(
_xlpm.PrincpalRemainingCalculation,$B$11,
_xlpm.IsPrincipalZeroCondition,ROUND($H343,2) = 0,
_xlpm.IsPrincipalRemainingBlankCondition,$H343="",
_xlpm.IsPeriodBlankCondition,ISBLANK($A344),
_xlpm.Calculation,IF(_xlpm.IsPeriodBlankCondition,"",IF(_xlpm.IsPrincipalRemainingBlankCondition,"",IF(_xlpm.IsPrincipalZeroCondition,"",_xlpm.PrincpalRemainingCalculation))),
_xlpm.Calculation
)</f>
        <v>500</v>
      </c>
      <c r="J344" s="5" t="str">
        <f>_xlfn.LET(
_xlpm.IsPrincipalRemainingLessThanOrEqualToPMICutoffAmtCondition,$H343&lt;=$B$2*(1-$B$13),
_xlpm.PMIMonthlyPayment,$B$17,
_xlpm.IsPrincipalZeroCondition,ROUND($H343,2) = 0,
_xlpm.IsPrincipalRemainingBlankCondition,$H343="",
_xlpm.IsPeriodBlankCondition,ISBLANK($A344),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44" s="5">
        <f>_xlfn.LET(
_xlpm.IfPMIOwedIsBlank,IF($J344 = "",0,$J344),
_xlpm.TotalMonthlyPaymentCalculation,$F344+$G344+$I344+_xlpm.IfPMIOwedIsBlank,
_xlpm.IsPrincipalZeroCondition,ROUND($H343,2) = 0,
_xlpm.IsPrincipalRemainingBlankCondition,$H343="",
_xlpm.IsPeriodBlankCondition,ISBLANK($A344),
_xlpm.Calculation,IF(_xlpm.IsPeriodBlankCondition,"",IF(_xlpm.IsPrincipalRemainingBlankCondition,"",IF(_xlpm.IsPrincipalZeroCondition,"",_xlpm.TotalMonthlyPaymentCalculation))),
_xlpm.Calculation
)</f>
        <v>2086.0104653907556</v>
      </c>
      <c r="N344" s="5"/>
    </row>
    <row r="345" spans="1:14" x14ac:dyDescent="0.3">
      <c r="A345">
        <v>320</v>
      </c>
      <c r="B345" s="53">
        <f t="shared" si="4"/>
        <v>53540</v>
      </c>
      <c r="C345" s="70">
        <f>IF(ISBLANK($A345),"",'Variable Mortgage Schedule'!$C345)</f>
        <v>0.1</v>
      </c>
      <c r="D345" s="63">
        <f>_xlfn.LET(
_xlpm.Payment,IF(OR($C345&lt;&gt;$C344,$C344=""),-PMT($C345/12,COUNT($A345:$A$625),$H344),$D344),
_xlpm.IsPrincipalRemainingZeroCondition,ROUND($H344,2)=0,
_xlpm.IsPrincipalRemainingBlankCondition,$H344="",
_xlpm.IsPeriodBlankCondition,ISBLANK($A345),
_xlpm.Calculation,IF(_xlpm.IsPeriodBlankCondition,"",IF(_xlpm.IsPrincipalRemainingBlankCondition,"",IF(_xlpm.IsPrincipalRemainingZeroCondition,"",_xlpm.Payment))),
_xlpm.Calculation
)</f>
        <v>1586.0104653907558</v>
      </c>
      <c r="E345" s="5">
        <f>_xlfn.LET(
_xlpm.StartingPrincipalBalance,$H344,
_xlpm.IsPrincipalRemainingZeroCondition,ROUND($H344,2)=0,
_xlpm.IsPrincipalRemainingBlankCondition,$H344="",
_xlpm.IsPeriodBlankCondition,ISBLANK($A345),
_xlpm.Calculation,IF(_xlpm.IsPeriodBlankCondition,"",IF(_xlpm.IsPrincipalRemainingBlankCondition,"",IF(_xlpm.IsPrincipalRemainingZeroCondition,"",_xlpm.StartingPrincipalBalance))),
_xlpm.Calculation
)</f>
        <v>54890.220140626712</v>
      </c>
      <c r="F345" s="5" cm="1">
        <f t="array" ref="F345">_xlfn.LET(
_xlpm.InterestCalculation,$H344*($C345/12),
_xlpm.IsPrincipalRemainingZeroCondition,ROUND($H344,2)=0,
_xlpm.IsPrincipalRemainingBlankCondition,$H344="",
_xlpm.IsPeriodBlankCondition,ISBLANK($A345),
_xlpm.Calculation,IF(_xlpm.IsPeriodBlankCondition,"",IF(_xlpm.IsPrincipalRemainingBlankCondition,"",IF(_xlpm.IsPrincipalRemainingZeroCondition,"",_xlpm.InterestCalculation))),
_xlpm.Calculation
)</f>
        <v>457.41850117188926</v>
      </c>
      <c r="G345" s="5">
        <f>_xlfn.LET(
_xlpm.PrincipalOwedCalculation,$D345-$F345,
_xlpm.IsPrincipalLessThenOrEqualToMonthlyPaymentCondition,$H344&lt;=$D345,
_xlpm.IsPrincipalZeroCondition,ROUND($H344,2) = 0,
_xlpm.IsPrincipalRemainingBlankCondition,$H344="",
_xlpm.IsPeriodBlankCondition,ISBLANK($A345),
_xlpm.Calculation,IF(_xlpm.IsPeriodBlankCondition,"",IF(_xlpm.IsPrincipalRemainingBlankCondition,"",IF(_xlpm.IsPrincipalZeroCondition,"",IF(_xlpm.IsPrincipalLessThenOrEqualToMonthlyPaymentCondition,$H344,_xlpm.PrincipalOwedCalculation)))),
_xlpm.Calculation
)</f>
        <v>1128.5919642188665</v>
      </c>
      <c r="H345" s="5">
        <f>_xlfn.LET(
_xlpm.StartingBalanceGreaterThanPrincipalOwedPlusPrepaymentCondition,$E345&gt;=$G345,
_xlpm.IsPrincpalOwedPlusPrepaymentLessThanOrEqualToPrincipalRemainingCondition,ROUND($G345,2)&lt;=ROUND($H344,2),
_xlpm.IsCurrentPrincapalOwedAmtGreaterThanPrevPrincipalOwedCondition,$G344&gt;$H344,
_xlpm.IsPrincipalZeroCondition,ROUND($H344,2) = 0,
_xlpm.IsPrincipalRemainingBlankCondition,$H344="",
_xlpm.IsPeriodBlankCondition,ISBLANK($A345),
_xlpm.Calculation,IF(_xlpm.IsPeriodBlankCondition,"",IF(_xlpm.IsPrincipalRemainingBlankCondition,"",IF(_xlpm.IsPrincipalZeroCondition,"",IF(_xlpm.StartingBalanceGreaterThanPrincipalOwedPlusPrepaymentCondition,$E345-$G345,0)))),
_xlpm.Calculation
)</f>
        <v>53761.628176407845</v>
      </c>
      <c r="I345" s="5">
        <f>_xlfn.LET(
_xlpm.PrincpalRemainingCalculation,$B$11,
_xlpm.IsPrincipalZeroCondition,ROUND($H344,2) = 0,
_xlpm.IsPrincipalRemainingBlankCondition,$H344="",
_xlpm.IsPeriodBlankCondition,ISBLANK($A345),
_xlpm.Calculation,IF(_xlpm.IsPeriodBlankCondition,"",IF(_xlpm.IsPrincipalRemainingBlankCondition,"",IF(_xlpm.IsPrincipalZeroCondition,"",_xlpm.PrincpalRemainingCalculation))),
_xlpm.Calculation
)</f>
        <v>500</v>
      </c>
      <c r="J345" s="5" t="str">
        <f>_xlfn.LET(
_xlpm.IsPrincipalRemainingLessThanOrEqualToPMICutoffAmtCondition,$H344&lt;=$B$2*(1-$B$13),
_xlpm.PMIMonthlyPayment,$B$17,
_xlpm.IsPrincipalZeroCondition,ROUND($H344,2) = 0,
_xlpm.IsPrincipalRemainingBlankCondition,$H344="",
_xlpm.IsPeriodBlankCondition,ISBLANK($A345),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45" s="5">
        <f>_xlfn.LET(
_xlpm.IfPMIOwedIsBlank,IF($J345 = "",0,$J345),
_xlpm.TotalMonthlyPaymentCalculation,$F345+$G345+$I345+_xlpm.IfPMIOwedIsBlank,
_xlpm.IsPrincipalZeroCondition,ROUND($H344,2) = 0,
_xlpm.IsPrincipalRemainingBlankCondition,$H344="",
_xlpm.IsPeriodBlankCondition,ISBLANK($A345),
_xlpm.Calculation,IF(_xlpm.IsPeriodBlankCondition,"",IF(_xlpm.IsPrincipalRemainingBlankCondition,"",IF(_xlpm.IsPrincipalZeroCondition,"",_xlpm.TotalMonthlyPaymentCalculation))),
_xlpm.Calculation
)</f>
        <v>2086.0104653907556</v>
      </c>
      <c r="N345" s="5"/>
    </row>
    <row r="346" spans="1:14" x14ac:dyDescent="0.3">
      <c r="A346">
        <v>321</v>
      </c>
      <c r="B346" s="53">
        <f t="shared" si="4"/>
        <v>53571</v>
      </c>
      <c r="C346" s="70">
        <f>IF(ISBLANK($A346),"",'Variable Mortgage Schedule'!$C346)</f>
        <v>0.1</v>
      </c>
      <c r="D346" s="63">
        <f>_xlfn.LET(
_xlpm.Payment,IF(OR($C346&lt;&gt;$C345,$C345=""),-PMT($C346/12,COUNT($A346:$A$625),$H345),$D345),
_xlpm.IsPrincipalRemainingZeroCondition,ROUND($H345,2)=0,
_xlpm.IsPrincipalRemainingBlankCondition,$H345="",
_xlpm.IsPeriodBlankCondition,ISBLANK($A346),
_xlpm.Calculation,IF(_xlpm.IsPeriodBlankCondition,"",IF(_xlpm.IsPrincipalRemainingBlankCondition,"",IF(_xlpm.IsPrincipalRemainingZeroCondition,"",_xlpm.Payment))),
_xlpm.Calculation
)</f>
        <v>1586.0104653907558</v>
      </c>
      <c r="E346" s="5">
        <f>_xlfn.LET(
_xlpm.StartingPrincipalBalance,$H345,
_xlpm.IsPrincipalRemainingZeroCondition,ROUND($H345,2)=0,
_xlpm.IsPrincipalRemainingBlankCondition,$H345="",
_xlpm.IsPeriodBlankCondition,ISBLANK($A346),
_xlpm.Calculation,IF(_xlpm.IsPeriodBlankCondition,"",IF(_xlpm.IsPrincipalRemainingBlankCondition,"",IF(_xlpm.IsPrincipalRemainingZeroCondition,"",_xlpm.StartingPrincipalBalance))),
_xlpm.Calculation
)</f>
        <v>53761.628176407845</v>
      </c>
      <c r="F346" s="5" cm="1">
        <f t="array" ref="F346">_xlfn.LET(
_xlpm.InterestCalculation,$H345*($C346/12),
_xlpm.IsPrincipalRemainingZeroCondition,ROUND($H345,2)=0,
_xlpm.IsPrincipalRemainingBlankCondition,$H345="",
_xlpm.IsPeriodBlankCondition,ISBLANK($A346),
_xlpm.Calculation,IF(_xlpm.IsPeriodBlankCondition,"",IF(_xlpm.IsPrincipalRemainingBlankCondition,"",IF(_xlpm.IsPrincipalRemainingZeroCondition,"",_xlpm.InterestCalculation))),
_xlpm.Calculation
)</f>
        <v>448.01356813673203</v>
      </c>
      <c r="G346" s="5">
        <f>_xlfn.LET(
_xlpm.PrincipalOwedCalculation,$D346-$F346,
_xlpm.IsPrincipalLessThenOrEqualToMonthlyPaymentCondition,$H345&lt;=$D346,
_xlpm.IsPrincipalZeroCondition,ROUND($H345,2) = 0,
_xlpm.IsPrincipalRemainingBlankCondition,$H345="",
_xlpm.IsPeriodBlankCondition,ISBLANK($A346),
_xlpm.Calculation,IF(_xlpm.IsPeriodBlankCondition,"",IF(_xlpm.IsPrincipalRemainingBlankCondition,"",IF(_xlpm.IsPrincipalZeroCondition,"",IF(_xlpm.IsPrincipalLessThenOrEqualToMonthlyPaymentCondition,$H345,_xlpm.PrincipalOwedCalculation)))),
_xlpm.Calculation
)</f>
        <v>1137.9968972540237</v>
      </c>
      <c r="H346" s="5">
        <f>_xlfn.LET(
_xlpm.StartingBalanceGreaterThanPrincipalOwedPlusPrepaymentCondition,$E346&gt;=$G346,
_xlpm.IsPrincpalOwedPlusPrepaymentLessThanOrEqualToPrincipalRemainingCondition,ROUND($G346,2)&lt;=ROUND($H345,2),
_xlpm.IsCurrentPrincapalOwedAmtGreaterThanPrevPrincipalOwedCondition,$G345&gt;$H345,
_xlpm.IsPrincipalZeroCondition,ROUND($H345,2) = 0,
_xlpm.IsPrincipalRemainingBlankCondition,$H345="",
_xlpm.IsPeriodBlankCondition,ISBLANK($A346),
_xlpm.Calculation,IF(_xlpm.IsPeriodBlankCondition,"",IF(_xlpm.IsPrincipalRemainingBlankCondition,"",IF(_xlpm.IsPrincipalZeroCondition,"",IF(_xlpm.StartingBalanceGreaterThanPrincipalOwedPlusPrepaymentCondition,$E346-$G346,0)))),
_xlpm.Calculation
)</f>
        <v>52623.631279153822</v>
      </c>
      <c r="I346" s="5">
        <f>_xlfn.LET(
_xlpm.PrincpalRemainingCalculation,$B$11,
_xlpm.IsPrincipalZeroCondition,ROUND($H345,2) = 0,
_xlpm.IsPrincipalRemainingBlankCondition,$H345="",
_xlpm.IsPeriodBlankCondition,ISBLANK($A346),
_xlpm.Calculation,IF(_xlpm.IsPeriodBlankCondition,"",IF(_xlpm.IsPrincipalRemainingBlankCondition,"",IF(_xlpm.IsPrincipalZeroCondition,"",_xlpm.PrincpalRemainingCalculation))),
_xlpm.Calculation
)</f>
        <v>500</v>
      </c>
      <c r="J346" s="5" t="str">
        <f>_xlfn.LET(
_xlpm.IsPrincipalRemainingLessThanOrEqualToPMICutoffAmtCondition,$H345&lt;=$B$2*(1-$B$13),
_xlpm.PMIMonthlyPayment,$B$17,
_xlpm.IsPrincipalZeroCondition,ROUND($H345,2) = 0,
_xlpm.IsPrincipalRemainingBlankCondition,$H345="",
_xlpm.IsPeriodBlankCondition,ISBLANK($A346),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46" s="5">
        <f>_xlfn.LET(
_xlpm.IfPMIOwedIsBlank,IF($J346 = "",0,$J346),
_xlpm.TotalMonthlyPaymentCalculation,$F346+$G346+$I346+_xlpm.IfPMIOwedIsBlank,
_xlpm.IsPrincipalZeroCondition,ROUND($H345,2) = 0,
_xlpm.IsPrincipalRemainingBlankCondition,$H345="",
_xlpm.IsPeriodBlankCondition,ISBLANK($A346),
_xlpm.Calculation,IF(_xlpm.IsPeriodBlankCondition,"",IF(_xlpm.IsPrincipalRemainingBlankCondition,"",IF(_xlpm.IsPrincipalZeroCondition,"",_xlpm.TotalMonthlyPaymentCalculation))),
_xlpm.Calculation
)</f>
        <v>2086.0104653907556</v>
      </c>
      <c r="N346" s="5"/>
    </row>
    <row r="347" spans="1:14" x14ac:dyDescent="0.3">
      <c r="A347">
        <v>322</v>
      </c>
      <c r="B347" s="53">
        <f t="shared" ref="B347:B410" si="5">IF(ISBLANK($A347),"",EDATE($B346,1))</f>
        <v>53601</v>
      </c>
      <c r="C347" s="70">
        <f>IF(ISBLANK($A347),"",'Variable Mortgage Schedule'!$C347)</f>
        <v>0.1</v>
      </c>
      <c r="D347" s="63">
        <f>_xlfn.LET(
_xlpm.Payment,IF(OR($C347&lt;&gt;$C346,$C346=""),-PMT($C347/12,COUNT($A347:$A$625),$H346),$D346),
_xlpm.IsPrincipalRemainingZeroCondition,ROUND($H346,2)=0,
_xlpm.IsPrincipalRemainingBlankCondition,$H346="",
_xlpm.IsPeriodBlankCondition,ISBLANK($A347),
_xlpm.Calculation,IF(_xlpm.IsPeriodBlankCondition,"",IF(_xlpm.IsPrincipalRemainingBlankCondition,"",IF(_xlpm.IsPrincipalRemainingZeroCondition,"",_xlpm.Payment))),
_xlpm.Calculation
)</f>
        <v>1586.0104653907558</v>
      </c>
      <c r="E347" s="5">
        <f>_xlfn.LET(
_xlpm.StartingPrincipalBalance,$H346,
_xlpm.IsPrincipalRemainingZeroCondition,ROUND($H346,2)=0,
_xlpm.IsPrincipalRemainingBlankCondition,$H346="",
_xlpm.IsPeriodBlankCondition,ISBLANK($A347),
_xlpm.Calculation,IF(_xlpm.IsPeriodBlankCondition,"",IF(_xlpm.IsPrincipalRemainingBlankCondition,"",IF(_xlpm.IsPrincipalRemainingZeroCondition,"",_xlpm.StartingPrincipalBalance))),
_xlpm.Calculation
)</f>
        <v>52623.631279153822</v>
      </c>
      <c r="F347" s="5" cm="1">
        <f t="array" ref="F347">_xlfn.LET(
_xlpm.InterestCalculation,$H346*($C347/12),
_xlpm.IsPrincipalRemainingZeroCondition,ROUND($H346,2)=0,
_xlpm.IsPrincipalRemainingBlankCondition,$H346="",
_xlpm.IsPeriodBlankCondition,ISBLANK($A347),
_xlpm.Calculation,IF(_xlpm.IsPeriodBlankCondition,"",IF(_xlpm.IsPrincipalRemainingBlankCondition,"",IF(_xlpm.IsPrincipalRemainingZeroCondition,"",_xlpm.InterestCalculation))),
_xlpm.Calculation
)</f>
        <v>438.53026065961518</v>
      </c>
      <c r="G347" s="5">
        <f>_xlfn.LET(
_xlpm.PrincipalOwedCalculation,$D347-$F347,
_xlpm.IsPrincipalLessThenOrEqualToMonthlyPaymentCondition,$H346&lt;=$D347,
_xlpm.IsPrincipalZeroCondition,ROUND($H346,2) = 0,
_xlpm.IsPrincipalRemainingBlankCondition,$H346="",
_xlpm.IsPeriodBlankCondition,ISBLANK($A347),
_xlpm.Calculation,IF(_xlpm.IsPeriodBlankCondition,"",IF(_xlpm.IsPrincipalRemainingBlankCondition,"",IF(_xlpm.IsPrincipalZeroCondition,"",IF(_xlpm.IsPrincipalLessThenOrEqualToMonthlyPaymentCondition,$H346,_xlpm.PrincipalOwedCalculation)))),
_xlpm.Calculation
)</f>
        <v>1147.4802047311407</v>
      </c>
      <c r="H347" s="5">
        <f>_xlfn.LET(
_xlpm.StartingBalanceGreaterThanPrincipalOwedPlusPrepaymentCondition,$E347&gt;=$G347,
_xlpm.IsPrincpalOwedPlusPrepaymentLessThanOrEqualToPrincipalRemainingCondition,ROUND($G347,2)&lt;=ROUND($H346,2),
_xlpm.IsCurrentPrincapalOwedAmtGreaterThanPrevPrincipalOwedCondition,$G346&gt;$H346,
_xlpm.IsPrincipalZeroCondition,ROUND($H346,2) = 0,
_xlpm.IsPrincipalRemainingBlankCondition,$H346="",
_xlpm.IsPeriodBlankCondition,ISBLANK($A347),
_xlpm.Calculation,IF(_xlpm.IsPeriodBlankCondition,"",IF(_xlpm.IsPrincipalRemainingBlankCondition,"",IF(_xlpm.IsPrincipalZeroCondition,"",IF(_xlpm.StartingBalanceGreaterThanPrincipalOwedPlusPrepaymentCondition,$E347-$G347,0)))),
_xlpm.Calculation
)</f>
        <v>51476.151074422683</v>
      </c>
      <c r="I347" s="5">
        <f>_xlfn.LET(
_xlpm.PrincpalRemainingCalculation,$B$11,
_xlpm.IsPrincipalZeroCondition,ROUND($H346,2) = 0,
_xlpm.IsPrincipalRemainingBlankCondition,$H346="",
_xlpm.IsPeriodBlankCondition,ISBLANK($A347),
_xlpm.Calculation,IF(_xlpm.IsPeriodBlankCondition,"",IF(_xlpm.IsPrincipalRemainingBlankCondition,"",IF(_xlpm.IsPrincipalZeroCondition,"",_xlpm.PrincpalRemainingCalculation))),
_xlpm.Calculation
)</f>
        <v>500</v>
      </c>
      <c r="J347" s="5" t="str">
        <f>_xlfn.LET(
_xlpm.IsPrincipalRemainingLessThanOrEqualToPMICutoffAmtCondition,$H346&lt;=$B$2*(1-$B$13),
_xlpm.PMIMonthlyPayment,$B$17,
_xlpm.IsPrincipalZeroCondition,ROUND($H346,2) = 0,
_xlpm.IsPrincipalRemainingBlankCondition,$H346="",
_xlpm.IsPeriodBlankCondition,ISBLANK($A347),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47" s="5">
        <f>_xlfn.LET(
_xlpm.IfPMIOwedIsBlank,IF($J347 = "",0,$J347),
_xlpm.TotalMonthlyPaymentCalculation,$F347+$G347+$I347+_xlpm.IfPMIOwedIsBlank,
_xlpm.IsPrincipalZeroCondition,ROUND($H346,2) = 0,
_xlpm.IsPrincipalRemainingBlankCondition,$H346="",
_xlpm.IsPeriodBlankCondition,ISBLANK($A347),
_xlpm.Calculation,IF(_xlpm.IsPeriodBlankCondition,"",IF(_xlpm.IsPrincipalRemainingBlankCondition,"",IF(_xlpm.IsPrincipalZeroCondition,"",_xlpm.TotalMonthlyPaymentCalculation))),
_xlpm.Calculation
)</f>
        <v>2086.0104653907556</v>
      </c>
      <c r="N347" s="5"/>
    </row>
    <row r="348" spans="1:14" x14ac:dyDescent="0.3">
      <c r="A348">
        <v>323</v>
      </c>
      <c r="B348" s="53">
        <f t="shared" si="5"/>
        <v>53632</v>
      </c>
      <c r="C348" s="70">
        <f>IF(ISBLANK($A348),"",'Variable Mortgage Schedule'!$C348)</f>
        <v>0.1</v>
      </c>
      <c r="D348" s="63">
        <f>_xlfn.LET(
_xlpm.Payment,IF(OR($C348&lt;&gt;$C347,$C347=""),-PMT($C348/12,COUNT($A348:$A$625),$H347),$D347),
_xlpm.IsPrincipalRemainingZeroCondition,ROUND($H347,2)=0,
_xlpm.IsPrincipalRemainingBlankCondition,$H347="",
_xlpm.IsPeriodBlankCondition,ISBLANK($A348),
_xlpm.Calculation,IF(_xlpm.IsPeriodBlankCondition,"",IF(_xlpm.IsPrincipalRemainingBlankCondition,"",IF(_xlpm.IsPrincipalRemainingZeroCondition,"",_xlpm.Payment))),
_xlpm.Calculation
)</f>
        <v>1586.0104653907558</v>
      </c>
      <c r="E348" s="5">
        <f>_xlfn.LET(
_xlpm.StartingPrincipalBalance,$H347,
_xlpm.IsPrincipalRemainingZeroCondition,ROUND($H347,2)=0,
_xlpm.IsPrincipalRemainingBlankCondition,$H347="",
_xlpm.IsPeriodBlankCondition,ISBLANK($A348),
_xlpm.Calculation,IF(_xlpm.IsPeriodBlankCondition,"",IF(_xlpm.IsPrincipalRemainingBlankCondition,"",IF(_xlpm.IsPrincipalRemainingZeroCondition,"",_xlpm.StartingPrincipalBalance))),
_xlpm.Calculation
)</f>
        <v>51476.151074422683</v>
      </c>
      <c r="F348" s="5" cm="1">
        <f t="array" ref="F348">_xlfn.LET(
_xlpm.InterestCalculation,$H347*($C348/12),
_xlpm.IsPrincipalRemainingZeroCondition,ROUND($H347,2)=0,
_xlpm.IsPrincipalRemainingBlankCondition,$H347="",
_xlpm.IsPeriodBlankCondition,ISBLANK($A348),
_xlpm.Calculation,IF(_xlpm.IsPeriodBlankCondition,"",IF(_xlpm.IsPrincipalRemainingBlankCondition,"",IF(_xlpm.IsPrincipalRemainingZeroCondition,"",_xlpm.InterestCalculation))),
_xlpm.Calculation
)</f>
        <v>428.96792562018902</v>
      </c>
      <c r="G348" s="5">
        <f>_xlfn.LET(
_xlpm.PrincipalOwedCalculation,$D348-$F348,
_xlpm.IsPrincipalLessThenOrEqualToMonthlyPaymentCondition,$H347&lt;=$D348,
_xlpm.IsPrincipalZeroCondition,ROUND($H347,2) = 0,
_xlpm.IsPrincipalRemainingBlankCondition,$H347="",
_xlpm.IsPeriodBlankCondition,ISBLANK($A348),
_xlpm.Calculation,IF(_xlpm.IsPeriodBlankCondition,"",IF(_xlpm.IsPrincipalRemainingBlankCondition,"",IF(_xlpm.IsPrincipalZeroCondition,"",IF(_xlpm.IsPrincipalLessThenOrEqualToMonthlyPaymentCondition,$H347,_xlpm.PrincipalOwedCalculation)))),
_xlpm.Calculation
)</f>
        <v>1157.0425397705667</v>
      </c>
      <c r="H348" s="5">
        <f>_xlfn.LET(
_xlpm.StartingBalanceGreaterThanPrincipalOwedPlusPrepaymentCondition,$E348&gt;=$G348,
_xlpm.IsPrincpalOwedPlusPrepaymentLessThanOrEqualToPrincipalRemainingCondition,ROUND($G348,2)&lt;=ROUND($H347,2),
_xlpm.IsCurrentPrincapalOwedAmtGreaterThanPrevPrincipalOwedCondition,$G347&gt;$H347,
_xlpm.IsPrincipalZeroCondition,ROUND($H347,2) = 0,
_xlpm.IsPrincipalRemainingBlankCondition,$H347="",
_xlpm.IsPeriodBlankCondition,ISBLANK($A348),
_xlpm.Calculation,IF(_xlpm.IsPeriodBlankCondition,"",IF(_xlpm.IsPrincipalRemainingBlankCondition,"",IF(_xlpm.IsPrincipalZeroCondition,"",IF(_xlpm.StartingBalanceGreaterThanPrincipalOwedPlusPrepaymentCondition,$E348-$G348,0)))),
_xlpm.Calculation
)</f>
        <v>50319.108534652114</v>
      </c>
      <c r="I348" s="5">
        <f>_xlfn.LET(
_xlpm.PrincpalRemainingCalculation,$B$11,
_xlpm.IsPrincipalZeroCondition,ROUND($H347,2) = 0,
_xlpm.IsPrincipalRemainingBlankCondition,$H347="",
_xlpm.IsPeriodBlankCondition,ISBLANK($A348),
_xlpm.Calculation,IF(_xlpm.IsPeriodBlankCondition,"",IF(_xlpm.IsPrincipalRemainingBlankCondition,"",IF(_xlpm.IsPrincipalZeroCondition,"",_xlpm.PrincpalRemainingCalculation))),
_xlpm.Calculation
)</f>
        <v>500</v>
      </c>
      <c r="J348" s="5" t="str">
        <f>_xlfn.LET(
_xlpm.IsPrincipalRemainingLessThanOrEqualToPMICutoffAmtCondition,$H347&lt;=$B$2*(1-$B$13),
_xlpm.PMIMonthlyPayment,$B$17,
_xlpm.IsPrincipalZeroCondition,ROUND($H347,2) = 0,
_xlpm.IsPrincipalRemainingBlankCondition,$H347="",
_xlpm.IsPeriodBlankCondition,ISBLANK($A348),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48" s="5">
        <f>_xlfn.LET(
_xlpm.IfPMIOwedIsBlank,IF($J348 = "",0,$J348),
_xlpm.TotalMonthlyPaymentCalculation,$F348+$G348+$I348+_xlpm.IfPMIOwedIsBlank,
_xlpm.IsPrincipalZeroCondition,ROUND($H347,2) = 0,
_xlpm.IsPrincipalRemainingBlankCondition,$H347="",
_xlpm.IsPeriodBlankCondition,ISBLANK($A348),
_xlpm.Calculation,IF(_xlpm.IsPeriodBlankCondition,"",IF(_xlpm.IsPrincipalRemainingBlankCondition,"",IF(_xlpm.IsPrincipalZeroCondition,"",_xlpm.TotalMonthlyPaymentCalculation))),
_xlpm.Calculation
)</f>
        <v>2086.0104653907556</v>
      </c>
      <c r="N348" s="5"/>
    </row>
    <row r="349" spans="1:14" x14ac:dyDescent="0.3">
      <c r="A349">
        <v>324</v>
      </c>
      <c r="B349" s="53">
        <f t="shared" si="5"/>
        <v>53662</v>
      </c>
      <c r="C349" s="70">
        <f>IF(ISBLANK($A349),"",'Variable Mortgage Schedule'!$C349)</f>
        <v>0.1</v>
      </c>
      <c r="D349" s="63">
        <f>_xlfn.LET(
_xlpm.Payment,IF(OR($C349&lt;&gt;$C348,$C348=""),-PMT($C349/12,COUNT($A349:$A$625),$H348),$D348),
_xlpm.IsPrincipalRemainingZeroCondition,ROUND($H348,2)=0,
_xlpm.IsPrincipalRemainingBlankCondition,$H348="",
_xlpm.IsPeriodBlankCondition,ISBLANK($A349),
_xlpm.Calculation,IF(_xlpm.IsPeriodBlankCondition,"",IF(_xlpm.IsPrincipalRemainingBlankCondition,"",IF(_xlpm.IsPrincipalRemainingZeroCondition,"",_xlpm.Payment))),
_xlpm.Calculation
)</f>
        <v>1586.0104653907558</v>
      </c>
      <c r="E349" s="5">
        <f>_xlfn.LET(
_xlpm.StartingPrincipalBalance,$H348,
_xlpm.IsPrincipalRemainingZeroCondition,ROUND($H348,2)=0,
_xlpm.IsPrincipalRemainingBlankCondition,$H348="",
_xlpm.IsPeriodBlankCondition,ISBLANK($A349),
_xlpm.Calculation,IF(_xlpm.IsPeriodBlankCondition,"",IF(_xlpm.IsPrincipalRemainingBlankCondition,"",IF(_xlpm.IsPrincipalRemainingZeroCondition,"",_xlpm.StartingPrincipalBalance))),
_xlpm.Calculation
)</f>
        <v>50319.108534652114</v>
      </c>
      <c r="F349" s="5" cm="1">
        <f t="array" ref="F349">_xlfn.LET(
_xlpm.InterestCalculation,$H348*($C349/12),
_xlpm.IsPrincipalRemainingZeroCondition,ROUND($H348,2)=0,
_xlpm.IsPrincipalRemainingBlankCondition,$H348="",
_xlpm.IsPeriodBlankCondition,ISBLANK($A349),
_xlpm.Calculation,IF(_xlpm.IsPeriodBlankCondition,"",IF(_xlpm.IsPrincipalRemainingBlankCondition,"",IF(_xlpm.IsPrincipalRemainingZeroCondition,"",_xlpm.InterestCalculation))),
_xlpm.Calculation
)</f>
        <v>419.32590445543428</v>
      </c>
      <c r="G349" s="5">
        <f>_xlfn.LET(
_xlpm.PrincipalOwedCalculation,$D349-$F349,
_xlpm.IsPrincipalLessThenOrEqualToMonthlyPaymentCondition,$H348&lt;=$D349,
_xlpm.IsPrincipalZeroCondition,ROUND($H348,2) = 0,
_xlpm.IsPrincipalRemainingBlankCondition,$H348="",
_xlpm.IsPeriodBlankCondition,ISBLANK($A349),
_xlpm.Calculation,IF(_xlpm.IsPeriodBlankCondition,"",IF(_xlpm.IsPrincipalRemainingBlankCondition,"",IF(_xlpm.IsPrincipalZeroCondition,"",IF(_xlpm.IsPrincipalLessThenOrEqualToMonthlyPaymentCondition,$H348,_xlpm.PrincipalOwedCalculation)))),
_xlpm.Calculation
)</f>
        <v>1166.6845609353215</v>
      </c>
      <c r="H349" s="5">
        <f>_xlfn.LET(
_xlpm.StartingBalanceGreaterThanPrincipalOwedPlusPrepaymentCondition,$E349&gt;=$G349,
_xlpm.IsPrincpalOwedPlusPrepaymentLessThanOrEqualToPrincipalRemainingCondition,ROUND($G349,2)&lt;=ROUND($H348,2),
_xlpm.IsCurrentPrincapalOwedAmtGreaterThanPrevPrincipalOwedCondition,$G348&gt;$H348,
_xlpm.IsPrincipalZeroCondition,ROUND($H348,2) = 0,
_xlpm.IsPrincipalRemainingBlankCondition,$H348="",
_xlpm.IsPeriodBlankCondition,ISBLANK($A349),
_xlpm.Calculation,IF(_xlpm.IsPeriodBlankCondition,"",IF(_xlpm.IsPrincipalRemainingBlankCondition,"",IF(_xlpm.IsPrincipalZeroCondition,"",IF(_xlpm.StartingBalanceGreaterThanPrincipalOwedPlusPrepaymentCondition,$E349-$G349,0)))),
_xlpm.Calculation
)</f>
        <v>49152.423973716795</v>
      </c>
      <c r="I349" s="5">
        <f>_xlfn.LET(
_xlpm.PrincpalRemainingCalculation,$B$11,
_xlpm.IsPrincipalZeroCondition,ROUND($H348,2) = 0,
_xlpm.IsPrincipalRemainingBlankCondition,$H348="",
_xlpm.IsPeriodBlankCondition,ISBLANK($A349),
_xlpm.Calculation,IF(_xlpm.IsPeriodBlankCondition,"",IF(_xlpm.IsPrincipalRemainingBlankCondition,"",IF(_xlpm.IsPrincipalZeroCondition,"",_xlpm.PrincpalRemainingCalculation))),
_xlpm.Calculation
)</f>
        <v>500</v>
      </c>
      <c r="J349" s="5" t="str">
        <f>_xlfn.LET(
_xlpm.IsPrincipalRemainingLessThanOrEqualToPMICutoffAmtCondition,$H348&lt;=$B$2*(1-$B$13),
_xlpm.PMIMonthlyPayment,$B$17,
_xlpm.IsPrincipalZeroCondition,ROUND($H348,2) = 0,
_xlpm.IsPrincipalRemainingBlankCondition,$H348="",
_xlpm.IsPeriodBlankCondition,ISBLANK($A349),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49" s="5">
        <f>_xlfn.LET(
_xlpm.IfPMIOwedIsBlank,IF($J349 = "",0,$J349),
_xlpm.TotalMonthlyPaymentCalculation,$F349+$G349+$I349+_xlpm.IfPMIOwedIsBlank,
_xlpm.IsPrincipalZeroCondition,ROUND($H348,2) = 0,
_xlpm.IsPrincipalRemainingBlankCondition,$H348="",
_xlpm.IsPeriodBlankCondition,ISBLANK($A349),
_xlpm.Calculation,IF(_xlpm.IsPeriodBlankCondition,"",IF(_xlpm.IsPrincipalRemainingBlankCondition,"",IF(_xlpm.IsPrincipalZeroCondition,"",_xlpm.TotalMonthlyPaymentCalculation))),
_xlpm.Calculation
)</f>
        <v>2086.0104653907556</v>
      </c>
      <c r="N349" s="5"/>
    </row>
    <row r="350" spans="1:14" x14ac:dyDescent="0.3">
      <c r="A350">
        <v>325</v>
      </c>
      <c r="B350" s="53">
        <f t="shared" si="5"/>
        <v>53693</v>
      </c>
      <c r="C350" s="70">
        <f>IF(ISBLANK($A350),"",'Variable Mortgage Schedule'!$C350)</f>
        <v>0.1</v>
      </c>
      <c r="D350" s="63">
        <f>_xlfn.LET(
_xlpm.Payment,IF(OR($C350&lt;&gt;$C349,$C349=""),-PMT($C350/12,COUNT($A350:$A$625),$H349),$D349),
_xlpm.IsPrincipalRemainingZeroCondition,ROUND($H349,2)=0,
_xlpm.IsPrincipalRemainingBlankCondition,$H349="",
_xlpm.IsPeriodBlankCondition,ISBLANK($A350),
_xlpm.Calculation,IF(_xlpm.IsPeriodBlankCondition,"",IF(_xlpm.IsPrincipalRemainingBlankCondition,"",IF(_xlpm.IsPrincipalRemainingZeroCondition,"",_xlpm.Payment))),
_xlpm.Calculation
)</f>
        <v>1586.0104653907558</v>
      </c>
      <c r="E350" s="5">
        <f>_xlfn.LET(
_xlpm.StartingPrincipalBalance,$H349,
_xlpm.IsPrincipalRemainingZeroCondition,ROUND($H349,2)=0,
_xlpm.IsPrincipalRemainingBlankCondition,$H349="",
_xlpm.IsPeriodBlankCondition,ISBLANK($A350),
_xlpm.Calculation,IF(_xlpm.IsPeriodBlankCondition,"",IF(_xlpm.IsPrincipalRemainingBlankCondition,"",IF(_xlpm.IsPrincipalRemainingZeroCondition,"",_xlpm.StartingPrincipalBalance))),
_xlpm.Calculation
)</f>
        <v>49152.423973716795</v>
      </c>
      <c r="F350" s="5" cm="1">
        <f t="array" ref="F350">_xlfn.LET(
_xlpm.InterestCalculation,$H349*($C350/12),
_xlpm.IsPrincipalRemainingZeroCondition,ROUND($H349,2)=0,
_xlpm.IsPrincipalRemainingBlankCondition,$H349="",
_xlpm.IsPeriodBlankCondition,ISBLANK($A350),
_xlpm.Calculation,IF(_xlpm.IsPeriodBlankCondition,"",IF(_xlpm.IsPrincipalRemainingBlankCondition,"",IF(_xlpm.IsPrincipalRemainingZeroCondition,"",_xlpm.InterestCalculation))),
_xlpm.Calculation
)</f>
        <v>409.60353311430663</v>
      </c>
      <c r="G350" s="5">
        <f>_xlfn.LET(
_xlpm.PrincipalOwedCalculation,$D350-$F350,
_xlpm.IsPrincipalLessThenOrEqualToMonthlyPaymentCondition,$H349&lt;=$D350,
_xlpm.IsPrincipalZeroCondition,ROUND($H349,2) = 0,
_xlpm.IsPrincipalRemainingBlankCondition,$H349="",
_xlpm.IsPeriodBlankCondition,ISBLANK($A350),
_xlpm.Calculation,IF(_xlpm.IsPeriodBlankCondition,"",IF(_xlpm.IsPrincipalRemainingBlankCondition,"",IF(_xlpm.IsPrincipalZeroCondition,"",IF(_xlpm.IsPrincipalLessThenOrEqualToMonthlyPaymentCondition,$H349,_xlpm.PrincipalOwedCalculation)))),
_xlpm.Calculation
)</f>
        <v>1176.4069322764492</v>
      </c>
      <c r="H350" s="5">
        <f>_xlfn.LET(
_xlpm.StartingBalanceGreaterThanPrincipalOwedPlusPrepaymentCondition,$E350&gt;=$G350,
_xlpm.IsPrincpalOwedPlusPrepaymentLessThanOrEqualToPrincipalRemainingCondition,ROUND($G350,2)&lt;=ROUND($H349,2),
_xlpm.IsCurrentPrincapalOwedAmtGreaterThanPrevPrincipalOwedCondition,$G349&gt;$H349,
_xlpm.IsPrincipalZeroCondition,ROUND($H349,2) = 0,
_xlpm.IsPrincipalRemainingBlankCondition,$H349="",
_xlpm.IsPeriodBlankCondition,ISBLANK($A350),
_xlpm.Calculation,IF(_xlpm.IsPeriodBlankCondition,"",IF(_xlpm.IsPrincipalRemainingBlankCondition,"",IF(_xlpm.IsPrincipalZeroCondition,"",IF(_xlpm.StartingBalanceGreaterThanPrincipalOwedPlusPrepaymentCondition,$E350-$G350,0)))),
_xlpm.Calculation
)</f>
        <v>47976.017041440347</v>
      </c>
      <c r="I350" s="5">
        <f>_xlfn.LET(
_xlpm.PrincpalRemainingCalculation,$B$11,
_xlpm.IsPrincipalZeroCondition,ROUND($H349,2) = 0,
_xlpm.IsPrincipalRemainingBlankCondition,$H349="",
_xlpm.IsPeriodBlankCondition,ISBLANK($A350),
_xlpm.Calculation,IF(_xlpm.IsPeriodBlankCondition,"",IF(_xlpm.IsPrincipalRemainingBlankCondition,"",IF(_xlpm.IsPrincipalZeroCondition,"",_xlpm.PrincpalRemainingCalculation))),
_xlpm.Calculation
)</f>
        <v>500</v>
      </c>
      <c r="J350" s="5" t="str">
        <f>_xlfn.LET(
_xlpm.IsPrincipalRemainingLessThanOrEqualToPMICutoffAmtCondition,$H349&lt;=$B$2*(1-$B$13),
_xlpm.PMIMonthlyPayment,$B$17,
_xlpm.IsPrincipalZeroCondition,ROUND($H349,2) = 0,
_xlpm.IsPrincipalRemainingBlankCondition,$H349="",
_xlpm.IsPeriodBlankCondition,ISBLANK($A350),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50" s="5">
        <f>_xlfn.LET(
_xlpm.IfPMIOwedIsBlank,IF($J350 = "",0,$J350),
_xlpm.TotalMonthlyPaymentCalculation,$F350+$G350+$I350+_xlpm.IfPMIOwedIsBlank,
_xlpm.IsPrincipalZeroCondition,ROUND($H349,2) = 0,
_xlpm.IsPrincipalRemainingBlankCondition,$H349="",
_xlpm.IsPeriodBlankCondition,ISBLANK($A350),
_xlpm.Calculation,IF(_xlpm.IsPeriodBlankCondition,"",IF(_xlpm.IsPrincipalRemainingBlankCondition,"",IF(_xlpm.IsPrincipalZeroCondition,"",_xlpm.TotalMonthlyPaymentCalculation))),
_xlpm.Calculation
)</f>
        <v>2086.0104653907556</v>
      </c>
      <c r="N350" s="5"/>
    </row>
    <row r="351" spans="1:14" x14ac:dyDescent="0.3">
      <c r="A351">
        <v>326</v>
      </c>
      <c r="B351" s="53">
        <f t="shared" si="5"/>
        <v>53724</v>
      </c>
      <c r="C351" s="70">
        <f>IF(ISBLANK($A351),"",'Variable Mortgage Schedule'!$C351)</f>
        <v>0.1</v>
      </c>
      <c r="D351" s="63">
        <f>_xlfn.LET(
_xlpm.Payment,IF(OR($C351&lt;&gt;$C350,$C350=""),-PMT($C351/12,COUNT($A351:$A$625),$H350),$D350),
_xlpm.IsPrincipalRemainingZeroCondition,ROUND($H350,2)=0,
_xlpm.IsPrincipalRemainingBlankCondition,$H350="",
_xlpm.IsPeriodBlankCondition,ISBLANK($A351),
_xlpm.Calculation,IF(_xlpm.IsPeriodBlankCondition,"",IF(_xlpm.IsPrincipalRemainingBlankCondition,"",IF(_xlpm.IsPrincipalRemainingZeroCondition,"",_xlpm.Payment))),
_xlpm.Calculation
)</f>
        <v>1586.0104653907558</v>
      </c>
      <c r="E351" s="5">
        <f>_xlfn.LET(
_xlpm.StartingPrincipalBalance,$H350,
_xlpm.IsPrincipalRemainingZeroCondition,ROUND($H350,2)=0,
_xlpm.IsPrincipalRemainingBlankCondition,$H350="",
_xlpm.IsPeriodBlankCondition,ISBLANK($A351),
_xlpm.Calculation,IF(_xlpm.IsPeriodBlankCondition,"",IF(_xlpm.IsPrincipalRemainingBlankCondition,"",IF(_xlpm.IsPrincipalRemainingZeroCondition,"",_xlpm.StartingPrincipalBalance))),
_xlpm.Calculation
)</f>
        <v>47976.017041440347</v>
      </c>
      <c r="F351" s="5" cm="1">
        <f t="array" ref="F351">_xlfn.LET(
_xlpm.InterestCalculation,$H350*($C351/12),
_xlpm.IsPrincipalRemainingZeroCondition,ROUND($H350,2)=0,
_xlpm.IsPrincipalRemainingBlankCondition,$H350="",
_xlpm.IsPeriodBlankCondition,ISBLANK($A351),
_xlpm.Calculation,IF(_xlpm.IsPeriodBlankCondition,"",IF(_xlpm.IsPrincipalRemainingBlankCondition,"",IF(_xlpm.IsPrincipalRemainingZeroCondition,"",_xlpm.InterestCalculation))),
_xlpm.Calculation
)</f>
        <v>399.80014201200288</v>
      </c>
      <c r="G351" s="5">
        <f>_xlfn.LET(
_xlpm.PrincipalOwedCalculation,$D351-$F351,
_xlpm.IsPrincipalLessThenOrEqualToMonthlyPaymentCondition,$H350&lt;=$D351,
_xlpm.IsPrincipalZeroCondition,ROUND($H350,2) = 0,
_xlpm.IsPrincipalRemainingBlankCondition,$H350="",
_xlpm.IsPeriodBlankCondition,ISBLANK($A351),
_xlpm.Calculation,IF(_xlpm.IsPeriodBlankCondition,"",IF(_xlpm.IsPrincipalRemainingBlankCondition,"",IF(_xlpm.IsPrincipalZeroCondition,"",IF(_xlpm.IsPrincipalLessThenOrEqualToMonthlyPaymentCondition,$H350,_xlpm.PrincipalOwedCalculation)))),
_xlpm.Calculation
)</f>
        <v>1186.2103233787529</v>
      </c>
      <c r="H351" s="5">
        <f>_xlfn.LET(
_xlpm.StartingBalanceGreaterThanPrincipalOwedPlusPrepaymentCondition,$E351&gt;=$G351,
_xlpm.IsPrincpalOwedPlusPrepaymentLessThanOrEqualToPrincipalRemainingCondition,ROUND($G351,2)&lt;=ROUND($H350,2),
_xlpm.IsCurrentPrincapalOwedAmtGreaterThanPrevPrincipalOwedCondition,$G350&gt;$H350,
_xlpm.IsPrincipalZeroCondition,ROUND($H350,2) = 0,
_xlpm.IsPrincipalRemainingBlankCondition,$H350="",
_xlpm.IsPeriodBlankCondition,ISBLANK($A351),
_xlpm.Calculation,IF(_xlpm.IsPeriodBlankCondition,"",IF(_xlpm.IsPrincipalRemainingBlankCondition,"",IF(_xlpm.IsPrincipalZeroCondition,"",IF(_xlpm.StartingBalanceGreaterThanPrincipalOwedPlusPrepaymentCondition,$E351-$G351,0)))),
_xlpm.Calculation
)</f>
        <v>46789.806718061591</v>
      </c>
      <c r="I351" s="5">
        <f>_xlfn.LET(
_xlpm.PrincpalRemainingCalculation,$B$11,
_xlpm.IsPrincipalZeroCondition,ROUND($H350,2) = 0,
_xlpm.IsPrincipalRemainingBlankCondition,$H350="",
_xlpm.IsPeriodBlankCondition,ISBLANK($A351),
_xlpm.Calculation,IF(_xlpm.IsPeriodBlankCondition,"",IF(_xlpm.IsPrincipalRemainingBlankCondition,"",IF(_xlpm.IsPrincipalZeroCondition,"",_xlpm.PrincpalRemainingCalculation))),
_xlpm.Calculation
)</f>
        <v>500</v>
      </c>
      <c r="J351" s="5" t="str">
        <f>_xlfn.LET(
_xlpm.IsPrincipalRemainingLessThanOrEqualToPMICutoffAmtCondition,$H350&lt;=$B$2*(1-$B$13),
_xlpm.PMIMonthlyPayment,$B$17,
_xlpm.IsPrincipalZeroCondition,ROUND($H350,2) = 0,
_xlpm.IsPrincipalRemainingBlankCondition,$H350="",
_xlpm.IsPeriodBlankCondition,ISBLANK($A351),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51" s="5">
        <f>_xlfn.LET(
_xlpm.IfPMIOwedIsBlank,IF($J351 = "",0,$J351),
_xlpm.TotalMonthlyPaymentCalculation,$F351+$G351+$I351+_xlpm.IfPMIOwedIsBlank,
_xlpm.IsPrincipalZeroCondition,ROUND($H350,2) = 0,
_xlpm.IsPrincipalRemainingBlankCondition,$H350="",
_xlpm.IsPeriodBlankCondition,ISBLANK($A351),
_xlpm.Calculation,IF(_xlpm.IsPeriodBlankCondition,"",IF(_xlpm.IsPrincipalRemainingBlankCondition,"",IF(_xlpm.IsPrincipalZeroCondition,"",_xlpm.TotalMonthlyPaymentCalculation))),
_xlpm.Calculation
)</f>
        <v>2086.0104653907556</v>
      </c>
      <c r="N351" s="5"/>
    </row>
    <row r="352" spans="1:14" x14ac:dyDescent="0.3">
      <c r="A352">
        <v>327</v>
      </c>
      <c r="B352" s="53">
        <f t="shared" si="5"/>
        <v>53752</v>
      </c>
      <c r="C352" s="70">
        <f>IF(ISBLANK($A352),"",'Variable Mortgage Schedule'!$C352)</f>
        <v>0.1</v>
      </c>
      <c r="D352" s="63">
        <f>_xlfn.LET(
_xlpm.Payment,IF(OR($C352&lt;&gt;$C351,$C351=""),-PMT($C352/12,COUNT($A352:$A$625),$H351),$D351),
_xlpm.IsPrincipalRemainingZeroCondition,ROUND($H351,2)=0,
_xlpm.IsPrincipalRemainingBlankCondition,$H351="",
_xlpm.IsPeriodBlankCondition,ISBLANK($A352),
_xlpm.Calculation,IF(_xlpm.IsPeriodBlankCondition,"",IF(_xlpm.IsPrincipalRemainingBlankCondition,"",IF(_xlpm.IsPrincipalRemainingZeroCondition,"",_xlpm.Payment))),
_xlpm.Calculation
)</f>
        <v>1586.0104653907558</v>
      </c>
      <c r="E352" s="5">
        <f>_xlfn.LET(
_xlpm.StartingPrincipalBalance,$H351,
_xlpm.IsPrincipalRemainingZeroCondition,ROUND($H351,2)=0,
_xlpm.IsPrincipalRemainingBlankCondition,$H351="",
_xlpm.IsPeriodBlankCondition,ISBLANK($A352),
_xlpm.Calculation,IF(_xlpm.IsPeriodBlankCondition,"",IF(_xlpm.IsPrincipalRemainingBlankCondition,"",IF(_xlpm.IsPrincipalRemainingZeroCondition,"",_xlpm.StartingPrincipalBalance))),
_xlpm.Calculation
)</f>
        <v>46789.806718061591</v>
      </c>
      <c r="F352" s="5" cm="1">
        <f t="array" ref="F352">_xlfn.LET(
_xlpm.InterestCalculation,$H351*($C352/12),
_xlpm.IsPrincipalRemainingZeroCondition,ROUND($H351,2)=0,
_xlpm.IsPrincipalRemainingBlankCondition,$H351="",
_xlpm.IsPeriodBlankCondition,ISBLANK($A352),
_xlpm.Calculation,IF(_xlpm.IsPeriodBlankCondition,"",IF(_xlpm.IsPrincipalRemainingBlankCondition,"",IF(_xlpm.IsPrincipalRemainingZeroCondition,"",_xlpm.InterestCalculation))),
_xlpm.Calculation
)</f>
        <v>389.91505598384657</v>
      </c>
      <c r="G352" s="5">
        <f>_xlfn.LET(
_xlpm.PrincipalOwedCalculation,$D352-$F352,
_xlpm.IsPrincipalLessThenOrEqualToMonthlyPaymentCondition,$H351&lt;=$D352,
_xlpm.IsPrincipalZeroCondition,ROUND($H351,2) = 0,
_xlpm.IsPrincipalRemainingBlankCondition,$H351="",
_xlpm.IsPeriodBlankCondition,ISBLANK($A352),
_xlpm.Calculation,IF(_xlpm.IsPeriodBlankCondition,"",IF(_xlpm.IsPrincipalRemainingBlankCondition,"",IF(_xlpm.IsPrincipalZeroCondition,"",IF(_xlpm.IsPrincipalLessThenOrEqualToMonthlyPaymentCondition,$H351,_xlpm.PrincipalOwedCalculation)))),
_xlpm.Calculation
)</f>
        <v>1196.0954094069093</v>
      </c>
      <c r="H352" s="5">
        <f>_xlfn.LET(
_xlpm.StartingBalanceGreaterThanPrincipalOwedPlusPrepaymentCondition,$E352&gt;=$G352,
_xlpm.IsPrincpalOwedPlusPrepaymentLessThanOrEqualToPrincipalRemainingCondition,ROUND($G352,2)&lt;=ROUND($H351,2),
_xlpm.IsCurrentPrincapalOwedAmtGreaterThanPrevPrincipalOwedCondition,$G351&gt;$H351,
_xlpm.IsPrincipalZeroCondition,ROUND($H351,2) = 0,
_xlpm.IsPrincipalRemainingBlankCondition,$H351="",
_xlpm.IsPeriodBlankCondition,ISBLANK($A352),
_xlpm.Calculation,IF(_xlpm.IsPeriodBlankCondition,"",IF(_xlpm.IsPrincipalRemainingBlankCondition,"",IF(_xlpm.IsPrincipalZeroCondition,"",IF(_xlpm.StartingBalanceGreaterThanPrincipalOwedPlusPrepaymentCondition,$E352-$G352,0)))),
_xlpm.Calculation
)</f>
        <v>45593.711308654681</v>
      </c>
      <c r="I352" s="5">
        <f>_xlfn.LET(
_xlpm.PrincpalRemainingCalculation,$B$11,
_xlpm.IsPrincipalZeroCondition,ROUND($H351,2) = 0,
_xlpm.IsPrincipalRemainingBlankCondition,$H351="",
_xlpm.IsPeriodBlankCondition,ISBLANK($A352),
_xlpm.Calculation,IF(_xlpm.IsPeriodBlankCondition,"",IF(_xlpm.IsPrincipalRemainingBlankCondition,"",IF(_xlpm.IsPrincipalZeroCondition,"",_xlpm.PrincpalRemainingCalculation))),
_xlpm.Calculation
)</f>
        <v>500</v>
      </c>
      <c r="J352" s="5" t="str">
        <f>_xlfn.LET(
_xlpm.IsPrincipalRemainingLessThanOrEqualToPMICutoffAmtCondition,$H351&lt;=$B$2*(1-$B$13),
_xlpm.PMIMonthlyPayment,$B$17,
_xlpm.IsPrincipalZeroCondition,ROUND($H351,2) = 0,
_xlpm.IsPrincipalRemainingBlankCondition,$H351="",
_xlpm.IsPeriodBlankCondition,ISBLANK($A352),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52" s="5">
        <f>_xlfn.LET(
_xlpm.IfPMIOwedIsBlank,IF($J352 = "",0,$J352),
_xlpm.TotalMonthlyPaymentCalculation,$F352+$G352+$I352+_xlpm.IfPMIOwedIsBlank,
_xlpm.IsPrincipalZeroCondition,ROUND($H351,2) = 0,
_xlpm.IsPrincipalRemainingBlankCondition,$H351="",
_xlpm.IsPeriodBlankCondition,ISBLANK($A352),
_xlpm.Calculation,IF(_xlpm.IsPeriodBlankCondition,"",IF(_xlpm.IsPrincipalRemainingBlankCondition,"",IF(_xlpm.IsPrincipalZeroCondition,"",_xlpm.TotalMonthlyPaymentCalculation))),
_xlpm.Calculation
)</f>
        <v>2086.0104653907556</v>
      </c>
      <c r="N352" s="5"/>
    </row>
    <row r="353" spans="1:14" x14ac:dyDescent="0.3">
      <c r="A353">
        <v>328</v>
      </c>
      <c r="B353" s="53">
        <f t="shared" si="5"/>
        <v>53783</v>
      </c>
      <c r="C353" s="70">
        <f>IF(ISBLANK($A353),"",'Variable Mortgage Schedule'!$C353)</f>
        <v>0.1</v>
      </c>
      <c r="D353" s="63">
        <f>_xlfn.LET(
_xlpm.Payment,IF(OR($C353&lt;&gt;$C352,$C352=""),-PMT($C353/12,COUNT($A353:$A$625),$H352),$D352),
_xlpm.IsPrincipalRemainingZeroCondition,ROUND($H352,2)=0,
_xlpm.IsPrincipalRemainingBlankCondition,$H352="",
_xlpm.IsPeriodBlankCondition,ISBLANK($A353),
_xlpm.Calculation,IF(_xlpm.IsPeriodBlankCondition,"",IF(_xlpm.IsPrincipalRemainingBlankCondition,"",IF(_xlpm.IsPrincipalRemainingZeroCondition,"",_xlpm.Payment))),
_xlpm.Calculation
)</f>
        <v>1586.0104653907558</v>
      </c>
      <c r="E353" s="5">
        <f>_xlfn.LET(
_xlpm.StartingPrincipalBalance,$H352,
_xlpm.IsPrincipalRemainingZeroCondition,ROUND($H352,2)=0,
_xlpm.IsPrincipalRemainingBlankCondition,$H352="",
_xlpm.IsPeriodBlankCondition,ISBLANK($A353),
_xlpm.Calculation,IF(_xlpm.IsPeriodBlankCondition,"",IF(_xlpm.IsPrincipalRemainingBlankCondition,"",IF(_xlpm.IsPrincipalRemainingZeroCondition,"",_xlpm.StartingPrincipalBalance))),
_xlpm.Calculation
)</f>
        <v>45593.711308654681</v>
      </c>
      <c r="F353" s="5" cm="1">
        <f t="array" ref="F353">_xlfn.LET(
_xlpm.InterestCalculation,$H352*($C353/12),
_xlpm.IsPrincipalRemainingZeroCondition,ROUND($H352,2)=0,
_xlpm.IsPrincipalRemainingBlankCondition,$H352="",
_xlpm.IsPeriodBlankCondition,ISBLANK($A353),
_xlpm.Calculation,IF(_xlpm.IsPeriodBlankCondition,"",IF(_xlpm.IsPrincipalRemainingBlankCondition,"",IF(_xlpm.IsPrincipalRemainingZeroCondition,"",_xlpm.InterestCalculation))),
_xlpm.Calculation
)</f>
        <v>379.94759423878901</v>
      </c>
      <c r="G353" s="5">
        <f>_xlfn.LET(
_xlpm.PrincipalOwedCalculation,$D353-$F353,
_xlpm.IsPrincipalLessThenOrEqualToMonthlyPaymentCondition,$H352&lt;=$D353,
_xlpm.IsPrincipalZeroCondition,ROUND($H352,2) = 0,
_xlpm.IsPrincipalRemainingBlankCondition,$H352="",
_xlpm.IsPeriodBlankCondition,ISBLANK($A353),
_xlpm.Calculation,IF(_xlpm.IsPeriodBlankCondition,"",IF(_xlpm.IsPrincipalRemainingBlankCondition,"",IF(_xlpm.IsPrincipalZeroCondition,"",IF(_xlpm.IsPrincipalLessThenOrEqualToMonthlyPaymentCondition,$H352,_xlpm.PrincipalOwedCalculation)))),
_xlpm.Calculation
)</f>
        <v>1206.0628711519669</v>
      </c>
      <c r="H353" s="5">
        <f>_xlfn.LET(
_xlpm.StartingBalanceGreaterThanPrincipalOwedPlusPrepaymentCondition,$E353&gt;=$G353,
_xlpm.IsPrincpalOwedPlusPrepaymentLessThanOrEqualToPrincipalRemainingCondition,ROUND($G353,2)&lt;=ROUND($H352,2),
_xlpm.IsCurrentPrincapalOwedAmtGreaterThanPrevPrincipalOwedCondition,$G352&gt;$H352,
_xlpm.IsPrincipalZeroCondition,ROUND($H352,2) = 0,
_xlpm.IsPrincipalRemainingBlankCondition,$H352="",
_xlpm.IsPeriodBlankCondition,ISBLANK($A353),
_xlpm.Calculation,IF(_xlpm.IsPeriodBlankCondition,"",IF(_xlpm.IsPrincipalRemainingBlankCondition,"",IF(_xlpm.IsPrincipalZeroCondition,"",IF(_xlpm.StartingBalanceGreaterThanPrincipalOwedPlusPrepaymentCondition,$E353-$G353,0)))),
_xlpm.Calculation
)</f>
        <v>44387.648437502714</v>
      </c>
      <c r="I353" s="5">
        <f>_xlfn.LET(
_xlpm.PrincpalRemainingCalculation,$B$11,
_xlpm.IsPrincipalZeroCondition,ROUND($H352,2) = 0,
_xlpm.IsPrincipalRemainingBlankCondition,$H352="",
_xlpm.IsPeriodBlankCondition,ISBLANK($A353),
_xlpm.Calculation,IF(_xlpm.IsPeriodBlankCondition,"",IF(_xlpm.IsPrincipalRemainingBlankCondition,"",IF(_xlpm.IsPrincipalZeroCondition,"",_xlpm.PrincpalRemainingCalculation))),
_xlpm.Calculation
)</f>
        <v>500</v>
      </c>
      <c r="J353" s="5" t="str">
        <f>_xlfn.LET(
_xlpm.IsPrincipalRemainingLessThanOrEqualToPMICutoffAmtCondition,$H352&lt;=$B$2*(1-$B$13),
_xlpm.PMIMonthlyPayment,$B$17,
_xlpm.IsPrincipalZeroCondition,ROUND($H352,2) = 0,
_xlpm.IsPrincipalRemainingBlankCondition,$H352="",
_xlpm.IsPeriodBlankCondition,ISBLANK($A353),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53" s="5">
        <f>_xlfn.LET(
_xlpm.IfPMIOwedIsBlank,IF($J353 = "",0,$J353),
_xlpm.TotalMonthlyPaymentCalculation,$F353+$G353+$I353+_xlpm.IfPMIOwedIsBlank,
_xlpm.IsPrincipalZeroCondition,ROUND($H352,2) = 0,
_xlpm.IsPrincipalRemainingBlankCondition,$H352="",
_xlpm.IsPeriodBlankCondition,ISBLANK($A353),
_xlpm.Calculation,IF(_xlpm.IsPeriodBlankCondition,"",IF(_xlpm.IsPrincipalRemainingBlankCondition,"",IF(_xlpm.IsPrincipalZeroCondition,"",_xlpm.TotalMonthlyPaymentCalculation))),
_xlpm.Calculation
)</f>
        <v>2086.0104653907556</v>
      </c>
      <c r="N353" s="5"/>
    </row>
    <row r="354" spans="1:14" x14ac:dyDescent="0.3">
      <c r="A354">
        <v>329</v>
      </c>
      <c r="B354" s="53">
        <f t="shared" si="5"/>
        <v>53813</v>
      </c>
      <c r="C354" s="70">
        <f>IF(ISBLANK($A354),"",'Variable Mortgage Schedule'!$C354)</f>
        <v>0.1</v>
      </c>
      <c r="D354" s="63">
        <f>_xlfn.LET(
_xlpm.Payment,IF(OR($C354&lt;&gt;$C353,$C353=""),-PMT($C354/12,COUNT($A354:$A$625),$H353),$D353),
_xlpm.IsPrincipalRemainingZeroCondition,ROUND($H353,2)=0,
_xlpm.IsPrincipalRemainingBlankCondition,$H353="",
_xlpm.IsPeriodBlankCondition,ISBLANK($A354),
_xlpm.Calculation,IF(_xlpm.IsPeriodBlankCondition,"",IF(_xlpm.IsPrincipalRemainingBlankCondition,"",IF(_xlpm.IsPrincipalRemainingZeroCondition,"",_xlpm.Payment))),
_xlpm.Calculation
)</f>
        <v>1586.0104653907558</v>
      </c>
      <c r="E354" s="5">
        <f>_xlfn.LET(
_xlpm.StartingPrincipalBalance,$H353,
_xlpm.IsPrincipalRemainingZeroCondition,ROUND($H353,2)=0,
_xlpm.IsPrincipalRemainingBlankCondition,$H353="",
_xlpm.IsPeriodBlankCondition,ISBLANK($A354),
_xlpm.Calculation,IF(_xlpm.IsPeriodBlankCondition,"",IF(_xlpm.IsPrincipalRemainingBlankCondition,"",IF(_xlpm.IsPrincipalRemainingZeroCondition,"",_xlpm.StartingPrincipalBalance))),
_xlpm.Calculation
)</f>
        <v>44387.648437502714</v>
      </c>
      <c r="F354" s="5" cm="1">
        <f t="array" ref="F354">_xlfn.LET(
_xlpm.InterestCalculation,$H353*($C354/12),
_xlpm.IsPrincipalRemainingZeroCondition,ROUND($H353,2)=0,
_xlpm.IsPrincipalRemainingBlankCondition,$H353="",
_xlpm.IsPeriodBlankCondition,ISBLANK($A354),
_xlpm.Calculation,IF(_xlpm.IsPeriodBlankCondition,"",IF(_xlpm.IsPrincipalRemainingBlankCondition,"",IF(_xlpm.IsPrincipalRemainingZeroCondition,"",_xlpm.InterestCalculation))),
_xlpm.Calculation
)</f>
        <v>369.8970703125226</v>
      </c>
      <c r="G354" s="5">
        <f>_xlfn.LET(
_xlpm.PrincipalOwedCalculation,$D354-$F354,
_xlpm.IsPrincipalLessThenOrEqualToMonthlyPaymentCondition,$H353&lt;=$D354,
_xlpm.IsPrincipalZeroCondition,ROUND($H353,2) = 0,
_xlpm.IsPrincipalRemainingBlankCondition,$H353="",
_xlpm.IsPeriodBlankCondition,ISBLANK($A354),
_xlpm.Calculation,IF(_xlpm.IsPeriodBlankCondition,"",IF(_xlpm.IsPrincipalRemainingBlankCondition,"",IF(_xlpm.IsPrincipalZeroCondition,"",IF(_xlpm.IsPrincipalLessThenOrEqualToMonthlyPaymentCondition,$H353,_xlpm.PrincipalOwedCalculation)))),
_xlpm.Calculation
)</f>
        <v>1216.1133950782332</v>
      </c>
      <c r="H354" s="5">
        <f>_xlfn.LET(
_xlpm.StartingBalanceGreaterThanPrincipalOwedPlusPrepaymentCondition,$E354&gt;=$G354,
_xlpm.IsPrincpalOwedPlusPrepaymentLessThanOrEqualToPrincipalRemainingCondition,ROUND($G354,2)&lt;=ROUND($H353,2),
_xlpm.IsCurrentPrincapalOwedAmtGreaterThanPrevPrincipalOwedCondition,$G353&gt;$H353,
_xlpm.IsPrincipalZeroCondition,ROUND($H353,2) = 0,
_xlpm.IsPrincipalRemainingBlankCondition,$H353="",
_xlpm.IsPeriodBlankCondition,ISBLANK($A354),
_xlpm.Calculation,IF(_xlpm.IsPeriodBlankCondition,"",IF(_xlpm.IsPrincipalRemainingBlankCondition,"",IF(_xlpm.IsPrincipalZeroCondition,"",IF(_xlpm.StartingBalanceGreaterThanPrincipalOwedPlusPrepaymentCondition,$E354-$G354,0)))),
_xlpm.Calculation
)</f>
        <v>43171.535042424483</v>
      </c>
      <c r="I354" s="5">
        <f>_xlfn.LET(
_xlpm.PrincpalRemainingCalculation,$B$11,
_xlpm.IsPrincipalZeroCondition,ROUND($H353,2) = 0,
_xlpm.IsPrincipalRemainingBlankCondition,$H353="",
_xlpm.IsPeriodBlankCondition,ISBLANK($A354),
_xlpm.Calculation,IF(_xlpm.IsPeriodBlankCondition,"",IF(_xlpm.IsPrincipalRemainingBlankCondition,"",IF(_xlpm.IsPrincipalZeroCondition,"",_xlpm.PrincpalRemainingCalculation))),
_xlpm.Calculation
)</f>
        <v>500</v>
      </c>
      <c r="J354" s="5" t="str">
        <f>_xlfn.LET(
_xlpm.IsPrincipalRemainingLessThanOrEqualToPMICutoffAmtCondition,$H353&lt;=$B$2*(1-$B$13),
_xlpm.PMIMonthlyPayment,$B$17,
_xlpm.IsPrincipalZeroCondition,ROUND($H353,2) = 0,
_xlpm.IsPrincipalRemainingBlankCondition,$H353="",
_xlpm.IsPeriodBlankCondition,ISBLANK($A354),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54" s="5">
        <f>_xlfn.LET(
_xlpm.IfPMIOwedIsBlank,IF($J354 = "",0,$J354),
_xlpm.TotalMonthlyPaymentCalculation,$F354+$G354+$I354+_xlpm.IfPMIOwedIsBlank,
_xlpm.IsPrincipalZeroCondition,ROUND($H353,2) = 0,
_xlpm.IsPrincipalRemainingBlankCondition,$H353="",
_xlpm.IsPeriodBlankCondition,ISBLANK($A354),
_xlpm.Calculation,IF(_xlpm.IsPeriodBlankCondition,"",IF(_xlpm.IsPrincipalRemainingBlankCondition,"",IF(_xlpm.IsPrincipalZeroCondition,"",_xlpm.TotalMonthlyPaymentCalculation))),
_xlpm.Calculation
)</f>
        <v>2086.0104653907556</v>
      </c>
      <c r="N354" s="5"/>
    </row>
    <row r="355" spans="1:14" x14ac:dyDescent="0.3">
      <c r="A355">
        <v>330</v>
      </c>
      <c r="B355" s="53">
        <f t="shared" si="5"/>
        <v>53844</v>
      </c>
      <c r="C355" s="70">
        <f>IF(ISBLANK($A355),"",'Variable Mortgage Schedule'!$C355)</f>
        <v>0.1</v>
      </c>
      <c r="D355" s="63">
        <f>_xlfn.LET(
_xlpm.Payment,IF(OR($C355&lt;&gt;$C354,$C354=""),-PMT($C355/12,COUNT($A355:$A$625),$H354),$D354),
_xlpm.IsPrincipalRemainingZeroCondition,ROUND($H354,2)=0,
_xlpm.IsPrincipalRemainingBlankCondition,$H354="",
_xlpm.IsPeriodBlankCondition,ISBLANK($A355),
_xlpm.Calculation,IF(_xlpm.IsPeriodBlankCondition,"",IF(_xlpm.IsPrincipalRemainingBlankCondition,"",IF(_xlpm.IsPrincipalRemainingZeroCondition,"",_xlpm.Payment))),
_xlpm.Calculation
)</f>
        <v>1586.0104653907558</v>
      </c>
      <c r="E355" s="5">
        <f>_xlfn.LET(
_xlpm.StartingPrincipalBalance,$H354,
_xlpm.IsPrincipalRemainingZeroCondition,ROUND($H354,2)=0,
_xlpm.IsPrincipalRemainingBlankCondition,$H354="",
_xlpm.IsPeriodBlankCondition,ISBLANK($A355),
_xlpm.Calculation,IF(_xlpm.IsPeriodBlankCondition,"",IF(_xlpm.IsPrincipalRemainingBlankCondition,"",IF(_xlpm.IsPrincipalRemainingZeroCondition,"",_xlpm.StartingPrincipalBalance))),
_xlpm.Calculation
)</f>
        <v>43171.535042424483</v>
      </c>
      <c r="F355" s="5" cm="1">
        <f t="array" ref="F355">_xlfn.LET(
_xlpm.InterestCalculation,$H354*($C355/12),
_xlpm.IsPrincipalRemainingZeroCondition,ROUND($H354,2)=0,
_xlpm.IsPrincipalRemainingBlankCondition,$H354="",
_xlpm.IsPeriodBlankCondition,ISBLANK($A355),
_xlpm.Calculation,IF(_xlpm.IsPeriodBlankCondition,"",IF(_xlpm.IsPrincipalRemainingBlankCondition,"",IF(_xlpm.IsPrincipalRemainingZeroCondition,"",_xlpm.InterestCalculation))),
_xlpm.Calculation
)</f>
        <v>359.76279202020402</v>
      </c>
      <c r="G355" s="5">
        <f>_xlfn.LET(
_xlpm.PrincipalOwedCalculation,$D355-$F355,
_xlpm.IsPrincipalLessThenOrEqualToMonthlyPaymentCondition,$H354&lt;=$D355,
_xlpm.IsPrincipalZeroCondition,ROUND($H354,2) = 0,
_xlpm.IsPrincipalRemainingBlankCondition,$H354="",
_xlpm.IsPeriodBlankCondition,ISBLANK($A355),
_xlpm.Calculation,IF(_xlpm.IsPeriodBlankCondition,"",IF(_xlpm.IsPrincipalRemainingBlankCondition,"",IF(_xlpm.IsPrincipalZeroCondition,"",IF(_xlpm.IsPrincipalLessThenOrEqualToMonthlyPaymentCondition,$H354,_xlpm.PrincipalOwedCalculation)))),
_xlpm.Calculation
)</f>
        <v>1226.2476733705519</v>
      </c>
      <c r="H355" s="5">
        <f>_xlfn.LET(
_xlpm.StartingBalanceGreaterThanPrincipalOwedPlusPrepaymentCondition,$E355&gt;=$G355,
_xlpm.IsPrincpalOwedPlusPrepaymentLessThanOrEqualToPrincipalRemainingCondition,ROUND($G355,2)&lt;=ROUND($H354,2),
_xlpm.IsCurrentPrincapalOwedAmtGreaterThanPrevPrincipalOwedCondition,$G354&gt;$H354,
_xlpm.IsPrincipalZeroCondition,ROUND($H354,2) = 0,
_xlpm.IsPrincipalRemainingBlankCondition,$H354="",
_xlpm.IsPeriodBlankCondition,ISBLANK($A355),
_xlpm.Calculation,IF(_xlpm.IsPeriodBlankCondition,"",IF(_xlpm.IsPrincipalRemainingBlankCondition,"",IF(_xlpm.IsPrincipalZeroCondition,"",IF(_xlpm.StartingBalanceGreaterThanPrincipalOwedPlusPrepaymentCondition,$E355-$G355,0)))),
_xlpm.Calculation
)</f>
        <v>41945.287369053927</v>
      </c>
      <c r="I355" s="5">
        <f>_xlfn.LET(
_xlpm.PrincpalRemainingCalculation,$B$11,
_xlpm.IsPrincipalZeroCondition,ROUND($H354,2) = 0,
_xlpm.IsPrincipalRemainingBlankCondition,$H354="",
_xlpm.IsPeriodBlankCondition,ISBLANK($A355),
_xlpm.Calculation,IF(_xlpm.IsPeriodBlankCondition,"",IF(_xlpm.IsPrincipalRemainingBlankCondition,"",IF(_xlpm.IsPrincipalZeroCondition,"",_xlpm.PrincpalRemainingCalculation))),
_xlpm.Calculation
)</f>
        <v>500</v>
      </c>
      <c r="J355" s="5" t="str">
        <f>_xlfn.LET(
_xlpm.IsPrincipalRemainingLessThanOrEqualToPMICutoffAmtCondition,$H354&lt;=$B$2*(1-$B$13),
_xlpm.PMIMonthlyPayment,$B$17,
_xlpm.IsPrincipalZeroCondition,ROUND($H354,2) = 0,
_xlpm.IsPrincipalRemainingBlankCondition,$H354="",
_xlpm.IsPeriodBlankCondition,ISBLANK($A355),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55" s="5">
        <f>_xlfn.LET(
_xlpm.IfPMIOwedIsBlank,IF($J355 = "",0,$J355),
_xlpm.TotalMonthlyPaymentCalculation,$F355+$G355+$I355+_xlpm.IfPMIOwedIsBlank,
_xlpm.IsPrincipalZeroCondition,ROUND($H354,2) = 0,
_xlpm.IsPrincipalRemainingBlankCondition,$H354="",
_xlpm.IsPeriodBlankCondition,ISBLANK($A355),
_xlpm.Calculation,IF(_xlpm.IsPeriodBlankCondition,"",IF(_xlpm.IsPrincipalRemainingBlankCondition,"",IF(_xlpm.IsPrincipalZeroCondition,"",_xlpm.TotalMonthlyPaymentCalculation))),
_xlpm.Calculation
)</f>
        <v>2086.0104653907556</v>
      </c>
      <c r="N355" s="5"/>
    </row>
    <row r="356" spans="1:14" x14ac:dyDescent="0.3">
      <c r="A356">
        <v>331</v>
      </c>
      <c r="B356" s="53">
        <f t="shared" si="5"/>
        <v>53874</v>
      </c>
      <c r="C356" s="70">
        <f>IF(ISBLANK($A356),"",'Variable Mortgage Schedule'!$C356)</f>
        <v>0.1</v>
      </c>
      <c r="D356" s="63">
        <f>_xlfn.LET(
_xlpm.Payment,IF(OR($C356&lt;&gt;$C355,$C355=""),-PMT($C356/12,COUNT($A356:$A$625),$H355),$D355),
_xlpm.IsPrincipalRemainingZeroCondition,ROUND($H355,2)=0,
_xlpm.IsPrincipalRemainingBlankCondition,$H355="",
_xlpm.IsPeriodBlankCondition,ISBLANK($A356),
_xlpm.Calculation,IF(_xlpm.IsPeriodBlankCondition,"",IF(_xlpm.IsPrincipalRemainingBlankCondition,"",IF(_xlpm.IsPrincipalRemainingZeroCondition,"",_xlpm.Payment))),
_xlpm.Calculation
)</f>
        <v>1586.0104653907558</v>
      </c>
      <c r="E356" s="5">
        <f>_xlfn.LET(
_xlpm.StartingPrincipalBalance,$H355,
_xlpm.IsPrincipalRemainingZeroCondition,ROUND($H355,2)=0,
_xlpm.IsPrincipalRemainingBlankCondition,$H355="",
_xlpm.IsPeriodBlankCondition,ISBLANK($A356),
_xlpm.Calculation,IF(_xlpm.IsPeriodBlankCondition,"",IF(_xlpm.IsPrincipalRemainingBlankCondition,"",IF(_xlpm.IsPrincipalRemainingZeroCondition,"",_xlpm.StartingPrincipalBalance))),
_xlpm.Calculation
)</f>
        <v>41945.287369053927</v>
      </c>
      <c r="F356" s="5" cm="1">
        <f t="array" ref="F356">_xlfn.LET(
_xlpm.InterestCalculation,$H355*($C356/12),
_xlpm.IsPrincipalRemainingZeroCondition,ROUND($H355,2)=0,
_xlpm.IsPrincipalRemainingBlankCondition,$H355="",
_xlpm.IsPeriodBlankCondition,ISBLANK($A356),
_xlpm.Calculation,IF(_xlpm.IsPeriodBlankCondition,"",IF(_xlpm.IsPrincipalRemainingBlankCondition,"",IF(_xlpm.IsPrincipalRemainingZeroCondition,"",_xlpm.InterestCalculation))),
_xlpm.Calculation
)</f>
        <v>349.54406140878274</v>
      </c>
      <c r="G356" s="5">
        <f>_xlfn.LET(
_xlpm.PrincipalOwedCalculation,$D356-$F356,
_xlpm.IsPrincipalLessThenOrEqualToMonthlyPaymentCondition,$H355&lt;=$D356,
_xlpm.IsPrincipalZeroCondition,ROUND($H355,2) = 0,
_xlpm.IsPrincipalRemainingBlankCondition,$H355="",
_xlpm.IsPeriodBlankCondition,ISBLANK($A356),
_xlpm.Calculation,IF(_xlpm.IsPeriodBlankCondition,"",IF(_xlpm.IsPrincipalRemainingBlankCondition,"",IF(_xlpm.IsPrincipalZeroCondition,"",IF(_xlpm.IsPrincipalLessThenOrEqualToMonthlyPaymentCondition,$H355,_xlpm.PrincipalOwedCalculation)))),
_xlpm.Calculation
)</f>
        <v>1236.4664039819731</v>
      </c>
      <c r="H356" s="5">
        <f>_xlfn.LET(
_xlpm.StartingBalanceGreaterThanPrincipalOwedPlusPrepaymentCondition,$E356&gt;=$G356,
_xlpm.IsPrincpalOwedPlusPrepaymentLessThanOrEqualToPrincipalRemainingCondition,ROUND($G356,2)&lt;=ROUND($H355,2),
_xlpm.IsCurrentPrincapalOwedAmtGreaterThanPrevPrincipalOwedCondition,$G355&gt;$H355,
_xlpm.IsPrincipalZeroCondition,ROUND($H355,2) = 0,
_xlpm.IsPrincipalRemainingBlankCondition,$H355="",
_xlpm.IsPeriodBlankCondition,ISBLANK($A356),
_xlpm.Calculation,IF(_xlpm.IsPeriodBlankCondition,"",IF(_xlpm.IsPrincipalRemainingBlankCondition,"",IF(_xlpm.IsPrincipalZeroCondition,"",IF(_xlpm.StartingBalanceGreaterThanPrincipalOwedPlusPrepaymentCondition,$E356-$G356,0)))),
_xlpm.Calculation
)</f>
        <v>40708.820965071951</v>
      </c>
      <c r="I356" s="5">
        <f>_xlfn.LET(
_xlpm.PrincpalRemainingCalculation,$B$11,
_xlpm.IsPrincipalZeroCondition,ROUND($H355,2) = 0,
_xlpm.IsPrincipalRemainingBlankCondition,$H355="",
_xlpm.IsPeriodBlankCondition,ISBLANK($A356),
_xlpm.Calculation,IF(_xlpm.IsPeriodBlankCondition,"",IF(_xlpm.IsPrincipalRemainingBlankCondition,"",IF(_xlpm.IsPrincipalZeroCondition,"",_xlpm.PrincpalRemainingCalculation))),
_xlpm.Calculation
)</f>
        <v>500</v>
      </c>
      <c r="J356" s="5" t="str">
        <f>_xlfn.LET(
_xlpm.IsPrincipalRemainingLessThanOrEqualToPMICutoffAmtCondition,$H355&lt;=$B$2*(1-$B$13),
_xlpm.PMIMonthlyPayment,$B$17,
_xlpm.IsPrincipalZeroCondition,ROUND($H355,2) = 0,
_xlpm.IsPrincipalRemainingBlankCondition,$H355="",
_xlpm.IsPeriodBlankCondition,ISBLANK($A356),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56" s="5">
        <f>_xlfn.LET(
_xlpm.IfPMIOwedIsBlank,IF($J356 = "",0,$J356),
_xlpm.TotalMonthlyPaymentCalculation,$F356+$G356+$I356+_xlpm.IfPMIOwedIsBlank,
_xlpm.IsPrincipalZeroCondition,ROUND($H355,2) = 0,
_xlpm.IsPrincipalRemainingBlankCondition,$H355="",
_xlpm.IsPeriodBlankCondition,ISBLANK($A356),
_xlpm.Calculation,IF(_xlpm.IsPeriodBlankCondition,"",IF(_xlpm.IsPrincipalRemainingBlankCondition,"",IF(_xlpm.IsPrincipalZeroCondition,"",_xlpm.TotalMonthlyPaymentCalculation))),
_xlpm.Calculation
)</f>
        <v>2086.0104653907556</v>
      </c>
      <c r="N356" s="5"/>
    </row>
    <row r="357" spans="1:14" x14ac:dyDescent="0.3">
      <c r="A357">
        <v>332</v>
      </c>
      <c r="B357" s="53">
        <f t="shared" si="5"/>
        <v>53905</v>
      </c>
      <c r="C357" s="70">
        <f>IF(ISBLANK($A357),"",'Variable Mortgage Schedule'!$C357)</f>
        <v>0.1</v>
      </c>
      <c r="D357" s="63">
        <f>_xlfn.LET(
_xlpm.Payment,IF(OR($C357&lt;&gt;$C356,$C356=""),-PMT($C357/12,COUNT($A357:$A$625),$H356),$D356),
_xlpm.IsPrincipalRemainingZeroCondition,ROUND($H356,2)=0,
_xlpm.IsPrincipalRemainingBlankCondition,$H356="",
_xlpm.IsPeriodBlankCondition,ISBLANK($A357),
_xlpm.Calculation,IF(_xlpm.IsPeriodBlankCondition,"",IF(_xlpm.IsPrincipalRemainingBlankCondition,"",IF(_xlpm.IsPrincipalRemainingZeroCondition,"",_xlpm.Payment))),
_xlpm.Calculation
)</f>
        <v>1586.0104653907558</v>
      </c>
      <c r="E357" s="5">
        <f>_xlfn.LET(
_xlpm.StartingPrincipalBalance,$H356,
_xlpm.IsPrincipalRemainingZeroCondition,ROUND($H356,2)=0,
_xlpm.IsPrincipalRemainingBlankCondition,$H356="",
_xlpm.IsPeriodBlankCondition,ISBLANK($A357),
_xlpm.Calculation,IF(_xlpm.IsPeriodBlankCondition,"",IF(_xlpm.IsPrincipalRemainingBlankCondition,"",IF(_xlpm.IsPrincipalRemainingZeroCondition,"",_xlpm.StartingPrincipalBalance))),
_xlpm.Calculation
)</f>
        <v>40708.820965071951</v>
      </c>
      <c r="F357" s="5" cm="1">
        <f t="array" ref="F357">_xlfn.LET(
_xlpm.InterestCalculation,$H356*($C357/12),
_xlpm.IsPrincipalRemainingZeroCondition,ROUND($H356,2)=0,
_xlpm.IsPrincipalRemainingBlankCondition,$H356="",
_xlpm.IsPeriodBlankCondition,ISBLANK($A357),
_xlpm.Calculation,IF(_xlpm.IsPeriodBlankCondition,"",IF(_xlpm.IsPrincipalRemainingBlankCondition,"",IF(_xlpm.IsPrincipalRemainingZeroCondition,"",_xlpm.InterestCalculation))),
_xlpm.Calculation
)</f>
        <v>339.2401747089329</v>
      </c>
      <c r="G357" s="5">
        <f>_xlfn.LET(
_xlpm.PrincipalOwedCalculation,$D357-$F357,
_xlpm.IsPrincipalLessThenOrEqualToMonthlyPaymentCondition,$H356&lt;=$D357,
_xlpm.IsPrincipalZeroCondition,ROUND($H356,2) = 0,
_xlpm.IsPrincipalRemainingBlankCondition,$H356="",
_xlpm.IsPeriodBlankCondition,ISBLANK($A357),
_xlpm.Calculation,IF(_xlpm.IsPeriodBlankCondition,"",IF(_xlpm.IsPrincipalRemainingBlankCondition,"",IF(_xlpm.IsPrincipalZeroCondition,"",IF(_xlpm.IsPrincipalLessThenOrEqualToMonthlyPaymentCondition,$H356,_xlpm.PrincipalOwedCalculation)))),
_xlpm.Calculation
)</f>
        <v>1246.7702906818229</v>
      </c>
      <c r="H357" s="5">
        <f>_xlfn.LET(
_xlpm.StartingBalanceGreaterThanPrincipalOwedPlusPrepaymentCondition,$E357&gt;=$G357,
_xlpm.IsPrincpalOwedPlusPrepaymentLessThanOrEqualToPrincipalRemainingCondition,ROUND($G357,2)&lt;=ROUND($H356,2),
_xlpm.IsCurrentPrincapalOwedAmtGreaterThanPrevPrincipalOwedCondition,$G356&gt;$H356,
_xlpm.IsPrincipalZeroCondition,ROUND($H356,2) = 0,
_xlpm.IsPrincipalRemainingBlankCondition,$H356="",
_xlpm.IsPeriodBlankCondition,ISBLANK($A357),
_xlpm.Calculation,IF(_xlpm.IsPeriodBlankCondition,"",IF(_xlpm.IsPrincipalRemainingBlankCondition,"",IF(_xlpm.IsPrincipalZeroCondition,"",IF(_xlpm.StartingBalanceGreaterThanPrincipalOwedPlusPrepaymentCondition,$E357-$G357,0)))),
_xlpm.Calculation
)</f>
        <v>39462.050674390128</v>
      </c>
      <c r="I357" s="5">
        <f>_xlfn.LET(
_xlpm.PrincpalRemainingCalculation,$B$11,
_xlpm.IsPrincipalZeroCondition,ROUND($H356,2) = 0,
_xlpm.IsPrincipalRemainingBlankCondition,$H356="",
_xlpm.IsPeriodBlankCondition,ISBLANK($A357),
_xlpm.Calculation,IF(_xlpm.IsPeriodBlankCondition,"",IF(_xlpm.IsPrincipalRemainingBlankCondition,"",IF(_xlpm.IsPrincipalZeroCondition,"",_xlpm.PrincpalRemainingCalculation))),
_xlpm.Calculation
)</f>
        <v>500</v>
      </c>
      <c r="J357" s="5" t="str">
        <f>_xlfn.LET(
_xlpm.IsPrincipalRemainingLessThanOrEqualToPMICutoffAmtCondition,$H356&lt;=$B$2*(1-$B$13),
_xlpm.PMIMonthlyPayment,$B$17,
_xlpm.IsPrincipalZeroCondition,ROUND($H356,2) = 0,
_xlpm.IsPrincipalRemainingBlankCondition,$H356="",
_xlpm.IsPeriodBlankCondition,ISBLANK($A357),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57" s="5">
        <f>_xlfn.LET(
_xlpm.IfPMIOwedIsBlank,IF($J357 = "",0,$J357),
_xlpm.TotalMonthlyPaymentCalculation,$F357+$G357+$I357+_xlpm.IfPMIOwedIsBlank,
_xlpm.IsPrincipalZeroCondition,ROUND($H356,2) = 0,
_xlpm.IsPrincipalRemainingBlankCondition,$H356="",
_xlpm.IsPeriodBlankCondition,ISBLANK($A357),
_xlpm.Calculation,IF(_xlpm.IsPeriodBlankCondition,"",IF(_xlpm.IsPrincipalRemainingBlankCondition,"",IF(_xlpm.IsPrincipalZeroCondition,"",_xlpm.TotalMonthlyPaymentCalculation))),
_xlpm.Calculation
)</f>
        <v>2086.0104653907556</v>
      </c>
      <c r="N357" s="5"/>
    </row>
    <row r="358" spans="1:14" x14ac:dyDescent="0.3">
      <c r="A358">
        <v>333</v>
      </c>
      <c r="B358" s="53">
        <f t="shared" si="5"/>
        <v>53936</v>
      </c>
      <c r="C358" s="70">
        <f>IF(ISBLANK($A358),"",'Variable Mortgage Schedule'!$C358)</f>
        <v>0.1</v>
      </c>
      <c r="D358" s="63">
        <f>_xlfn.LET(
_xlpm.Payment,IF(OR($C358&lt;&gt;$C357,$C357=""),-PMT($C358/12,COUNT($A358:$A$625),$H357),$D357),
_xlpm.IsPrincipalRemainingZeroCondition,ROUND($H357,2)=0,
_xlpm.IsPrincipalRemainingBlankCondition,$H357="",
_xlpm.IsPeriodBlankCondition,ISBLANK($A358),
_xlpm.Calculation,IF(_xlpm.IsPeriodBlankCondition,"",IF(_xlpm.IsPrincipalRemainingBlankCondition,"",IF(_xlpm.IsPrincipalRemainingZeroCondition,"",_xlpm.Payment))),
_xlpm.Calculation
)</f>
        <v>1586.0104653907558</v>
      </c>
      <c r="E358" s="5">
        <f>_xlfn.LET(
_xlpm.StartingPrincipalBalance,$H357,
_xlpm.IsPrincipalRemainingZeroCondition,ROUND($H357,2)=0,
_xlpm.IsPrincipalRemainingBlankCondition,$H357="",
_xlpm.IsPeriodBlankCondition,ISBLANK($A358),
_xlpm.Calculation,IF(_xlpm.IsPeriodBlankCondition,"",IF(_xlpm.IsPrincipalRemainingBlankCondition,"",IF(_xlpm.IsPrincipalRemainingZeroCondition,"",_xlpm.StartingPrincipalBalance))),
_xlpm.Calculation
)</f>
        <v>39462.050674390128</v>
      </c>
      <c r="F358" s="5" cm="1">
        <f t="array" ref="F358">_xlfn.LET(
_xlpm.InterestCalculation,$H357*($C358/12),
_xlpm.IsPrincipalRemainingZeroCondition,ROUND($H357,2)=0,
_xlpm.IsPrincipalRemainingBlankCondition,$H357="",
_xlpm.IsPeriodBlankCondition,ISBLANK($A358),
_xlpm.Calculation,IF(_xlpm.IsPeriodBlankCondition,"",IF(_xlpm.IsPrincipalRemainingBlankCondition,"",IF(_xlpm.IsPrincipalRemainingZeroCondition,"",_xlpm.InterestCalculation))),
_xlpm.Calculation
)</f>
        <v>328.85042228658438</v>
      </c>
      <c r="G358" s="5">
        <f>_xlfn.LET(
_xlpm.PrincipalOwedCalculation,$D358-$F358,
_xlpm.IsPrincipalLessThenOrEqualToMonthlyPaymentCondition,$H357&lt;=$D358,
_xlpm.IsPrincipalZeroCondition,ROUND($H357,2) = 0,
_xlpm.IsPrincipalRemainingBlankCondition,$H357="",
_xlpm.IsPeriodBlankCondition,ISBLANK($A358),
_xlpm.Calculation,IF(_xlpm.IsPeriodBlankCondition,"",IF(_xlpm.IsPrincipalRemainingBlankCondition,"",IF(_xlpm.IsPrincipalZeroCondition,"",IF(_xlpm.IsPrincipalLessThenOrEqualToMonthlyPaymentCondition,$H357,_xlpm.PrincipalOwedCalculation)))),
_xlpm.Calculation
)</f>
        <v>1257.1600431041716</v>
      </c>
      <c r="H358" s="5">
        <f>_xlfn.LET(
_xlpm.StartingBalanceGreaterThanPrincipalOwedPlusPrepaymentCondition,$E358&gt;=$G358,
_xlpm.IsPrincpalOwedPlusPrepaymentLessThanOrEqualToPrincipalRemainingCondition,ROUND($G358,2)&lt;=ROUND($H357,2),
_xlpm.IsCurrentPrincapalOwedAmtGreaterThanPrevPrincipalOwedCondition,$G357&gt;$H357,
_xlpm.IsPrincipalZeroCondition,ROUND($H357,2) = 0,
_xlpm.IsPrincipalRemainingBlankCondition,$H357="",
_xlpm.IsPeriodBlankCondition,ISBLANK($A358),
_xlpm.Calculation,IF(_xlpm.IsPeriodBlankCondition,"",IF(_xlpm.IsPrincipalRemainingBlankCondition,"",IF(_xlpm.IsPrincipalZeroCondition,"",IF(_xlpm.StartingBalanceGreaterThanPrincipalOwedPlusPrepaymentCondition,$E358-$G358,0)))),
_xlpm.Calculation
)</f>
        <v>38204.890631285954</v>
      </c>
      <c r="I358" s="5">
        <f>_xlfn.LET(
_xlpm.PrincpalRemainingCalculation,$B$11,
_xlpm.IsPrincipalZeroCondition,ROUND($H357,2) = 0,
_xlpm.IsPrincipalRemainingBlankCondition,$H357="",
_xlpm.IsPeriodBlankCondition,ISBLANK($A358),
_xlpm.Calculation,IF(_xlpm.IsPeriodBlankCondition,"",IF(_xlpm.IsPrincipalRemainingBlankCondition,"",IF(_xlpm.IsPrincipalZeroCondition,"",_xlpm.PrincpalRemainingCalculation))),
_xlpm.Calculation
)</f>
        <v>500</v>
      </c>
      <c r="J358" s="5" t="str">
        <f>_xlfn.LET(
_xlpm.IsPrincipalRemainingLessThanOrEqualToPMICutoffAmtCondition,$H357&lt;=$B$2*(1-$B$13),
_xlpm.PMIMonthlyPayment,$B$17,
_xlpm.IsPrincipalZeroCondition,ROUND($H357,2) = 0,
_xlpm.IsPrincipalRemainingBlankCondition,$H357="",
_xlpm.IsPeriodBlankCondition,ISBLANK($A358),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58" s="5">
        <f>_xlfn.LET(
_xlpm.IfPMIOwedIsBlank,IF($J358 = "",0,$J358),
_xlpm.TotalMonthlyPaymentCalculation,$F358+$G358+$I358+_xlpm.IfPMIOwedIsBlank,
_xlpm.IsPrincipalZeroCondition,ROUND($H357,2) = 0,
_xlpm.IsPrincipalRemainingBlankCondition,$H357="",
_xlpm.IsPeriodBlankCondition,ISBLANK($A358),
_xlpm.Calculation,IF(_xlpm.IsPeriodBlankCondition,"",IF(_xlpm.IsPrincipalRemainingBlankCondition,"",IF(_xlpm.IsPrincipalZeroCondition,"",_xlpm.TotalMonthlyPaymentCalculation))),
_xlpm.Calculation
)</f>
        <v>2086.0104653907561</v>
      </c>
      <c r="N358" s="5"/>
    </row>
    <row r="359" spans="1:14" x14ac:dyDescent="0.3">
      <c r="A359">
        <v>334</v>
      </c>
      <c r="B359" s="53">
        <f t="shared" si="5"/>
        <v>53966</v>
      </c>
      <c r="C359" s="70">
        <f>IF(ISBLANK($A359),"",'Variable Mortgage Schedule'!$C359)</f>
        <v>0.1</v>
      </c>
      <c r="D359" s="63">
        <f>_xlfn.LET(
_xlpm.Payment,IF(OR($C359&lt;&gt;$C358,$C358=""),-PMT($C359/12,COUNT($A359:$A$625),$H358),$D358),
_xlpm.IsPrincipalRemainingZeroCondition,ROUND($H358,2)=0,
_xlpm.IsPrincipalRemainingBlankCondition,$H358="",
_xlpm.IsPeriodBlankCondition,ISBLANK($A359),
_xlpm.Calculation,IF(_xlpm.IsPeriodBlankCondition,"",IF(_xlpm.IsPrincipalRemainingBlankCondition,"",IF(_xlpm.IsPrincipalRemainingZeroCondition,"",_xlpm.Payment))),
_xlpm.Calculation
)</f>
        <v>1586.0104653907558</v>
      </c>
      <c r="E359" s="5">
        <f>_xlfn.LET(
_xlpm.StartingPrincipalBalance,$H358,
_xlpm.IsPrincipalRemainingZeroCondition,ROUND($H358,2)=0,
_xlpm.IsPrincipalRemainingBlankCondition,$H358="",
_xlpm.IsPeriodBlankCondition,ISBLANK($A359),
_xlpm.Calculation,IF(_xlpm.IsPeriodBlankCondition,"",IF(_xlpm.IsPrincipalRemainingBlankCondition,"",IF(_xlpm.IsPrincipalRemainingZeroCondition,"",_xlpm.StartingPrincipalBalance))),
_xlpm.Calculation
)</f>
        <v>38204.890631285954</v>
      </c>
      <c r="F359" s="5" cm="1">
        <f t="array" ref="F359">_xlfn.LET(
_xlpm.InterestCalculation,$H358*($C359/12),
_xlpm.IsPrincipalRemainingZeroCondition,ROUND($H358,2)=0,
_xlpm.IsPrincipalRemainingBlankCondition,$H358="",
_xlpm.IsPeriodBlankCondition,ISBLANK($A359),
_xlpm.Calculation,IF(_xlpm.IsPeriodBlankCondition,"",IF(_xlpm.IsPrincipalRemainingBlankCondition,"",IF(_xlpm.IsPrincipalRemainingZeroCondition,"",_xlpm.InterestCalculation))),
_xlpm.Calculation
)</f>
        <v>318.37408859404962</v>
      </c>
      <c r="G359" s="5">
        <f>_xlfn.LET(
_xlpm.PrincipalOwedCalculation,$D359-$F359,
_xlpm.IsPrincipalLessThenOrEqualToMonthlyPaymentCondition,$H358&lt;=$D359,
_xlpm.IsPrincipalZeroCondition,ROUND($H358,2) = 0,
_xlpm.IsPrincipalRemainingBlankCondition,$H358="",
_xlpm.IsPeriodBlankCondition,ISBLANK($A359),
_xlpm.Calculation,IF(_xlpm.IsPeriodBlankCondition,"",IF(_xlpm.IsPrincipalRemainingBlankCondition,"",IF(_xlpm.IsPrincipalZeroCondition,"",IF(_xlpm.IsPrincipalLessThenOrEqualToMonthlyPaymentCondition,$H358,_xlpm.PrincipalOwedCalculation)))),
_xlpm.Calculation
)</f>
        <v>1267.6363767967061</v>
      </c>
      <c r="H359" s="5">
        <f>_xlfn.LET(
_xlpm.StartingBalanceGreaterThanPrincipalOwedPlusPrepaymentCondition,$E359&gt;=$G359,
_xlpm.IsPrincpalOwedPlusPrepaymentLessThanOrEqualToPrincipalRemainingCondition,ROUND($G359,2)&lt;=ROUND($H358,2),
_xlpm.IsCurrentPrincapalOwedAmtGreaterThanPrevPrincipalOwedCondition,$G358&gt;$H358,
_xlpm.IsPrincipalZeroCondition,ROUND($H358,2) = 0,
_xlpm.IsPrincipalRemainingBlankCondition,$H358="",
_xlpm.IsPeriodBlankCondition,ISBLANK($A359),
_xlpm.Calculation,IF(_xlpm.IsPeriodBlankCondition,"",IF(_xlpm.IsPrincipalRemainingBlankCondition,"",IF(_xlpm.IsPrincipalZeroCondition,"",IF(_xlpm.StartingBalanceGreaterThanPrincipalOwedPlusPrepaymentCondition,$E359-$G359,0)))),
_xlpm.Calculation
)</f>
        <v>36937.254254489249</v>
      </c>
      <c r="I359" s="5">
        <f>_xlfn.LET(
_xlpm.PrincpalRemainingCalculation,$B$11,
_xlpm.IsPrincipalZeroCondition,ROUND($H358,2) = 0,
_xlpm.IsPrincipalRemainingBlankCondition,$H358="",
_xlpm.IsPeriodBlankCondition,ISBLANK($A359),
_xlpm.Calculation,IF(_xlpm.IsPeriodBlankCondition,"",IF(_xlpm.IsPrincipalRemainingBlankCondition,"",IF(_xlpm.IsPrincipalZeroCondition,"",_xlpm.PrincpalRemainingCalculation))),
_xlpm.Calculation
)</f>
        <v>500</v>
      </c>
      <c r="J359" s="5" t="str">
        <f>_xlfn.LET(
_xlpm.IsPrincipalRemainingLessThanOrEqualToPMICutoffAmtCondition,$H358&lt;=$B$2*(1-$B$13),
_xlpm.PMIMonthlyPayment,$B$17,
_xlpm.IsPrincipalZeroCondition,ROUND($H358,2) = 0,
_xlpm.IsPrincipalRemainingBlankCondition,$H358="",
_xlpm.IsPeriodBlankCondition,ISBLANK($A359),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59" s="5">
        <f>_xlfn.LET(
_xlpm.IfPMIOwedIsBlank,IF($J359 = "",0,$J359),
_xlpm.TotalMonthlyPaymentCalculation,$F359+$G359+$I359+_xlpm.IfPMIOwedIsBlank,
_xlpm.IsPrincipalZeroCondition,ROUND($H358,2) = 0,
_xlpm.IsPrincipalRemainingBlankCondition,$H358="",
_xlpm.IsPeriodBlankCondition,ISBLANK($A359),
_xlpm.Calculation,IF(_xlpm.IsPeriodBlankCondition,"",IF(_xlpm.IsPrincipalRemainingBlankCondition,"",IF(_xlpm.IsPrincipalZeroCondition,"",_xlpm.TotalMonthlyPaymentCalculation))),
_xlpm.Calculation
)</f>
        <v>2086.0104653907556</v>
      </c>
      <c r="N359" s="5"/>
    </row>
    <row r="360" spans="1:14" x14ac:dyDescent="0.3">
      <c r="A360">
        <v>335</v>
      </c>
      <c r="B360" s="53">
        <f t="shared" si="5"/>
        <v>53997</v>
      </c>
      <c r="C360" s="70">
        <f>IF(ISBLANK($A360),"",'Variable Mortgage Schedule'!$C360)</f>
        <v>0.1</v>
      </c>
      <c r="D360" s="63">
        <f>_xlfn.LET(
_xlpm.Payment,IF(OR($C360&lt;&gt;$C359,$C359=""),-PMT($C360/12,COUNT($A360:$A$625),$H359),$D359),
_xlpm.IsPrincipalRemainingZeroCondition,ROUND($H359,2)=0,
_xlpm.IsPrincipalRemainingBlankCondition,$H359="",
_xlpm.IsPeriodBlankCondition,ISBLANK($A360),
_xlpm.Calculation,IF(_xlpm.IsPeriodBlankCondition,"",IF(_xlpm.IsPrincipalRemainingBlankCondition,"",IF(_xlpm.IsPrincipalRemainingZeroCondition,"",_xlpm.Payment))),
_xlpm.Calculation
)</f>
        <v>1586.0104653907558</v>
      </c>
      <c r="E360" s="5">
        <f>_xlfn.LET(
_xlpm.StartingPrincipalBalance,$H359,
_xlpm.IsPrincipalRemainingZeroCondition,ROUND($H359,2)=0,
_xlpm.IsPrincipalRemainingBlankCondition,$H359="",
_xlpm.IsPeriodBlankCondition,ISBLANK($A360),
_xlpm.Calculation,IF(_xlpm.IsPeriodBlankCondition,"",IF(_xlpm.IsPrincipalRemainingBlankCondition,"",IF(_xlpm.IsPrincipalRemainingZeroCondition,"",_xlpm.StartingPrincipalBalance))),
_xlpm.Calculation
)</f>
        <v>36937.254254489249</v>
      </c>
      <c r="F360" s="5" cm="1">
        <f t="array" ref="F360">_xlfn.LET(
_xlpm.InterestCalculation,$H359*($C360/12),
_xlpm.IsPrincipalRemainingZeroCondition,ROUND($H359,2)=0,
_xlpm.IsPrincipalRemainingBlankCondition,$H359="",
_xlpm.IsPeriodBlankCondition,ISBLANK($A360),
_xlpm.Calculation,IF(_xlpm.IsPeriodBlankCondition,"",IF(_xlpm.IsPrincipalRemainingBlankCondition,"",IF(_xlpm.IsPrincipalRemainingZeroCondition,"",_xlpm.InterestCalculation))),
_xlpm.Calculation
)</f>
        <v>307.81045212074372</v>
      </c>
      <c r="G360" s="5">
        <f>_xlfn.LET(
_xlpm.PrincipalOwedCalculation,$D360-$F360,
_xlpm.IsPrincipalLessThenOrEqualToMonthlyPaymentCondition,$H359&lt;=$D360,
_xlpm.IsPrincipalZeroCondition,ROUND($H359,2) = 0,
_xlpm.IsPrincipalRemainingBlankCondition,$H359="",
_xlpm.IsPeriodBlankCondition,ISBLANK($A360),
_xlpm.Calculation,IF(_xlpm.IsPeriodBlankCondition,"",IF(_xlpm.IsPrincipalRemainingBlankCondition,"",IF(_xlpm.IsPrincipalZeroCondition,"",IF(_xlpm.IsPrincipalLessThenOrEqualToMonthlyPaymentCondition,$H359,_xlpm.PrincipalOwedCalculation)))),
_xlpm.Calculation
)</f>
        <v>1278.2000132700121</v>
      </c>
      <c r="H360" s="5">
        <f>_xlfn.LET(
_xlpm.StartingBalanceGreaterThanPrincipalOwedPlusPrepaymentCondition,$E360&gt;=$G360,
_xlpm.IsPrincpalOwedPlusPrepaymentLessThanOrEqualToPrincipalRemainingCondition,ROUND($G360,2)&lt;=ROUND($H359,2),
_xlpm.IsCurrentPrincapalOwedAmtGreaterThanPrevPrincipalOwedCondition,$G359&gt;$H359,
_xlpm.IsPrincipalZeroCondition,ROUND($H359,2) = 0,
_xlpm.IsPrincipalRemainingBlankCondition,$H359="",
_xlpm.IsPeriodBlankCondition,ISBLANK($A360),
_xlpm.Calculation,IF(_xlpm.IsPeriodBlankCondition,"",IF(_xlpm.IsPrincipalRemainingBlankCondition,"",IF(_xlpm.IsPrincipalZeroCondition,"",IF(_xlpm.StartingBalanceGreaterThanPrincipalOwedPlusPrepaymentCondition,$E360-$G360,0)))),
_xlpm.Calculation
)</f>
        <v>35659.054241219237</v>
      </c>
      <c r="I360" s="5">
        <f>_xlfn.LET(
_xlpm.PrincpalRemainingCalculation,$B$11,
_xlpm.IsPrincipalZeroCondition,ROUND($H359,2) = 0,
_xlpm.IsPrincipalRemainingBlankCondition,$H359="",
_xlpm.IsPeriodBlankCondition,ISBLANK($A360),
_xlpm.Calculation,IF(_xlpm.IsPeriodBlankCondition,"",IF(_xlpm.IsPrincipalRemainingBlankCondition,"",IF(_xlpm.IsPrincipalZeroCondition,"",_xlpm.PrincpalRemainingCalculation))),
_xlpm.Calculation
)</f>
        <v>500</v>
      </c>
      <c r="J360" s="5" t="str">
        <f>_xlfn.LET(
_xlpm.IsPrincipalRemainingLessThanOrEqualToPMICutoffAmtCondition,$H359&lt;=$B$2*(1-$B$13),
_xlpm.PMIMonthlyPayment,$B$17,
_xlpm.IsPrincipalZeroCondition,ROUND($H359,2) = 0,
_xlpm.IsPrincipalRemainingBlankCondition,$H359="",
_xlpm.IsPeriodBlankCondition,ISBLANK($A360),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60" s="5">
        <f>_xlfn.LET(
_xlpm.IfPMIOwedIsBlank,IF($J360 = "",0,$J360),
_xlpm.TotalMonthlyPaymentCalculation,$F360+$G360+$I360+_xlpm.IfPMIOwedIsBlank,
_xlpm.IsPrincipalZeroCondition,ROUND($H359,2) = 0,
_xlpm.IsPrincipalRemainingBlankCondition,$H359="",
_xlpm.IsPeriodBlankCondition,ISBLANK($A360),
_xlpm.Calculation,IF(_xlpm.IsPeriodBlankCondition,"",IF(_xlpm.IsPrincipalRemainingBlankCondition,"",IF(_xlpm.IsPrincipalZeroCondition,"",_xlpm.TotalMonthlyPaymentCalculation))),
_xlpm.Calculation
)</f>
        <v>2086.0104653907556</v>
      </c>
      <c r="N360" s="5"/>
    </row>
    <row r="361" spans="1:14" x14ac:dyDescent="0.3">
      <c r="A361">
        <v>336</v>
      </c>
      <c r="B361" s="53">
        <f t="shared" si="5"/>
        <v>54027</v>
      </c>
      <c r="C361" s="70">
        <f>IF(ISBLANK($A361),"",'Variable Mortgage Schedule'!$C361)</f>
        <v>0.1</v>
      </c>
      <c r="D361" s="63">
        <f>_xlfn.LET(
_xlpm.Payment,IF(OR($C361&lt;&gt;$C360,$C360=""),-PMT($C361/12,COUNT($A361:$A$625),$H360),$D360),
_xlpm.IsPrincipalRemainingZeroCondition,ROUND($H360,2)=0,
_xlpm.IsPrincipalRemainingBlankCondition,$H360="",
_xlpm.IsPeriodBlankCondition,ISBLANK($A361),
_xlpm.Calculation,IF(_xlpm.IsPeriodBlankCondition,"",IF(_xlpm.IsPrincipalRemainingBlankCondition,"",IF(_xlpm.IsPrincipalRemainingZeroCondition,"",_xlpm.Payment))),
_xlpm.Calculation
)</f>
        <v>1586.0104653907558</v>
      </c>
      <c r="E361" s="5">
        <f>_xlfn.LET(
_xlpm.StartingPrincipalBalance,$H360,
_xlpm.IsPrincipalRemainingZeroCondition,ROUND($H360,2)=0,
_xlpm.IsPrincipalRemainingBlankCondition,$H360="",
_xlpm.IsPeriodBlankCondition,ISBLANK($A361),
_xlpm.Calculation,IF(_xlpm.IsPeriodBlankCondition,"",IF(_xlpm.IsPrincipalRemainingBlankCondition,"",IF(_xlpm.IsPrincipalRemainingZeroCondition,"",_xlpm.StartingPrincipalBalance))),
_xlpm.Calculation
)</f>
        <v>35659.054241219237</v>
      </c>
      <c r="F361" s="5" cm="1">
        <f t="array" ref="F361">_xlfn.LET(
_xlpm.InterestCalculation,$H360*($C361/12),
_xlpm.IsPrincipalRemainingZeroCondition,ROUND($H360,2)=0,
_xlpm.IsPrincipalRemainingBlankCondition,$H360="",
_xlpm.IsPeriodBlankCondition,ISBLANK($A361),
_xlpm.Calculation,IF(_xlpm.IsPeriodBlankCondition,"",IF(_xlpm.IsPrincipalRemainingBlankCondition,"",IF(_xlpm.IsPrincipalRemainingZeroCondition,"",_xlpm.InterestCalculation))),
_xlpm.Calculation
)</f>
        <v>297.15878534349366</v>
      </c>
      <c r="G361" s="5">
        <f>_xlfn.LET(
_xlpm.PrincipalOwedCalculation,$D361-$F361,
_xlpm.IsPrincipalLessThenOrEqualToMonthlyPaymentCondition,$H360&lt;=$D361,
_xlpm.IsPrincipalZeroCondition,ROUND($H360,2) = 0,
_xlpm.IsPrincipalRemainingBlankCondition,$H360="",
_xlpm.IsPeriodBlankCondition,ISBLANK($A361),
_xlpm.Calculation,IF(_xlpm.IsPeriodBlankCondition,"",IF(_xlpm.IsPrincipalRemainingBlankCondition,"",IF(_xlpm.IsPrincipalZeroCondition,"",IF(_xlpm.IsPrincipalLessThenOrEqualToMonthlyPaymentCondition,$H360,_xlpm.PrincipalOwedCalculation)))),
_xlpm.Calculation
)</f>
        <v>1288.8516800472621</v>
      </c>
      <c r="H361" s="5">
        <f>_xlfn.LET(
_xlpm.StartingBalanceGreaterThanPrincipalOwedPlusPrepaymentCondition,$E361&gt;=$G361,
_xlpm.IsPrincpalOwedPlusPrepaymentLessThanOrEqualToPrincipalRemainingCondition,ROUND($G361,2)&lt;=ROUND($H360,2),
_xlpm.IsCurrentPrincapalOwedAmtGreaterThanPrevPrincipalOwedCondition,$G360&gt;$H360,
_xlpm.IsPrincipalZeroCondition,ROUND($H360,2) = 0,
_xlpm.IsPrincipalRemainingBlankCondition,$H360="",
_xlpm.IsPeriodBlankCondition,ISBLANK($A361),
_xlpm.Calculation,IF(_xlpm.IsPeriodBlankCondition,"",IF(_xlpm.IsPrincipalRemainingBlankCondition,"",IF(_xlpm.IsPrincipalZeroCondition,"",IF(_xlpm.StartingBalanceGreaterThanPrincipalOwedPlusPrepaymentCondition,$E361-$G361,0)))),
_xlpm.Calculation
)</f>
        <v>34370.202561171973</v>
      </c>
      <c r="I361" s="5">
        <f>_xlfn.LET(
_xlpm.PrincpalRemainingCalculation,$B$11,
_xlpm.IsPrincipalZeroCondition,ROUND($H360,2) = 0,
_xlpm.IsPrincipalRemainingBlankCondition,$H360="",
_xlpm.IsPeriodBlankCondition,ISBLANK($A361),
_xlpm.Calculation,IF(_xlpm.IsPeriodBlankCondition,"",IF(_xlpm.IsPrincipalRemainingBlankCondition,"",IF(_xlpm.IsPrincipalZeroCondition,"",_xlpm.PrincpalRemainingCalculation))),
_xlpm.Calculation
)</f>
        <v>500</v>
      </c>
      <c r="J361" s="5" t="str">
        <f>_xlfn.LET(
_xlpm.IsPrincipalRemainingLessThanOrEqualToPMICutoffAmtCondition,$H360&lt;=$B$2*(1-$B$13),
_xlpm.PMIMonthlyPayment,$B$17,
_xlpm.IsPrincipalZeroCondition,ROUND($H360,2) = 0,
_xlpm.IsPrincipalRemainingBlankCondition,$H360="",
_xlpm.IsPeriodBlankCondition,ISBLANK($A361),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61" s="5">
        <f>_xlfn.LET(
_xlpm.IfPMIOwedIsBlank,IF($J361 = "",0,$J361),
_xlpm.TotalMonthlyPaymentCalculation,$F361+$G361+$I361+_xlpm.IfPMIOwedIsBlank,
_xlpm.IsPrincipalZeroCondition,ROUND($H360,2) = 0,
_xlpm.IsPrincipalRemainingBlankCondition,$H360="",
_xlpm.IsPeriodBlankCondition,ISBLANK($A361),
_xlpm.Calculation,IF(_xlpm.IsPeriodBlankCondition,"",IF(_xlpm.IsPrincipalRemainingBlankCondition,"",IF(_xlpm.IsPrincipalZeroCondition,"",_xlpm.TotalMonthlyPaymentCalculation))),
_xlpm.Calculation
)</f>
        <v>2086.0104653907556</v>
      </c>
      <c r="N361" s="5"/>
    </row>
    <row r="362" spans="1:14" x14ac:dyDescent="0.3">
      <c r="A362">
        <v>337</v>
      </c>
      <c r="B362" s="53">
        <f t="shared" si="5"/>
        <v>54058</v>
      </c>
      <c r="C362" s="70">
        <f>IF(ISBLANK($A362),"",'Variable Mortgage Schedule'!$C362)</f>
        <v>0.1</v>
      </c>
      <c r="D362" s="63">
        <f>_xlfn.LET(
_xlpm.Payment,IF(OR($C362&lt;&gt;$C361,$C361=""),-PMT($C362/12,COUNT($A362:$A$625),$H361),$D361),
_xlpm.IsPrincipalRemainingZeroCondition,ROUND($H361,2)=0,
_xlpm.IsPrincipalRemainingBlankCondition,$H361="",
_xlpm.IsPeriodBlankCondition,ISBLANK($A362),
_xlpm.Calculation,IF(_xlpm.IsPeriodBlankCondition,"",IF(_xlpm.IsPrincipalRemainingBlankCondition,"",IF(_xlpm.IsPrincipalRemainingZeroCondition,"",_xlpm.Payment))),
_xlpm.Calculation
)</f>
        <v>1586.0104653907558</v>
      </c>
      <c r="E362" s="5">
        <f>_xlfn.LET(
_xlpm.StartingPrincipalBalance,$H361,
_xlpm.IsPrincipalRemainingZeroCondition,ROUND($H361,2)=0,
_xlpm.IsPrincipalRemainingBlankCondition,$H361="",
_xlpm.IsPeriodBlankCondition,ISBLANK($A362),
_xlpm.Calculation,IF(_xlpm.IsPeriodBlankCondition,"",IF(_xlpm.IsPrincipalRemainingBlankCondition,"",IF(_xlpm.IsPrincipalRemainingZeroCondition,"",_xlpm.StartingPrincipalBalance))),
_xlpm.Calculation
)</f>
        <v>34370.202561171973</v>
      </c>
      <c r="F362" s="5" cm="1">
        <f t="array" ref="F362">_xlfn.LET(
_xlpm.InterestCalculation,$H361*($C362/12),
_xlpm.IsPrincipalRemainingZeroCondition,ROUND($H361,2)=0,
_xlpm.IsPrincipalRemainingBlankCondition,$H361="",
_xlpm.IsPeriodBlankCondition,ISBLANK($A362),
_xlpm.Calculation,IF(_xlpm.IsPeriodBlankCondition,"",IF(_xlpm.IsPrincipalRemainingBlankCondition,"",IF(_xlpm.IsPrincipalRemainingZeroCondition,"",_xlpm.InterestCalculation))),
_xlpm.Calculation
)</f>
        <v>286.41835467643313</v>
      </c>
      <c r="G362" s="5">
        <f>_xlfn.LET(
_xlpm.PrincipalOwedCalculation,$D362-$F362,
_xlpm.IsPrincipalLessThenOrEqualToMonthlyPaymentCondition,$H361&lt;=$D362,
_xlpm.IsPrincipalZeroCondition,ROUND($H361,2) = 0,
_xlpm.IsPrincipalRemainingBlankCondition,$H361="",
_xlpm.IsPeriodBlankCondition,ISBLANK($A362),
_xlpm.Calculation,IF(_xlpm.IsPeriodBlankCondition,"",IF(_xlpm.IsPrincipalRemainingBlankCondition,"",IF(_xlpm.IsPrincipalZeroCondition,"",IF(_xlpm.IsPrincipalLessThenOrEqualToMonthlyPaymentCondition,$H361,_xlpm.PrincipalOwedCalculation)))),
_xlpm.Calculation
)</f>
        <v>1299.5921107143226</v>
      </c>
      <c r="H362" s="5">
        <f>_xlfn.LET(
_xlpm.StartingBalanceGreaterThanPrincipalOwedPlusPrepaymentCondition,$E362&gt;=$G362,
_xlpm.IsPrincpalOwedPlusPrepaymentLessThanOrEqualToPrincipalRemainingCondition,ROUND($G362,2)&lt;=ROUND($H361,2),
_xlpm.IsCurrentPrincapalOwedAmtGreaterThanPrevPrincipalOwedCondition,$G361&gt;$H361,
_xlpm.IsPrincipalZeroCondition,ROUND($H361,2) = 0,
_xlpm.IsPrincipalRemainingBlankCondition,$H361="",
_xlpm.IsPeriodBlankCondition,ISBLANK($A362),
_xlpm.Calculation,IF(_xlpm.IsPeriodBlankCondition,"",IF(_xlpm.IsPrincipalRemainingBlankCondition,"",IF(_xlpm.IsPrincipalZeroCondition,"",IF(_xlpm.StartingBalanceGreaterThanPrincipalOwedPlusPrepaymentCondition,$E362-$G362,0)))),
_xlpm.Calculation
)</f>
        <v>33070.610450457651</v>
      </c>
      <c r="I362" s="5">
        <f>_xlfn.LET(
_xlpm.PrincpalRemainingCalculation,$B$11,
_xlpm.IsPrincipalZeroCondition,ROUND($H361,2) = 0,
_xlpm.IsPrincipalRemainingBlankCondition,$H361="",
_xlpm.IsPeriodBlankCondition,ISBLANK($A362),
_xlpm.Calculation,IF(_xlpm.IsPeriodBlankCondition,"",IF(_xlpm.IsPrincipalRemainingBlankCondition,"",IF(_xlpm.IsPrincipalZeroCondition,"",_xlpm.PrincpalRemainingCalculation))),
_xlpm.Calculation
)</f>
        <v>500</v>
      </c>
      <c r="J362" s="5" t="str">
        <f>_xlfn.LET(
_xlpm.IsPrincipalRemainingLessThanOrEqualToPMICutoffAmtCondition,$H361&lt;=$B$2*(1-$B$13),
_xlpm.PMIMonthlyPayment,$B$17,
_xlpm.IsPrincipalZeroCondition,ROUND($H361,2) = 0,
_xlpm.IsPrincipalRemainingBlankCondition,$H361="",
_xlpm.IsPeriodBlankCondition,ISBLANK($A362),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62" s="5">
        <f>_xlfn.LET(
_xlpm.IfPMIOwedIsBlank,IF($J362 = "",0,$J362),
_xlpm.TotalMonthlyPaymentCalculation,$F362+$G362+$I362+_xlpm.IfPMIOwedIsBlank,
_xlpm.IsPrincipalZeroCondition,ROUND($H361,2) = 0,
_xlpm.IsPrincipalRemainingBlankCondition,$H361="",
_xlpm.IsPeriodBlankCondition,ISBLANK($A362),
_xlpm.Calculation,IF(_xlpm.IsPeriodBlankCondition,"",IF(_xlpm.IsPrincipalRemainingBlankCondition,"",IF(_xlpm.IsPrincipalZeroCondition,"",_xlpm.TotalMonthlyPaymentCalculation))),
_xlpm.Calculation
)</f>
        <v>2086.0104653907556</v>
      </c>
      <c r="N362" s="5"/>
    </row>
    <row r="363" spans="1:14" x14ac:dyDescent="0.3">
      <c r="A363">
        <v>338</v>
      </c>
      <c r="B363" s="53">
        <f t="shared" si="5"/>
        <v>54089</v>
      </c>
      <c r="C363" s="70">
        <f>IF(ISBLANK($A363),"",'Variable Mortgage Schedule'!$C363)</f>
        <v>0.1</v>
      </c>
      <c r="D363" s="63">
        <f>_xlfn.LET(
_xlpm.Payment,IF(OR($C363&lt;&gt;$C362,$C362=""),-PMT($C363/12,COUNT($A363:$A$625),$H362),$D362),
_xlpm.IsPrincipalRemainingZeroCondition,ROUND($H362,2)=0,
_xlpm.IsPrincipalRemainingBlankCondition,$H362="",
_xlpm.IsPeriodBlankCondition,ISBLANK($A363),
_xlpm.Calculation,IF(_xlpm.IsPeriodBlankCondition,"",IF(_xlpm.IsPrincipalRemainingBlankCondition,"",IF(_xlpm.IsPrincipalRemainingZeroCondition,"",_xlpm.Payment))),
_xlpm.Calculation
)</f>
        <v>1586.0104653907558</v>
      </c>
      <c r="E363" s="5">
        <f>_xlfn.LET(
_xlpm.StartingPrincipalBalance,$H362,
_xlpm.IsPrincipalRemainingZeroCondition,ROUND($H362,2)=0,
_xlpm.IsPrincipalRemainingBlankCondition,$H362="",
_xlpm.IsPeriodBlankCondition,ISBLANK($A363),
_xlpm.Calculation,IF(_xlpm.IsPeriodBlankCondition,"",IF(_xlpm.IsPrincipalRemainingBlankCondition,"",IF(_xlpm.IsPrincipalRemainingZeroCondition,"",_xlpm.StartingPrincipalBalance))),
_xlpm.Calculation
)</f>
        <v>33070.610450457651</v>
      </c>
      <c r="F363" s="5" cm="1">
        <f t="array" ref="F363">_xlfn.LET(
_xlpm.InterestCalculation,$H362*($C363/12),
_xlpm.IsPrincipalRemainingZeroCondition,ROUND($H362,2)=0,
_xlpm.IsPrincipalRemainingBlankCondition,$H362="",
_xlpm.IsPeriodBlankCondition,ISBLANK($A363),
_xlpm.Calculation,IF(_xlpm.IsPeriodBlankCondition,"",IF(_xlpm.IsPrincipalRemainingBlankCondition,"",IF(_xlpm.IsPrincipalRemainingZeroCondition,"",_xlpm.InterestCalculation))),
_xlpm.Calculation
)</f>
        <v>275.58842042048042</v>
      </c>
      <c r="G363" s="5">
        <f>_xlfn.LET(
_xlpm.PrincipalOwedCalculation,$D363-$F363,
_xlpm.IsPrincipalLessThenOrEqualToMonthlyPaymentCondition,$H362&lt;=$D363,
_xlpm.IsPrincipalZeroCondition,ROUND($H362,2) = 0,
_xlpm.IsPrincipalRemainingBlankCondition,$H362="",
_xlpm.IsPeriodBlankCondition,ISBLANK($A363),
_xlpm.Calculation,IF(_xlpm.IsPeriodBlankCondition,"",IF(_xlpm.IsPrincipalRemainingBlankCondition,"",IF(_xlpm.IsPrincipalZeroCondition,"",IF(_xlpm.IsPrincipalLessThenOrEqualToMonthlyPaymentCondition,$H362,_xlpm.PrincipalOwedCalculation)))),
_xlpm.Calculation
)</f>
        <v>1310.4220449702755</v>
      </c>
      <c r="H363" s="5">
        <f>_xlfn.LET(
_xlpm.StartingBalanceGreaterThanPrincipalOwedPlusPrepaymentCondition,$E363&gt;=$G363,
_xlpm.IsPrincpalOwedPlusPrepaymentLessThanOrEqualToPrincipalRemainingCondition,ROUND($G363,2)&lt;=ROUND($H362,2),
_xlpm.IsCurrentPrincapalOwedAmtGreaterThanPrevPrincipalOwedCondition,$G362&gt;$H362,
_xlpm.IsPrincipalZeroCondition,ROUND($H362,2) = 0,
_xlpm.IsPrincipalRemainingBlankCondition,$H362="",
_xlpm.IsPeriodBlankCondition,ISBLANK($A363),
_xlpm.Calculation,IF(_xlpm.IsPeriodBlankCondition,"",IF(_xlpm.IsPrincipalRemainingBlankCondition,"",IF(_xlpm.IsPrincipalZeroCondition,"",IF(_xlpm.StartingBalanceGreaterThanPrincipalOwedPlusPrepaymentCondition,$E363-$G363,0)))),
_xlpm.Calculation
)</f>
        <v>31760.188405487374</v>
      </c>
      <c r="I363" s="5">
        <f>_xlfn.LET(
_xlpm.PrincpalRemainingCalculation,$B$11,
_xlpm.IsPrincipalZeroCondition,ROUND($H362,2) = 0,
_xlpm.IsPrincipalRemainingBlankCondition,$H362="",
_xlpm.IsPeriodBlankCondition,ISBLANK($A363),
_xlpm.Calculation,IF(_xlpm.IsPeriodBlankCondition,"",IF(_xlpm.IsPrincipalRemainingBlankCondition,"",IF(_xlpm.IsPrincipalZeroCondition,"",_xlpm.PrincpalRemainingCalculation))),
_xlpm.Calculation
)</f>
        <v>500</v>
      </c>
      <c r="J363" s="5" t="str">
        <f>_xlfn.LET(
_xlpm.IsPrincipalRemainingLessThanOrEqualToPMICutoffAmtCondition,$H362&lt;=$B$2*(1-$B$13),
_xlpm.PMIMonthlyPayment,$B$17,
_xlpm.IsPrincipalZeroCondition,ROUND($H362,2) = 0,
_xlpm.IsPrincipalRemainingBlankCondition,$H362="",
_xlpm.IsPeriodBlankCondition,ISBLANK($A363),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63" s="5">
        <f>_xlfn.LET(
_xlpm.IfPMIOwedIsBlank,IF($J363 = "",0,$J363),
_xlpm.TotalMonthlyPaymentCalculation,$F363+$G363+$I363+_xlpm.IfPMIOwedIsBlank,
_xlpm.IsPrincipalZeroCondition,ROUND($H362,2) = 0,
_xlpm.IsPrincipalRemainingBlankCondition,$H362="",
_xlpm.IsPeriodBlankCondition,ISBLANK($A363),
_xlpm.Calculation,IF(_xlpm.IsPeriodBlankCondition,"",IF(_xlpm.IsPrincipalRemainingBlankCondition,"",IF(_xlpm.IsPrincipalZeroCondition,"",_xlpm.TotalMonthlyPaymentCalculation))),
_xlpm.Calculation
)</f>
        <v>2086.0104653907556</v>
      </c>
      <c r="N363" s="5"/>
    </row>
    <row r="364" spans="1:14" x14ac:dyDescent="0.3">
      <c r="A364">
        <v>339</v>
      </c>
      <c r="B364" s="53">
        <f t="shared" si="5"/>
        <v>54118</v>
      </c>
      <c r="C364" s="70">
        <f>IF(ISBLANK($A364),"",'Variable Mortgage Schedule'!$C364)</f>
        <v>0.1</v>
      </c>
      <c r="D364" s="63">
        <f>_xlfn.LET(
_xlpm.Payment,IF(OR($C364&lt;&gt;$C363,$C363=""),-PMT($C364/12,COUNT($A364:$A$625),$H363),$D363),
_xlpm.IsPrincipalRemainingZeroCondition,ROUND($H363,2)=0,
_xlpm.IsPrincipalRemainingBlankCondition,$H363="",
_xlpm.IsPeriodBlankCondition,ISBLANK($A364),
_xlpm.Calculation,IF(_xlpm.IsPeriodBlankCondition,"",IF(_xlpm.IsPrincipalRemainingBlankCondition,"",IF(_xlpm.IsPrincipalRemainingZeroCondition,"",_xlpm.Payment))),
_xlpm.Calculation
)</f>
        <v>1586.0104653907558</v>
      </c>
      <c r="E364" s="5">
        <f>_xlfn.LET(
_xlpm.StartingPrincipalBalance,$H363,
_xlpm.IsPrincipalRemainingZeroCondition,ROUND($H363,2)=0,
_xlpm.IsPrincipalRemainingBlankCondition,$H363="",
_xlpm.IsPeriodBlankCondition,ISBLANK($A364),
_xlpm.Calculation,IF(_xlpm.IsPeriodBlankCondition,"",IF(_xlpm.IsPrincipalRemainingBlankCondition,"",IF(_xlpm.IsPrincipalRemainingZeroCondition,"",_xlpm.StartingPrincipalBalance))),
_xlpm.Calculation
)</f>
        <v>31760.188405487374</v>
      </c>
      <c r="F364" s="5" cm="1">
        <f t="array" ref="F364">_xlfn.LET(
_xlpm.InterestCalculation,$H363*($C364/12),
_xlpm.IsPrincipalRemainingZeroCondition,ROUND($H363,2)=0,
_xlpm.IsPrincipalRemainingBlankCondition,$H363="",
_xlpm.IsPeriodBlankCondition,ISBLANK($A364),
_xlpm.Calculation,IF(_xlpm.IsPeriodBlankCondition,"",IF(_xlpm.IsPrincipalRemainingBlankCondition,"",IF(_xlpm.IsPrincipalRemainingZeroCondition,"",_xlpm.InterestCalculation))),
_xlpm.Calculation
)</f>
        <v>264.66823671239479</v>
      </c>
      <c r="G364" s="5">
        <f>_xlfn.LET(
_xlpm.PrincipalOwedCalculation,$D364-$F364,
_xlpm.IsPrincipalLessThenOrEqualToMonthlyPaymentCondition,$H363&lt;=$D364,
_xlpm.IsPrincipalZeroCondition,ROUND($H363,2) = 0,
_xlpm.IsPrincipalRemainingBlankCondition,$H363="",
_xlpm.IsPeriodBlankCondition,ISBLANK($A364),
_xlpm.Calculation,IF(_xlpm.IsPeriodBlankCondition,"",IF(_xlpm.IsPrincipalRemainingBlankCondition,"",IF(_xlpm.IsPrincipalZeroCondition,"",IF(_xlpm.IsPrincipalLessThenOrEqualToMonthlyPaymentCondition,$H363,_xlpm.PrincipalOwedCalculation)))),
_xlpm.Calculation
)</f>
        <v>1321.3422286783612</v>
      </c>
      <c r="H364" s="5">
        <f>_xlfn.LET(
_xlpm.StartingBalanceGreaterThanPrincipalOwedPlusPrepaymentCondition,$E364&gt;=$G364,
_xlpm.IsPrincpalOwedPlusPrepaymentLessThanOrEqualToPrincipalRemainingCondition,ROUND($G364,2)&lt;=ROUND($H363,2),
_xlpm.IsCurrentPrincapalOwedAmtGreaterThanPrevPrincipalOwedCondition,$G363&gt;$H363,
_xlpm.IsPrincipalZeroCondition,ROUND($H363,2) = 0,
_xlpm.IsPrincipalRemainingBlankCondition,$H363="",
_xlpm.IsPeriodBlankCondition,ISBLANK($A364),
_xlpm.Calculation,IF(_xlpm.IsPeriodBlankCondition,"",IF(_xlpm.IsPrincipalRemainingBlankCondition,"",IF(_xlpm.IsPrincipalZeroCondition,"",IF(_xlpm.StartingBalanceGreaterThanPrincipalOwedPlusPrepaymentCondition,$E364-$G364,0)))),
_xlpm.Calculation
)</f>
        <v>30438.846176809013</v>
      </c>
      <c r="I364" s="5">
        <f>_xlfn.LET(
_xlpm.PrincpalRemainingCalculation,$B$11,
_xlpm.IsPrincipalZeroCondition,ROUND($H363,2) = 0,
_xlpm.IsPrincipalRemainingBlankCondition,$H363="",
_xlpm.IsPeriodBlankCondition,ISBLANK($A364),
_xlpm.Calculation,IF(_xlpm.IsPeriodBlankCondition,"",IF(_xlpm.IsPrincipalRemainingBlankCondition,"",IF(_xlpm.IsPrincipalZeroCondition,"",_xlpm.PrincpalRemainingCalculation))),
_xlpm.Calculation
)</f>
        <v>500</v>
      </c>
      <c r="J364" s="5" t="str">
        <f>_xlfn.LET(
_xlpm.IsPrincipalRemainingLessThanOrEqualToPMICutoffAmtCondition,$H363&lt;=$B$2*(1-$B$13),
_xlpm.PMIMonthlyPayment,$B$17,
_xlpm.IsPrincipalZeroCondition,ROUND($H363,2) = 0,
_xlpm.IsPrincipalRemainingBlankCondition,$H363="",
_xlpm.IsPeriodBlankCondition,ISBLANK($A364),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64" s="5">
        <f>_xlfn.LET(
_xlpm.IfPMIOwedIsBlank,IF($J364 = "",0,$J364),
_xlpm.TotalMonthlyPaymentCalculation,$F364+$G364+$I364+_xlpm.IfPMIOwedIsBlank,
_xlpm.IsPrincipalZeroCondition,ROUND($H363,2) = 0,
_xlpm.IsPrincipalRemainingBlankCondition,$H363="",
_xlpm.IsPeriodBlankCondition,ISBLANK($A364),
_xlpm.Calculation,IF(_xlpm.IsPeriodBlankCondition,"",IF(_xlpm.IsPrincipalRemainingBlankCondition,"",IF(_xlpm.IsPrincipalZeroCondition,"",_xlpm.TotalMonthlyPaymentCalculation))),
_xlpm.Calculation
)</f>
        <v>2086.0104653907561</v>
      </c>
      <c r="N364" s="5"/>
    </row>
    <row r="365" spans="1:14" x14ac:dyDescent="0.3">
      <c r="A365">
        <v>340</v>
      </c>
      <c r="B365" s="53">
        <f t="shared" si="5"/>
        <v>54149</v>
      </c>
      <c r="C365" s="70">
        <f>IF(ISBLANK($A365),"",'Variable Mortgage Schedule'!$C365)</f>
        <v>0.1</v>
      </c>
      <c r="D365" s="63">
        <f>_xlfn.LET(
_xlpm.Payment,IF(OR($C365&lt;&gt;$C364,$C364=""),-PMT($C365/12,COUNT($A365:$A$625),$H364),$D364),
_xlpm.IsPrincipalRemainingZeroCondition,ROUND($H364,2)=0,
_xlpm.IsPrincipalRemainingBlankCondition,$H364="",
_xlpm.IsPeriodBlankCondition,ISBLANK($A365),
_xlpm.Calculation,IF(_xlpm.IsPeriodBlankCondition,"",IF(_xlpm.IsPrincipalRemainingBlankCondition,"",IF(_xlpm.IsPrincipalRemainingZeroCondition,"",_xlpm.Payment))),
_xlpm.Calculation
)</f>
        <v>1586.0104653907558</v>
      </c>
      <c r="E365" s="5">
        <f>_xlfn.LET(
_xlpm.StartingPrincipalBalance,$H364,
_xlpm.IsPrincipalRemainingZeroCondition,ROUND($H364,2)=0,
_xlpm.IsPrincipalRemainingBlankCondition,$H364="",
_xlpm.IsPeriodBlankCondition,ISBLANK($A365),
_xlpm.Calculation,IF(_xlpm.IsPeriodBlankCondition,"",IF(_xlpm.IsPrincipalRemainingBlankCondition,"",IF(_xlpm.IsPrincipalRemainingZeroCondition,"",_xlpm.StartingPrincipalBalance))),
_xlpm.Calculation
)</f>
        <v>30438.846176809013</v>
      </c>
      <c r="F365" s="5" cm="1">
        <f t="array" ref="F365">_xlfn.LET(
_xlpm.InterestCalculation,$H364*($C365/12),
_xlpm.IsPrincipalRemainingZeroCondition,ROUND($H364,2)=0,
_xlpm.IsPrincipalRemainingBlankCondition,$H364="",
_xlpm.IsPeriodBlankCondition,ISBLANK($A365),
_xlpm.Calculation,IF(_xlpm.IsPeriodBlankCondition,"",IF(_xlpm.IsPrincipalRemainingBlankCondition,"",IF(_xlpm.IsPrincipalRemainingZeroCondition,"",_xlpm.InterestCalculation))),
_xlpm.Calculation
)</f>
        <v>253.65705147340844</v>
      </c>
      <c r="G365" s="5">
        <f>_xlfn.LET(
_xlpm.PrincipalOwedCalculation,$D365-$F365,
_xlpm.IsPrincipalLessThenOrEqualToMonthlyPaymentCondition,$H364&lt;=$D365,
_xlpm.IsPrincipalZeroCondition,ROUND($H364,2) = 0,
_xlpm.IsPrincipalRemainingBlankCondition,$H364="",
_xlpm.IsPeriodBlankCondition,ISBLANK($A365),
_xlpm.Calculation,IF(_xlpm.IsPeriodBlankCondition,"",IF(_xlpm.IsPrincipalRemainingBlankCondition,"",IF(_xlpm.IsPrincipalZeroCondition,"",IF(_xlpm.IsPrincipalLessThenOrEqualToMonthlyPaymentCondition,$H364,_xlpm.PrincipalOwedCalculation)))),
_xlpm.Calculation
)</f>
        <v>1332.3534139173473</v>
      </c>
      <c r="H365" s="5">
        <f>_xlfn.LET(
_xlpm.StartingBalanceGreaterThanPrincipalOwedPlusPrepaymentCondition,$E365&gt;=$G365,
_xlpm.IsPrincpalOwedPlusPrepaymentLessThanOrEqualToPrincipalRemainingCondition,ROUND($G365,2)&lt;=ROUND($H364,2),
_xlpm.IsCurrentPrincapalOwedAmtGreaterThanPrevPrincipalOwedCondition,$G364&gt;$H364,
_xlpm.IsPrincipalZeroCondition,ROUND($H364,2) = 0,
_xlpm.IsPrincipalRemainingBlankCondition,$H364="",
_xlpm.IsPeriodBlankCondition,ISBLANK($A365),
_xlpm.Calculation,IF(_xlpm.IsPeriodBlankCondition,"",IF(_xlpm.IsPrincipalRemainingBlankCondition,"",IF(_xlpm.IsPrincipalZeroCondition,"",IF(_xlpm.StartingBalanceGreaterThanPrincipalOwedPlusPrepaymentCondition,$E365-$G365,0)))),
_xlpm.Calculation
)</f>
        <v>29106.492762891667</v>
      </c>
      <c r="I365" s="5">
        <f>_xlfn.LET(
_xlpm.PrincpalRemainingCalculation,$B$11,
_xlpm.IsPrincipalZeroCondition,ROUND($H364,2) = 0,
_xlpm.IsPrincipalRemainingBlankCondition,$H364="",
_xlpm.IsPeriodBlankCondition,ISBLANK($A365),
_xlpm.Calculation,IF(_xlpm.IsPeriodBlankCondition,"",IF(_xlpm.IsPrincipalRemainingBlankCondition,"",IF(_xlpm.IsPrincipalZeroCondition,"",_xlpm.PrincpalRemainingCalculation))),
_xlpm.Calculation
)</f>
        <v>500</v>
      </c>
      <c r="J365" s="5" t="str">
        <f>_xlfn.LET(
_xlpm.IsPrincipalRemainingLessThanOrEqualToPMICutoffAmtCondition,$H364&lt;=$B$2*(1-$B$13),
_xlpm.PMIMonthlyPayment,$B$17,
_xlpm.IsPrincipalZeroCondition,ROUND($H364,2) = 0,
_xlpm.IsPrincipalRemainingBlankCondition,$H364="",
_xlpm.IsPeriodBlankCondition,ISBLANK($A365),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65" s="5">
        <f>_xlfn.LET(
_xlpm.IfPMIOwedIsBlank,IF($J365 = "",0,$J365),
_xlpm.TotalMonthlyPaymentCalculation,$F365+$G365+$I365+_xlpm.IfPMIOwedIsBlank,
_xlpm.IsPrincipalZeroCondition,ROUND($H364,2) = 0,
_xlpm.IsPrincipalRemainingBlankCondition,$H364="",
_xlpm.IsPeriodBlankCondition,ISBLANK($A365),
_xlpm.Calculation,IF(_xlpm.IsPeriodBlankCondition,"",IF(_xlpm.IsPrincipalRemainingBlankCondition,"",IF(_xlpm.IsPrincipalZeroCondition,"",_xlpm.TotalMonthlyPaymentCalculation))),
_xlpm.Calculation
)</f>
        <v>2086.0104653907556</v>
      </c>
      <c r="N365" s="5"/>
    </row>
    <row r="366" spans="1:14" x14ac:dyDescent="0.3">
      <c r="A366">
        <v>341</v>
      </c>
      <c r="B366" s="53">
        <f t="shared" si="5"/>
        <v>54179</v>
      </c>
      <c r="C366" s="70">
        <f>IF(ISBLANK($A366),"",'Variable Mortgage Schedule'!$C366)</f>
        <v>0.1</v>
      </c>
      <c r="D366" s="63">
        <f>_xlfn.LET(
_xlpm.Payment,IF(OR($C366&lt;&gt;$C365,$C365=""),-PMT($C366/12,COUNT($A366:$A$625),$H365),$D365),
_xlpm.IsPrincipalRemainingZeroCondition,ROUND($H365,2)=0,
_xlpm.IsPrincipalRemainingBlankCondition,$H365="",
_xlpm.IsPeriodBlankCondition,ISBLANK($A366),
_xlpm.Calculation,IF(_xlpm.IsPeriodBlankCondition,"",IF(_xlpm.IsPrincipalRemainingBlankCondition,"",IF(_xlpm.IsPrincipalRemainingZeroCondition,"",_xlpm.Payment))),
_xlpm.Calculation
)</f>
        <v>1586.0104653907558</v>
      </c>
      <c r="E366" s="5">
        <f>_xlfn.LET(
_xlpm.StartingPrincipalBalance,$H365,
_xlpm.IsPrincipalRemainingZeroCondition,ROUND($H365,2)=0,
_xlpm.IsPrincipalRemainingBlankCondition,$H365="",
_xlpm.IsPeriodBlankCondition,ISBLANK($A366),
_xlpm.Calculation,IF(_xlpm.IsPeriodBlankCondition,"",IF(_xlpm.IsPrincipalRemainingBlankCondition,"",IF(_xlpm.IsPrincipalRemainingZeroCondition,"",_xlpm.StartingPrincipalBalance))),
_xlpm.Calculation
)</f>
        <v>29106.492762891667</v>
      </c>
      <c r="F366" s="5" cm="1">
        <f t="array" ref="F366">_xlfn.LET(
_xlpm.InterestCalculation,$H365*($C366/12),
_xlpm.IsPrincipalRemainingZeroCondition,ROUND($H365,2)=0,
_xlpm.IsPrincipalRemainingBlankCondition,$H365="",
_xlpm.IsPeriodBlankCondition,ISBLANK($A366),
_xlpm.Calculation,IF(_xlpm.IsPeriodBlankCondition,"",IF(_xlpm.IsPrincipalRemainingBlankCondition,"",IF(_xlpm.IsPrincipalRemainingZeroCondition,"",_xlpm.InterestCalculation))),
_xlpm.Calculation
)</f>
        <v>242.55410635743056</v>
      </c>
      <c r="G366" s="5">
        <f>_xlfn.LET(
_xlpm.PrincipalOwedCalculation,$D366-$F366,
_xlpm.IsPrincipalLessThenOrEqualToMonthlyPaymentCondition,$H365&lt;=$D366,
_xlpm.IsPrincipalZeroCondition,ROUND($H365,2) = 0,
_xlpm.IsPrincipalRemainingBlankCondition,$H365="",
_xlpm.IsPeriodBlankCondition,ISBLANK($A366),
_xlpm.Calculation,IF(_xlpm.IsPeriodBlankCondition,"",IF(_xlpm.IsPrincipalRemainingBlankCondition,"",IF(_xlpm.IsPrincipalZeroCondition,"",IF(_xlpm.IsPrincipalLessThenOrEqualToMonthlyPaymentCondition,$H365,_xlpm.PrincipalOwedCalculation)))),
_xlpm.Calculation
)</f>
        <v>1343.4563590333253</v>
      </c>
      <c r="H366" s="5">
        <f>_xlfn.LET(
_xlpm.StartingBalanceGreaterThanPrincipalOwedPlusPrepaymentCondition,$E366&gt;=$G366,
_xlpm.IsPrincpalOwedPlusPrepaymentLessThanOrEqualToPrincipalRemainingCondition,ROUND($G366,2)&lt;=ROUND($H365,2),
_xlpm.IsCurrentPrincapalOwedAmtGreaterThanPrevPrincipalOwedCondition,$G365&gt;$H365,
_xlpm.IsPrincipalZeroCondition,ROUND($H365,2) = 0,
_xlpm.IsPrincipalRemainingBlankCondition,$H365="",
_xlpm.IsPeriodBlankCondition,ISBLANK($A366),
_xlpm.Calculation,IF(_xlpm.IsPeriodBlankCondition,"",IF(_xlpm.IsPrincipalRemainingBlankCondition,"",IF(_xlpm.IsPrincipalZeroCondition,"",IF(_xlpm.StartingBalanceGreaterThanPrincipalOwedPlusPrepaymentCondition,$E366-$G366,0)))),
_xlpm.Calculation
)</f>
        <v>27763.036403858343</v>
      </c>
      <c r="I366" s="5">
        <f>_xlfn.LET(
_xlpm.PrincpalRemainingCalculation,$B$11,
_xlpm.IsPrincipalZeroCondition,ROUND($H365,2) = 0,
_xlpm.IsPrincipalRemainingBlankCondition,$H365="",
_xlpm.IsPeriodBlankCondition,ISBLANK($A366),
_xlpm.Calculation,IF(_xlpm.IsPeriodBlankCondition,"",IF(_xlpm.IsPrincipalRemainingBlankCondition,"",IF(_xlpm.IsPrincipalZeroCondition,"",_xlpm.PrincpalRemainingCalculation))),
_xlpm.Calculation
)</f>
        <v>500</v>
      </c>
      <c r="J366" s="5" t="str">
        <f>_xlfn.LET(
_xlpm.IsPrincipalRemainingLessThanOrEqualToPMICutoffAmtCondition,$H365&lt;=$B$2*(1-$B$13),
_xlpm.PMIMonthlyPayment,$B$17,
_xlpm.IsPrincipalZeroCondition,ROUND($H365,2) = 0,
_xlpm.IsPrincipalRemainingBlankCondition,$H365="",
_xlpm.IsPeriodBlankCondition,ISBLANK($A366),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66" s="5">
        <f>_xlfn.LET(
_xlpm.IfPMIOwedIsBlank,IF($J366 = "",0,$J366),
_xlpm.TotalMonthlyPaymentCalculation,$F366+$G366+$I366+_xlpm.IfPMIOwedIsBlank,
_xlpm.IsPrincipalZeroCondition,ROUND($H365,2) = 0,
_xlpm.IsPrincipalRemainingBlankCondition,$H365="",
_xlpm.IsPeriodBlankCondition,ISBLANK($A366),
_xlpm.Calculation,IF(_xlpm.IsPeriodBlankCondition,"",IF(_xlpm.IsPrincipalRemainingBlankCondition,"",IF(_xlpm.IsPrincipalZeroCondition,"",_xlpm.TotalMonthlyPaymentCalculation))),
_xlpm.Calculation
)</f>
        <v>2086.0104653907556</v>
      </c>
      <c r="N366" s="5"/>
    </row>
    <row r="367" spans="1:14" x14ac:dyDescent="0.3">
      <c r="A367">
        <v>342</v>
      </c>
      <c r="B367" s="53">
        <f t="shared" si="5"/>
        <v>54210</v>
      </c>
      <c r="C367" s="70">
        <f>IF(ISBLANK($A367),"",'Variable Mortgage Schedule'!$C367)</f>
        <v>0.1</v>
      </c>
      <c r="D367" s="63">
        <f>_xlfn.LET(
_xlpm.Payment,IF(OR($C367&lt;&gt;$C366,$C366=""),-PMT($C367/12,COUNT($A367:$A$625),$H366),$D366),
_xlpm.IsPrincipalRemainingZeroCondition,ROUND($H366,2)=0,
_xlpm.IsPrincipalRemainingBlankCondition,$H366="",
_xlpm.IsPeriodBlankCondition,ISBLANK($A367),
_xlpm.Calculation,IF(_xlpm.IsPeriodBlankCondition,"",IF(_xlpm.IsPrincipalRemainingBlankCondition,"",IF(_xlpm.IsPrincipalRemainingZeroCondition,"",_xlpm.Payment))),
_xlpm.Calculation
)</f>
        <v>1586.0104653907558</v>
      </c>
      <c r="E367" s="5">
        <f>_xlfn.LET(
_xlpm.StartingPrincipalBalance,$H366,
_xlpm.IsPrincipalRemainingZeroCondition,ROUND($H366,2)=0,
_xlpm.IsPrincipalRemainingBlankCondition,$H366="",
_xlpm.IsPeriodBlankCondition,ISBLANK($A367),
_xlpm.Calculation,IF(_xlpm.IsPeriodBlankCondition,"",IF(_xlpm.IsPrincipalRemainingBlankCondition,"",IF(_xlpm.IsPrincipalRemainingZeroCondition,"",_xlpm.StartingPrincipalBalance))),
_xlpm.Calculation
)</f>
        <v>27763.036403858343</v>
      </c>
      <c r="F367" s="5" cm="1">
        <f t="array" ref="F367">_xlfn.LET(
_xlpm.InterestCalculation,$H366*($C367/12),
_xlpm.IsPrincipalRemainingZeroCondition,ROUND($H366,2)=0,
_xlpm.IsPrincipalRemainingBlankCondition,$H366="",
_xlpm.IsPeriodBlankCondition,ISBLANK($A367),
_xlpm.Calculation,IF(_xlpm.IsPeriodBlankCondition,"",IF(_xlpm.IsPrincipalRemainingBlankCondition,"",IF(_xlpm.IsPrincipalRemainingZeroCondition,"",_xlpm.InterestCalculation))),
_xlpm.Calculation
)</f>
        <v>231.35863669881951</v>
      </c>
      <c r="G367" s="5">
        <f>_xlfn.LET(
_xlpm.PrincipalOwedCalculation,$D367-$F367,
_xlpm.IsPrincipalLessThenOrEqualToMonthlyPaymentCondition,$H366&lt;=$D367,
_xlpm.IsPrincipalZeroCondition,ROUND($H366,2) = 0,
_xlpm.IsPrincipalRemainingBlankCondition,$H366="",
_xlpm.IsPeriodBlankCondition,ISBLANK($A367),
_xlpm.Calculation,IF(_xlpm.IsPeriodBlankCondition,"",IF(_xlpm.IsPrincipalRemainingBlankCondition,"",IF(_xlpm.IsPrincipalZeroCondition,"",IF(_xlpm.IsPrincipalLessThenOrEqualToMonthlyPaymentCondition,$H366,_xlpm.PrincipalOwedCalculation)))),
_xlpm.Calculation
)</f>
        <v>1354.6518286919363</v>
      </c>
      <c r="H367" s="5">
        <f>_xlfn.LET(
_xlpm.StartingBalanceGreaterThanPrincipalOwedPlusPrepaymentCondition,$E367&gt;=$G367,
_xlpm.IsPrincpalOwedPlusPrepaymentLessThanOrEqualToPrincipalRemainingCondition,ROUND($G367,2)&lt;=ROUND($H366,2),
_xlpm.IsCurrentPrincapalOwedAmtGreaterThanPrevPrincipalOwedCondition,$G366&gt;$H366,
_xlpm.IsPrincipalZeroCondition,ROUND($H366,2) = 0,
_xlpm.IsPrincipalRemainingBlankCondition,$H366="",
_xlpm.IsPeriodBlankCondition,ISBLANK($A367),
_xlpm.Calculation,IF(_xlpm.IsPeriodBlankCondition,"",IF(_xlpm.IsPrincipalRemainingBlankCondition,"",IF(_xlpm.IsPrincipalZeroCondition,"",IF(_xlpm.StartingBalanceGreaterThanPrincipalOwedPlusPrepaymentCondition,$E367-$G367,0)))),
_xlpm.Calculation
)</f>
        <v>26408.384575166405</v>
      </c>
      <c r="I367" s="5">
        <f>_xlfn.LET(
_xlpm.PrincpalRemainingCalculation,$B$11,
_xlpm.IsPrincipalZeroCondition,ROUND($H366,2) = 0,
_xlpm.IsPrincipalRemainingBlankCondition,$H366="",
_xlpm.IsPeriodBlankCondition,ISBLANK($A367),
_xlpm.Calculation,IF(_xlpm.IsPeriodBlankCondition,"",IF(_xlpm.IsPrincipalRemainingBlankCondition,"",IF(_xlpm.IsPrincipalZeroCondition,"",_xlpm.PrincpalRemainingCalculation))),
_xlpm.Calculation
)</f>
        <v>500</v>
      </c>
      <c r="J367" s="5" t="str">
        <f>_xlfn.LET(
_xlpm.IsPrincipalRemainingLessThanOrEqualToPMICutoffAmtCondition,$H366&lt;=$B$2*(1-$B$13),
_xlpm.PMIMonthlyPayment,$B$17,
_xlpm.IsPrincipalZeroCondition,ROUND($H366,2) = 0,
_xlpm.IsPrincipalRemainingBlankCondition,$H366="",
_xlpm.IsPeriodBlankCondition,ISBLANK($A367),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67" s="5">
        <f>_xlfn.LET(
_xlpm.IfPMIOwedIsBlank,IF($J367 = "",0,$J367),
_xlpm.TotalMonthlyPaymentCalculation,$F367+$G367+$I367+_xlpm.IfPMIOwedIsBlank,
_xlpm.IsPrincipalZeroCondition,ROUND($H366,2) = 0,
_xlpm.IsPrincipalRemainingBlankCondition,$H366="",
_xlpm.IsPeriodBlankCondition,ISBLANK($A367),
_xlpm.Calculation,IF(_xlpm.IsPeriodBlankCondition,"",IF(_xlpm.IsPrincipalRemainingBlankCondition,"",IF(_xlpm.IsPrincipalZeroCondition,"",_xlpm.TotalMonthlyPaymentCalculation))),
_xlpm.Calculation
)</f>
        <v>2086.0104653907556</v>
      </c>
      <c r="N367" s="5"/>
    </row>
    <row r="368" spans="1:14" x14ac:dyDescent="0.3">
      <c r="A368">
        <v>343</v>
      </c>
      <c r="B368" s="53">
        <f t="shared" si="5"/>
        <v>54240</v>
      </c>
      <c r="C368" s="70">
        <f>IF(ISBLANK($A368),"",'Variable Mortgage Schedule'!$C368)</f>
        <v>0.1</v>
      </c>
      <c r="D368" s="63">
        <f>_xlfn.LET(
_xlpm.Payment,IF(OR($C368&lt;&gt;$C367,$C367=""),-PMT($C368/12,COUNT($A368:$A$625),$H367),$D367),
_xlpm.IsPrincipalRemainingZeroCondition,ROUND($H367,2)=0,
_xlpm.IsPrincipalRemainingBlankCondition,$H367="",
_xlpm.IsPeriodBlankCondition,ISBLANK($A368),
_xlpm.Calculation,IF(_xlpm.IsPeriodBlankCondition,"",IF(_xlpm.IsPrincipalRemainingBlankCondition,"",IF(_xlpm.IsPrincipalRemainingZeroCondition,"",_xlpm.Payment))),
_xlpm.Calculation
)</f>
        <v>1586.0104653907558</v>
      </c>
      <c r="E368" s="5">
        <f>_xlfn.LET(
_xlpm.StartingPrincipalBalance,$H367,
_xlpm.IsPrincipalRemainingZeroCondition,ROUND($H367,2)=0,
_xlpm.IsPrincipalRemainingBlankCondition,$H367="",
_xlpm.IsPeriodBlankCondition,ISBLANK($A368),
_xlpm.Calculation,IF(_xlpm.IsPeriodBlankCondition,"",IF(_xlpm.IsPrincipalRemainingBlankCondition,"",IF(_xlpm.IsPrincipalRemainingZeroCondition,"",_xlpm.StartingPrincipalBalance))),
_xlpm.Calculation
)</f>
        <v>26408.384575166405</v>
      </c>
      <c r="F368" s="5" cm="1">
        <f t="array" ref="F368">_xlfn.LET(
_xlpm.InterestCalculation,$H367*($C368/12),
_xlpm.IsPrincipalRemainingZeroCondition,ROUND($H367,2)=0,
_xlpm.IsPrincipalRemainingBlankCondition,$H367="",
_xlpm.IsPeriodBlankCondition,ISBLANK($A368),
_xlpm.Calculation,IF(_xlpm.IsPeriodBlankCondition,"",IF(_xlpm.IsPrincipalRemainingBlankCondition,"",IF(_xlpm.IsPrincipalRemainingZeroCondition,"",_xlpm.InterestCalculation))),
_xlpm.Calculation
)</f>
        <v>220.06987145972005</v>
      </c>
      <c r="G368" s="5">
        <f>_xlfn.LET(
_xlpm.PrincipalOwedCalculation,$D368-$F368,
_xlpm.IsPrincipalLessThenOrEqualToMonthlyPaymentCondition,$H367&lt;=$D368,
_xlpm.IsPrincipalZeroCondition,ROUND($H367,2) = 0,
_xlpm.IsPrincipalRemainingBlankCondition,$H367="",
_xlpm.IsPeriodBlankCondition,ISBLANK($A368),
_xlpm.Calculation,IF(_xlpm.IsPeriodBlankCondition,"",IF(_xlpm.IsPrincipalRemainingBlankCondition,"",IF(_xlpm.IsPrincipalZeroCondition,"",IF(_xlpm.IsPrincipalLessThenOrEqualToMonthlyPaymentCondition,$H367,_xlpm.PrincipalOwedCalculation)))),
_xlpm.Calculation
)</f>
        <v>1365.9405939310359</v>
      </c>
      <c r="H368" s="5">
        <f>_xlfn.LET(
_xlpm.StartingBalanceGreaterThanPrincipalOwedPlusPrepaymentCondition,$E368&gt;=$G368,
_xlpm.IsPrincpalOwedPlusPrepaymentLessThanOrEqualToPrincipalRemainingCondition,ROUND($G368,2)&lt;=ROUND($H367,2),
_xlpm.IsCurrentPrincapalOwedAmtGreaterThanPrevPrincipalOwedCondition,$G367&gt;$H367,
_xlpm.IsPrincipalZeroCondition,ROUND($H367,2) = 0,
_xlpm.IsPrincipalRemainingBlankCondition,$H367="",
_xlpm.IsPeriodBlankCondition,ISBLANK($A368),
_xlpm.Calculation,IF(_xlpm.IsPeriodBlankCondition,"",IF(_xlpm.IsPrincipalRemainingBlankCondition,"",IF(_xlpm.IsPrincipalZeroCondition,"",IF(_xlpm.StartingBalanceGreaterThanPrincipalOwedPlusPrepaymentCondition,$E368-$G368,0)))),
_xlpm.Calculation
)</f>
        <v>25042.44398123537</v>
      </c>
      <c r="I368" s="5">
        <f>_xlfn.LET(
_xlpm.PrincpalRemainingCalculation,$B$11,
_xlpm.IsPrincipalZeroCondition,ROUND($H367,2) = 0,
_xlpm.IsPrincipalRemainingBlankCondition,$H367="",
_xlpm.IsPeriodBlankCondition,ISBLANK($A368),
_xlpm.Calculation,IF(_xlpm.IsPeriodBlankCondition,"",IF(_xlpm.IsPrincipalRemainingBlankCondition,"",IF(_xlpm.IsPrincipalZeroCondition,"",_xlpm.PrincpalRemainingCalculation))),
_xlpm.Calculation
)</f>
        <v>500</v>
      </c>
      <c r="J368" s="5" t="str">
        <f>_xlfn.LET(
_xlpm.IsPrincipalRemainingLessThanOrEqualToPMICutoffAmtCondition,$H367&lt;=$B$2*(1-$B$13),
_xlpm.PMIMonthlyPayment,$B$17,
_xlpm.IsPrincipalZeroCondition,ROUND($H367,2) = 0,
_xlpm.IsPrincipalRemainingBlankCondition,$H367="",
_xlpm.IsPeriodBlankCondition,ISBLANK($A368),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68" s="5">
        <f>_xlfn.LET(
_xlpm.IfPMIOwedIsBlank,IF($J368 = "",0,$J368),
_xlpm.TotalMonthlyPaymentCalculation,$F368+$G368+$I368+_xlpm.IfPMIOwedIsBlank,
_xlpm.IsPrincipalZeroCondition,ROUND($H367,2) = 0,
_xlpm.IsPrincipalRemainingBlankCondition,$H367="",
_xlpm.IsPeriodBlankCondition,ISBLANK($A368),
_xlpm.Calculation,IF(_xlpm.IsPeriodBlankCondition,"",IF(_xlpm.IsPrincipalRemainingBlankCondition,"",IF(_xlpm.IsPrincipalZeroCondition,"",_xlpm.TotalMonthlyPaymentCalculation))),
_xlpm.Calculation
)</f>
        <v>2086.0104653907561</v>
      </c>
      <c r="N368" s="5"/>
    </row>
    <row r="369" spans="1:14" x14ac:dyDescent="0.3">
      <c r="A369">
        <v>344</v>
      </c>
      <c r="B369" s="53">
        <f t="shared" si="5"/>
        <v>54271</v>
      </c>
      <c r="C369" s="70">
        <f>IF(ISBLANK($A369),"",'Variable Mortgage Schedule'!$C369)</f>
        <v>0.1</v>
      </c>
      <c r="D369" s="63">
        <f>_xlfn.LET(
_xlpm.Payment,IF(OR($C369&lt;&gt;$C368,$C368=""),-PMT($C369/12,COUNT($A369:$A$625),$H368),$D368),
_xlpm.IsPrincipalRemainingZeroCondition,ROUND($H368,2)=0,
_xlpm.IsPrincipalRemainingBlankCondition,$H368="",
_xlpm.IsPeriodBlankCondition,ISBLANK($A369),
_xlpm.Calculation,IF(_xlpm.IsPeriodBlankCondition,"",IF(_xlpm.IsPrincipalRemainingBlankCondition,"",IF(_xlpm.IsPrincipalRemainingZeroCondition,"",_xlpm.Payment))),
_xlpm.Calculation
)</f>
        <v>1586.0104653907558</v>
      </c>
      <c r="E369" s="5">
        <f>_xlfn.LET(
_xlpm.StartingPrincipalBalance,$H368,
_xlpm.IsPrincipalRemainingZeroCondition,ROUND($H368,2)=0,
_xlpm.IsPrincipalRemainingBlankCondition,$H368="",
_xlpm.IsPeriodBlankCondition,ISBLANK($A369),
_xlpm.Calculation,IF(_xlpm.IsPeriodBlankCondition,"",IF(_xlpm.IsPrincipalRemainingBlankCondition,"",IF(_xlpm.IsPrincipalRemainingZeroCondition,"",_xlpm.StartingPrincipalBalance))),
_xlpm.Calculation
)</f>
        <v>25042.44398123537</v>
      </c>
      <c r="F369" s="5" cm="1">
        <f t="array" ref="F369">_xlfn.LET(
_xlpm.InterestCalculation,$H368*($C369/12),
_xlpm.IsPrincipalRemainingZeroCondition,ROUND($H368,2)=0,
_xlpm.IsPrincipalRemainingBlankCondition,$H368="",
_xlpm.IsPeriodBlankCondition,ISBLANK($A369),
_xlpm.Calculation,IF(_xlpm.IsPeriodBlankCondition,"",IF(_xlpm.IsPrincipalRemainingBlankCondition,"",IF(_xlpm.IsPrincipalRemainingZeroCondition,"",_xlpm.InterestCalculation))),
_xlpm.Calculation
)</f>
        <v>208.68703317696142</v>
      </c>
      <c r="G369" s="5">
        <f>_xlfn.LET(
_xlpm.PrincipalOwedCalculation,$D369-$F369,
_xlpm.IsPrincipalLessThenOrEqualToMonthlyPaymentCondition,$H368&lt;=$D369,
_xlpm.IsPrincipalZeroCondition,ROUND($H368,2) = 0,
_xlpm.IsPrincipalRemainingBlankCondition,$H368="",
_xlpm.IsPeriodBlankCondition,ISBLANK($A369),
_xlpm.Calculation,IF(_xlpm.IsPeriodBlankCondition,"",IF(_xlpm.IsPrincipalRemainingBlankCondition,"",IF(_xlpm.IsPrincipalZeroCondition,"",IF(_xlpm.IsPrincipalLessThenOrEqualToMonthlyPaymentCondition,$H368,_xlpm.PrincipalOwedCalculation)))),
_xlpm.Calculation
)</f>
        <v>1377.3234322137944</v>
      </c>
      <c r="H369" s="5">
        <f>_xlfn.LET(
_xlpm.StartingBalanceGreaterThanPrincipalOwedPlusPrepaymentCondition,$E369&gt;=$G369,
_xlpm.IsPrincpalOwedPlusPrepaymentLessThanOrEqualToPrincipalRemainingCondition,ROUND($G369,2)&lt;=ROUND($H368,2),
_xlpm.IsCurrentPrincapalOwedAmtGreaterThanPrevPrincipalOwedCondition,$G368&gt;$H368,
_xlpm.IsPrincipalZeroCondition,ROUND($H368,2) = 0,
_xlpm.IsPrincipalRemainingBlankCondition,$H368="",
_xlpm.IsPeriodBlankCondition,ISBLANK($A369),
_xlpm.Calculation,IF(_xlpm.IsPeriodBlankCondition,"",IF(_xlpm.IsPrincipalRemainingBlankCondition,"",IF(_xlpm.IsPrincipalZeroCondition,"",IF(_xlpm.StartingBalanceGreaterThanPrincipalOwedPlusPrepaymentCondition,$E369-$G369,0)))),
_xlpm.Calculation
)</f>
        <v>23665.120549021576</v>
      </c>
      <c r="I369" s="5">
        <f>_xlfn.LET(
_xlpm.PrincpalRemainingCalculation,$B$11,
_xlpm.IsPrincipalZeroCondition,ROUND($H368,2) = 0,
_xlpm.IsPrincipalRemainingBlankCondition,$H368="",
_xlpm.IsPeriodBlankCondition,ISBLANK($A369),
_xlpm.Calculation,IF(_xlpm.IsPeriodBlankCondition,"",IF(_xlpm.IsPrincipalRemainingBlankCondition,"",IF(_xlpm.IsPrincipalZeroCondition,"",_xlpm.PrincpalRemainingCalculation))),
_xlpm.Calculation
)</f>
        <v>500</v>
      </c>
      <c r="J369" s="5" t="str">
        <f>_xlfn.LET(
_xlpm.IsPrincipalRemainingLessThanOrEqualToPMICutoffAmtCondition,$H368&lt;=$B$2*(1-$B$13),
_xlpm.PMIMonthlyPayment,$B$17,
_xlpm.IsPrincipalZeroCondition,ROUND($H368,2) = 0,
_xlpm.IsPrincipalRemainingBlankCondition,$H368="",
_xlpm.IsPeriodBlankCondition,ISBLANK($A369),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69" s="5">
        <f>_xlfn.LET(
_xlpm.IfPMIOwedIsBlank,IF($J369 = "",0,$J369),
_xlpm.TotalMonthlyPaymentCalculation,$F369+$G369+$I369+_xlpm.IfPMIOwedIsBlank,
_xlpm.IsPrincipalZeroCondition,ROUND($H368,2) = 0,
_xlpm.IsPrincipalRemainingBlankCondition,$H368="",
_xlpm.IsPeriodBlankCondition,ISBLANK($A369),
_xlpm.Calculation,IF(_xlpm.IsPeriodBlankCondition,"",IF(_xlpm.IsPrincipalRemainingBlankCondition,"",IF(_xlpm.IsPrincipalZeroCondition,"",_xlpm.TotalMonthlyPaymentCalculation))),
_xlpm.Calculation
)</f>
        <v>2086.0104653907556</v>
      </c>
      <c r="N369" s="5"/>
    </row>
    <row r="370" spans="1:14" x14ac:dyDescent="0.3">
      <c r="A370">
        <v>345</v>
      </c>
      <c r="B370" s="53">
        <f t="shared" si="5"/>
        <v>54302</v>
      </c>
      <c r="C370" s="70">
        <f>IF(ISBLANK($A370),"",'Variable Mortgage Schedule'!$C370)</f>
        <v>0.1</v>
      </c>
      <c r="D370" s="63">
        <f>_xlfn.LET(
_xlpm.Payment,IF(OR($C370&lt;&gt;$C369,$C369=""),-PMT($C370/12,COUNT($A370:$A$625),$H369),$D369),
_xlpm.IsPrincipalRemainingZeroCondition,ROUND($H369,2)=0,
_xlpm.IsPrincipalRemainingBlankCondition,$H369="",
_xlpm.IsPeriodBlankCondition,ISBLANK($A370),
_xlpm.Calculation,IF(_xlpm.IsPeriodBlankCondition,"",IF(_xlpm.IsPrincipalRemainingBlankCondition,"",IF(_xlpm.IsPrincipalRemainingZeroCondition,"",_xlpm.Payment))),
_xlpm.Calculation
)</f>
        <v>1586.0104653907558</v>
      </c>
      <c r="E370" s="5">
        <f>_xlfn.LET(
_xlpm.StartingPrincipalBalance,$H369,
_xlpm.IsPrincipalRemainingZeroCondition,ROUND($H369,2)=0,
_xlpm.IsPrincipalRemainingBlankCondition,$H369="",
_xlpm.IsPeriodBlankCondition,ISBLANK($A370),
_xlpm.Calculation,IF(_xlpm.IsPeriodBlankCondition,"",IF(_xlpm.IsPrincipalRemainingBlankCondition,"",IF(_xlpm.IsPrincipalRemainingZeroCondition,"",_xlpm.StartingPrincipalBalance))),
_xlpm.Calculation
)</f>
        <v>23665.120549021576</v>
      </c>
      <c r="F370" s="5" cm="1">
        <f t="array" ref="F370">_xlfn.LET(
_xlpm.InterestCalculation,$H369*($C370/12),
_xlpm.IsPrincipalRemainingZeroCondition,ROUND($H369,2)=0,
_xlpm.IsPrincipalRemainingBlankCondition,$H369="",
_xlpm.IsPeriodBlankCondition,ISBLANK($A370),
_xlpm.Calculation,IF(_xlpm.IsPeriodBlankCondition,"",IF(_xlpm.IsPrincipalRemainingBlankCondition,"",IF(_xlpm.IsPrincipalRemainingZeroCondition,"",_xlpm.InterestCalculation))),
_xlpm.Calculation
)</f>
        <v>197.20933790851313</v>
      </c>
      <c r="G370" s="5">
        <f>_xlfn.LET(
_xlpm.PrincipalOwedCalculation,$D370-$F370,
_xlpm.IsPrincipalLessThenOrEqualToMonthlyPaymentCondition,$H369&lt;=$D370,
_xlpm.IsPrincipalZeroCondition,ROUND($H369,2) = 0,
_xlpm.IsPrincipalRemainingBlankCondition,$H369="",
_xlpm.IsPeriodBlankCondition,ISBLANK($A370),
_xlpm.Calculation,IF(_xlpm.IsPeriodBlankCondition,"",IF(_xlpm.IsPrincipalRemainingBlankCondition,"",IF(_xlpm.IsPrincipalZeroCondition,"",IF(_xlpm.IsPrincipalLessThenOrEqualToMonthlyPaymentCondition,$H369,_xlpm.PrincipalOwedCalculation)))),
_xlpm.Calculation
)</f>
        <v>1388.8011274822427</v>
      </c>
      <c r="H370" s="5">
        <f>_xlfn.LET(
_xlpm.StartingBalanceGreaterThanPrincipalOwedPlusPrepaymentCondition,$E370&gt;=$G370,
_xlpm.IsPrincpalOwedPlusPrepaymentLessThanOrEqualToPrincipalRemainingCondition,ROUND($G370,2)&lt;=ROUND($H369,2),
_xlpm.IsCurrentPrincapalOwedAmtGreaterThanPrevPrincipalOwedCondition,$G369&gt;$H369,
_xlpm.IsPrincipalZeroCondition,ROUND($H369,2) = 0,
_xlpm.IsPrincipalRemainingBlankCondition,$H369="",
_xlpm.IsPeriodBlankCondition,ISBLANK($A370),
_xlpm.Calculation,IF(_xlpm.IsPeriodBlankCondition,"",IF(_xlpm.IsPrincipalRemainingBlankCondition,"",IF(_xlpm.IsPrincipalZeroCondition,"",IF(_xlpm.StartingBalanceGreaterThanPrincipalOwedPlusPrepaymentCondition,$E370-$G370,0)))),
_xlpm.Calculation
)</f>
        <v>22276.319421539334</v>
      </c>
      <c r="I370" s="5">
        <f>_xlfn.LET(
_xlpm.PrincpalRemainingCalculation,$B$11,
_xlpm.IsPrincipalZeroCondition,ROUND($H369,2) = 0,
_xlpm.IsPrincipalRemainingBlankCondition,$H369="",
_xlpm.IsPeriodBlankCondition,ISBLANK($A370),
_xlpm.Calculation,IF(_xlpm.IsPeriodBlankCondition,"",IF(_xlpm.IsPrincipalRemainingBlankCondition,"",IF(_xlpm.IsPrincipalZeroCondition,"",_xlpm.PrincpalRemainingCalculation))),
_xlpm.Calculation
)</f>
        <v>500</v>
      </c>
      <c r="J370" s="5" t="str">
        <f>_xlfn.LET(
_xlpm.IsPrincipalRemainingLessThanOrEqualToPMICutoffAmtCondition,$H369&lt;=$B$2*(1-$B$13),
_xlpm.PMIMonthlyPayment,$B$17,
_xlpm.IsPrincipalZeroCondition,ROUND($H369,2) = 0,
_xlpm.IsPrincipalRemainingBlankCondition,$H369="",
_xlpm.IsPeriodBlankCondition,ISBLANK($A370),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70" s="5">
        <f>_xlfn.LET(
_xlpm.IfPMIOwedIsBlank,IF($J370 = "",0,$J370),
_xlpm.TotalMonthlyPaymentCalculation,$F370+$G370+$I370+_xlpm.IfPMIOwedIsBlank,
_xlpm.IsPrincipalZeroCondition,ROUND($H369,2) = 0,
_xlpm.IsPrincipalRemainingBlankCondition,$H369="",
_xlpm.IsPeriodBlankCondition,ISBLANK($A370),
_xlpm.Calculation,IF(_xlpm.IsPeriodBlankCondition,"",IF(_xlpm.IsPrincipalRemainingBlankCondition,"",IF(_xlpm.IsPrincipalZeroCondition,"",_xlpm.TotalMonthlyPaymentCalculation))),
_xlpm.Calculation
)</f>
        <v>2086.0104653907556</v>
      </c>
      <c r="N370" s="5"/>
    </row>
    <row r="371" spans="1:14" x14ac:dyDescent="0.3">
      <c r="A371">
        <v>346</v>
      </c>
      <c r="B371" s="53">
        <f t="shared" si="5"/>
        <v>54332</v>
      </c>
      <c r="C371" s="70">
        <f>IF(ISBLANK($A371),"",'Variable Mortgage Schedule'!$C371)</f>
        <v>0.1</v>
      </c>
      <c r="D371" s="63">
        <f>_xlfn.LET(
_xlpm.Payment,IF(OR($C371&lt;&gt;$C370,$C370=""),-PMT($C371/12,COUNT($A371:$A$625),$H370),$D370),
_xlpm.IsPrincipalRemainingZeroCondition,ROUND($H370,2)=0,
_xlpm.IsPrincipalRemainingBlankCondition,$H370="",
_xlpm.IsPeriodBlankCondition,ISBLANK($A371),
_xlpm.Calculation,IF(_xlpm.IsPeriodBlankCondition,"",IF(_xlpm.IsPrincipalRemainingBlankCondition,"",IF(_xlpm.IsPrincipalRemainingZeroCondition,"",_xlpm.Payment))),
_xlpm.Calculation
)</f>
        <v>1586.0104653907558</v>
      </c>
      <c r="E371" s="5">
        <f>_xlfn.LET(
_xlpm.StartingPrincipalBalance,$H370,
_xlpm.IsPrincipalRemainingZeroCondition,ROUND($H370,2)=0,
_xlpm.IsPrincipalRemainingBlankCondition,$H370="",
_xlpm.IsPeriodBlankCondition,ISBLANK($A371),
_xlpm.Calculation,IF(_xlpm.IsPeriodBlankCondition,"",IF(_xlpm.IsPrincipalRemainingBlankCondition,"",IF(_xlpm.IsPrincipalRemainingZeroCondition,"",_xlpm.StartingPrincipalBalance))),
_xlpm.Calculation
)</f>
        <v>22276.319421539334</v>
      </c>
      <c r="F371" s="5" cm="1">
        <f t="array" ref="F371">_xlfn.LET(
_xlpm.InterestCalculation,$H370*($C371/12),
_xlpm.IsPrincipalRemainingZeroCondition,ROUND($H370,2)=0,
_xlpm.IsPrincipalRemainingBlankCondition,$H370="",
_xlpm.IsPeriodBlankCondition,ISBLANK($A371),
_xlpm.Calculation,IF(_xlpm.IsPeriodBlankCondition,"",IF(_xlpm.IsPrincipalRemainingBlankCondition,"",IF(_xlpm.IsPrincipalRemainingZeroCondition,"",_xlpm.InterestCalculation))),
_xlpm.Calculation
)</f>
        <v>185.63599517949444</v>
      </c>
      <c r="G371" s="5">
        <f>_xlfn.LET(
_xlpm.PrincipalOwedCalculation,$D371-$F371,
_xlpm.IsPrincipalLessThenOrEqualToMonthlyPaymentCondition,$H370&lt;=$D371,
_xlpm.IsPrincipalZeroCondition,ROUND($H370,2) = 0,
_xlpm.IsPrincipalRemainingBlankCondition,$H370="",
_xlpm.IsPeriodBlankCondition,ISBLANK($A371),
_xlpm.Calculation,IF(_xlpm.IsPeriodBlankCondition,"",IF(_xlpm.IsPrincipalRemainingBlankCondition,"",IF(_xlpm.IsPrincipalZeroCondition,"",IF(_xlpm.IsPrincipalLessThenOrEqualToMonthlyPaymentCondition,$H370,_xlpm.PrincipalOwedCalculation)))),
_xlpm.Calculation
)</f>
        <v>1400.3744702112613</v>
      </c>
      <c r="H371" s="5">
        <f>_xlfn.LET(
_xlpm.StartingBalanceGreaterThanPrincipalOwedPlusPrepaymentCondition,$E371&gt;=$G371,
_xlpm.IsPrincpalOwedPlusPrepaymentLessThanOrEqualToPrincipalRemainingCondition,ROUND($G371,2)&lt;=ROUND($H370,2),
_xlpm.IsCurrentPrincapalOwedAmtGreaterThanPrevPrincipalOwedCondition,$G370&gt;$H370,
_xlpm.IsPrincipalZeroCondition,ROUND($H370,2) = 0,
_xlpm.IsPrincipalRemainingBlankCondition,$H370="",
_xlpm.IsPeriodBlankCondition,ISBLANK($A371),
_xlpm.Calculation,IF(_xlpm.IsPeriodBlankCondition,"",IF(_xlpm.IsPrincipalRemainingBlankCondition,"",IF(_xlpm.IsPrincipalZeroCondition,"",IF(_xlpm.StartingBalanceGreaterThanPrincipalOwedPlusPrepaymentCondition,$E371-$G371,0)))),
_xlpm.Calculation
)</f>
        <v>20875.944951328074</v>
      </c>
      <c r="I371" s="5">
        <f>_xlfn.LET(
_xlpm.PrincpalRemainingCalculation,$B$11,
_xlpm.IsPrincipalZeroCondition,ROUND($H370,2) = 0,
_xlpm.IsPrincipalRemainingBlankCondition,$H370="",
_xlpm.IsPeriodBlankCondition,ISBLANK($A371),
_xlpm.Calculation,IF(_xlpm.IsPeriodBlankCondition,"",IF(_xlpm.IsPrincipalRemainingBlankCondition,"",IF(_xlpm.IsPrincipalZeroCondition,"",_xlpm.PrincpalRemainingCalculation))),
_xlpm.Calculation
)</f>
        <v>500</v>
      </c>
      <c r="J371" s="5" t="str">
        <f>_xlfn.LET(
_xlpm.IsPrincipalRemainingLessThanOrEqualToPMICutoffAmtCondition,$H370&lt;=$B$2*(1-$B$13),
_xlpm.PMIMonthlyPayment,$B$17,
_xlpm.IsPrincipalZeroCondition,ROUND($H370,2) = 0,
_xlpm.IsPrincipalRemainingBlankCondition,$H370="",
_xlpm.IsPeriodBlankCondition,ISBLANK($A371),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71" s="5">
        <f>_xlfn.LET(
_xlpm.IfPMIOwedIsBlank,IF($J371 = "",0,$J371),
_xlpm.TotalMonthlyPaymentCalculation,$F371+$G371+$I371+_xlpm.IfPMIOwedIsBlank,
_xlpm.IsPrincipalZeroCondition,ROUND($H370,2) = 0,
_xlpm.IsPrincipalRemainingBlankCondition,$H370="",
_xlpm.IsPeriodBlankCondition,ISBLANK($A371),
_xlpm.Calculation,IF(_xlpm.IsPeriodBlankCondition,"",IF(_xlpm.IsPrincipalRemainingBlankCondition,"",IF(_xlpm.IsPrincipalZeroCondition,"",_xlpm.TotalMonthlyPaymentCalculation))),
_xlpm.Calculation
)</f>
        <v>2086.0104653907556</v>
      </c>
      <c r="N371" s="5"/>
    </row>
    <row r="372" spans="1:14" x14ac:dyDescent="0.3">
      <c r="A372">
        <v>347</v>
      </c>
      <c r="B372" s="53">
        <f t="shared" si="5"/>
        <v>54363</v>
      </c>
      <c r="C372" s="70">
        <f>IF(ISBLANK($A372),"",'Variable Mortgage Schedule'!$C372)</f>
        <v>0.1</v>
      </c>
      <c r="D372" s="63">
        <f>_xlfn.LET(
_xlpm.Payment,IF(OR($C372&lt;&gt;$C371,$C371=""),-PMT($C372/12,COUNT($A372:$A$625),$H371),$D371),
_xlpm.IsPrincipalRemainingZeroCondition,ROUND($H371,2)=0,
_xlpm.IsPrincipalRemainingBlankCondition,$H371="",
_xlpm.IsPeriodBlankCondition,ISBLANK($A372),
_xlpm.Calculation,IF(_xlpm.IsPeriodBlankCondition,"",IF(_xlpm.IsPrincipalRemainingBlankCondition,"",IF(_xlpm.IsPrincipalRemainingZeroCondition,"",_xlpm.Payment))),
_xlpm.Calculation
)</f>
        <v>1586.0104653907558</v>
      </c>
      <c r="E372" s="5">
        <f>_xlfn.LET(
_xlpm.StartingPrincipalBalance,$H371,
_xlpm.IsPrincipalRemainingZeroCondition,ROUND($H371,2)=0,
_xlpm.IsPrincipalRemainingBlankCondition,$H371="",
_xlpm.IsPeriodBlankCondition,ISBLANK($A372),
_xlpm.Calculation,IF(_xlpm.IsPeriodBlankCondition,"",IF(_xlpm.IsPrincipalRemainingBlankCondition,"",IF(_xlpm.IsPrincipalRemainingZeroCondition,"",_xlpm.StartingPrincipalBalance))),
_xlpm.Calculation
)</f>
        <v>20875.944951328074</v>
      </c>
      <c r="F372" s="5" cm="1">
        <f t="array" ref="F372">_xlfn.LET(
_xlpm.InterestCalculation,$H371*($C372/12),
_xlpm.IsPrincipalRemainingZeroCondition,ROUND($H371,2)=0,
_xlpm.IsPrincipalRemainingBlankCondition,$H371="",
_xlpm.IsPeriodBlankCondition,ISBLANK($A372),
_xlpm.Calculation,IF(_xlpm.IsPeriodBlankCondition,"",IF(_xlpm.IsPrincipalRemainingBlankCondition,"",IF(_xlpm.IsPrincipalRemainingZeroCondition,"",_xlpm.InterestCalculation))),
_xlpm.Calculation
)</f>
        <v>173.96620792773396</v>
      </c>
      <c r="G372" s="5">
        <f>_xlfn.LET(
_xlpm.PrincipalOwedCalculation,$D372-$F372,
_xlpm.IsPrincipalLessThenOrEqualToMonthlyPaymentCondition,$H371&lt;=$D372,
_xlpm.IsPrincipalZeroCondition,ROUND($H371,2) = 0,
_xlpm.IsPrincipalRemainingBlankCondition,$H371="",
_xlpm.IsPeriodBlankCondition,ISBLANK($A372),
_xlpm.Calculation,IF(_xlpm.IsPeriodBlankCondition,"",IF(_xlpm.IsPrincipalRemainingBlankCondition,"",IF(_xlpm.IsPrincipalZeroCondition,"",IF(_xlpm.IsPrincipalLessThenOrEqualToMonthlyPaymentCondition,$H371,_xlpm.PrincipalOwedCalculation)))),
_xlpm.Calculation
)</f>
        <v>1412.0442574630219</v>
      </c>
      <c r="H372" s="5">
        <f>_xlfn.LET(
_xlpm.StartingBalanceGreaterThanPrincipalOwedPlusPrepaymentCondition,$E372&gt;=$G372,
_xlpm.IsPrincpalOwedPlusPrepaymentLessThanOrEqualToPrincipalRemainingCondition,ROUND($G372,2)&lt;=ROUND($H371,2),
_xlpm.IsCurrentPrincapalOwedAmtGreaterThanPrevPrincipalOwedCondition,$G371&gt;$H371,
_xlpm.IsPrincipalZeroCondition,ROUND($H371,2) = 0,
_xlpm.IsPrincipalRemainingBlankCondition,$H371="",
_xlpm.IsPeriodBlankCondition,ISBLANK($A372),
_xlpm.Calculation,IF(_xlpm.IsPeriodBlankCondition,"",IF(_xlpm.IsPrincipalRemainingBlankCondition,"",IF(_xlpm.IsPrincipalZeroCondition,"",IF(_xlpm.StartingBalanceGreaterThanPrincipalOwedPlusPrepaymentCondition,$E372-$G372,0)))),
_xlpm.Calculation
)</f>
        <v>19463.900693865053</v>
      </c>
      <c r="I372" s="5">
        <f>_xlfn.LET(
_xlpm.PrincpalRemainingCalculation,$B$11,
_xlpm.IsPrincipalZeroCondition,ROUND($H371,2) = 0,
_xlpm.IsPrincipalRemainingBlankCondition,$H371="",
_xlpm.IsPeriodBlankCondition,ISBLANK($A372),
_xlpm.Calculation,IF(_xlpm.IsPeriodBlankCondition,"",IF(_xlpm.IsPrincipalRemainingBlankCondition,"",IF(_xlpm.IsPrincipalZeroCondition,"",_xlpm.PrincpalRemainingCalculation))),
_xlpm.Calculation
)</f>
        <v>500</v>
      </c>
      <c r="J372" s="5" t="str">
        <f>_xlfn.LET(
_xlpm.IsPrincipalRemainingLessThanOrEqualToPMICutoffAmtCondition,$H371&lt;=$B$2*(1-$B$13),
_xlpm.PMIMonthlyPayment,$B$17,
_xlpm.IsPrincipalZeroCondition,ROUND($H371,2) = 0,
_xlpm.IsPrincipalRemainingBlankCondition,$H371="",
_xlpm.IsPeriodBlankCondition,ISBLANK($A372),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72" s="5">
        <f>_xlfn.LET(
_xlpm.IfPMIOwedIsBlank,IF($J372 = "",0,$J372),
_xlpm.TotalMonthlyPaymentCalculation,$F372+$G372+$I372+_xlpm.IfPMIOwedIsBlank,
_xlpm.IsPrincipalZeroCondition,ROUND($H371,2) = 0,
_xlpm.IsPrincipalRemainingBlankCondition,$H371="",
_xlpm.IsPeriodBlankCondition,ISBLANK($A372),
_xlpm.Calculation,IF(_xlpm.IsPeriodBlankCondition,"",IF(_xlpm.IsPrincipalRemainingBlankCondition,"",IF(_xlpm.IsPrincipalZeroCondition,"",_xlpm.TotalMonthlyPaymentCalculation))),
_xlpm.Calculation
)</f>
        <v>2086.0104653907556</v>
      </c>
      <c r="N372" s="5"/>
    </row>
    <row r="373" spans="1:14" x14ac:dyDescent="0.3">
      <c r="A373">
        <v>348</v>
      </c>
      <c r="B373" s="53">
        <f t="shared" si="5"/>
        <v>54393</v>
      </c>
      <c r="C373" s="70">
        <f>IF(ISBLANK($A373),"",'Variable Mortgage Schedule'!$C373)</f>
        <v>0.1</v>
      </c>
      <c r="D373" s="63">
        <f>_xlfn.LET(
_xlpm.Payment,IF(OR($C373&lt;&gt;$C372,$C372=""),-PMT($C373/12,COUNT($A373:$A$625),$H372),$D372),
_xlpm.IsPrincipalRemainingZeroCondition,ROUND($H372,2)=0,
_xlpm.IsPrincipalRemainingBlankCondition,$H372="",
_xlpm.IsPeriodBlankCondition,ISBLANK($A373),
_xlpm.Calculation,IF(_xlpm.IsPeriodBlankCondition,"",IF(_xlpm.IsPrincipalRemainingBlankCondition,"",IF(_xlpm.IsPrincipalRemainingZeroCondition,"",_xlpm.Payment))),
_xlpm.Calculation
)</f>
        <v>1586.0104653907558</v>
      </c>
      <c r="E373" s="5">
        <f>_xlfn.LET(
_xlpm.StartingPrincipalBalance,$H372,
_xlpm.IsPrincipalRemainingZeroCondition,ROUND($H372,2)=0,
_xlpm.IsPrincipalRemainingBlankCondition,$H372="",
_xlpm.IsPeriodBlankCondition,ISBLANK($A373),
_xlpm.Calculation,IF(_xlpm.IsPeriodBlankCondition,"",IF(_xlpm.IsPrincipalRemainingBlankCondition,"",IF(_xlpm.IsPrincipalRemainingZeroCondition,"",_xlpm.StartingPrincipalBalance))),
_xlpm.Calculation
)</f>
        <v>19463.900693865053</v>
      </c>
      <c r="F373" s="5" cm="1">
        <f t="array" ref="F373">_xlfn.LET(
_xlpm.InterestCalculation,$H372*($C373/12),
_xlpm.IsPrincipalRemainingZeroCondition,ROUND($H372,2)=0,
_xlpm.IsPrincipalRemainingBlankCondition,$H372="",
_xlpm.IsPeriodBlankCondition,ISBLANK($A373),
_xlpm.Calculation,IF(_xlpm.IsPeriodBlankCondition,"",IF(_xlpm.IsPrincipalRemainingBlankCondition,"",IF(_xlpm.IsPrincipalRemainingZeroCondition,"",_xlpm.InterestCalculation))),
_xlpm.Calculation
)</f>
        <v>162.19917244887543</v>
      </c>
      <c r="G373" s="5">
        <f>_xlfn.LET(
_xlpm.PrincipalOwedCalculation,$D373-$F373,
_xlpm.IsPrincipalLessThenOrEqualToMonthlyPaymentCondition,$H372&lt;=$D373,
_xlpm.IsPrincipalZeroCondition,ROUND($H372,2) = 0,
_xlpm.IsPrincipalRemainingBlankCondition,$H372="",
_xlpm.IsPeriodBlankCondition,ISBLANK($A373),
_xlpm.Calculation,IF(_xlpm.IsPeriodBlankCondition,"",IF(_xlpm.IsPrincipalRemainingBlankCondition,"",IF(_xlpm.IsPrincipalZeroCondition,"",IF(_xlpm.IsPrincipalLessThenOrEqualToMonthlyPaymentCondition,$H372,_xlpm.PrincipalOwedCalculation)))),
_xlpm.Calculation
)</f>
        <v>1423.8112929418803</v>
      </c>
      <c r="H373" s="5">
        <f>_xlfn.LET(
_xlpm.StartingBalanceGreaterThanPrincipalOwedPlusPrepaymentCondition,$E373&gt;=$G373,
_xlpm.IsPrincpalOwedPlusPrepaymentLessThanOrEqualToPrincipalRemainingCondition,ROUND($G373,2)&lt;=ROUND($H372,2),
_xlpm.IsCurrentPrincapalOwedAmtGreaterThanPrevPrincipalOwedCondition,$G372&gt;$H372,
_xlpm.IsPrincipalZeroCondition,ROUND($H372,2) = 0,
_xlpm.IsPrincipalRemainingBlankCondition,$H372="",
_xlpm.IsPeriodBlankCondition,ISBLANK($A373),
_xlpm.Calculation,IF(_xlpm.IsPeriodBlankCondition,"",IF(_xlpm.IsPrincipalRemainingBlankCondition,"",IF(_xlpm.IsPrincipalZeroCondition,"",IF(_xlpm.StartingBalanceGreaterThanPrincipalOwedPlusPrepaymentCondition,$E373-$G373,0)))),
_xlpm.Calculation
)</f>
        <v>18040.089400923171</v>
      </c>
      <c r="I373" s="5">
        <f>_xlfn.LET(
_xlpm.PrincpalRemainingCalculation,$B$11,
_xlpm.IsPrincipalZeroCondition,ROUND($H372,2) = 0,
_xlpm.IsPrincipalRemainingBlankCondition,$H372="",
_xlpm.IsPeriodBlankCondition,ISBLANK($A373),
_xlpm.Calculation,IF(_xlpm.IsPeriodBlankCondition,"",IF(_xlpm.IsPrincipalRemainingBlankCondition,"",IF(_xlpm.IsPrincipalZeroCondition,"",_xlpm.PrincpalRemainingCalculation))),
_xlpm.Calculation
)</f>
        <v>500</v>
      </c>
      <c r="J373" s="5" t="str">
        <f>_xlfn.LET(
_xlpm.IsPrincipalRemainingLessThanOrEqualToPMICutoffAmtCondition,$H372&lt;=$B$2*(1-$B$13),
_xlpm.PMIMonthlyPayment,$B$17,
_xlpm.IsPrincipalZeroCondition,ROUND($H372,2) = 0,
_xlpm.IsPrincipalRemainingBlankCondition,$H372="",
_xlpm.IsPeriodBlankCondition,ISBLANK($A373),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73" s="5">
        <f>_xlfn.LET(
_xlpm.IfPMIOwedIsBlank,IF($J373 = "",0,$J373),
_xlpm.TotalMonthlyPaymentCalculation,$F373+$G373+$I373+_xlpm.IfPMIOwedIsBlank,
_xlpm.IsPrincipalZeroCondition,ROUND($H372,2) = 0,
_xlpm.IsPrincipalRemainingBlankCondition,$H372="",
_xlpm.IsPeriodBlankCondition,ISBLANK($A373),
_xlpm.Calculation,IF(_xlpm.IsPeriodBlankCondition,"",IF(_xlpm.IsPrincipalRemainingBlankCondition,"",IF(_xlpm.IsPrincipalZeroCondition,"",_xlpm.TotalMonthlyPaymentCalculation))),
_xlpm.Calculation
)</f>
        <v>2086.0104653907556</v>
      </c>
      <c r="N373" s="5"/>
    </row>
    <row r="374" spans="1:14" x14ac:dyDescent="0.3">
      <c r="A374">
        <v>349</v>
      </c>
      <c r="B374" s="53">
        <f t="shared" si="5"/>
        <v>54424</v>
      </c>
      <c r="C374" s="70">
        <f>IF(ISBLANK($A374),"",'Variable Mortgage Schedule'!$C374)</f>
        <v>0.1</v>
      </c>
      <c r="D374" s="63">
        <f>_xlfn.LET(
_xlpm.Payment,IF(OR($C374&lt;&gt;$C373,$C373=""),-PMT($C374/12,COUNT($A374:$A$625),$H373),$D373),
_xlpm.IsPrincipalRemainingZeroCondition,ROUND($H373,2)=0,
_xlpm.IsPrincipalRemainingBlankCondition,$H373="",
_xlpm.IsPeriodBlankCondition,ISBLANK($A374),
_xlpm.Calculation,IF(_xlpm.IsPeriodBlankCondition,"",IF(_xlpm.IsPrincipalRemainingBlankCondition,"",IF(_xlpm.IsPrincipalRemainingZeroCondition,"",_xlpm.Payment))),
_xlpm.Calculation
)</f>
        <v>1586.0104653907558</v>
      </c>
      <c r="E374" s="5">
        <f>_xlfn.LET(
_xlpm.StartingPrincipalBalance,$H373,
_xlpm.IsPrincipalRemainingZeroCondition,ROUND($H373,2)=0,
_xlpm.IsPrincipalRemainingBlankCondition,$H373="",
_xlpm.IsPeriodBlankCondition,ISBLANK($A374),
_xlpm.Calculation,IF(_xlpm.IsPeriodBlankCondition,"",IF(_xlpm.IsPrincipalRemainingBlankCondition,"",IF(_xlpm.IsPrincipalRemainingZeroCondition,"",_xlpm.StartingPrincipalBalance))),
_xlpm.Calculation
)</f>
        <v>18040.089400923171</v>
      </c>
      <c r="F374" s="5" cm="1">
        <f t="array" ref="F374">_xlfn.LET(
_xlpm.InterestCalculation,$H373*($C374/12),
_xlpm.IsPrincipalRemainingZeroCondition,ROUND($H373,2)=0,
_xlpm.IsPrincipalRemainingBlankCondition,$H373="",
_xlpm.IsPeriodBlankCondition,ISBLANK($A374),
_xlpm.Calculation,IF(_xlpm.IsPeriodBlankCondition,"",IF(_xlpm.IsPrincipalRemainingBlankCondition,"",IF(_xlpm.IsPrincipalRemainingZeroCondition,"",_xlpm.InterestCalculation))),
_xlpm.Calculation
)</f>
        <v>150.33407834102641</v>
      </c>
      <c r="G374" s="5">
        <f>_xlfn.LET(
_xlpm.PrincipalOwedCalculation,$D374-$F374,
_xlpm.IsPrincipalLessThenOrEqualToMonthlyPaymentCondition,$H373&lt;=$D374,
_xlpm.IsPrincipalZeroCondition,ROUND($H373,2) = 0,
_xlpm.IsPrincipalRemainingBlankCondition,$H373="",
_xlpm.IsPeriodBlankCondition,ISBLANK($A374),
_xlpm.Calculation,IF(_xlpm.IsPeriodBlankCondition,"",IF(_xlpm.IsPrincipalRemainingBlankCondition,"",IF(_xlpm.IsPrincipalZeroCondition,"",IF(_xlpm.IsPrincipalLessThenOrEqualToMonthlyPaymentCondition,$H373,_xlpm.PrincipalOwedCalculation)))),
_xlpm.Calculation
)</f>
        <v>1435.6763870497293</v>
      </c>
      <c r="H374" s="5">
        <f>_xlfn.LET(
_xlpm.StartingBalanceGreaterThanPrincipalOwedPlusPrepaymentCondition,$E374&gt;=$G374,
_xlpm.IsPrincpalOwedPlusPrepaymentLessThanOrEqualToPrincipalRemainingCondition,ROUND($G374,2)&lt;=ROUND($H373,2),
_xlpm.IsCurrentPrincapalOwedAmtGreaterThanPrevPrincipalOwedCondition,$G373&gt;$H373,
_xlpm.IsPrincipalZeroCondition,ROUND($H373,2) = 0,
_xlpm.IsPrincipalRemainingBlankCondition,$H373="",
_xlpm.IsPeriodBlankCondition,ISBLANK($A374),
_xlpm.Calculation,IF(_xlpm.IsPeriodBlankCondition,"",IF(_xlpm.IsPrincipalRemainingBlankCondition,"",IF(_xlpm.IsPrincipalZeroCondition,"",IF(_xlpm.StartingBalanceGreaterThanPrincipalOwedPlusPrepaymentCondition,$E374-$G374,0)))),
_xlpm.Calculation
)</f>
        <v>16604.41301387344</v>
      </c>
      <c r="I374" s="5">
        <f>_xlfn.LET(
_xlpm.PrincpalRemainingCalculation,$B$11,
_xlpm.IsPrincipalZeroCondition,ROUND($H373,2) = 0,
_xlpm.IsPrincipalRemainingBlankCondition,$H373="",
_xlpm.IsPeriodBlankCondition,ISBLANK($A374),
_xlpm.Calculation,IF(_xlpm.IsPeriodBlankCondition,"",IF(_xlpm.IsPrincipalRemainingBlankCondition,"",IF(_xlpm.IsPrincipalZeroCondition,"",_xlpm.PrincpalRemainingCalculation))),
_xlpm.Calculation
)</f>
        <v>500</v>
      </c>
      <c r="J374" s="5" t="str">
        <f>_xlfn.LET(
_xlpm.IsPrincipalRemainingLessThanOrEqualToPMICutoffAmtCondition,$H373&lt;=$B$2*(1-$B$13),
_xlpm.PMIMonthlyPayment,$B$17,
_xlpm.IsPrincipalZeroCondition,ROUND($H373,2) = 0,
_xlpm.IsPrincipalRemainingBlankCondition,$H373="",
_xlpm.IsPeriodBlankCondition,ISBLANK($A374),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74" s="5">
        <f>_xlfn.LET(
_xlpm.IfPMIOwedIsBlank,IF($J374 = "",0,$J374),
_xlpm.TotalMonthlyPaymentCalculation,$F374+$G374+$I374+_xlpm.IfPMIOwedIsBlank,
_xlpm.IsPrincipalZeroCondition,ROUND($H373,2) = 0,
_xlpm.IsPrincipalRemainingBlankCondition,$H373="",
_xlpm.IsPeriodBlankCondition,ISBLANK($A374),
_xlpm.Calculation,IF(_xlpm.IsPeriodBlankCondition,"",IF(_xlpm.IsPrincipalRemainingBlankCondition,"",IF(_xlpm.IsPrincipalZeroCondition,"",_xlpm.TotalMonthlyPaymentCalculation))),
_xlpm.Calculation
)</f>
        <v>2086.0104653907556</v>
      </c>
      <c r="N374" s="5"/>
    </row>
    <row r="375" spans="1:14" x14ac:dyDescent="0.3">
      <c r="A375">
        <v>350</v>
      </c>
      <c r="B375" s="53">
        <f t="shared" si="5"/>
        <v>54455</v>
      </c>
      <c r="C375" s="70">
        <f>IF(ISBLANK($A375),"",'Variable Mortgage Schedule'!$C375)</f>
        <v>0.1</v>
      </c>
      <c r="D375" s="63">
        <f>_xlfn.LET(
_xlpm.Payment,IF(OR($C375&lt;&gt;$C374,$C374=""),-PMT($C375/12,COUNT($A375:$A$625),$H374),$D374),
_xlpm.IsPrincipalRemainingZeroCondition,ROUND($H374,2)=0,
_xlpm.IsPrincipalRemainingBlankCondition,$H374="",
_xlpm.IsPeriodBlankCondition,ISBLANK($A375),
_xlpm.Calculation,IF(_xlpm.IsPeriodBlankCondition,"",IF(_xlpm.IsPrincipalRemainingBlankCondition,"",IF(_xlpm.IsPrincipalRemainingZeroCondition,"",_xlpm.Payment))),
_xlpm.Calculation
)</f>
        <v>1586.0104653907558</v>
      </c>
      <c r="E375" s="5">
        <f>_xlfn.LET(
_xlpm.StartingPrincipalBalance,$H374,
_xlpm.IsPrincipalRemainingZeroCondition,ROUND($H374,2)=0,
_xlpm.IsPrincipalRemainingBlankCondition,$H374="",
_xlpm.IsPeriodBlankCondition,ISBLANK($A375),
_xlpm.Calculation,IF(_xlpm.IsPeriodBlankCondition,"",IF(_xlpm.IsPrincipalRemainingBlankCondition,"",IF(_xlpm.IsPrincipalRemainingZeroCondition,"",_xlpm.StartingPrincipalBalance))),
_xlpm.Calculation
)</f>
        <v>16604.41301387344</v>
      </c>
      <c r="F375" s="5" cm="1">
        <f t="array" ref="F375">_xlfn.LET(
_xlpm.InterestCalculation,$H374*($C375/12),
_xlpm.IsPrincipalRemainingZeroCondition,ROUND($H374,2)=0,
_xlpm.IsPrincipalRemainingBlankCondition,$H374="",
_xlpm.IsPeriodBlankCondition,ISBLANK($A375),
_xlpm.Calculation,IF(_xlpm.IsPeriodBlankCondition,"",IF(_xlpm.IsPrincipalRemainingBlankCondition,"",IF(_xlpm.IsPrincipalRemainingZeroCondition,"",_xlpm.InterestCalculation))),
_xlpm.Calculation
)</f>
        <v>138.37010844894533</v>
      </c>
      <c r="G375" s="5">
        <f>_xlfn.LET(
_xlpm.PrincipalOwedCalculation,$D375-$F375,
_xlpm.IsPrincipalLessThenOrEqualToMonthlyPaymentCondition,$H374&lt;=$D375,
_xlpm.IsPrincipalZeroCondition,ROUND($H374,2) = 0,
_xlpm.IsPrincipalRemainingBlankCondition,$H374="",
_xlpm.IsPeriodBlankCondition,ISBLANK($A375),
_xlpm.Calculation,IF(_xlpm.IsPeriodBlankCondition,"",IF(_xlpm.IsPrincipalRemainingBlankCondition,"",IF(_xlpm.IsPrincipalZeroCondition,"",IF(_xlpm.IsPrincipalLessThenOrEqualToMonthlyPaymentCondition,$H374,_xlpm.PrincipalOwedCalculation)))),
_xlpm.Calculation
)</f>
        <v>1447.6403569418105</v>
      </c>
      <c r="H375" s="5">
        <f>_xlfn.LET(
_xlpm.StartingBalanceGreaterThanPrincipalOwedPlusPrepaymentCondition,$E375&gt;=$G375,
_xlpm.IsPrincpalOwedPlusPrepaymentLessThanOrEqualToPrincipalRemainingCondition,ROUND($G375,2)&lt;=ROUND($H374,2),
_xlpm.IsCurrentPrincapalOwedAmtGreaterThanPrevPrincipalOwedCondition,$G374&gt;$H374,
_xlpm.IsPrincipalZeroCondition,ROUND($H374,2) = 0,
_xlpm.IsPrincipalRemainingBlankCondition,$H374="",
_xlpm.IsPeriodBlankCondition,ISBLANK($A375),
_xlpm.Calculation,IF(_xlpm.IsPeriodBlankCondition,"",IF(_xlpm.IsPrincipalRemainingBlankCondition,"",IF(_xlpm.IsPrincipalZeroCondition,"",IF(_xlpm.StartingBalanceGreaterThanPrincipalOwedPlusPrepaymentCondition,$E375-$G375,0)))),
_xlpm.Calculation
)</f>
        <v>15156.772656931629</v>
      </c>
      <c r="I375" s="5">
        <f>_xlfn.LET(
_xlpm.PrincpalRemainingCalculation,$B$11,
_xlpm.IsPrincipalZeroCondition,ROUND($H374,2) = 0,
_xlpm.IsPrincipalRemainingBlankCondition,$H374="",
_xlpm.IsPeriodBlankCondition,ISBLANK($A375),
_xlpm.Calculation,IF(_xlpm.IsPeriodBlankCondition,"",IF(_xlpm.IsPrincipalRemainingBlankCondition,"",IF(_xlpm.IsPrincipalZeroCondition,"",_xlpm.PrincpalRemainingCalculation))),
_xlpm.Calculation
)</f>
        <v>500</v>
      </c>
      <c r="J375" s="5" t="str">
        <f>_xlfn.LET(
_xlpm.IsPrincipalRemainingLessThanOrEqualToPMICutoffAmtCondition,$H374&lt;=$B$2*(1-$B$13),
_xlpm.PMIMonthlyPayment,$B$17,
_xlpm.IsPrincipalZeroCondition,ROUND($H374,2) = 0,
_xlpm.IsPrincipalRemainingBlankCondition,$H374="",
_xlpm.IsPeriodBlankCondition,ISBLANK($A375),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75" s="5">
        <f>_xlfn.LET(
_xlpm.IfPMIOwedIsBlank,IF($J375 = "",0,$J375),
_xlpm.TotalMonthlyPaymentCalculation,$F375+$G375+$I375+_xlpm.IfPMIOwedIsBlank,
_xlpm.IsPrincipalZeroCondition,ROUND($H374,2) = 0,
_xlpm.IsPrincipalRemainingBlankCondition,$H374="",
_xlpm.IsPeriodBlankCondition,ISBLANK($A375),
_xlpm.Calculation,IF(_xlpm.IsPeriodBlankCondition,"",IF(_xlpm.IsPrincipalRemainingBlankCondition,"",IF(_xlpm.IsPrincipalZeroCondition,"",_xlpm.TotalMonthlyPaymentCalculation))),
_xlpm.Calculation
)</f>
        <v>2086.0104653907556</v>
      </c>
      <c r="N375" s="5"/>
    </row>
    <row r="376" spans="1:14" x14ac:dyDescent="0.3">
      <c r="A376">
        <v>351</v>
      </c>
      <c r="B376" s="53">
        <f t="shared" si="5"/>
        <v>54483</v>
      </c>
      <c r="C376" s="70">
        <f>IF(ISBLANK($A376),"",'Variable Mortgage Schedule'!$C376)</f>
        <v>0.1</v>
      </c>
      <c r="D376" s="63">
        <f>_xlfn.LET(
_xlpm.Payment,IF(OR($C376&lt;&gt;$C375,$C375=""),-PMT($C376/12,COUNT($A376:$A$625),$H375),$D375),
_xlpm.IsPrincipalRemainingZeroCondition,ROUND($H375,2)=0,
_xlpm.IsPrincipalRemainingBlankCondition,$H375="",
_xlpm.IsPeriodBlankCondition,ISBLANK($A376),
_xlpm.Calculation,IF(_xlpm.IsPeriodBlankCondition,"",IF(_xlpm.IsPrincipalRemainingBlankCondition,"",IF(_xlpm.IsPrincipalRemainingZeroCondition,"",_xlpm.Payment))),
_xlpm.Calculation
)</f>
        <v>1586.0104653907558</v>
      </c>
      <c r="E376" s="5">
        <f>_xlfn.LET(
_xlpm.StartingPrincipalBalance,$H375,
_xlpm.IsPrincipalRemainingZeroCondition,ROUND($H375,2)=0,
_xlpm.IsPrincipalRemainingBlankCondition,$H375="",
_xlpm.IsPeriodBlankCondition,ISBLANK($A376),
_xlpm.Calculation,IF(_xlpm.IsPeriodBlankCondition,"",IF(_xlpm.IsPrincipalRemainingBlankCondition,"",IF(_xlpm.IsPrincipalRemainingZeroCondition,"",_xlpm.StartingPrincipalBalance))),
_xlpm.Calculation
)</f>
        <v>15156.772656931629</v>
      </c>
      <c r="F376" s="5" cm="1">
        <f t="array" ref="F376">_xlfn.LET(
_xlpm.InterestCalculation,$H375*($C376/12),
_xlpm.IsPrincipalRemainingZeroCondition,ROUND($H375,2)=0,
_xlpm.IsPrincipalRemainingBlankCondition,$H375="",
_xlpm.IsPeriodBlankCondition,ISBLANK($A376),
_xlpm.Calculation,IF(_xlpm.IsPeriodBlankCondition,"",IF(_xlpm.IsPrincipalRemainingBlankCondition,"",IF(_xlpm.IsPrincipalRemainingZeroCondition,"",_xlpm.InterestCalculation))),
_xlpm.Calculation
)</f>
        <v>126.30643880776357</v>
      </c>
      <c r="G376" s="5">
        <f>_xlfn.LET(
_xlpm.PrincipalOwedCalculation,$D376-$F376,
_xlpm.IsPrincipalLessThenOrEqualToMonthlyPaymentCondition,$H375&lt;=$D376,
_xlpm.IsPrincipalZeroCondition,ROUND($H375,2) = 0,
_xlpm.IsPrincipalRemainingBlankCondition,$H375="",
_xlpm.IsPeriodBlankCondition,ISBLANK($A376),
_xlpm.Calculation,IF(_xlpm.IsPeriodBlankCondition,"",IF(_xlpm.IsPrincipalRemainingBlankCondition,"",IF(_xlpm.IsPrincipalZeroCondition,"",IF(_xlpm.IsPrincipalLessThenOrEqualToMonthlyPaymentCondition,$H375,_xlpm.PrincipalOwedCalculation)))),
_xlpm.Calculation
)</f>
        <v>1459.7040265829924</v>
      </c>
      <c r="H376" s="5">
        <f>_xlfn.LET(
_xlpm.StartingBalanceGreaterThanPrincipalOwedPlusPrepaymentCondition,$E376&gt;=$G376,
_xlpm.IsPrincpalOwedPlusPrepaymentLessThanOrEqualToPrincipalRemainingCondition,ROUND($G376,2)&lt;=ROUND($H375,2),
_xlpm.IsCurrentPrincapalOwedAmtGreaterThanPrevPrincipalOwedCondition,$G375&gt;$H375,
_xlpm.IsPrincipalZeroCondition,ROUND($H375,2) = 0,
_xlpm.IsPrincipalRemainingBlankCondition,$H375="",
_xlpm.IsPeriodBlankCondition,ISBLANK($A376),
_xlpm.Calculation,IF(_xlpm.IsPeriodBlankCondition,"",IF(_xlpm.IsPrincipalRemainingBlankCondition,"",IF(_xlpm.IsPrincipalZeroCondition,"",IF(_xlpm.StartingBalanceGreaterThanPrincipalOwedPlusPrepaymentCondition,$E376-$G376,0)))),
_xlpm.Calculation
)</f>
        <v>13697.068630348636</v>
      </c>
      <c r="I376" s="5">
        <f>_xlfn.LET(
_xlpm.PrincpalRemainingCalculation,$B$11,
_xlpm.IsPrincipalZeroCondition,ROUND($H375,2) = 0,
_xlpm.IsPrincipalRemainingBlankCondition,$H375="",
_xlpm.IsPeriodBlankCondition,ISBLANK($A376),
_xlpm.Calculation,IF(_xlpm.IsPeriodBlankCondition,"",IF(_xlpm.IsPrincipalRemainingBlankCondition,"",IF(_xlpm.IsPrincipalZeroCondition,"",_xlpm.PrincpalRemainingCalculation))),
_xlpm.Calculation
)</f>
        <v>500</v>
      </c>
      <c r="J376" s="5" t="str">
        <f>_xlfn.LET(
_xlpm.IsPrincipalRemainingLessThanOrEqualToPMICutoffAmtCondition,$H375&lt;=$B$2*(1-$B$13),
_xlpm.PMIMonthlyPayment,$B$17,
_xlpm.IsPrincipalZeroCondition,ROUND($H375,2) = 0,
_xlpm.IsPrincipalRemainingBlankCondition,$H375="",
_xlpm.IsPeriodBlankCondition,ISBLANK($A376),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76" s="5">
        <f>_xlfn.LET(
_xlpm.IfPMIOwedIsBlank,IF($J376 = "",0,$J376),
_xlpm.TotalMonthlyPaymentCalculation,$F376+$G376+$I376+_xlpm.IfPMIOwedIsBlank,
_xlpm.IsPrincipalZeroCondition,ROUND($H375,2) = 0,
_xlpm.IsPrincipalRemainingBlankCondition,$H375="",
_xlpm.IsPeriodBlankCondition,ISBLANK($A376),
_xlpm.Calculation,IF(_xlpm.IsPeriodBlankCondition,"",IF(_xlpm.IsPrincipalRemainingBlankCondition,"",IF(_xlpm.IsPrincipalZeroCondition,"",_xlpm.TotalMonthlyPaymentCalculation))),
_xlpm.Calculation
)</f>
        <v>2086.0104653907556</v>
      </c>
      <c r="N376" s="5"/>
    </row>
    <row r="377" spans="1:14" x14ac:dyDescent="0.3">
      <c r="A377">
        <v>352</v>
      </c>
      <c r="B377" s="53">
        <f t="shared" si="5"/>
        <v>54514</v>
      </c>
      <c r="C377" s="70">
        <f>IF(ISBLANK($A377),"",'Variable Mortgage Schedule'!$C377)</f>
        <v>0.1</v>
      </c>
      <c r="D377" s="63">
        <f>_xlfn.LET(
_xlpm.Payment,IF(OR($C377&lt;&gt;$C376,$C376=""),-PMT($C377/12,COUNT($A377:$A$625),$H376),$D376),
_xlpm.IsPrincipalRemainingZeroCondition,ROUND($H376,2)=0,
_xlpm.IsPrincipalRemainingBlankCondition,$H376="",
_xlpm.IsPeriodBlankCondition,ISBLANK($A377),
_xlpm.Calculation,IF(_xlpm.IsPeriodBlankCondition,"",IF(_xlpm.IsPrincipalRemainingBlankCondition,"",IF(_xlpm.IsPrincipalRemainingZeroCondition,"",_xlpm.Payment))),
_xlpm.Calculation
)</f>
        <v>1586.0104653907558</v>
      </c>
      <c r="E377" s="5">
        <f>_xlfn.LET(
_xlpm.StartingPrincipalBalance,$H376,
_xlpm.IsPrincipalRemainingZeroCondition,ROUND($H376,2)=0,
_xlpm.IsPrincipalRemainingBlankCondition,$H376="",
_xlpm.IsPeriodBlankCondition,ISBLANK($A377),
_xlpm.Calculation,IF(_xlpm.IsPeriodBlankCondition,"",IF(_xlpm.IsPrincipalRemainingBlankCondition,"",IF(_xlpm.IsPrincipalRemainingZeroCondition,"",_xlpm.StartingPrincipalBalance))),
_xlpm.Calculation
)</f>
        <v>13697.068630348636</v>
      </c>
      <c r="F377" s="5" cm="1">
        <f t="array" ref="F377">_xlfn.LET(
_xlpm.InterestCalculation,$H376*($C377/12),
_xlpm.IsPrincipalRemainingZeroCondition,ROUND($H376,2)=0,
_xlpm.IsPrincipalRemainingBlankCondition,$H376="",
_xlpm.IsPeriodBlankCondition,ISBLANK($A377),
_xlpm.Calculation,IF(_xlpm.IsPeriodBlankCondition,"",IF(_xlpm.IsPrincipalRemainingBlankCondition,"",IF(_xlpm.IsPrincipalRemainingZeroCondition,"",_xlpm.InterestCalculation))),
_xlpm.Calculation
)</f>
        <v>114.14223858623863</v>
      </c>
      <c r="G377" s="5">
        <f>_xlfn.LET(
_xlpm.PrincipalOwedCalculation,$D377-$F377,
_xlpm.IsPrincipalLessThenOrEqualToMonthlyPaymentCondition,$H376&lt;=$D377,
_xlpm.IsPrincipalZeroCondition,ROUND($H376,2) = 0,
_xlpm.IsPrincipalRemainingBlankCondition,$H376="",
_xlpm.IsPeriodBlankCondition,ISBLANK($A377),
_xlpm.Calculation,IF(_xlpm.IsPeriodBlankCondition,"",IF(_xlpm.IsPrincipalRemainingBlankCondition,"",IF(_xlpm.IsPrincipalZeroCondition,"",IF(_xlpm.IsPrincipalLessThenOrEqualToMonthlyPaymentCondition,$H376,_xlpm.PrincipalOwedCalculation)))),
_xlpm.Calculation
)</f>
        <v>1471.8682268045172</v>
      </c>
      <c r="H377" s="5">
        <f>_xlfn.LET(
_xlpm.StartingBalanceGreaterThanPrincipalOwedPlusPrepaymentCondition,$E377&gt;=$G377,
_xlpm.IsPrincpalOwedPlusPrepaymentLessThanOrEqualToPrincipalRemainingCondition,ROUND($G377,2)&lt;=ROUND($H376,2),
_xlpm.IsCurrentPrincapalOwedAmtGreaterThanPrevPrincipalOwedCondition,$G376&gt;$H376,
_xlpm.IsPrincipalZeroCondition,ROUND($H376,2) = 0,
_xlpm.IsPrincipalRemainingBlankCondition,$H376="",
_xlpm.IsPeriodBlankCondition,ISBLANK($A377),
_xlpm.Calculation,IF(_xlpm.IsPeriodBlankCondition,"",IF(_xlpm.IsPrincipalRemainingBlankCondition,"",IF(_xlpm.IsPrincipalZeroCondition,"",IF(_xlpm.StartingBalanceGreaterThanPrincipalOwedPlusPrepaymentCondition,$E377-$G377,0)))),
_xlpm.Calculation
)</f>
        <v>12225.200403544119</v>
      </c>
      <c r="I377" s="5">
        <f>_xlfn.LET(
_xlpm.PrincpalRemainingCalculation,$B$11,
_xlpm.IsPrincipalZeroCondition,ROUND($H376,2) = 0,
_xlpm.IsPrincipalRemainingBlankCondition,$H376="",
_xlpm.IsPeriodBlankCondition,ISBLANK($A377),
_xlpm.Calculation,IF(_xlpm.IsPeriodBlankCondition,"",IF(_xlpm.IsPrincipalRemainingBlankCondition,"",IF(_xlpm.IsPrincipalZeroCondition,"",_xlpm.PrincpalRemainingCalculation))),
_xlpm.Calculation
)</f>
        <v>500</v>
      </c>
      <c r="J377" s="5" t="str">
        <f>_xlfn.LET(
_xlpm.IsPrincipalRemainingLessThanOrEqualToPMICutoffAmtCondition,$H376&lt;=$B$2*(1-$B$13),
_xlpm.PMIMonthlyPayment,$B$17,
_xlpm.IsPrincipalZeroCondition,ROUND($H376,2) = 0,
_xlpm.IsPrincipalRemainingBlankCondition,$H376="",
_xlpm.IsPeriodBlankCondition,ISBLANK($A377),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77" s="5">
        <f>_xlfn.LET(
_xlpm.IfPMIOwedIsBlank,IF($J377 = "",0,$J377),
_xlpm.TotalMonthlyPaymentCalculation,$F377+$G377+$I377+_xlpm.IfPMIOwedIsBlank,
_xlpm.IsPrincipalZeroCondition,ROUND($H376,2) = 0,
_xlpm.IsPrincipalRemainingBlankCondition,$H376="",
_xlpm.IsPeriodBlankCondition,ISBLANK($A377),
_xlpm.Calculation,IF(_xlpm.IsPeriodBlankCondition,"",IF(_xlpm.IsPrincipalRemainingBlankCondition,"",IF(_xlpm.IsPrincipalZeroCondition,"",_xlpm.TotalMonthlyPaymentCalculation))),
_xlpm.Calculation
)</f>
        <v>2086.0104653907556</v>
      </c>
      <c r="N377" s="5"/>
    </row>
    <row r="378" spans="1:14" x14ac:dyDescent="0.3">
      <c r="A378">
        <v>353</v>
      </c>
      <c r="B378" s="53">
        <f t="shared" si="5"/>
        <v>54544</v>
      </c>
      <c r="C378" s="70">
        <f>IF(ISBLANK($A378),"",'Variable Mortgage Schedule'!$C378)</f>
        <v>0.1</v>
      </c>
      <c r="D378" s="63">
        <f>_xlfn.LET(
_xlpm.Payment,IF(OR($C378&lt;&gt;$C377,$C377=""),-PMT($C378/12,COUNT($A378:$A$625),$H377),$D377),
_xlpm.IsPrincipalRemainingZeroCondition,ROUND($H377,2)=0,
_xlpm.IsPrincipalRemainingBlankCondition,$H377="",
_xlpm.IsPeriodBlankCondition,ISBLANK($A378),
_xlpm.Calculation,IF(_xlpm.IsPeriodBlankCondition,"",IF(_xlpm.IsPrincipalRemainingBlankCondition,"",IF(_xlpm.IsPrincipalRemainingZeroCondition,"",_xlpm.Payment))),
_xlpm.Calculation
)</f>
        <v>1586.0104653907558</v>
      </c>
      <c r="E378" s="5">
        <f>_xlfn.LET(
_xlpm.StartingPrincipalBalance,$H377,
_xlpm.IsPrincipalRemainingZeroCondition,ROUND($H377,2)=0,
_xlpm.IsPrincipalRemainingBlankCondition,$H377="",
_xlpm.IsPeriodBlankCondition,ISBLANK($A378),
_xlpm.Calculation,IF(_xlpm.IsPeriodBlankCondition,"",IF(_xlpm.IsPrincipalRemainingBlankCondition,"",IF(_xlpm.IsPrincipalRemainingZeroCondition,"",_xlpm.StartingPrincipalBalance))),
_xlpm.Calculation
)</f>
        <v>12225.200403544119</v>
      </c>
      <c r="F378" s="5" cm="1">
        <f t="array" ref="F378">_xlfn.LET(
_xlpm.InterestCalculation,$H377*($C378/12),
_xlpm.IsPrincipalRemainingZeroCondition,ROUND($H377,2)=0,
_xlpm.IsPrincipalRemainingBlankCondition,$H377="",
_xlpm.IsPeriodBlankCondition,ISBLANK($A378),
_xlpm.Calculation,IF(_xlpm.IsPeriodBlankCondition,"",IF(_xlpm.IsPrincipalRemainingBlankCondition,"",IF(_xlpm.IsPrincipalRemainingZeroCondition,"",_xlpm.InterestCalculation))),
_xlpm.Calculation
)</f>
        <v>101.87667002953432</v>
      </c>
      <c r="G378" s="5">
        <f>_xlfn.LET(
_xlpm.PrincipalOwedCalculation,$D378-$F378,
_xlpm.IsPrincipalLessThenOrEqualToMonthlyPaymentCondition,$H377&lt;=$D378,
_xlpm.IsPrincipalZeroCondition,ROUND($H377,2) = 0,
_xlpm.IsPrincipalRemainingBlankCondition,$H377="",
_xlpm.IsPeriodBlankCondition,ISBLANK($A378),
_xlpm.Calculation,IF(_xlpm.IsPeriodBlankCondition,"",IF(_xlpm.IsPrincipalRemainingBlankCondition,"",IF(_xlpm.IsPrincipalZeroCondition,"",IF(_xlpm.IsPrincipalLessThenOrEqualToMonthlyPaymentCondition,$H377,_xlpm.PrincipalOwedCalculation)))),
_xlpm.Calculation
)</f>
        <v>1484.1337953612215</v>
      </c>
      <c r="H378" s="5">
        <f>_xlfn.LET(
_xlpm.StartingBalanceGreaterThanPrincipalOwedPlusPrepaymentCondition,$E378&gt;=$G378,
_xlpm.IsPrincpalOwedPlusPrepaymentLessThanOrEqualToPrincipalRemainingCondition,ROUND($G378,2)&lt;=ROUND($H377,2),
_xlpm.IsCurrentPrincapalOwedAmtGreaterThanPrevPrincipalOwedCondition,$G377&gt;$H377,
_xlpm.IsPrincipalZeroCondition,ROUND($H377,2) = 0,
_xlpm.IsPrincipalRemainingBlankCondition,$H377="",
_xlpm.IsPeriodBlankCondition,ISBLANK($A378),
_xlpm.Calculation,IF(_xlpm.IsPeriodBlankCondition,"",IF(_xlpm.IsPrincipalRemainingBlankCondition,"",IF(_xlpm.IsPrincipalZeroCondition,"",IF(_xlpm.StartingBalanceGreaterThanPrincipalOwedPlusPrepaymentCondition,$E378-$G378,0)))),
_xlpm.Calculation
)</f>
        <v>10741.066608182897</v>
      </c>
      <c r="I378" s="5">
        <f>_xlfn.LET(
_xlpm.PrincpalRemainingCalculation,$B$11,
_xlpm.IsPrincipalZeroCondition,ROUND($H377,2) = 0,
_xlpm.IsPrincipalRemainingBlankCondition,$H377="",
_xlpm.IsPeriodBlankCondition,ISBLANK($A378),
_xlpm.Calculation,IF(_xlpm.IsPeriodBlankCondition,"",IF(_xlpm.IsPrincipalRemainingBlankCondition,"",IF(_xlpm.IsPrincipalZeroCondition,"",_xlpm.PrincpalRemainingCalculation))),
_xlpm.Calculation
)</f>
        <v>500</v>
      </c>
      <c r="J378" s="5" t="str">
        <f>_xlfn.LET(
_xlpm.IsPrincipalRemainingLessThanOrEqualToPMICutoffAmtCondition,$H377&lt;=$B$2*(1-$B$13),
_xlpm.PMIMonthlyPayment,$B$17,
_xlpm.IsPrincipalZeroCondition,ROUND($H377,2) = 0,
_xlpm.IsPrincipalRemainingBlankCondition,$H377="",
_xlpm.IsPeriodBlankCondition,ISBLANK($A378),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78" s="5">
        <f>_xlfn.LET(
_xlpm.IfPMIOwedIsBlank,IF($J378 = "",0,$J378),
_xlpm.TotalMonthlyPaymentCalculation,$F378+$G378+$I378+_xlpm.IfPMIOwedIsBlank,
_xlpm.IsPrincipalZeroCondition,ROUND($H377,2) = 0,
_xlpm.IsPrincipalRemainingBlankCondition,$H377="",
_xlpm.IsPeriodBlankCondition,ISBLANK($A378),
_xlpm.Calculation,IF(_xlpm.IsPeriodBlankCondition,"",IF(_xlpm.IsPrincipalRemainingBlankCondition,"",IF(_xlpm.IsPrincipalZeroCondition,"",_xlpm.TotalMonthlyPaymentCalculation))),
_xlpm.Calculation
)</f>
        <v>2086.0104653907556</v>
      </c>
      <c r="N378" s="5"/>
    </row>
    <row r="379" spans="1:14" x14ac:dyDescent="0.3">
      <c r="A379">
        <v>354</v>
      </c>
      <c r="B379" s="53">
        <f t="shared" si="5"/>
        <v>54575</v>
      </c>
      <c r="C379" s="70">
        <f>IF(ISBLANK($A379),"",'Variable Mortgage Schedule'!$C379)</f>
        <v>0.1</v>
      </c>
      <c r="D379" s="63">
        <f>_xlfn.LET(
_xlpm.Payment,IF(OR($C379&lt;&gt;$C378,$C378=""),-PMT($C379/12,COUNT($A379:$A$625),$H378),$D378),
_xlpm.IsPrincipalRemainingZeroCondition,ROUND($H378,2)=0,
_xlpm.IsPrincipalRemainingBlankCondition,$H378="",
_xlpm.IsPeriodBlankCondition,ISBLANK($A379),
_xlpm.Calculation,IF(_xlpm.IsPeriodBlankCondition,"",IF(_xlpm.IsPrincipalRemainingBlankCondition,"",IF(_xlpm.IsPrincipalRemainingZeroCondition,"",_xlpm.Payment))),
_xlpm.Calculation
)</f>
        <v>1586.0104653907558</v>
      </c>
      <c r="E379" s="5">
        <f>_xlfn.LET(
_xlpm.StartingPrincipalBalance,$H378,
_xlpm.IsPrincipalRemainingZeroCondition,ROUND($H378,2)=0,
_xlpm.IsPrincipalRemainingBlankCondition,$H378="",
_xlpm.IsPeriodBlankCondition,ISBLANK($A379),
_xlpm.Calculation,IF(_xlpm.IsPeriodBlankCondition,"",IF(_xlpm.IsPrincipalRemainingBlankCondition,"",IF(_xlpm.IsPrincipalRemainingZeroCondition,"",_xlpm.StartingPrincipalBalance))),
_xlpm.Calculation
)</f>
        <v>10741.066608182897</v>
      </c>
      <c r="F379" s="5" cm="1">
        <f t="array" ref="F379">_xlfn.LET(
_xlpm.InterestCalculation,$H378*($C379/12),
_xlpm.IsPrincipalRemainingZeroCondition,ROUND($H378,2)=0,
_xlpm.IsPrincipalRemainingBlankCondition,$H378="",
_xlpm.IsPeriodBlankCondition,ISBLANK($A379),
_xlpm.Calculation,IF(_xlpm.IsPeriodBlankCondition,"",IF(_xlpm.IsPrincipalRemainingBlankCondition,"",IF(_xlpm.IsPrincipalRemainingZeroCondition,"",_xlpm.InterestCalculation))),
_xlpm.Calculation
)</f>
        <v>89.508888401524132</v>
      </c>
      <c r="G379" s="5">
        <f>_xlfn.LET(
_xlpm.PrincipalOwedCalculation,$D379-$F379,
_xlpm.IsPrincipalLessThenOrEqualToMonthlyPaymentCondition,$H378&lt;=$D379,
_xlpm.IsPrincipalZeroCondition,ROUND($H378,2) = 0,
_xlpm.IsPrincipalRemainingBlankCondition,$H378="",
_xlpm.IsPeriodBlankCondition,ISBLANK($A379),
_xlpm.Calculation,IF(_xlpm.IsPeriodBlankCondition,"",IF(_xlpm.IsPrincipalRemainingBlankCondition,"",IF(_xlpm.IsPrincipalZeroCondition,"",IF(_xlpm.IsPrincipalLessThenOrEqualToMonthlyPaymentCondition,$H378,_xlpm.PrincipalOwedCalculation)))),
_xlpm.Calculation
)</f>
        <v>1496.5015769892316</v>
      </c>
      <c r="H379" s="5">
        <f>_xlfn.LET(
_xlpm.StartingBalanceGreaterThanPrincipalOwedPlusPrepaymentCondition,$E379&gt;=$G379,
_xlpm.IsPrincpalOwedPlusPrepaymentLessThanOrEqualToPrincipalRemainingCondition,ROUND($G379,2)&lt;=ROUND($H378,2),
_xlpm.IsCurrentPrincapalOwedAmtGreaterThanPrevPrincipalOwedCondition,$G378&gt;$H378,
_xlpm.IsPrincipalZeroCondition,ROUND($H378,2) = 0,
_xlpm.IsPrincipalRemainingBlankCondition,$H378="",
_xlpm.IsPeriodBlankCondition,ISBLANK($A379),
_xlpm.Calculation,IF(_xlpm.IsPeriodBlankCondition,"",IF(_xlpm.IsPrincipalRemainingBlankCondition,"",IF(_xlpm.IsPrincipalZeroCondition,"",IF(_xlpm.StartingBalanceGreaterThanPrincipalOwedPlusPrepaymentCondition,$E379-$G379,0)))),
_xlpm.Calculation
)</f>
        <v>9244.5650311936661</v>
      </c>
      <c r="I379" s="5">
        <f>_xlfn.LET(
_xlpm.PrincpalRemainingCalculation,$B$11,
_xlpm.IsPrincipalZeroCondition,ROUND($H378,2) = 0,
_xlpm.IsPrincipalRemainingBlankCondition,$H378="",
_xlpm.IsPeriodBlankCondition,ISBLANK($A379),
_xlpm.Calculation,IF(_xlpm.IsPeriodBlankCondition,"",IF(_xlpm.IsPrincipalRemainingBlankCondition,"",IF(_xlpm.IsPrincipalZeroCondition,"",_xlpm.PrincpalRemainingCalculation))),
_xlpm.Calculation
)</f>
        <v>500</v>
      </c>
      <c r="J379" s="5" t="str">
        <f>_xlfn.LET(
_xlpm.IsPrincipalRemainingLessThanOrEqualToPMICutoffAmtCondition,$H378&lt;=$B$2*(1-$B$13),
_xlpm.PMIMonthlyPayment,$B$17,
_xlpm.IsPrincipalZeroCondition,ROUND($H378,2) = 0,
_xlpm.IsPrincipalRemainingBlankCondition,$H378="",
_xlpm.IsPeriodBlankCondition,ISBLANK($A379),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79" s="5">
        <f>_xlfn.LET(
_xlpm.IfPMIOwedIsBlank,IF($J379 = "",0,$J379),
_xlpm.TotalMonthlyPaymentCalculation,$F379+$G379+$I379+_xlpm.IfPMIOwedIsBlank,
_xlpm.IsPrincipalZeroCondition,ROUND($H378,2) = 0,
_xlpm.IsPrincipalRemainingBlankCondition,$H378="",
_xlpm.IsPeriodBlankCondition,ISBLANK($A379),
_xlpm.Calculation,IF(_xlpm.IsPeriodBlankCondition,"",IF(_xlpm.IsPrincipalRemainingBlankCondition,"",IF(_xlpm.IsPrincipalZeroCondition,"",_xlpm.TotalMonthlyPaymentCalculation))),
_xlpm.Calculation
)</f>
        <v>2086.0104653907556</v>
      </c>
      <c r="N379" s="5"/>
    </row>
    <row r="380" spans="1:14" x14ac:dyDescent="0.3">
      <c r="A380">
        <v>355</v>
      </c>
      <c r="B380" s="53">
        <f t="shared" si="5"/>
        <v>54605</v>
      </c>
      <c r="C380" s="70">
        <f>IF(ISBLANK($A380),"",'Variable Mortgage Schedule'!$C380)</f>
        <v>0.1</v>
      </c>
      <c r="D380" s="63">
        <f>_xlfn.LET(
_xlpm.Payment,IF(OR($C380&lt;&gt;$C379,$C379=""),-PMT($C380/12,COUNT($A380:$A$625),$H379),$D379),
_xlpm.IsPrincipalRemainingZeroCondition,ROUND($H379,2)=0,
_xlpm.IsPrincipalRemainingBlankCondition,$H379="",
_xlpm.IsPeriodBlankCondition,ISBLANK($A380),
_xlpm.Calculation,IF(_xlpm.IsPeriodBlankCondition,"",IF(_xlpm.IsPrincipalRemainingBlankCondition,"",IF(_xlpm.IsPrincipalRemainingZeroCondition,"",_xlpm.Payment))),
_xlpm.Calculation
)</f>
        <v>1586.0104653907558</v>
      </c>
      <c r="E380" s="5">
        <f>_xlfn.LET(
_xlpm.StartingPrincipalBalance,$H379,
_xlpm.IsPrincipalRemainingZeroCondition,ROUND($H379,2)=0,
_xlpm.IsPrincipalRemainingBlankCondition,$H379="",
_xlpm.IsPeriodBlankCondition,ISBLANK($A380),
_xlpm.Calculation,IF(_xlpm.IsPeriodBlankCondition,"",IF(_xlpm.IsPrincipalRemainingBlankCondition,"",IF(_xlpm.IsPrincipalRemainingZeroCondition,"",_xlpm.StartingPrincipalBalance))),
_xlpm.Calculation
)</f>
        <v>9244.5650311936661</v>
      </c>
      <c r="F380" s="5" cm="1">
        <f t="array" ref="F380">_xlfn.LET(
_xlpm.InterestCalculation,$H379*($C380/12),
_xlpm.IsPrincipalRemainingZeroCondition,ROUND($H379,2)=0,
_xlpm.IsPrincipalRemainingBlankCondition,$H379="",
_xlpm.IsPeriodBlankCondition,ISBLANK($A380),
_xlpm.Calculation,IF(_xlpm.IsPeriodBlankCondition,"",IF(_xlpm.IsPrincipalRemainingBlankCondition,"",IF(_xlpm.IsPrincipalRemainingZeroCondition,"",_xlpm.InterestCalculation))),
_xlpm.Calculation
)</f>
        <v>77.038041926613886</v>
      </c>
      <c r="G380" s="5">
        <f>_xlfn.LET(
_xlpm.PrincipalOwedCalculation,$D380-$F380,
_xlpm.IsPrincipalLessThenOrEqualToMonthlyPaymentCondition,$H379&lt;=$D380,
_xlpm.IsPrincipalZeroCondition,ROUND($H379,2) = 0,
_xlpm.IsPrincipalRemainingBlankCondition,$H379="",
_xlpm.IsPeriodBlankCondition,ISBLANK($A380),
_xlpm.Calculation,IF(_xlpm.IsPeriodBlankCondition,"",IF(_xlpm.IsPrincipalRemainingBlankCondition,"",IF(_xlpm.IsPrincipalZeroCondition,"",IF(_xlpm.IsPrincipalLessThenOrEqualToMonthlyPaymentCondition,$H379,_xlpm.PrincipalOwedCalculation)))),
_xlpm.Calculation
)</f>
        <v>1508.9724234641419</v>
      </c>
      <c r="H380" s="5">
        <f>_xlfn.LET(
_xlpm.StartingBalanceGreaterThanPrincipalOwedPlusPrepaymentCondition,$E380&gt;=$G380,
_xlpm.IsPrincpalOwedPlusPrepaymentLessThanOrEqualToPrincipalRemainingCondition,ROUND($G380,2)&lt;=ROUND($H379,2),
_xlpm.IsCurrentPrincapalOwedAmtGreaterThanPrevPrincipalOwedCondition,$G379&gt;$H379,
_xlpm.IsPrincipalZeroCondition,ROUND($H379,2) = 0,
_xlpm.IsPrincipalRemainingBlankCondition,$H379="",
_xlpm.IsPeriodBlankCondition,ISBLANK($A380),
_xlpm.Calculation,IF(_xlpm.IsPeriodBlankCondition,"",IF(_xlpm.IsPrincipalRemainingBlankCondition,"",IF(_xlpm.IsPrincipalZeroCondition,"",IF(_xlpm.StartingBalanceGreaterThanPrincipalOwedPlusPrepaymentCondition,$E380-$G380,0)))),
_xlpm.Calculation
)</f>
        <v>7735.5926077295244</v>
      </c>
      <c r="I380" s="5">
        <f>_xlfn.LET(
_xlpm.PrincpalRemainingCalculation,$B$11,
_xlpm.IsPrincipalZeroCondition,ROUND($H379,2) = 0,
_xlpm.IsPrincipalRemainingBlankCondition,$H379="",
_xlpm.IsPeriodBlankCondition,ISBLANK($A380),
_xlpm.Calculation,IF(_xlpm.IsPeriodBlankCondition,"",IF(_xlpm.IsPrincipalRemainingBlankCondition,"",IF(_xlpm.IsPrincipalZeroCondition,"",_xlpm.PrincpalRemainingCalculation))),
_xlpm.Calculation
)</f>
        <v>500</v>
      </c>
      <c r="J380" s="5" t="str">
        <f>_xlfn.LET(
_xlpm.IsPrincipalRemainingLessThanOrEqualToPMICutoffAmtCondition,$H379&lt;=$B$2*(1-$B$13),
_xlpm.PMIMonthlyPayment,$B$17,
_xlpm.IsPrincipalZeroCondition,ROUND($H379,2) = 0,
_xlpm.IsPrincipalRemainingBlankCondition,$H379="",
_xlpm.IsPeriodBlankCondition,ISBLANK($A380),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80" s="5">
        <f>_xlfn.LET(
_xlpm.IfPMIOwedIsBlank,IF($J380 = "",0,$J380),
_xlpm.TotalMonthlyPaymentCalculation,$F380+$G380+$I380+_xlpm.IfPMIOwedIsBlank,
_xlpm.IsPrincipalZeroCondition,ROUND($H379,2) = 0,
_xlpm.IsPrincipalRemainingBlankCondition,$H379="",
_xlpm.IsPeriodBlankCondition,ISBLANK($A380),
_xlpm.Calculation,IF(_xlpm.IsPeriodBlankCondition,"",IF(_xlpm.IsPrincipalRemainingBlankCondition,"",IF(_xlpm.IsPrincipalZeroCondition,"",_xlpm.TotalMonthlyPaymentCalculation))),
_xlpm.Calculation
)</f>
        <v>2086.0104653907556</v>
      </c>
      <c r="N380" s="5"/>
    </row>
    <row r="381" spans="1:14" x14ac:dyDescent="0.3">
      <c r="A381">
        <v>356</v>
      </c>
      <c r="B381" s="53">
        <f t="shared" si="5"/>
        <v>54636</v>
      </c>
      <c r="C381" s="70">
        <f>IF(ISBLANK($A381),"",'Variable Mortgage Schedule'!$C381)</f>
        <v>0.1</v>
      </c>
      <c r="D381" s="63">
        <f>_xlfn.LET(
_xlpm.Payment,IF(OR($C381&lt;&gt;$C380,$C380=""),-PMT($C381/12,COUNT($A381:$A$625),$H380),$D380),
_xlpm.IsPrincipalRemainingZeroCondition,ROUND($H380,2)=0,
_xlpm.IsPrincipalRemainingBlankCondition,$H380="",
_xlpm.IsPeriodBlankCondition,ISBLANK($A381),
_xlpm.Calculation,IF(_xlpm.IsPeriodBlankCondition,"",IF(_xlpm.IsPrincipalRemainingBlankCondition,"",IF(_xlpm.IsPrincipalRemainingZeroCondition,"",_xlpm.Payment))),
_xlpm.Calculation
)</f>
        <v>1586.0104653907558</v>
      </c>
      <c r="E381" s="5">
        <f>_xlfn.LET(
_xlpm.StartingPrincipalBalance,$H380,
_xlpm.IsPrincipalRemainingZeroCondition,ROUND($H380,2)=0,
_xlpm.IsPrincipalRemainingBlankCondition,$H380="",
_xlpm.IsPeriodBlankCondition,ISBLANK($A381),
_xlpm.Calculation,IF(_xlpm.IsPeriodBlankCondition,"",IF(_xlpm.IsPrincipalRemainingBlankCondition,"",IF(_xlpm.IsPrincipalRemainingZeroCondition,"",_xlpm.StartingPrincipalBalance))),
_xlpm.Calculation
)</f>
        <v>7735.5926077295244</v>
      </c>
      <c r="F381" s="5" cm="1">
        <f t="array" ref="F381">_xlfn.LET(
_xlpm.InterestCalculation,$H380*($C381/12),
_xlpm.IsPrincipalRemainingZeroCondition,ROUND($H380,2)=0,
_xlpm.IsPrincipalRemainingBlankCondition,$H380="",
_xlpm.IsPeriodBlankCondition,ISBLANK($A381),
_xlpm.Calculation,IF(_xlpm.IsPeriodBlankCondition,"",IF(_xlpm.IsPrincipalRemainingBlankCondition,"",IF(_xlpm.IsPrincipalRemainingZeroCondition,"",_xlpm.InterestCalculation))),
_xlpm.Calculation
)</f>
        <v>64.463271731079374</v>
      </c>
      <c r="G381" s="5">
        <f>_xlfn.LET(
_xlpm.PrincipalOwedCalculation,$D381-$F381,
_xlpm.IsPrincipalLessThenOrEqualToMonthlyPaymentCondition,$H380&lt;=$D381,
_xlpm.IsPrincipalZeroCondition,ROUND($H380,2) = 0,
_xlpm.IsPrincipalRemainingBlankCondition,$H380="",
_xlpm.IsPeriodBlankCondition,ISBLANK($A381),
_xlpm.Calculation,IF(_xlpm.IsPeriodBlankCondition,"",IF(_xlpm.IsPrincipalRemainingBlankCondition,"",IF(_xlpm.IsPrincipalZeroCondition,"",IF(_xlpm.IsPrincipalLessThenOrEqualToMonthlyPaymentCondition,$H380,_xlpm.PrincipalOwedCalculation)))),
_xlpm.Calculation
)</f>
        <v>1521.5471936596764</v>
      </c>
      <c r="H381" s="5">
        <f>_xlfn.LET(
_xlpm.StartingBalanceGreaterThanPrincipalOwedPlusPrepaymentCondition,$E381&gt;=$G381,
_xlpm.IsPrincpalOwedPlusPrepaymentLessThanOrEqualToPrincipalRemainingCondition,ROUND($G381,2)&lt;=ROUND($H380,2),
_xlpm.IsCurrentPrincapalOwedAmtGreaterThanPrevPrincipalOwedCondition,$G380&gt;$H380,
_xlpm.IsPrincipalZeroCondition,ROUND($H380,2) = 0,
_xlpm.IsPrincipalRemainingBlankCondition,$H380="",
_xlpm.IsPeriodBlankCondition,ISBLANK($A381),
_xlpm.Calculation,IF(_xlpm.IsPeriodBlankCondition,"",IF(_xlpm.IsPrincipalRemainingBlankCondition,"",IF(_xlpm.IsPrincipalZeroCondition,"",IF(_xlpm.StartingBalanceGreaterThanPrincipalOwedPlusPrepaymentCondition,$E381-$G381,0)))),
_xlpm.Calculation
)</f>
        <v>6214.0454140698475</v>
      </c>
      <c r="I381" s="5">
        <f>_xlfn.LET(
_xlpm.PrincpalRemainingCalculation,$B$11,
_xlpm.IsPrincipalZeroCondition,ROUND($H380,2) = 0,
_xlpm.IsPrincipalRemainingBlankCondition,$H380="",
_xlpm.IsPeriodBlankCondition,ISBLANK($A381),
_xlpm.Calculation,IF(_xlpm.IsPeriodBlankCondition,"",IF(_xlpm.IsPrincipalRemainingBlankCondition,"",IF(_xlpm.IsPrincipalZeroCondition,"",_xlpm.PrincpalRemainingCalculation))),
_xlpm.Calculation
)</f>
        <v>500</v>
      </c>
      <c r="J381" s="5" t="str">
        <f>_xlfn.LET(
_xlpm.IsPrincipalRemainingLessThanOrEqualToPMICutoffAmtCondition,$H380&lt;=$B$2*(1-$B$13),
_xlpm.PMIMonthlyPayment,$B$17,
_xlpm.IsPrincipalZeroCondition,ROUND($H380,2) = 0,
_xlpm.IsPrincipalRemainingBlankCondition,$H380="",
_xlpm.IsPeriodBlankCondition,ISBLANK($A381),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81" s="5">
        <f>_xlfn.LET(
_xlpm.IfPMIOwedIsBlank,IF($J381 = "",0,$J381),
_xlpm.TotalMonthlyPaymentCalculation,$F381+$G381+$I381+_xlpm.IfPMIOwedIsBlank,
_xlpm.IsPrincipalZeroCondition,ROUND($H380,2) = 0,
_xlpm.IsPrincipalRemainingBlankCondition,$H380="",
_xlpm.IsPeriodBlankCondition,ISBLANK($A381),
_xlpm.Calculation,IF(_xlpm.IsPeriodBlankCondition,"",IF(_xlpm.IsPrincipalRemainingBlankCondition,"",IF(_xlpm.IsPrincipalZeroCondition,"",_xlpm.TotalMonthlyPaymentCalculation))),
_xlpm.Calculation
)</f>
        <v>2086.0104653907556</v>
      </c>
      <c r="L381" s="5"/>
      <c r="M381" s="5"/>
      <c r="N381" s="5"/>
    </row>
    <row r="382" spans="1:14" x14ac:dyDescent="0.3">
      <c r="A382">
        <v>357</v>
      </c>
      <c r="B382" s="53">
        <f t="shared" si="5"/>
        <v>54667</v>
      </c>
      <c r="C382" s="70">
        <f>IF(ISBLANK($A382),"",'Variable Mortgage Schedule'!$C382)</f>
        <v>0.1</v>
      </c>
      <c r="D382" s="63">
        <f>_xlfn.LET(
_xlpm.Payment,IF(OR($C382&lt;&gt;$C381,$C381=""),-PMT($C382/12,COUNT($A382:$A$625),$H381),$D381),
_xlpm.IsPrincipalRemainingZeroCondition,ROUND($H381,2)=0,
_xlpm.IsPrincipalRemainingBlankCondition,$H381="",
_xlpm.IsPeriodBlankCondition,ISBLANK($A382),
_xlpm.Calculation,IF(_xlpm.IsPeriodBlankCondition,"",IF(_xlpm.IsPrincipalRemainingBlankCondition,"",IF(_xlpm.IsPrincipalRemainingZeroCondition,"",_xlpm.Payment))),
_xlpm.Calculation
)</f>
        <v>1586.0104653907558</v>
      </c>
      <c r="E382" s="5">
        <f>_xlfn.LET(
_xlpm.StartingPrincipalBalance,$H381,
_xlpm.IsPrincipalRemainingZeroCondition,ROUND($H381,2)=0,
_xlpm.IsPrincipalRemainingBlankCondition,$H381="",
_xlpm.IsPeriodBlankCondition,ISBLANK($A382),
_xlpm.Calculation,IF(_xlpm.IsPeriodBlankCondition,"",IF(_xlpm.IsPrincipalRemainingBlankCondition,"",IF(_xlpm.IsPrincipalRemainingZeroCondition,"",_xlpm.StartingPrincipalBalance))),
_xlpm.Calculation
)</f>
        <v>6214.0454140698475</v>
      </c>
      <c r="F382" s="5" cm="1">
        <f t="array" ref="F382">_xlfn.LET(
_xlpm.InterestCalculation,$H381*($C382/12),
_xlpm.IsPrincipalRemainingZeroCondition,ROUND($H381,2)=0,
_xlpm.IsPrincipalRemainingBlankCondition,$H381="",
_xlpm.IsPeriodBlankCondition,ISBLANK($A382),
_xlpm.Calculation,IF(_xlpm.IsPeriodBlankCondition,"",IF(_xlpm.IsPrincipalRemainingBlankCondition,"",IF(_xlpm.IsPrincipalRemainingZeroCondition,"",_xlpm.InterestCalculation))),
_xlpm.Calculation
)</f>
        <v>51.783711783915393</v>
      </c>
      <c r="G382" s="5">
        <f>_xlfn.LET(
_xlpm.PrincipalOwedCalculation,$D382-$F382,
_xlpm.IsPrincipalLessThenOrEqualToMonthlyPaymentCondition,$H381&lt;=$D382,
_xlpm.IsPrincipalZeroCondition,ROUND($H381,2) = 0,
_xlpm.IsPrincipalRemainingBlankCondition,$H381="",
_xlpm.IsPeriodBlankCondition,ISBLANK($A382),
_xlpm.Calculation,IF(_xlpm.IsPeriodBlankCondition,"",IF(_xlpm.IsPrincipalRemainingBlankCondition,"",IF(_xlpm.IsPrincipalZeroCondition,"",IF(_xlpm.IsPrincipalLessThenOrEqualToMonthlyPaymentCondition,$H381,_xlpm.PrincipalOwedCalculation)))),
_xlpm.Calculation
)</f>
        <v>1534.2267536068405</v>
      </c>
      <c r="H382" s="5">
        <f>_xlfn.LET(
_xlpm.StartingBalanceGreaterThanPrincipalOwedPlusPrepaymentCondition,$E382&gt;=$G382,
_xlpm.IsPrincpalOwedPlusPrepaymentLessThanOrEqualToPrincipalRemainingCondition,ROUND($G382,2)&lt;=ROUND($H381,2),
_xlpm.IsCurrentPrincapalOwedAmtGreaterThanPrevPrincipalOwedCondition,$G381&gt;$H381,
_xlpm.IsPrincipalZeroCondition,ROUND($H381,2) = 0,
_xlpm.IsPrincipalRemainingBlankCondition,$H381="",
_xlpm.IsPeriodBlankCondition,ISBLANK($A382),
_xlpm.Calculation,IF(_xlpm.IsPeriodBlankCondition,"",IF(_xlpm.IsPrincipalRemainingBlankCondition,"",IF(_xlpm.IsPrincipalZeroCondition,"",IF(_xlpm.StartingBalanceGreaterThanPrincipalOwedPlusPrepaymentCondition,$E382-$G382,0)))),
_xlpm.Calculation
)</f>
        <v>4679.8186604630073</v>
      </c>
      <c r="I382" s="5">
        <f>_xlfn.LET(
_xlpm.PrincpalRemainingCalculation,$B$11,
_xlpm.IsPrincipalZeroCondition,ROUND($H381,2) = 0,
_xlpm.IsPrincipalRemainingBlankCondition,$H381="",
_xlpm.IsPeriodBlankCondition,ISBLANK($A382),
_xlpm.Calculation,IF(_xlpm.IsPeriodBlankCondition,"",IF(_xlpm.IsPrincipalRemainingBlankCondition,"",IF(_xlpm.IsPrincipalZeroCondition,"",_xlpm.PrincpalRemainingCalculation))),
_xlpm.Calculation
)</f>
        <v>500</v>
      </c>
      <c r="J382" s="5" t="str">
        <f>_xlfn.LET(
_xlpm.IsPrincipalRemainingLessThanOrEqualToPMICutoffAmtCondition,$H381&lt;=$B$2*(1-$B$13),
_xlpm.PMIMonthlyPayment,$B$17,
_xlpm.IsPrincipalZeroCondition,ROUND($H381,2) = 0,
_xlpm.IsPrincipalRemainingBlankCondition,$H381="",
_xlpm.IsPeriodBlankCondition,ISBLANK($A382),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82" s="5">
        <f>_xlfn.LET(
_xlpm.IfPMIOwedIsBlank,IF($J382 = "",0,$J382),
_xlpm.TotalMonthlyPaymentCalculation,$F382+$G382+$I382+_xlpm.IfPMIOwedIsBlank,
_xlpm.IsPrincipalZeroCondition,ROUND($H381,2) = 0,
_xlpm.IsPrincipalRemainingBlankCondition,$H381="",
_xlpm.IsPeriodBlankCondition,ISBLANK($A382),
_xlpm.Calculation,IF(_xlpm.IsPeriodBlankCondition,"",IF(_xlpm.IsPrincipalRemainingBlankCondition,"",IF(_xlpm.IsPrincipalZeroCondition,"",_xlpm.TotalMonthlyPaymentCalculation))),
_xlpm.Calculation
)</f>
        <v>2086.0104653907556</v>
      </c>
      <c r="L382" s="5"/>
      <c r="M382" s="5"/>
      <c r="N382" s="5"/>
    </row>
    <row r="383" spans="1:14" x14ac:dyDescent="0.3">
      <c r="A383">
        <v>358</v>
      </c>
      <c r="B383" s="53">
        <f t="shared" si="5"/>
        <v>54697</v>
      </c>
      <c r="C383" s="70">
        <f>IF(ISBLANK($A383),"",'Variable Mortgage Schedule'!$C383)</f>
        <v>0.1</v>
      </c>
      <c r="D383" s="63">
        <f>_xlfn.LET(
_xlpm.Payment,IF(OR($C383&lt;&gt;$C382,$C382=""),-PMT($C383/12,COUNT($A383:$A$625),$H382),$D382),
_xlpm.IsPrincipalRemainingZeroCondition,ROUND($H382,2)=0,
_xlpm.IsPrincipalRemainingBlankCondition,$H382="",
_xlpm.IsPeriodBlankCondition,ISBLANK($A383),
_xlpm.Calculation,IF(_xlpm.IsPeriodBlankCondition,"",IF(_xlpm.IsPrincipalRemainingBlankCondition,"",IF(_xlpm.IsPrincipalRemainingZeroCondition,"",_xlpm.Payment))),
_xlpm.Calculation
)</f>
        <v>1586.0104653907558</v>
      </c>
      <c r="E383" s="5">
        <f>_xlfn.LET(
_xlpm.StartingPrincipalBalance,$H382,
_xlpm.IsPrincipalRemainingZeroCondition,ROUND($H382,2)=0,
_xlpm.IsPrincipalRemainingBlankCondition,$H382="",
_xlpm.IsPeriodBlankCondition,ISBLANK($A383),
_xlpm.Calculation,IF(_xlpm.IsPeriodBlankCondition,"",IF(_xlpm.IsPrincipalRemainingBlankCondition,"",IF(_xlpm.IsPrincipalRemainingZeroCondition,"",_xlpm.StartingPrincipalBalance))),
_xlpm.Calculation
)</f>
        <v>4679.8186604630073</v>
      </c>
      <c r="F383" s="5" cm="1">
        <f t="array" ref="F383">_xlfn.LET(
_xlpm.InterestCalculation,$H382*($C383/12),
_xlpm.IsPrincipalRemainingZeroCondition,ROUND($H382,2)=0,
_xlpm.IsPrincipalRemainingBlankCondition,$H382="",
_xlpm.IsPeriodBlankCondition,ISBLANK($A383),
_xlpm.Calculation,IF(_xlpm.IsPeriodBlankCondition,"",IF(_xlpm.IsPrincipalRemainingBlankCondition,"",IF(_xlpm.IsPrincipalRemainingZeroCondition,"",_xlpm.InterestCalculation))),
_xlpm.Calculation
)</f>
        <v>38.998488837191729</v>
      </c>
      <c r="G383" s="5">
        <f>_xlfn.LET(
_xlpm.PrincipalOwedCalculation,$D383-$F383,
_xlpm.IsPrincipalLessThenOrEqualToMonthlyPaymentCondition,$H382&lt;=$D383,
_xlpm.IsPrincipalZeroCondition,ROUND($H382,2) = 0,
_xlpm.IsPrincipalRemainingBlankCondition,$H382="",
_xlpm.IsPeriodBlankCondition,ISBLANK($A383),
_xlpm.Calculation,IF(_xlpm.IsPeriodBlankCondition,"",IF(_xlpm.IsPrincipalRemainingBlankCondition,"",IF(_xlpm.IsPrincipalZeroCondition,"",IF(_xlpm.IsPrincipalLessThenOrEqualToMonthlyPaymentCondition,$H382,_xlpm.PrincipalOwedCalculation)))),
_xlpm.Calculation
)</f>
        <v>1547.0119765535642</v>
      </c>
      <c r="H383" s="5">
        <f>_xlfn.LET(
_xlpm.StartingBalanceGreaterThanPrincipalOwedPlusPrepaymentCondition,$E383&gt;=$G383,
_xlpm.IsPrincpalOwedPlusPrepaymentLessThanOrEqualToPrincipalRemainingCondition,ROUND($G383,2)&lt;=ROUND($H382,2),
_xlpm.IsCurrentPrincapalOwedAmtGreaterThanPrevPrincipalOwedCondition,$G382&gt;$H382,
_xlpm.IsPrincipalZeroCondition,ROUND($H382,2) = 0,
_xlpm.IsPrincipalRemainingBlankCondition,$H382="",
_xlpm.IsPeriodBlankCondition,ISBLANK($A383),
_xlpm.Calculation,IF(_xlpm.IsPeriodBlankCondition,"",IF(_xlpm.IsPrincipalRemainingBlankCondition,"",IF(_xlpm.IsPrincipalZeroCondition,"",IF(_xlpm.StartingBalanceGreaterThanPrincipalOwedPlusPrepaymentCondition,$E383-$G383,0)))),
_xlpm.Calculation
)</f>
        <v>3132.8066839094431</v>
      </c>
      <c r="I383" s="5">
        <f>_xlfn.LET(
_xlpm.PrincpalRemainingCalculation,$B$11,
_xlpm.IsPrincipalZeroCondition,ROUND($H382,2) = 0,
_xlpm.IsPrincipalRemainingBlankCondition,$H382="",
_xlpm.IsPeriodBlankCondition,ISBLANK($A383),
_xlpm.Calculation,IF(_xlpm.IsPeriodBlankCondition,"",IF(_xlpm.IsPrincipalRemainingBlankCondition,"",IF(_xlpm.IsPrincipalZeroCondition,"",_xlpm.PrincpalRemainingCalculation))),
_xlpm.Calculation
)</f>
        <v>500</v>
      </c>
      <c r="J383" s="5" t="str">
        <f>_xlfn.LET(
_xlpm.IsPrincipalRemainingLessThanOrEqualToPMICutoffAmtCondition,$H382&lt;=$B$2*(1-$B$13),
_xlpm.PMIMonthlyPayment,$B$17,
_xlpm.IsPrincipalZeroCondition,ROUND($H382,2) = 0,
_xlpm.IsPrincipalRemainingBlankCondition,$H382="",
_xlpm.IsPeriodBlankCondition,ISBLANK($A383),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83" s="5">
        <f>_xlfn.LET(
_xlpm.IfPMIOwedIsBlank,IF($J383 = "",0,$J383),
_xlpm.TotalMonthlyPaymentCalculation,$F383+$G383+$I383+_xlpm.IfPMIOwedIsBlank,
_xlpm.IsPrincipalZeroCondition,ROUND($H382,2) = 0,
_xlpm.IsPrincipalRemainingBlankCondition,$H382="",
_xlpm.IsPeriodBlankCondition,ISBLANK($A383),
_xlpm.Calculation,IF(_xlpm.IsPeriodBlankCondition,"",IF(_xlpm.IsPrincipalRemainingBlankCondition,"",IF(_xlpm.IsPrincipalZeroCondition,"",_xlpm.TotalMonthlyPaymentCalculation))),
_xlpm.Calculation
)</f>
        <v>2086.0104653907556</v>
      </c>
      <c r="L383" s="5"/>
      <c r="M383" s="5"/>
      <c r="N383" s="5"/>
    </row>
    <row r="384" spans="1:14" x14ac:dyDescent="0.3">
      <c r="A384">
        <v>359</v>
      </c>
      <c r="B384" s="53">
        <f t="shared" si="5"/>
        <v>54728</v>
      </c>
      <c r="C384" s="70">
        <f>IF(ISBLANK($A384),"",'Variable Mortgage Schedule'!$C384)</f>
        <v>0.1</v>
      </c>
      <c r="D384" s="63">
        <f>_xlfn.LET(
_xlpm.Payment,IF(OR($C384&lt;&gt;$C383,$C383=""),-PMT($C384/12,COUNT($A384:$A$625),$H383),$D383),
_xlpm.IsPrincipalRemainingZeroCondition,ROUND($H383,2)=0,
_xlpm.IsPrincipalRemainingBlankCondition,$H383="",
_xlpm.IsPeriodBlankCondition,ISBLANK($A384),
_xlpm.Calculation,IF(_xlpm.IsPeriodBlankCondition,"",IF(_xlpm.IsPrincipalRemainingBlankCondition,"",IF(_xlpm.IsPrincipalRemainingZeroCondition,"",_xlpm.Payment))),
_xlpm.Calculation
)</f>
        <v>1586.0104653907558</v>
      </c>
      <c r="E384" s="5">
        <f>_xlfn.LET(
_xlpm.StartingPrincipalBalance,$H383,
_xlpm.IsPrincipalRemainingZeroCondition,ROUND($H383,2)=0,
_xlpm.IsPrincipalRemainingBlankCondition,$H383="",
_xlpm.IsPeriodBlankCondition,ISBLANK($A384),
_xlpm.Calculation,IF(_xlpm.IsPeriodBlankCondition,"",IF(_xlpm.IsPrincipalRemainingBlankCondition,"",IF(_xlpm.IsPrincipalRemainingZeroCondition,"",_xlpm.StartingPrincipalBalance))),
_xlpm.Calculation
)</f>
        <v>3132.8066839094431</v>
      </c>
      <c r="F384" s="5" cm="1">
        <f t="array" ref="F384">_xlfn.LET(
_xlpm.InterestCalculation,$H383*($C384/12),
_xlpm.IsPrincipalRemainingZeroCondition,ROUND($H383,2)=0,
_xlpm.IsPrincipalRemainingBlankCondition,$H383="",
_xlpm.IsPeriodBlankCondition,ISBLANK($A384),
_xlpm.Calculation,IF(_xlpm.IsPeriodBlankCondition,"",IF(_xlpm.IsPrincipalRemainingBlankCondition,"",IF(_xlpm.IsPrincipalRemainingZeroCondition,"",_xlpm.InterestCalculation))),
_xlpm.Calculation
)</f>
        <v>26.106722365912024</v>
      </c>
      <c r="G384" s="5">
        <f>_xlfn.LET(
_xlpm.PrincipalOwedCalculation,$D384-$F384,
_xlpm.IsPrincipalLessThenOrEqualToMonthlyPaymentCondition,$H383&lt;=$D384,
_xlpm.IsPrincipalZeroCondition,ROUND($H383,2) = 0,
_xlpm.IsPrincipalRemainingBlankCondition,$H383="",
_xlpm.IsPeriodBlankCondition,ISBLANK($A384),
_xlpm.Calculation,IF(_xlpm.IsPeriodBlankCondition,"",IF(_xlpm.IsPrincipalRemainingBlankCondition,"",IF(_xlpm.IsPrincipalZeroCondition,"",IF(_xlpm.IsPrincipalLessThenOrEqualToMonthlyPaymentCondition,$H383,_xlpm.PrincipalOwedCalculation)))),
_xlpm.Calculation
)</f>
        <v>1559.9037430248438</v>
      </c>
      <c r="H384" s="5">
        <f>_xlfn.LET(
_xlpm.StartingBalanceGreaterThanPrincipalOwedPlusPrepaymentCondition,$E384&gt;=$G384,
_xlpm.IsPrincpalOwedPlusPrepaymentLessThanOrEqualToPrincipalRemainingCondition,ROUND($G384,2)&lt;=ROUND($H383,2),
_xlpm.IsCurrentPrincapalOwedAmtGreaterThanPrevPrincipalOwedCondition,$G383&gt;$H383,
_xlpm.IsPrincipalZeroCondition,ROUND($H383,2) = 0,
_xlpm.IsPrincipalRemainingBlankCondition,$H383="",
_xlpm.IsPeriodBlankCondition,ISBLANK($A384),
_xlpm.Calculation,IF(_xlpm.IsPeriodBlankCondition,"",IF(_xlpm.IsPrincipalRemainingBlankCondition,"",IF(_xlpm.IsPrincipalZeroCondition,"",IF(_xlpm.StartingBalanceGreaterThanPrincipalOwedPlusPrepaymentCondition,$E384-$G384,0)))),
_xlpm.Calculation
)</f>
        <v>1572.9029408845993</v>
      </c>
      <c r="I384" s="5">
        <f>_xlfn.LET(
_xlpm.PrincpalRemainingCalculation,$B$11,
_xlpm.IsPrincipalZeroCondition,ROUND($H383,2) = 0,
_xlpm.IsPrincipalRemainingBlankCondition,$H383="",
_xlpm.IsPeriodBlankCondition,ISBLANK($A384),
_xlpm.Calculation,IF(_xlpm.IsPeriodBlankCondition,"",IF(_xlpm.IsPrincipalRemainingBlankCondition,"",IF(_xlpm.IsPrincipalZeroCondition,"",_xlpm.PrincpalRemainingCalculation))),
_xlpm.Calculation
)</f>
        <v>500</v>
      </c>
      <c r="J384" s="5" t="str">
        <f>_xlfn.LET(
_xlpm.IsPrincipalRemainingLessThanOrEqualToPMICutoffAmtCondition,$H383&lt;=$B$2*(1-$B$13),
_xlpm.PMIMonthlyPayment,$B$17,
_xlpm.IsPrincipalZeroCondition,ROUND($H383,2) = 0,
_xlpm.IsPrincipalRemainingBlankCondition,$H383="",
_xlpm.IsPeriodBlankCondition,ISBLANK($A384),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84" s="5">
        <f>_xlfn.LET(
_xlpm.IfPMIOwedIsBlank,IF($J384 = "",0,$J384),
_xlpm.TotalMonthlyPaymentCalculation,$F384+$G384+$I384+_xlpm.IfPMIOwedIsBlank,
_xlpm.IsPrincipalZeroCondition,ROUND($H383,2) = 0,
_xlpm.IsPrincipalRemainingBlankCondition,$H383="",
_xlpm.IsPeriodBlankCondition,ISBLANK($A384),
_xlpm.Calculation,IF(_xlpm.IsPeriodBlankCondition,"",IF(_xlpm.IsPrincipalRemainingBlankCondition,"",IF(_xlpm.IsPrincipalZeroCondition,"",_xlpm.TotalMonthlyPaymentCalculation))),
_xlpm.Calculation
)</f>
        <v>2086.0104653907556</v>
      </c>
      <c r="L384" s="5"/>
      <c r="M384" s="5"/>
      <c r="N384" s="5"/>
    </row>
    <row r="385" spans="1:14" x14ac:dyDescent="0.3">
      <c r="A385">
        <v>360</v>
      </c>
      <c r="B385" s="53">
        <f t="shared" si="5"/>
        <v>54758</v>
      </c>
      <c r="C385" s="70">
        <f>IF(ISBLANK($A385),"",'Variable Mortgage Schedule'!$C385)</f>
        <v>0.1</v>
      </c>
      <c r="D385" s="63">
        <f>_xlfn.LET(
_xlpm.Payment,IF(OR($C385&lt;&gt;$C384,$C384=""),-PMT($C385/12,COUNT($A385:$A$625),$H384),$D384),
_xlpm.IsPrincipalRemainingZeroCondition,ROUND($H384,2)=0,
_xlpm.IsPrincipalRemainingBlankCondition,$H384="",
_xlpm.IsPeriodBlankCondition,ISBLANK($A385),
_xlpm.Calculation,IF(_xlpm.IsPeriodBlankCondition,"",IF(_xlpm.IsPrincipalRemainingBlankCondition,"",IF(_xlpm.IsPrincipalRemainingZeroCondition,"",_xlpm.Payment))),
_xlpm.Calculation
)</f>
        <v>1586.0104653907558</v>
      </c>
      <c r="E385" s="5">
        <f>_xlfn.LET(
_xlpm.StartingPrincipalBalance,$H384,
_xlpm.IsPrincipalRemainingZeroCondition,ROUND($H384,2)=0,
_xlpm.IsPrincipalRemainingBlankCondition,$H384="",
_xlpm.IsPeriodBlankCondition,ISBLANK($A385),
_xlpm.Calculation,IF(_xlpm.IsPeriodBlankCondition,"",IF(_xlpm.IsPrincipalRemainingBlankCondition,"",IF(_xlpm.IsPrincipalRemainingZeroCondition,"",_xlpm.StartingPrincipalBalance))),
_xlpm.Calculation
)</f>
        <v>1572.9029408845993</v>
      </c>
      <c r="F385" s="5" cm="1">
        <f t="array" ref="F385">_xlfn.LET(
_xlpm.InterestCalculation,$H384*($C385/12),
_xlpm.IsPrincipalRemainingZeroCondition,ROUND($H384,2)=0,
_xlpm.IsPrincipalRemainingBlankCondition,$H384="",
_xlpm.IsPeriodBlankCondition,ISBLANK($A385),
_xlpm.Calculation,IF(_xlpm.IsPeriodBlankCondition,"",IF(_xlpm.IsPrincipalRemainingBlankCondition,"",IF(_xlpm.IsPrincipalRemainingZeroCondition,"",_xlpm.InterestCalculation))),
_xlpm.Calculation
)</f>
        <v>13.107524507371661</v>
      </c>
      <c r="G385" s="5">
        <f>_xlfn.LET(
_xlpm.PrincipalOwedCalculation,$D385-$F385,
_xlpm.IsPrincipalLessThenOrEqualToMonthlyPaymentCondition,$H384&lt;=$D385,
_xlpm.IsPrincipalZeroCondition,ROUND($H384,2) = 0,
_xlpm.IsPrincipalRemainingBlankCondition,$H384="",
_xlpm.IsPeriodBlankCondition,ISBLANK($A385),
_xlpm.Calculation,IF(_xlpm.IsPeriodBlankCondition,"",IF(_xlpm.IsPrincipalRemainingBlankCondition,"",IF(_xlpm.IsPrincipalZeroCondition,"",IF(_xlpm.IsPrincipalLessThenOrEqualToMonthlyPaymentCondition,$H384,_xlpm.PrincipalOwedCalculation)))),
_xlpm.Calculation
)</f>
        <v>1572.9029408845993</v>
      </c>
      <c r="H385" s="5">
        <f>_xlfn.LET(
_xlpm.StartingBalanceGreaterThanPrincipalOwedPlusPrepaymentCondition,$E385&gt;=$G385,
_xlpm.IsPrincpalOwedPlusPrepaymentLessThanOrEqualToPrincipalRemainingCondition,ROUND($G385,2)&lt;=ROUND($H384,2),
_xlpm.IsCurrentPrincapalOwedAmtGreaterThanPrevPrincipalOwedCondition,$G384&gt;$H384,
_xlpm.IsPrincipalZeroCondition,ROUND($H384,2) = 0,
_xlpm.IsPrincipalRemainingBlankCondition,$H384="",
_xlpm.IsPeriodBlankCondition,ISBLANK($A385),
_xlpm.Calculation,IF(_xlpm.IsPeriodBlankCondition,"",IF(_xlpm.IsPrincipalRemainingBlankCondition,"",IF(_xlpm.IsPrincipalZeroCondition,"",IF(_xlpm.StartingBalanceGreaterThanPrincipalOwedPlusPrepaymentCondition,$E385-$G385,0)))),
_xlpm.Calculation
)</f>
        <v>0</v>
      </c>
      <c r="I385" s="5">
        <f>_xlfn.LET(
_xlpm.PrincpalRemainingCalculation,$B$11,
_xlpm.IsPrincipalZeroCondition,ROUND($H384,2) = 0,
_xlpm.IsPrincipalRemainingBlankCondition,$H384="",
_xlpm.IsPeriodBlankCondition,ISBLANK($A385),
_xlpm.Calculation,IF(_xlpm.IsPeriodBlankCondition,"",IF(_xlpm.IsPrincipalRemainingBlankCondition,"",IF(_xlpm.IsPrincipalZeroCondition,"",_xlpm.PrincpalRemainingCalculation))),
_xlpm.Calculation
)</f>
        <v>500</v>
      </c>
      <c r="J385" s="5" t="str">
        <f>_xlfn.LET(
_xlpm.IsPrincipalRemainingLessThanOrEqualToPMICutoffAmtCondition,$H384&lt;=$B$2*(1-$B$13),
_xlpm.PMIMonthlyPayment,$B$17,
_xlpm.IsPrincipalZeroCondition,ROUND($H384,2) = 0,
_xlpm.IsPrincipalRemainingBlankCondition,$H384="",
_xlpm.IsPeriodBlankCondition,ISBLANK($A385),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85" s="5">
        <f>_xlfn.LET(
_xlpm.IfPMIOwedIsBlank,IF($J385 = "",0,$J385),
_xlpm.TotalMonthlyPaymentCalculation,$F385+$G385+$I385+_xlpm.IfPMIOwedIsBlank,
_xlpm.IsPrincipalZeroCondition,ROUND($H384,2) = 0,
_xlpm.IsPrincipalRemainingBlankCondition,$H384="",
_xlpm.IsPeriodBlankCondition,ISBLANK($A385),
_xlpm.Calculation,IF(_xlpm.IsPeriodBlankCondition,"",IF(_xlpm.IsPrincipalRemainingBlankCondition,"",IF(_xlpm.IsPrincipalZeroCondition,"",_xlpm.TotalMonthlyPaymentCalculation))),
_xlpm.Calculation
)</f>
        <v>2086.0104653919707</v>
      </c>
      <c r="L385" s="5"/>
      <c r="M385" s="5"/>
      <c r="N385" s="5"/>
    </row>
    <row r="386" spans="1:14" x14ac:dyDescent="0.3">
      <c r="B386" s="53" t="str">
        <f t="shared" si="5"/>
        <v/>
      </c>
      <c r="C386" s="70" t="str">
        <f>IF(ISBLANK($A386),"",'Variable Mortgage Schedule'!$C386)</f>
        <v/>
      </c>
      <c r="D386" s="63" t="str">
        <f>_xlfn.LET(
_xlpm.Payment,IF(OR($C386&lt;&gt;$C385,$C385=""),-PMT($C386/12,COUNT($A386:$A$625),$H385),$D385),
_xlpm.IsPrincipalRemainingZeroCondition,ROUND($H385,2)=0,
_xlpm.IsPrincipalRemainingBlankCondition,$H385="",
_xlpm.IsPeriodBlankCondition,ISBLANK($A386),
_xlpm.Calculation,IF(_xlpm.IsPeriodBlankCondition,"",IF(_xlpm.IsPrincipalRemainingBlankCondition,"",IF(_xlpm.IsPrincipalRemainingZeroCondition,"",_xlpm.Payment))),
_xlpm.Calculation
)</f>
        <v/>
      </c>
      <c r="E386" s="5" t="str">
        <f>_xlfn.LET(
_xlpm.StartingPrincipalBalance,$H385,
_xlpm.IsPrincipalRemainingZeroCondition,ROUND($H385,2)=0,
_xlpm.IsPrincipalRemainingBlankCondition,$H385="",
_xlpm.IsPeriodBlankCondition,ISBLANK($A386),
_xlpm.Calculation,IF(_xlpm.IsPeriodBlankCondition,"",IF(_xlpm.IsPrincipalRemainingBlankCondition,"",IF(_xlpm.IsPrincipalRemainingZeroCondition,"",_xlpm.StartingPrincipalBalance))),
_xlpm.Calculation
)</f>
        <v/>
      </c>
      <c r="F386" s="5" t="str" cm="1">
        <f t="array" ref="F386">_xlfn.LET(
_xlpm.InterestCalculation,$H385*($C386/12),
_xlpm.IsPrincipalRemainingZeroCondition,ROUND($H385,2)=0,
_xlpm.IsPrincipalRemainingBlankCondition,$H385="",
_xlpm.IsPeriodBlankCondition,ISBLANK($A386),
_xlpm.Calculation,IF(_xlpm.IsPeriodBlankCondition,"",IF(_xlpm.IsPrincipalRemainingBlankCondition,"",IF(_xlpm.IsPrincipalRemainingZeroCondition,"",_xlpm.InterestCalculation))),
_xlpm.Calculation
)</f>
        <v/>
      </c>
      <c r="G386" s="5" t="str">
        <f>_xlfn.LET(
_xlpm.PrincipalOwedCalculation,$D386-$F386,
_xlpm.IsPrincipalLessThenOrEqualToMonthlyPaymentCondition,$H385&lt;=$D386,
_xlpm.IsPrincipalZeroCondition,ROUND($H385,2) = 0,
_xlpm.IsPrincipalRemainingBlankCondition,$H385="",
_xlpm.IsPeriodBlankCondition,ISBLANK($A386),
_xlpm.Calculation,IF(_xlpm.IsPeriodBlankCondition,"",IF(_xlpm.IsPrincipalRemainingBlankCondition,"",IF(_xlpm.IsPrincipalZeroCondition,"",IF(_xlpm.IsPrincipalLessThenOrEqualToMonthlyPaymentCondition,$H385,_xlpm.PrincipalOwedCalculation)))),
_xlpm.Calculation
)</f>
        <v/>
      </c>
      <c r="H386" s="5" t="str">
        <f>_xlfn.LET(
_xlpm.StartingBalanceGreaterThanPrincipalOwedPlusPrepaymentCondition,$E386&gt;=$G386,
_xlpm.IsPrincpalOwedPlusPrepaymentLessThanOrEqualToPrincipalRemainingCondition,ROUND($G386,2)&lt;=ROUND($H385,2),
_xlpm.IsCurrentPrincapalOwedAmtGreaterThanPrevPrincipalOwedCondition,$G385&gt;$H385,
_xlpm.IsPrincipalZeroCondition,ROUND($H385,2) = 0,
_xlpm.IsPrincipalRemainingBlankCondition,$H385="",
_xlpm.IsPeriodBlankCondition,ISBLANK($A386),
_xlpm.Calculation,IF(_xlpm.IsPeriodBlankCondition,"",IF(_xlpm.IsPrincipalRemainingBlankCondition,"",IF(_xlpm.IsPrincipalZeroCondition,"",IF(_xlpm.StartingBalanceGreaterThanPrincipalOwedPlusPrepaymentCondition,$E386-$G386,0)))),
_xlpm.Calculation
)</f>
        <v/>
      </c>
      <c r="I386" s="5" t="str">
        <f>_xlfn.LET(
_xlpm.PrincpalRemainingCalculation,$B$11,
_xlpm.IsPrincipalZeroCondition,ROUND($H385,2) = 0,
_xlpm.IsPrincipalRemainingBlankCondition,$H385="",
_xlpm.IsPeriodBlankCondition,ISBLANK($A386),
_xlpm.Calculation,IF(_xlpm.IsPeriodBlankCondition,"",IF(_xlpm.IsPrincipalRemainingBlankCondition,"",IF(_xlpm.IsPrincipalZeroCondition,"",_xlpm.PrincpalRemainingCalculation))),
_xlpm.Calculation
)</f>
        <v/>
      </c>
      <c r="J386" s="5" t="str">
        <f>_xlfn.LET(
_xlpm.IsPrincipalRemainingLessThanOrEqualToPMICutoffAmtCondition,$H385&lt;=$B$2*(1-$B$13),
_xlpm.PMIMonthlyPayment,$B$17,
_xlpm.IsPrincipalZeroCondition,ROUND($H385,2) = 0,
_xlpm.IsPrincipalRemainingBlankCondition,$H385="",
_xlpm.IsPeriodBlankCondition,ISBLANK($A386),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86" s="5" t="str">
        <f>_xlfn.LET(
_xlpm.IfPMIOwedIsBlank,IF($J386 = "",0,$J386),
_xlpm.TotalMonthlyPaymentCalculation,$F386+$G386+$I386+_xlpm.IfPMIOwedIsBlank,
_xlpm.IsPrincipalZeroCondition,ROUND($H385,2) = 0,
_xlpm.IsPrincipalRemainingBlankCondition,$H385="",
_xlpm.IsPeriodBlankCondition,ISBLANK($A386),
_xlpm.Calculation,IF(_xlpm.IsPeriodBlankCondition,"",IF(_xlpm.IsPrincipalRemainingBlankCondition,"",IF(_xlpm.IsPrincipalZeroCondition,"",_xlpm.TotalMonthlyPaymentCalculation))),
_xlpm.Calculation
)</f>
        <v/>
      </c>
      <c r="M386" s="5"/>
      <c r="N386" s="5"/>
    </row>
    <row r="387" spans="1:14" x14ac:dyDescent="0.3">
      <c r="B387" s="53" t="str">
        <f t="shared" si="5"/>
        <v/>
      </c>
      <c r="C387" s="70" t="str">
        <f>IF(ISBLANK($A387),"",'Variable Mortgage Schedule'!$C387)</f>
        <v/>
      </c>
      <c r="D387" s="63" t="str">
        <f>_xlfn.LET(
_xlpm.Payment,IF(OR($C387&lt;&gt;$C386,$C386=""),-PMT($C387/12,COUNT($A387:$A$625),$H386),$D386),
_xlpm.IsPrincipalRemainingZeroCondition,ROUND($H386,2)=0,
_xlpm.IsPrincipalRemainingBlankCondition,$H386="",
_xlpm.IsPeriodBlankCondition,ISBLANK($A387),
_xlpm.Calculation,IF(_xlpm.IsPeriodBlankCondition,"",IF(_xlpm.IsPrincipalRemainingBlankCondition,"",IF(_xlpm.IsPrincipalRemainingZeroCondition,"",_xlpm.Payment))),
_xlpm.Calculation
)</f>
        <v/>
      </c>
      <c r="E387" s="5" t="str">
        <f>_xlfn.LET(
_xlpm.StartingPrincipalBalance,$H386,
_xlpm.IsPrincipalRemainingZeroCondition,ROUND($H386,2)=0,
_xlpm.IsPrincipalRemainingBlankCondition,$H386="",
_xlpm.IsPeriodBlankCondition,ISBLANK($A387),
_xlpm.Calculation,IF(_xlpm.IsPeriodBlankCondition,"",IF(_xlpm.IsPrincipalRemainingBlankCondition,"",IF(_xlpm.IsPrincipalRemainingZeroCondition,"",_xlpm.StartingPrincipalBalance))),
_xlpm.Calculation
)</f>
        <v/>
      </c>
      <c r="F387" s="5" t="str" cm="1">
        <f t="array" ref="F387">_xlfn.LET(
_xlpm.InterestCalculation,$H386*($C387/12),
_xlpm.IsPrincipalRemainingZeroCondition,ROUND($H386,2)=0,
_xlpm.IsPrincipalRemainingBlankCondition,$H386="",
_xlpm.IsPeriodBlankCondition,ISBLANK($A387),
_xlpm.Calculation,IF(_xlpm.IsPeriodBlankCondition,"",IF(_xlpm.IsPrincipalRemainingBlankCondition,"",IF(_xlpm.IsPrincipalRemainingZeroCondition,"",_xlpm.InterestCalculation))),
_xlpm.Calculation
)</f>
        <v/>
      </c>
      <c r="G387" s="5" t="str">
        <f>_xlfn.LET(
_xlpm.PrincipalOwedCalculation,$D387-$F387,
_xlpm.IsPrincipalLessThenOrEqualToMonthlyPaymentCondition,$H386&lt;=$D387,
_xlpm.IsPrincipalZeroCondition,ROUND($H386,2) = 0,
_xlpm.IsPrincipalRemainingBlankCondition,$H386="",
_xlpm.IsPeriodBlankCondition,ISBLANK($A387),
_xlpm.Calculation,IF(_xlpm.IsPeriodBlankCondition,"",IF(_xlpm.IsPrincipalRemainingBlankCondition,"",IF(_xlpm.IsPrincipalZeroCondition,"",IF(_xlpm.IsPrincipalLessThenOrEqualToMonthlyPaymentCondition,$H386,_xlpm.PrincipalOwedCalculation)))),
_xlpm.Calculation
)</f>
        <v/>
      </c>
      <c r="H387" s="5" t="str">
        <f>_xlfn.LET(
_xlpm.StartingBalanceGreaterThanPrincipalOwedPlusPrepaymentCondition,$E387&gt;=$G387,
_xlpm.IsPrincpalOwedPlusPrepaymentLessThanOrEqualToPrincipalRemainingCondition,ROUND($G387,2)&lt;=ROUND($H386,2),
_xlpm.IsCurrentPrincapalOwedAmtGreaterThanPrevPrincipalOwedCondition,$G386&gt;$H386,
_xlpm.IsPrincipalZeroCondition,ROUND($H386,2) = 0,
_xlpm.IsPrincipalRemainingBlankCondition,$H386="",
_xlpm.IsPeriodBlankCondition,ISBLANK($A387),
_xlpm.Calculation,IF(_xlpm.IsPeriodBlankCondition,"",IF(_xlpm.IsPrincipalRemainingBlankCondition,"",IF(_xlpm.IsPrincipalZeroCondition,"",IF(_xlpm.StartingBalanceGreaterThanPrincipalOwedPlusPrepaymentCondition,$E387-$G387,0)))),
_xlpm.Calculation
)</f>
        <v/>
      </c>
      <c r="I387" s="5" t="str">
        <f>_xlfn.LET(
_xlpm.PrincpalRemainingCalculation,$B$11,
_xlpm.IsPrincipalZeroCondition,ROUND($H386,2) = 0,
_xlpm.IsPrincipalRemainingBlankCondition,$H386="",
_xlpm.IsPeriodBlankCondition,ISBLANK($A387),
_xlpm.Calculation,IF(_xlpm.IsPeriodBlankCondition,"",IF(_xlpm.IsPrincipalRemainingBlankCondition,"",IF(_xlpm.IsPrincipalZeroCondition,"",_xlpm.PrincpalRemainingCalculation))),
_xlpm.Calculation
)</f>
        <v/>
      </c>
      <c r="J387" s="5" t="str">
        <f>_xlfn.LET(
_xlpm.IsPrincipalRemainingLessThanOrEqualToPMICutoffAmtCondition,$H386&lt;=$B$2*(1-$B$13),
_xlpm.PMIMonthlyPayment,$B$17,
_xlpm.IsPrincipalZeroCondition,ROUND($H386,2) = 0,
_xlpm.IsPrincipalRemainingBlankCondition,$H386="",
_xlpm.IsPeriodBlankCondition,ISBLANK($A387),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87" s="5" t="str">
        <f>_xlfn.LET(
_xlpm.IfPMIOwedIsBlank,IF($J387 = "",0,$J387),
_xlpm.TotalMonthlyPaymentCalculation,$F387+$G387+$I387+_xlpm.IfPMIOwedIsBlank,
_xlpm.IsPrincipalZeroCondition,ROUND($H386,2) = 0,
_xlpm.IsPrincipalRemainingBlankCondition,$H386="",
_xlpm.IsPeriodBlankCondition,ISBLANK($A387),
_xlpm.Calculation,IF(_xlpm.IsPeriodBlankCondition,"",IF(_xlpm.IsPrincipalRemainingBlankCondition,"",IF(_xlpm.IsPrincipalZeroCondition,"",_xlpm.TotalMonthlyPaymentCalculation))),
_xlpm.Calculation
)</f>
        <v/>
      </c>
      <c r="M387" s="30"/>
      <c r="N387" s="5"/>
    </row>
    <row r="388" spans="1:14" x14ac:dyDescent="0.3">
      <c r="B388" s="53" t="str">
        <f t="shared" si="5"/>
        <v/>
      </c>
      <c r="C388" s="70" t="str">
        <f>IF(ISBLANK($A388),"",'Variable Mortgage Schedule'!$C388)</f>
        <v/>
      </c>
      <c r="D388" s="63" t="str">
        <f>_xlfn.LET(
_xlpm.Payment,IF(OR($C388&lt;&gt;$C387,$C387=""),-PMT($C388/12,COUNT($A388:$A$625),$H387),$D387),
_xlpm.IsPrincipalRemainingZeroCondition,ROUND($H387,2)=0,
_xlpm.IsPrincipalRemainingBlankCondition,$H387="",
_xlpm.IsPeriodBlankCondition,ISBLANK($A388),
_xlpm.Calculation,IF(_xlpm.IsPeriodBlankCondition,"",IF(_xlpm.IsPrincipalRemainingBlankCondition,"",IF(_xlpm.IsPrincipalRemainingZeroCondition,"",_xlpm.Payment))),
_xlpm.Calculation
)</f>
        <v/>
      </c>
      <c r="E388" s="5" t="str">
        <f>_xlfn.LET(
_xlpm.StartingPrincipalBalance,$H387,
_xlpm.IsPrincipalRemainingZeroCondition,ROUND($H387,2)=0,
_xlpm.IsPrincipalRemainingBlankCondition,$H387="",
_xlpm.IsPeriodBlankCondition,ISBLANK($A388),
_xlpm.Calculation,IF(_xlpm.IsPeriodBlankCondition,"",IF(_xlpm.IsPrincipalRemainingBlankCondition,"",IF(_xlpm.IsPrincipalRemainingZeroCondition,"",_xlpm.StartingPrincipalBalance))),
_xlpm.Calculation
)</f>
        <v/>
      </c>
      <c r="F388" s="5" t="str" cm="1">
        <f t="array" ref="F388">_xlfn.LET(
_xlpm.InterestCalculation,$H387*($C388/12),
_xlpm.IsPrincipalRemainingZeroCondition,ROUND($H387,2)=0,
_xlpm.IsPrincipalRemainingBlankCondition,$H387="",
_xlpm.IsPeriodBlankCondition,ISBLANK($A388),
_xlpm.Calculation,IF(_xlpm.IsPeriodBlankCondition,"",IF(_xlpm.IsPrincipalRemainingBlankCondition,"",IF(_xlpm.IsPrincipalRemainingZeroCondition,"",_xlpm.InterestCalculation))),
_xlpm.Calculation
)</f>
        <v/>
      </c>
      <c r="G388" s="5" t="str">
        <f>_xlfn.LET(
_xlpm.PrincipalOwedCalculation,$D388-$F388,
_xlpm.IsPrincipalLessThenOrEqualToMonthlyPaymentCondition,$H387&lt;=$D388,
_xlpm.IsPrincipalZeroCondition,ROUND($H387,2) = 0,
_xlpm.IsPrincipalRemainingBlankCondition,$H387="",
_xlpm.IsPeriodBlankCondition,ISBLANK($A388),
_xlpm.Calculation,IF(_xlpm.IsPeriodBlankCondition,"",IF(_xlpm.IsPrincipalRemainingBlankCondition,"",IF(_xlpm.IsPrincipalZeroCondition,"",IF(_xlpm.IsPrincipalLessThenOrEqualToMonthlyPaymentCondition,$H387,_xlpm.PrincipalOwedCalculation)))),
_xlpm.Calculation
)</f>
        <v/>
      </c>
      <c r="H388" s="5" t="str">
        <f>_xlfn.LET(
_xlpm.StartingBalanceGreaterThanPrincipalOwedPlusPrepaymentCondition,$E388&gt;=$G388,
_xlpm.IsPrincpalOwedPlusPrepaymentLessThanOrEqualToPrincipalRemainingCondition,ROUND($G388,2)&lt;=ROUND($H387,2),
_xlpm.IsCurrentPrincapalOwedAmtGreaterThanPrevPrincipalOwedCondition,$G387&gt;$H387,
_xlpm.IsPrincipalZeroCondition,ROUND($H387,2) = 0,
_xlpm.IsPrincipalRemainingBlankCondition,$H387="",
_xlpm.IsPeriodBlankCondition,ISBLANK($A388),
_xlpm.Calculation,IF(_xlpm.IsPeriodBlankCondition,"",IF(_xlpm.IsPrincipalRemainingBlankCondition,"",IF(_xlpm.IsPrincipalZeroCondition,"",IF(_xlpm.StartingBalanceGreaterThanPrincipalOwedPlusPrepaymentCondition,$E388-$G388,0)))),
_xlpm.Calculation
)</f>
        <v/>
      </c>
      <c r="I388" s="5" t="str">
        <f>_xlfn.LET(
_xlpm.PrincpalRemainingCalculation,$B$11,
_xlpm.IsPrincipalZeroCondition,ROUND($H387,2) = 0,
_xlpm.IsPrincipalRemainingBlankCondition,$H387="",
_xlpm.IsPeriodBlankCondition,ISBLANK($A388),
_xlpm.Calculation,IF(_xlpm.IsPeriodBlankCondition,"",IF(_xlpm.IsPrincipalRemainingBlankCondition,"",IF(_xlpm.IsPrincipalZeroCondition,"",_xlpm.PrincpalRemainingCalculation))),
_xlpm.Calculation
)</f>
        <v/>
      </c>
      <c r="J388" s="5" t="str">
        <f>_xlfn.LET(
_xlpm.IsPrincipalRemainingLessThanOrEqualToPMICutoffAmtCondition,$H387&lt;=$B$2*(1-$B$13),
_xlpm.PMIMonthlyPayment,$B$17,
_xlpm.IsPrincipalZeroCondition,ROUND($H387,2) = 0,
_xlpm.IsPrincipalRemainingBlankCondition,$H387="",
_xlpm.IsPeriodBlankCondition,ISBLANK($A388),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88" s="5" t="str">
        <f>_xlfn.LET(
_xlpm.IfPMIOwedIsBlank,IF($J388 = "",0,$J388),
_xlpm.TotalMonthlyPaymentCalculation,$F388+$G388+$I388+_xlpm.IfPMIOwedIsBlank,
_xlpm.IsPrincipalZeroCondition,ROUND($H387,2) = 0,
_xlpm.IsPrincipalRemainingBlankCondition,$H387="",
_xlpm.IsPeriodBlankCondition,ISBLANK($A388),
_xlpm.Calculation,IF(_xlpm.IsPeriodBlankCondition,"",IF(_xlpm.IsPrincipalRemainingBlankCondition,"",IF(_xlpm.IsPrincipalZeroCondition,"",_xlpm.TotalMonthlyPaymentCalculation))),
_xlpm.Calculation
)</f>
        <v/>
      </c>
      <c r="N388" s="5"/>
    </row>
    <row r="389" spans="1:14" x14ac:dyDescent="0.3">
      <c r="B389" s="53" t="str">
        <f t="shared" si="5"/>
        <v/>
      </c>
      <c r="C389" s="70" t="str">
        <f>IF(ISBLANK($A389),"",'Variable Mortgage Schedule'!$C389)</f>
        <v/>
      </c>
      <c r="D389" s="63" t="str">
        <f>_xlfn.LET(
_xlpm.Payment,IF(OR($C389&lt;&gt;$C388,$C388=""),-PMT($C389/12,COUNT($A389:$A$625),$H388),$D388),
_xlpm.IsPrincipalRemainingZeroCondition,ROUND($H388,2)=0,
_xlpm.IsPrincipalRemainingBlankCondition,$H388="",
_xlpm.IsPeriodBlankCondition,ISBLANK($A389),
_xlpm.Calculation,IF(_xlpm.IsPeriodBlankCondition,"",IF(_xlpm.IsPrincipalRemainingBlankCondition,"",IF(_xlpm.IsPrincipalRemainingZeroCondition,"",_xlpm.Payment))),
_xlpm.Calculation
)</f>
        <v/>
      </c>
      <c r="E389" s="5" t="str">
        <f>_xlfn.LET(
_xlpm.StartingPrincipalBalance,$H388,
_xlpm.IsPrincipalRemainingZeroCondition,ROUND($H388,2)=0,
_xlpm.IsPrincipalRemainingBlankCondition,$H388="",
_xlpm.IsPeriodBlankCondition,ISBLANK($A389),
_xlpm.Calculation,IF(_xlpm.IsPeriodBlankCondition,"",IF(_xlpm.IsPrincipalRemainingBlankCondition,"",IF(_xlpm.IsPrincipalRemainingZeroCondition,"",_xlpm.StartingPrincipalBalance))),
_xlpm.Calculation
)</f>
        <v/>
      </c>
      <c r="F389" s="5" t="str" cm="1">
        <f t="array" ref="F389">_xlfn.LET(
_xlpm.InterestCalculation,$H388*($C389/12),
_xlpm.IsPrincipalRemainingZeroCondition,ROUND($H388,2)=0,
_xlpm.IsPrincipalRemainingBlankCondition,$H388="",
_xlpm.IsPeriodBlankCondition,ISBLANK($A389),
_xlpm.Calculation,IF(_xlpm.IsPeriodBlankCondition,"",IF(_xlpm.IsPrincipalRemainingBlankCondition,"",IF(_xlpm.IsPrincipalRemainingZeroCondition,"",_xlpm.InterestCalculation))),
_xlpm.Calculation
)</f>
        <v/>
      </c>
      <c r="G389" s="5" t="str">
        <f>_xlfn.LET(
_xlpm.PrincipalOwedCalculation,$D389-$F389,
_xlpm.IsPrincipalLessThenOrEqualToMonthlyPaymentCondition,$H388&lt;=$D389,
_xlpm.IsPrincipalZeroCondition,ROUND($H388,2) = 0,
_xlpm.IsPrincipalRemainingBlankCondition,$H388="",
_xlpm.IsPeriodBlankCondition,ISBLANK($A389),
_xlpm.Calculation,IF(_xlpm.IsPeriodBlankCondition,"",IF(_xlpm.IsPrincipalRemainingBlankCondition,"",IF(_xlpm.IsPrincipalZeroCondition,"",IF(_xlpm.IsPrincipalLessThenOrEqualToMonthlyPaymentCondition,$H388,_xlpm.PrincipalOwedCalculation)))),
_xlpm.Calculation
)</f>
        <v/>
      </c>
      <c r="H389" s="5" t="str">
        <f>_xlfn.LET(
_xlpm.StartingBalanceGreaterThanPrincipalOwedPlusPrepaymentCondition,$E389&gt;=$G389,
_xlpm.IsPrincpalOwedPlusPrepaymentLessThanOrEqualToPrincipalRemainingCondition,ROUND($G389,2)&lt;=ROUND($H388,2),
_xlpm.IsCurrentPrincapalOwedAmtGreaterThanPrevPrincipalOwedCondition,$G388&gt;$H388,
_xlpm.IsPrincipalZeroCondition,ROUND($H388,2) = 0,
_xlpm.IsPrincipalRemainingBlankCondition,$H388="",
_xlpm.IsPeriodBlankCondition,ISBLANK($A389),
_xlpm.Calculation,IF(_xlpm.IsPeriodBlankCondition,"",IF(_xlpm.IsPrincipalRemainingBlankCondition,"",IF(_xlpm.IsPrincipalZeroCondition,"",IF(_xlpm.StartingBalanceGreaterThanPrincipalOwedPlusPrepaymentCondition,$E389-$G389,0)))),
_xlpm.Calculation
)</f>
        <v/>
      </c>
      <c r="I389" s="5" t="str">
        <f>_xlfn.LET(
_xlpm.PrincpalRemainingCalculation,$B$11,
_xlpm.IsPrincipalZeroCondition,ROUND($H388,2) = 0,
_xlpm.IsPrincipalRemainingBlankCondition,$H388="",
_xlpm.IsPeriodBlankCondition,ISBLANK($A389),
_xlpm.Calculation,IF(_xlpm.IsPeriodBlankCondition,"",IF(_xlpm.IsPrincipalRemainingBlankCondition,"",IF(_xlpm.IsPrincipalZeroCondition,"",_xlpm.PrincpalRemainingCalculation))),
_xlpm.Calculation
)</f>
        <v/>
      </c>
      <c r="J389" s="5" t="str">
        <f>_xlfn.LET(
_xlpm.IsPrincipalRemainingLessThanOrEqualToPMICutoffAmtCondition,$H388&lt;=$B$2*(1-$B$13),
_xlpm.PMIMonthlyPayment,$B$17,
_xlpm.IsPrincipalZeroCondition,ROUND($H388,2) = 0,
_xlpm.IsPrincipalRemainingBlankCondition,$H388="",
_xlpm.IsPeriodBlankCondition,ISBLANK($A389),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89" s="5" t="str">
        <f>_xlfn.LET(
_xlpm.IfPMIOwedIsBlank,IF($J389 = "",0,$J389),
_xlpm.TotalMonthlyPaymentCalculation,$F389+$G389+$I389+_xlpm.IfPMIOwedIsBlank,
_xlpm.IsPrincipalZeroCondition,ROUND($H388,2) = 0,
_xlpm.IsPrincipalRemainingBlankCondition,$H388="",
_xlpm.IsPeriodBlankCondition,ISBLANK($A389),
_xlpm.Calculation,IF(_xlpm.IsPeriodBlankCondition,"",IF(_xlpm.IsPrincipalRemainingBlankCondition,"",IF(_xlpm.IsPrincipalZeroCondition,"",_xlpm.TotalMonthlyPaymentCalculation))),
_xlpm.Calculation
)</f>
        <v/>
      </c>
      <c r="N389" s="5"/>
    </row>
    <row r="390" spans="1:14" x14ac:dyDescent="0.3">
      <c r="B390" s="53" t="str">
        <f t="shared" si="5"/>
        <v/>
      </c>
      <c r="C390" s="70" t="str">
        <f>IF(ISBLANK($A390),"",'Variable Mortgage Schedule'!$C390)</f>
        <v/>
      </c>
      <c r="D390" s="63" t="str">
        <f>_xlfn.LET(
_xlpm.Payment,IF(OR($C390&lt;&gt;$C389,$C389=""),-PMT($C390/12,COUNT($A390:$A$625),$H389),$D389),
_xlpm.IsPrincipalRemainingZeroCondition,ROUND($H389,2)=0,
_xlpm.IsPrincipalRemainingBlankCondition,$H389="",
_xlpm.IsPeriodBlankCondition,ISBLANK($A390),
_xlpm.Calculation,IF(_xlpm.IsPeriodBlankCondition,"",IF(_xlpm.IsPrincipalRemainingBlankCondition,"",IF(_xlpm.IsPrincipalRemainingZeroCondition,"",_xlpm.Payment))),
_xlpm.Calculation
)</f>
        <v/>
      </c>
      <c r="E390" s="5" t="str">
        <f>_xlfn.LET(
_xlpm.StartingPrincipalBalance,$H389,
_xlpm.IsPrincipalRemainingZeroCondition,ROUND($H389,2)=0,
_xlpm.IsPrincipalRemainingBlankCondition,$H389="",
_xlpm.IsPeriodBlankCondition,ISBLANK($A390),
_xlpm.Calculation,IF(_xlpm.IsPeriodBlankCondition,"",IF(_xlpm.IsPrincipalRemainingBlankCondition,"",IF(_xlpm.IsPrincipalRemainingZeroCondition,"",_xlpm.StartingPrincipalBalance))),
_xlpm.Calculation
)</f>
        <v/>
      </c>
      <c r="F390" s="5" t="str" cm="1">
        <f t="array" ref="F390">_xlfn.LET(
_xlpm.InterestCalculation,$H389*($C390/12),
_xlpm.IsPrincipalRemainingZeroCondition,ROUND($H389,2)=0,
_xlpm.IsPrincipalRemainingBlankCondition,$H389="",
_xlpm.IsPeriodBlankCondition,ISBLANK($A390),
_xlpm.Calculation,IF(_xlpm.IsPeriodBlankCondition,"",IF(_xlpm.IsPrincipalRemainingBlankCondition,"",IF(_xlpm.IsPrincipalRemainingZeroCondition,"",_xlpm.InterestCalculation))),
_xlpm.Calculation
)</f>
        <v/>
      </c>
      <c r="G390" s="5" t="str">
        <f>_xlfn.LET(
_xlpm.PrincipalOwedCalculation,$D390-$F390,
_xlpm.IsPrincipalLessThenOrEqualToMonthlyPaymentCondition,$H389&lt;=$D390,
_xlpm.IsPrincipalZeroCondition,ROUND($H389,2) = 0,
_xlpm.IsPrincipalRemainingBlankCondition,$H389="",
_xlpm.IsPeriodBlankCondition,ISBLANK($A390),
_xlpm.Calculation,IF(_xlpm.IsPeriodBlankCondition,"",IF(_xlpm.IsPrincipalRemainingBlankCondition,"",IF(_xlpm.IsPrincipalZeroCondition,"",IF(_xlpm.IsPrincipalLessThenOrEqualToMonthlyPaymentCondition,$H389,_xlpm.PrincipalOwedCalculation)))),
_xlpm.Calculation
)</f>
        <v/>
      </c>
      <c r="H390" s="5" t="str">
        <f>_xlfn.LET(
_xlpm.StartingBalanceGreaterThanPrincipalOwedPlusPrepaymentCondition,$E390&gt;=$G390,
_xlpm.IsPrincpalOwedPlusPrepaymentLessThanOrEqualToPrincipalRemainingCondition,ROUND($G390,2)&lt;=ROUND($H389,2),
_xlpm.IsCurrentPrincapalOwedAmtGreaterThanPrevPrincipalOwedCondition,$G389&gt;$H389,
_xlpm.IsPrincipalZeroCondition,ROUND($H389,2) = 0,
_xlpm.IsPrincipalRemainingBlankCondition,$H389="",
_xlpm.IsPeriodBlankCondition,ISBLANK($A390),
_xlpm.Calculation,IF(_xlpm.IsPeriodBlankCondition,"",IF(_xlpm.IsPrincipalRemainingBlankCondition,"",IF(_xlpm.IsPrincipalZeroCondition,"",IF(_xlpm.StartingBalanceGreaterThanPrincipalOwedPlusPrepaymentCondition,$E390-$G390,0)))),
_xlpm.Calculation
)</f>
        <v/>
      </c>
      <c r="I390" s="5" t="str">
        <f>_xlfn.LET(
_xlpm.PrincpalRemainingCalculation,$B$11,
_xlpm.IsPrincipalZeroCondition,ROUND($H389,2) = 0,
_xlpm.IsPrincipalRemainingBlankCondition,$H389="",
_xlpm.IsPeriodBlankCondition,ISBLANK($A390),
_xlpm.Calculation,IF(_xlpm.IsPeriodBlankCondition,"",IF(_xlpm.IsPrincipalRemainingBlankCondition,"",IF(_xlpm.IsPrincipalZeroCondition,"",_xlpm.PrincpalRemainingCalculation))),
_xlpm.Calculation
)</f>
        <v/>
      </c>
      <c r="J390" s="5" t="str">
        <f>_xlfn.LET(
_xlpm.IsPrincipalRemainingLessThanOrEqualToPMICutoffAmtCondition,$H389&lt;=$B$2*(1-$B$13),
_xlpm.PMIMonthlyPayment,$B$17,
_xlpm.IsPrincipalZeroCondition,ROUND($H389,2) = 0,
_xlpm.IsPrincipalRemainingBlankCondition,$H389="",
_xlpm.IsPeriodBlankCondition,ISBLANK($A390),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90" s="5" t="str">
        <f>_xlfn.LET(
_xlpm.IfPMIOwedIsBlank,IF($J390 = "",0,$J390),
_xlpm.TotalMonthlyPaymentCalculation,$F390+$G390+$I390+_xlpm.IfPMIOwedIsBlank,
_xlpm.IsPrincipalZeroCondition,ROUND($H389,2) = 0,
_xlpm.IsPrincipalRemainingBlankCondition,$H389="",
_xlpm.IsPeriodBlankCondition,ISBLANK($A390),
_xlpm.Calculation,IF(_xlpm.IsPeriodBlankCondition,"",IF(_xlpm.IsPrincipalRemainingBlankCondition,"",IF(_xlpm.IsPrincipalZeroCondition,"",_xlpm.TotalMonthlyPaymentCalculation))),
_xlpm.Calculation
)</f>
        <v/>
      </c>
      <c r="N390" s="5"/>
    </row>
    <row r="391" spans="1:14" x14ac:dyDescent="0.3">
      <c r="B391" s="53" t="str">
        <f t="shared" si="5"/>
        <v/>
      </c>
      <c r="C391" s="70" t="str">
        <f>IF(ISBLANK($A391),"",'Variable Mortgage Schedule'!$C391)</f>
        <v/>
      </c>
      <c r="D391" s="63" t="str">
        <f>_xlfn.LET(
_xlpm.Payment,IF(OR($C391&lt;&gt;$C390,$C390=""),-PMT($C391/12,COUNT($A391:$A$625),$H390),$D390),
_xlpm.IsPrincipalRemainingZeroCondition,ROUND($H390,2)=0,
_xlpm.IsPrincipalRemainingBlankCondition,$H390="",
_xlpm.IsPeriodBlankCondition,ISBLANK($A391),
_xlpm.Calculation,IF(_xlpm.IsPeriodBlankCondition,"",IF(_xlpm.IsPrincipalRemainingBlankCondition,"",IF(_xlpm.IsPrincipalRemainingZeroCondition,"",_xlpm.Payment))),
_xlpm.Calculation
)</f>
        <v/>
      </c>
      <c r="E391" s="5" t="str">
        <f>_xlfn.LET(
_xlpm.StartingPrincipalBalance,$H390,
_xlpm.IsPrincipalRemainingZeroCondition,ROUND($H390,2)=0,
_xlpm.IsPrincipalRemainingBlankCondition,$H390="",
_xlpm.IsPeriodBlankCondition,ISBLANK($A391),
_xlpm.Calculation,IF(_xlpm.IsPeriodBlankCondition,"",IF(_xlpm.IsPrincipalRemainingBlankCondition,"",IF(_xlpm.IsPrincipalRemainingZeroCondition,"",_xlpm.StartingPrincipalBalance))),
_xlpm.Calculation
)</f>
        <v/>
      </c>
      <c r="F391" s="5" t="str" cm="1">
        <f t="array" ref="F391">_xlfn.LET(
_xlpm.InterestCalculation,$H390*($C391/12),
_xlpm.IsPrincipalRemainingZeroCondition,ROUND($H390,2)=0,
_xlpm.IsPrincipalRemainingBlankCondition,$H390="",
_xlpm.IsPeriodBlankCondition,ISBLANK($A391),
_xlpm.Calculation,IF(_xlpm.IsPeriodBlankCondition,"",IF(_xlpm.IsPrincipalRemainingBlankCondition,"",IF(_xlpm.IsPrincipalRemainingZeroCondition,"",_xlpm.InterestCalculation))),
_xlpm.Calculation
)</f>
        <v/>
      </c>
      <c r="G391" s="5" t="str">
        <f>_xlfn.LET(
_xlpm.PrincipalOwedCalculation,$D391-$F391,
_xlpm.IsPrincipalLessThenOrEqualToMonthlyPaymentCondition,$H390&lt;=$D391,
_xlpm.IsPrincipalZeroCondition,ROUND($H390,2) = 0,
_xlpm.IsPrincipalRemainingBlankCondition,$H390="",
_xlpm.IsPeriodBlankCondition,ISBLANK($A391),
_xlpm.Calculation,IF(_xlpm.IsPeriodBlankCondition,"",IF(_xlpm.IsPrincipalRemainingBlankCondition,"",IF(_xlpm.IsPrincipalZeroCondition,"",IF(_xlpm.IsPrincipalLessThenOrEqualToMonthlyPaymentCondition,$H390,_xlpm.PrincipalOwedCalculation)))),
_xlpm.Calculation
)</f>
        <v/>
      </c>
      <c r="H391" s="5" t="str">
        <f>_xlfn.LET(
_xlpm.StartingBalanceGreaterThanPrincipalOwedPlusPrepaymentCondition,$E391&gt;=$G391,
_xlpm.IsPrincpalOwedPlusPrepaymentLessThanOrEqualToPrincipalRemainingCondition,ROUND($G391,2)&lt;=ROUND($H390,2),
_xlpm.IsCurrentPrincapalOwedAmtGreaterThanPrevPrincipalOwedCondition,$G390&gt;$H390,
_xlpm.IsPrincipalZeroCondition,ROUND($H390,2) = 0,
_xlpm.IsPrincipalRemainingBlankCondition,$H390="",
_xlpm.IsPeriodBlankCondition,ISBLANK($A391),
_xlpm.Calculation,IF(_xlpm.IsPeriodBlankCondition,"",IF(_xlpm.IsPrincipalRemainingBlankCondition,"",IF(_xlpm.IsPrincipalZeroCondition,"",IF(_xlpm.StartingBalanceGreaterThanPrincipalOwedPlusPrepaymentCondition,$E391-$G391,0)))),
_xlpm.Calculation
)</f>
        <v/>
      </c>
      <c r="I391" s="5" t="str">
        <f>_xlfn.LET(
_xlpm.PrincpalRemainingCalculation,$B$11,
_xlpm.IsPrincipalZeroCondition,ROUND($H390,2) = 0,
_xlpm.IsPrincipalRemainingBlankCondition,$H390="",
_xlpm.IsPeriodBlankCondition,ISBLANK($A391),
_xlpm.Calculation,IF(_xlpm.IsPeriodBlankCondition,"",IF(_xlpm.IsPrincipalRemainingBlankCondition,"",IF(_xlpm.IsPrincipalZeroCondition,"",_xlpm.PrincpalRemainingCalculation))),
_xlpm.Calculation
)</f>
        <v/>
      </c>
      <c r="J391" s="5" t="str">
        <f>_xlfn.LET(
_xlpm.IsPrincipalRemainingLessThanOrEqualToPMICutoffAmtCondition,$H390&lt;=$B$2*(1-$B$13),
_xlpm.PMIMonthlyPayment,$B$17,
_xlpm.IsPrincipalZeroCondition,ROUND($H390,2) = 0,
_xlpm.IsPrincipalRemainingBlankCondition,$H390="",
_xlpm.IsPeriodBlankCondition,ISBLANK($A391),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91" s="5" t="str">
        <f>_xlfn.LET(
_xlpm.IfPMIOwedIsBlank,IF($J391 = "",0,$J391),
_xlpm.TotalMonthlyPaymentCalculation,$F391+$G391+$I391+_xlpm.IfPMIOwedIsBlank,
_xlpm.IsPrincipalZeroCondition,ROUND($H390,2) = 0,
_xlpm.IsPrincipalRemainingBlankCondition,$H390="",
_xlpm.IsPeriodBlankCondition,ISBLANK($A391),
_xlpm.Calculation,IF(_xlpm.IsPeriodBlankCondition,"",IF(_xlpm.IsPrincipalRemainingBlankCondition,"",IF(_xlpm.IsPrincipalZeroCondition,"",_xlpm.TotalMonthlyPaymentCalculation))),
_xlpm.Calculation
)</f>
        <v/>
      </c>
      <c r="N391" s="5"/>
    </row>
    <row r="392" spans="1:14" x14ac:dyDescent="0.3">
      <c r="B392" s="53" t="str">
        <f t="shared" si="5"/>
        <v/>
      </c>
      <c r="C392" s="70" t="str">
        <f>IF(ISBLANK($A392),"",'Variable Mortgage Schedule'!$C392)</f>
        <v/>
      </c>
      <c r="D392" s="63" t="str">
        <f>_xlfn.LET(
_xlpm.Payment,IF(OR($C392&lt;&gt;$C391,$C391=""),-PMT($C392/12,COUNT($A392:$A$625),$H391),$D391),
_xlpm.IsPrincipalRemainingZeroCondition,ROUND($H391,2)=0,
_xlpm.IsPrincipalRemainingBlankCondition,$H391="",
_xlpm.IsPeriodBlankCondition,ISBLANK($A392),
_xlpm.Calculation,IF(_xlpm.IsPeriodBlankCondition,"",IF(_xlpm.IsPrincipalRemainingBlankCondition,"",IF(_xlpm.IsPrincipalRemainingZeroCondition,"",_xlpm.Payment))),
_xlpm.Calculation
)</f>
        <v/>
      </c>
      <c r="E392" s="5" t="str">
        <f>_xlfn.LET(
_xlpm.StartingPrincipalBalance,$H391,
_xlpm.IsPrincipalRemainingZeroCondition,ROUND($H391,2)=0,
_xlpm.IsPrincipalRemainingBlankCondition,$H391="",
_xlpm.IsPeriodBlankCondition,ISBLANK($A392),
_xlpm.Calculation,IF(_xlpm.IsPeriodBlankCondition,"",IF(_xlpm.IsPrincipalRemainingBlankCondition,"",IF(_xlpm.IsPrincipalRemainingZeroCondition,"",_xlpm.StartingPrincipalBalance))),
_xlpm.Calculation
)</f>
        <v/>
      </c>
      <c r="F392" s="5" t="str" cm="1">
        <f t="array" ref="F392">_xlfn.LET(
_xlpm.InterestCalculation,$H391*($C392/12),
_xlpm.IsPrincipalRemainingZeroCondition,ROUND($H391,2)=0,
_xlpm.IsPrincipalRemainingBlankCondition,$H391="",
_xlpm.IsPeriodBlankCondition,ISBLANK($A392),
_xlpm.Calculation,IF(_xlpm.IsPeriodBlankCondition,"",IF(_xlpm.IsPrincipalRemainingBlankCondition,"",IF(_xlpm.IsPrincipalRemainingZeroCondition,"",_xlpm.InterestCalculation))),
_xlpm.Calculation
)</f>
        <v/>
      </c>
      <c r="G392" s="5" t="str">
        <f>_xlfn.LET(
_xlpm.PrincipalOwedCalculation,$D392-$F392,
_xlpm.IsPrincipalLessThenOrEqualToMonthlyPaymentCondition,$H391&lt;=$D392,
_xlpm.IsPrincipalZeroCondition,ROUND($H391,2) = 0,
_xlpm.IsPrincipalRemainingBlankCondition,$H391="",
_xlpm.IsPeriodBlankCondition,ISBLANK($A392),
_xlpm.Calculation,IF(_xlpm.IsPeriodBlankCondition,"",IF(_xlpm.IsPrincipalRemainingBlankCondition,"",IF(_xlpm.IsPrincipalZeroCondition,"",IF(_xlpm.IsPrincipalLessThenOrEqualToMonthlyPaymentCondition,$H391,_xlpm.PrincipalOwedCalculation)))),
_xlpm.Calculation
)</f>
        <v/>
      </c>
      <c r="H392" s="5" t="str">
        <f>_xlfn.LET(
_xlpm.StartingBalanceGreaterThanPrincipalOwedPlusPrepaymentCondition,$E392&gt;=$G392,
_xlpm.IsPrincpalOwedPlusPrepaymentLessThanOrEqualToPrincipalRemainingCondition,ROUND($G392,2)&lt;=ROUND($H391,2),
_xlpm.IsCurrentPrincapalOwedAmtGreaterThanPrevPrincipalOwedCondition,$G391&gt;$H391,
_xlpm.IsPrincipalZeroCondition,ROUND($H391,2) = 0,
_xlpm.IsPrincipalRemainingBlankCondition,$H391="",
_xlpm.IsPeriodBlankCondition,ISBLANK($A392),
_xlpm.Calculation,IF(_xlpm.IsPeriodBlankCondition,"",IF(_xlpm.IsPrincipalRemainingBlankCondition,"",IF(_xlpm.IsPrincipalZeroCondition,"",IF(_xlpm.StartingBalanceGreaterThanPrincipalOwedPlusPrepaymentCondition,$E392-$G392,0)))),
_xlpm.Calculation
)</f>
        <v/>
      </c>
      <c r="I392" s="5" t="str">
        <f>_xlfn.LET(
_xlpm.PrincpalRemainingCalculation,$B$11,
_xlpm.IsPrincipalZeroCondition,ROUND($H391,2) = 0,
_xlpm.IsPrincipalRemainingBlankCondition,$H391="",
_xlpm.IsPeriodBlankCondition,ISBLANK($A392),
_xlpm.Calculation,IF(_xlpm.IsPeriodBlankCondition,"",IF(_xlpm.IsPrincipalRemainingBlankCondition,"",IF(_xlpm.IsPrincipalZeroCondition,"",_xlpm.PrincpalRemainingCalculation))),
_xlpm.Calculation
)</f>
        <v/>
      </c>
      <c r="J392" s="5" t="str">
        <f>_xlfn.LET(
_xlpm.IsPrincipalRemainingLessThanOrEqualToPMICutoffAmtCondition,$H391&lt;=$B$2*(1-$B$13),
_xlpm.PMIMonthlyPayment,$B$17,
_xlpm.IsPrincipalZeroCondition,ROUND($H391,2) = 0,
_xlpm.IsPrincipalRemainingBlankCondition,$H391="",
_xlpm.IsPeriodBlankCondition,ISBLANK($A392),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92" s="5" t="str">
        <f>_xlfn.LET(
_xlpm.IfPMIOwedIsBlank,IF($J392 = "",0,$J392),
_xlpm.TotalMonthlyPaymentCalculation,$F392+$G392+$I392+_xlpm.IfPMIOwedIsBlank,
_xlpm.IsPrincipalZeroCondition,ROUND($H391,2) = 0,
_xlpm.IsPrincipalRemainingBlankCondition,$H391="",
_xlpm.IsPeriodBlankCondition,ISBLANK($A392),
_xlpm.Calculation,IF(_xlpm.IsPeriodBlankCondition,"",IF(_xlpm.IsPrincipalRemainingBlankCondition,"",IF(_xlpm.IsPrincipalZeroCondition,"",_xlpm.TotalMonthlyPaymentCalculation))),
_xlpm.Calculation
)</f>
        <v/>
      </c>
      <c r="N392" s="5"/>
    </row>
    <row r="393" spans="1:14" x14ac:dyDescent="0.3">
      <c r="B393" s="53" t="str">
        <f t="shared" si="5"/>
        <v/>
      </c>
      <c r="C393" s="70" t="str">
        <f>IF(ISBLANK($A393),"",'Variable Mortgage Schedule'!$C393)</f>
        <v/>
      </c>
      <c r="D393" s="63" t="str">
        <f>_xlfn.LET(
_xlpm.Payment,IF(OR($C393&lt;&gt;$C392,$C392=""),-PMT($C393/12,COUNT($A393:$A$625),$H392),$D392),
_xlpm.IsPrincipalRemainingZeroCondition,ROUND($H392,2)=0,
_xlpm.IsPrincipalRemainingBlankCondition,$H392="",
_xlpm.IsPeriodBlankCondition,ISBLANK($A393),
_xlpm.Calculation,IF(_xlpm.IsPeriodBlankCondition,"",IF(_xlpm.IsPrincipalRemainingBlankCondition,"",IF(_xlpm.IsPrincipalRemainingZeroCondition,"",_xlpm.Payment))),
_xlpm.Calculation
)</f>
        <v/>
      </c>
      <c r="E393" s="5" t="str">
        <f>_xlfn.LET(
_xlpm.StartingPrincipalBalance,$H392,
_xlpm.IsPrincipalRemainingZeroCondition,ROUND($H392,2)=0,
_xlpm.IsPrincipalRemainingBlankCondition,$H392="",
_xlpm.IsPeriodBlankCondition,ISBLANK($A393),
_xlpm.Calculation,IF(_xlpm.IsPeriodBlankCondition,"",IF(_xlpm.IsPrincipalRemainingBlankCondition,"",IF(_xlpm.IsPrincipalRemainingZeroCondition,"",_xlpm.StartingPrincipalBalance))),
_xlpm.Calculation
)</f>
        <v/>
      </c>
      <c r="F393" s="5" t="str" cm="1">
        <f t="array" ref="F393">_xlfn.LET(
_xlpm.InterestCalculation,$H392*($C393/12),
_xlpm.IsPrincipalRemainingZeroCondition,ROUND($H392,2)=0,
_xlpm.IsPrincipalRemainingBlankCondition,$H392="",
_xlpm.IsPeriodBlankCondition,ISBLANK($A393),
_xlpm.Calculation,IF(_xlpm.IsPeriodBlankCondition,"",IF(_xlpm.IsPrincipalRemainingBlankCondition,"",IF(_xlpm.IsPrincipalRemainingZeroCondition,"",_xlpm.InterestCalculation))),
_xlpm.Calculation
)</f>
        <v/>
      </c>
      <c r="G393" s="5" t="str">
        <f>_xlfn.LET(
_xlpm.PrincipalOwedCalculation,$D393-$F393,
_xlpm.IsPrincipalLessThenOrEqualToMonthlyPaymentCondition,$H392&lt;=$D393,
_xlpm.IsPrincipalZeroCondition,ROUND($H392,2) = 0,
_xlpm.IsPrincipalRemainingBlankCondition,$H392="",
_xlpm.IsPeriodBlankCondition,ISBLANK($A393),
_xlpm.Calculation,IF(_xlpm.IsPeriodBlankCondition,"",IF(_xlpm.IsPrincipalRemainingBlankCondition,"",IF(_xlpm.IsPrincipalZeroCondition,"",IF(_xlpm.IsPrincipalLessThenOrEqualToMonthlyPaymentCondition,$H392,_xlpm.PrincipalOwedCalculation)))),
_xlpm.Calculation
)</f>
        <v/>
      </c>
      <c r="H393" s="5" t="str">
        <f>_xlfn.LET(
_xlpm.StartingBalanceGreaterThanPrincipalOwedPlusPrepaymentCondition,$E393&gt;=$G393,
_xlpm.IsPrincpalOwedPlusPrepaymentLessThanOrEqualToPrincipalRemainingCondition,ROUND($G393,2)&lt;=ROUND($H392,2),
_xlpm.IsCurrentPrincapalOwedAmtGreaterThanPrevPrincipalOwedCondition,$G392&gt;$H392,
_xlpm.IsPrincipalZeroCondition,ROUND($H392,2) = 0,
_xlpm.IsPrincipalRemainingBlankCondition,$H392="",
_xlpm.IsPeriodBlankCondition,ISBLANK($A393),
_xlpm.Calculation,IF(_xlpm.IsPeriodBlankCondition,"",IF(_xlpm.IsPrincipalRemainingBlankCondition,"",IF(_xlpm.IsPrincipalZeroCondition,"",IF(_xlpm.StartingBalanceGreaterThanPrincipalOwedPlusPrepaymentCondition,$E393-$G393,0)))),
_xlpm.Calculation
)</f>
        <v/>
      </c>
      <c r="I393" s="5" t="str">
        <f>_xlfn.LET(
_xlpm.PrincpalRemainingCalculation,$B$11,
_xlpm.IsPrincipalZeroCondition,ROUND($H392,2) = 0,
_xlpm.IsPrincipalRemainingBlankCondition,$H392="",
_xlpm.IsPeriodBlankCondition,ISBLANK($A393),
_xlpm.Calculation,IF(_xlpm.IsPeriodBlankCondition,"",IF(_xlpm.IsPrincipalRemainingBlankCondition,"",IF(_xlpm.IsPrincipalZeroCondition,"",_xlpm.PrincpalRemainingCalculation))),
_xlpm.Calculation
)</f>
        <v/>
      </c>
      <c r="J393" s="5" t="str">
        <f>_xlfn.LET(
_xlpm.IsPrincipalRemainingLessThanOrEqualToPMICutoffAmtCondition,$H392&lt;=$B$2*(1-$B$13),
_xlpm.PMIMonthlyPayment,$B$17,
_xlpm.IsPrincipalZeroCondition,ROUND($H392,2) = 0,
_xlpm.IsPrincipalRemainingBlankCondition,$H392="",
_xlpm.IsPeriodBlankCondition,ISBLANK($A393),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93" s="5" t="str">
        <f>_xlfn.LET(
_xlpm.IfPMIOwedIsBlank,IF($J393 = "",0,$J393),
_xlpm.TotalMonthlyPaymentCalculation,$F393+$G393+$I393+_xlpm.IfPMIOwedIsBlank,
_xlpm.IsPrincipalZeroCondition,ROUND($H392,2) = 0,
_xlpm.IsPrincipalRemainingBlankCondition,$H392="",
_xlpm.IsPeriodBlankCondition,ISBLANK($A393),
_xlpm.Calculation,IF(_xlpm.IsPeriodBlankCondition,"",IF(_xlpm.IsPrincipalRemainingBlankCondition,"",IF(_xlpm.IsPrincipalZeroCondition,"",_xlpm.TotalMonthlyPaymentCalculation))),
_xlpm.Calculation
)</f>
        <v/>
      </c>
      <c r="N393" s="5"/>
    </row>
    <row r="394" spans="1:14" x14ac:dyDescent="0.3">
      <c r="B394" s="53" t="str">
        <f t="shared" si="5"/>
        <v/>
      </c>
      <c r="C394" s="70" t="str">
        <f>IF(ISBLANK($A394),"",'Variable Mortgage Schedule'!$C394)</f>
        <v/>
      </c>
      <c r="D394" s="63" t="str">
        <f>_xlfn.LET(
_xlpm.Payment,IF(OR($C394&lt;&gt;$C393,$C393=""),-PMT($C394/12,COUNT($A394:$A$625),$H393),$D393),
_xlpm.IsPrincipalRemainingZeroCondition,ROUND($H393,2)=0,
_xlpm.IsPrincipalRemainingBlankCondition,$H393="",
_xlpm.IsPeriodBlankCondition,ISBLANK($A394),
_xlpm.Calculation,IF(_xlpm.IsPeriodBlankCondition,"",IF(_xlpm.IsPrincipalRemainingBlankCondition,"",IF(_xlpm.IsPrincipalRemainingZeroCondition,"",_xlpm.Payment))),
_xlpm.Calculation
)</f>
        <v/>
      </c>
      <c r="E394" s="5" t="str">
        <f>_xlfn.LET(
_xlpm.StartingPrincipalBalance,$H393,
_xlpm.IsPrincipalRemainingZeroCondition,ROUND($H393,2)=0,
_xlpm.IsPrincipalRemainingBlankCondition,$H393="",
_xlpm.IsPeriodBlankCondition,ISBLANK($A394),
_xlpm.Calculation,IF(_xlpm.IsPeriodBlankCondition,"",IF(_xlpm.IsPrincipalRemainingBlankCondition,"",IF(_xlpm.IsPrincipalRemainingZeroCondition,"",_xlpm.StartingPrincipalBalance))),
_xlpm.Calculation
)</f>
        <v/>
      </c>
      <c r="F394" s="5" t="str" cm="1">
        <f t="array" ref="F394">_xlfn.LET(
_xlpm.InterestCalculation,$H393*($C394/12),
_xlpm.IsPrincipalRemainingZeroCondition,ROUND($H393,2)=0,
_xlpm.IsPrincipalRemainingBlankCondition,$H393="",
_xlpm.IsPeriodBlankCondition,ISBLANK($A394),
_xlpm.Calculation,IF(_xlpm.IsPeriodBlankCondition,"",IF(_xlpm.IsPrincipalRemainingBlankCondition,"",IF(_xlpm.IsPrincipalRemainingZeroCondition,"",_xlpm.InterestCalculation))),
_xlpm.Calculation
)</f>
        <v/>
      </c>
      <c r="G394" s="5" t="str">
        <f>_xlfn.LET(
_xlpm.PrincipalOwedCalculation,$D394-$F394,
_xlpm.IsPrincipalLessThenOrEqualToMonthlyPaymentCondition,$H393&lt;=$D394,
_xlpm.IsPrincipalZeroCondition,ROUND($H393,2) = 0,
_xlpm.IsPrincipalRemainingBlankCondition,$H393="",
_xlpm.IsPeriodBlankCondition,ISBLANK($A394),
_xlpm.Calculation,IF(_xlpm.IsPeriodBlankCondition,"",IF(_xlpm.IsPrincipalRemainingBlankCondition,"",IF(_xlpm.IsPrincipalZeroCondition,"",IF(_xlpm.IsPrincipalLessThenOrEqualToMonthlyPaymentCondition,$H393,_xlpm.PrincipalOwedCalculation)))),
_xlpm.Calculation
)</f>
        <v/>
      </c>
      <c r="H394" s="5" t="str">
        <f>_xlfn.LET(
_xlpm.StartingBalanceGreaterThanPrincipalOwedPlusPrepaymentCondition,$E394&gt;=$G394,
_xlpm.IsPrincpalOwedPlusPrepaymentLessThanOrEqualToPrincipalRemainingCondition,ROUND($G394,2)&lt;=ROUND($H393,2),
_xlpm.IsCurrentPrincapalOwedAmtGreaterThanPrevPrincipalOwedCondition,$G393&gt;$H393,
_xlpm.IsPrincipalZeroCondition,ROUND($H393,2) = 0,
_xlpm.IsPrincipalRemainingBlankCondition,$H393="",
_xlpm.IsPeriodBlankCondition,ISBLANK($A394),
_xlpm.Calculation,IF(_xlpm.IsPeriodBlankCondition,"",IF(_xlpm.IsPrincipalRemainingBlankCondition,"",IF(_xlpm.IsPrincipalZeroCondition,"",IF(_xlpm.StartingBalanceGreaterThanPrincipalOwedPlusPrepaymentCondition,$E394-$G394,0)))),
_xlpm.Calculation
)</f>
        <v/>
      </c>
      <c r="I394" s="5" t="str">
        <f>_xlfn.LET(
_xlpm.PrincpalRemainingCalculation,$B$11,
_xlpm.IsPrincipalZeroCondition,ROUND($H393,2) = 0,
_xlpm.IsPrincipalRemainingBlankCondition,$H393="",
_xlpm.IsPeriodBlankCondition,ISBLANK($A394),
_xlpm.Calculation,IF(_xlpm.IsPeriodBlankCondition,"",IF(_xlpm.IsPrincipalRemainingBlankCondition,"",IF(_xlpm.IsPrincipalZeroCondition,"",_xlpm.PrincpalRemainingCalculation))),
_xlpm.Calculation
)</f>
        <v/>
      </c>
      <c r="J394" s="5" t="str">
        <f>_xlfn.LET(
_xlpm.IsPrincipalRemainingLessThanOrEqualToPMICutoffAmtCondition,$H393&lt;=$B$2*(1-$B$13),
_xlpm.PMIMonthlyPayment,$B$17,
_xlpm.IsPrincipalZeroCondition,ROUND($H393,2) = 0,
_xlpm.IsPrincipalRemainingBlankCondition,$H393="",
_xlpm.IsPeriodBlankCondition,ISBLANK($A394),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94" s="5" t="str">
        <f>_xlfn.LET(
_xlpm.IfPMIOwedIsBlank,IF($J394 = "",0,$J394),
_xlpm.TotalMonthlyPaymentCalculation,$F394+$G394+$I394+_xlpm.IfPMIOwedIsBlank,
_xlpm.IsPrincipalZeroCondition,ROUND($H393,2) = 0,
_xlpm.IsPrincipalRemainingBlankCondition,$H393="",
_xlpm.IsPeriodBlankCondition,ISBLANK($A394),
_xlpm.Calculation,IF(_xlpm.IsPeriodBlankCondition,"",IF(_xlpm.IsPrincipalRemainingBlankCondition,"",IF(_xlpm.IsPrincipalZeroCondition,"",_xlpm.TotalMonthlyPaymentCalculation))),
_xlpm.Calculation
)</f>
        <v/>
      </c>
      <c r="N394" s="5"/>
    </row>
    <row r="395" spans="1:14" x14ac:dyDescent="0.3">
      <c r="B395" s="53" t="str">
        <f t="shared" si="5"/>
        <v/>
      </c>
      <c r="C395" s="70" t="str">
        <f>IF(ISBLANK($A395),"",'Variable Mortgage Schedule'!$C395)</f>
        <v/>
      </c>
      <c r="D395" s="63" t="str">
        <f>_xlfn.LET(
_xlpm.Payment,IF(OR($C395&lt;&gt;$C394,$C394=""),-PMT($C395/12,COUNT($A395:$A$625),$H394),$D394),
_xlpm.IsPrincipalRemainingZeroCondition,ROUND($H394,2)=0,
_xlpm.IsPrincipalRemainingBlankCondition,$H394="",
_xlpm.IsPeriodBlankCondition,ISBLANK($A395),
_xlpm.Calculation,IF(_xlpm.IsPeriodBlankCondition,"",IF(_xlpm.IsPrincipalRemainingBlankCondition,"",IF(_xlpm.IsPrincipalRemainingZeroCondition,"",_xlpm.Payment))),
_xlpm.Calculation
)</f>
        <v/>
      </c>
      <c r="E395" s="5" t="str">
        <f>_xlfn.LET(
_xlpm.StartingPrincipalBalance,$H394,
_xlpm.IsPrincipalRemainingZeroCondition,ROUND($H394,2)=0,
_xlpm.IsPrincipalRemainingBlankCondition,$H394="",
_xlpm.IsPeriodBlankCondition,ISBLANK($A395),
_xlpm.Calculation,IF(_xlpm.IsPeriodBlankCondition,"",IF(_xlpm.IsPrincipalRemainingBlankCondition,"",IF(_xlpm.IsPrincipalRemainingZeroCondition,"",_xlpm.StartingPrincipalBalance))),
_xlpm.Calculation
)</f>
        <v/>
      </c>
      <c r="F395" s="5" t="str" cm="1">
        <f t="array" ref="F395">_xlfn.LET(
_xlpm.InterestCalculation,$H394*($C395/12),
_xlpm.IsPrincipalRemainingZeroCondition,ROUND($H394,2)=0,
_xlpm.IsPrincipalRemainingBlankCondition,$H394="",
_xlpm.IsPeriodBlankCondition,ISBLANK($A395),
_xlpm.Calculation,IF(_xlpm.IsPeriodBlankCondition,"",IF(_xlpm.IsPrincipalRemainingBlankCondition,"",IF(_xlpm.IsPrincipalRemainingZeroCondition,"",_xlpm.InterestCalculation))),
_xlpm.Calculation
)</f>
        <v/>
      </c>
      <c r="G395" s="5" t="str">
        <f>_xlfn.LET(
_xlpm.PrincipalOwedCalculation,$D395-$F395,
_xlpm.IsPrincipalLessThenOrEqualToMonthlyPaymentCondition,$H394&lt;=$D395,
_xlpm.IsPrincipalZeroCondition,ROUND($H394,2) = 0,
_xlpm.IsPrincipalRemainingBlankCondition,$H394="",
_xlpm.IsPeriodBlankCondition,ISBLANK($A395),
_xlpm.Calculation,IF(_xlpm.IsPeriodBlankCondition,"",IF(_xlpm.IsPrincipalRemainingBlankCondition,"",IF(_xlpm.IsPrincipalZeroCondition,"",IF(_xlpm.IsPrincipalLessThenOrEqualToMonthlyPaymentCondition,$H394,_xlpm.PrincipalOwedCalculation)))),
_xlpm.Calculation
)</f>
        <v/>
      </c>
      <c r="H395" s="5" t="str">
        <f>_xlfn.LET(
_xlpm.StartingBalanceGreaterThanPrincipalOwedPlusPrepaymentCondition,$E395&gt;=$G395,
_xlpm.IsPrincpalOwedPlusPrepaymentLessThanOrEqualToPrincipalRemainingCondition,ROUND($G395,2)&lt;=ROUND($H394,2),
_xlpm.IsCurrentPrincapalOwedAmtGreaterThanPrevPrincipalOwedCondition,$G394&gt;$H394,
_xlpm.IsPrincipalZeroCondition,ROUND($H394,2) = 0,
_xlpm.IsPrincipalRemainingBlankCondition,$H394="",
_xlpm.IsPeriodBlankCondition,ISBLANK($A395),
_xlpm.Calculation,IF(_xlpm.IsPeriodBlankCondition,"",IF(_xlpm.IsPrincipalRemainingBlankCondition,"",IF(_xlpm.IsPrincipalZeroCondition,"",IF(_xlpm.StartingBalanceGreaterThanPrincipalOwedPlusPrepaymentCondition,$E395-$G395,0)))),
_xlpm.Calculation
)</f>
        <v/>
      </c>
      <c r="I395" s="5" t="str">
        <f>_xlfn.LET(
_xlpm.PrincpalRemainingCalculation,$B$11,
_xlpm.IsPrincipalZeroCondition,ROUND($H394,2) = 0,
_xlpm.IsPrincipalRemainingBlankCondition,$H394="",
_xlpm.IsPeriodBlankCondition,ISBLANK($A395),
_xlpm.Calculation,IF(_xlpm.IsPeriodBlankCondition,"",IF(_xlpm.IsPrincipalRemainingBlankCondition,"",IF(_xlpm.IsPrincipalZeroCondition,"",_xlpm.PrincpalRemainingCalculation))),
_xlpm.Calculation
)</f>
        <v/>
      </c>
      <c r="J395" s="5" t="str">
        <f>_xlfn.LET(
_xlpm.IsPrincipalRemainingLessThanOrEqualToPMICutoffAmtCondition,$H394&lt;=$B$2*(1-$B$13),
_xlpm.PMIMonthlyPayment,$B$17,
_xlpm.IsPrincipalZeroCondition,ROUND($H394,2) = 0,
_xlpm.IsPrincipalRemainingBlankCondition,$H394="",
_xlpm.IsPeriodBlankCondition,ISBLANK($A395),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95" s="5" t="str">
        <f>_xlfn.LET(
_xlpm.IfPMIOwedIsBlank,IF($J395 = "",0,$J395),
_xlpm.TotalMonthlyPaymentCalculation,$F395+$G395+$I395+_xlpm.IfPMIOwedIsBlank,
_xlpm.IsPrincipalZeroCondition,ROUND($H394,2) = 0,
_xlpm.IsPrincipalRemainingBlankCondition,$H394="",
_xlpm.IsPeriodBlankCondition,ISBLANK($A395),
_xlpm.Calculation,IF(_xlpm.IsPeriodBlankCondition,"",IF(_xlpm.IsPrincipalRemainingBlankCondition,"",IF(_xlpm.IsPrincipalZeroCondition,"",_xlpm.TotalMonthlyPaymentCalculation))),
_xlpm.Calculation
)</f>
        <v/>
      </c>
      <c r="N395" s="5"/>
    </row>
    <row r="396" spans="1:14" x14ac:dyDescent="0.3">
      <c r="B396" s="53" t="str">
        <f t="shared" si="5"/>
        <v/>
      </c>
      <c r="C396" s="70" t="str">
        <f>IF(ISBLANK($A396),"",'Variable Mortgage Schedule'!$C396)</f>
        <v/>
      </c>
      <c r="D396" s="63" t="str">
        <f>_xlfn.LET(
_xlpm.Payment,IF(OR($C396&lt;&gt;$C395,$C395=""),-PMT($C396/12,COUNT($A396:$A$625),$H395),$D395),
_xlpm.IsPrincipalRemainingZeroCondition,ROUND($H395,2)=0,
_xlpm.IsPrincipalRemainingBlankCondition,$H395="",
_xlpm.IsPeriodBlankCondition,ISBLANK($A396),
_xlpm.Calculation,IF(_xlpm.IsPeriodBlankCondition,"",IF(_xlpm.IsPrincipalRemainingBlankCondition,"",IF(_xlpm.IsPrincipalRemainingZeroCondition,"",_xlpm.Payment))),
_xlpm.Calculation
)</f>
        <v/>
      </c>
      <c r="E396" s="5" t="str">
        <f>_xlfn.LET(
_xlpm.StartingPrincipalBalance,$H395,
_xlpm.IsPrincipalRemainingZeroCondition,ROUND($H395,2)=0,
_xlpm.IsPrincipalRemainingBlankCondition,$H395="",
_xlpm.IsPeriodBlankCondition,ISBLANK($A396),
_xlpm.Calculation,IF(_xlpm.IsPeriodBlankCondition,"",IF(_xlpm.IsPrincipalRemainingBlankCondition,"",IF(_xlpm.IsPrincipalRemainingZeroCondition,"",_xlpm.StartingPrincipalBalance))),
_xlpm.Calculation
)</f>
        <v/>
      </c>
      <c r="F396" s="5" t="str" cm="1">
        <f t="array" ref="F396">_xlfn.LET(
_xlpm.InterestCalculation,$H395*($C396/12),
_xlpm.IsPrincipalRemainingZeroCondition,ROUND($H395,2)=0,
_xlpm.IsPrincipalRemainingBlankCondition,$H395="",
_xlpm.IsPeriodBlankCondition,ISBLANK($A396),
_xlpm.Calculation,IF(_xlpm.IsPeriodBlankCondition,"",IF(_xlpm.IsPrincipalRemainingBlankCondition,"",IF(_xlpm.IsPrincipalRemainingZeroCondition,"",_xlpm.InterestCalculation))),
_xlpm.Calculation
)</f>
        <v/>
      </c>
      <c r="G396" s="5" t="str">
        <f>_xlfn.LET(
_xlpm.PrincipalOwedCalculation,$D396-$F396,
_xlpm.IsPrincipalLessThenOrEqualToMonthlyPaymentCondition,$H395&lt;=$D396,
_xlpm.IsPrincipalZeroCondition,ROUND($H395,2) = 0,
_xlpm.IsPrincipalRemainingBlankCondition,$H395="",
_xlpm.IsPeriodBlankCondition,ISBLANK($A396),
_xlpm.Calculation,IF(_xlpm.IsPeriodBlankCondition,"",IF(_xlpm.IsPrincipalRemainingBlankCondition,"",IF(_xlpm.IsPrincipalZeroCondition,"",IF(_xlpm.IsPrincipalLessThenOrEqualToMonthlyPaymentCondition,$H395,_xlpm.PrincipalOwedCalculation)))),
_xlpm.Calculation
)</f>
        <v/>
      </c>
      <c r="H396" s="5" t="str">
        <f>_xlfn.LET(
_xlpm.StartingBalanceGreaterThanPrincipalOwedPlusPrepaymentCondition,$E396&gt;=$G396,
_xlpm.IsPrincpalOwedPlusPrepaymentLessThanOrEqualToPrincipalRemainingCondition,ROUND($G396,2)&lt;=ROUND($H395,2),
_xlpm.IsCurrentPrincapalOwedAmtGreaterThanPrevPrincipalOwedCondition,$G395&gt;$H395,
_xlpm.IsPrincipalZeroCondition,ROUND($H395,2) = 0,
_xlpm.IsPrincipalRemainingBlankCondition,$H395="",
_xlpm.IsPeriodBlankCondition,ISBLANK($A396),
_xlpm.Calculation,IF(_xlpm.IsPeriodBlankCondition,"",IF(_xlpm.IsPrincipalRemainingBlankCondition,"",IF(_xlpm.IsPrincipalZeroCondition,"",IF(_xlpm.StartingBalanceGreaterThanPrincipalOwedPlusPrepaymentCondition,$E396-$G396,0)))),
_xlpm.Calculation
)</f>
        <v/>
      </c>
      <c r="I396" s="5" t="str">
        <f>_xlfn.LET(
_xlpm.PrincpalRemainingCalculation,$B$11,
_xlpm.IsPrincipalZeroCondition,ROUND($H395,2) = 0,
_xlpm.IsPrincipalRemainingBlankCondition,$H395="",
_xlpm.IsPeriodBlankCondition,ISBLANK($A396),
_xlpm.Calculation,IF(_xlpm.IsPeriodBlankCondition,"",IF(_xlpm.IsPrincipalRemainingBlankCondition,"",IF(_xlpm.IsPrincipalZeroCondition,"",_xlpm.PrincpalRemainingCalculation))),
_xlpm.Calculation
)</f>
        <v/>
      </c>
      <c r="J396" s="5" t="str">
        <f>_xlfn.LET(
_xlpm.IsPrincipalRemainingLessThanOrEqualToPMICutoffAmtCondition,$H395&lt;=$B$2*(1-$B$13),
_xlpm.PMIMonthlyPayment,$B$17,
_xlpm.IsPrincipalZeroCondition,ROUND($H395,2) = 0,
_xlpm.IsPrincipalRemainingBlankCondition,$H395="",
_xlpm.IsPeriodBlankCondition,ISBLANK($A396),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96" s="5" t="str">
        <f>_xlfn.LET(
_xlpm.IfPMIOwedIsBlank,IF($J396 = "",0,$J396),
_xlpm.TotalMonthlyPaymentCalculation,$F396+$G396+$I396+_xlpm.IfPMIOwedIsBlank,
_xlpm.IsPrincipalZeroCondition,ROUND($H395,2) = 0,
_xlpm.IsPrincipalRemainingBlankCondition,$H395="",
_xlpm.IsPeriodBlankCondition,ISBLANK($A396),
_xlpm.Calculation,IF(_xlpm.IsPeriodBlankCondition,"",IF(_xlpm.IsPrincipalRemainingBlankCondition,"",IF(_xlpm.IsPrincipalZeroCondition,"",_xlpm.TotalMonthlyPaymentCalculation))),
_xlpm.Calculation
)</f>
        <v/>
      </c>
      <c r="N396" s="5"/>
    </row>
    <row r="397" spans="1:14" x14ac:dyDescent="0.3">
      <c r="B397" s="53" t="str">
        <f t="shared" si="5"/>
        <v/>
      </c>
      <c r="C397" s="70" t="str">
        <f>IF(ISBLANK($A397),"",'Variable Mortgage Schedule'!$C397)</f>
        <v/>
      </c>
      <c r="D397" s="63" t="str">
        <f>_xlfn.LET(
_xlpm.Payment,IF(OR($C397&lt;&gt;$C396,$C396=""),-PMT($C397/12,COUNT($A397:$A$625),$H396),$D396),
_xlpm.IsPrincipalRemainingZeroCondition,ROUND($H396,2)=0,
_xlpm.IsPrincipalRemainingBlankCondition,$H396="",
_xlpm.IsPeriodBlankCondition,ISBLANK($A397),
_xlpm.Calculation,IF(_xlpm.IsPeriodBlankCondition,"",IF(_xlpm.IsPrincipalRemainingBlankCondition,"",IF(_xlpm.IsPrincipalRemainingZeroCondition,"",_xlpm.Payment))),
_xlpm.Calculation
)</f>
        <v/>
      </c>
      <c r="E397" s="5" t="str">
        <f>_xlfn.LET(
_xlpm.StartingPrincipalBalance,$H396,
_xlpm.IsPrincipalRemainingZeroCondition,ROUND($H396,2)=0,
_xlpm.IsPrincipalRemainingBlankCondition,$H396="",
_xlpm.IsPeriodBlankCondition,ISBLANK($A397),
_xlpm.Calculation,IF(_xlpm.IsPeriodBlankCondition,"",IF(_xlpm.IsPrincipalRemainingBlankCondition,"",IF(_xlpm.IsPrincipalRemainingZeroCondition,"",_xlpm.StartingPrincipalBalance))),
_xlpm.Calculation
)</f>
        <v/>
      </c>
      <c r="F397" s="5" t="str" cm="1">
        <f t="array" ref="F397">_xlfn.LET(
_xlpm.InterestCalculation,$H396*($C397/12),
_xlpm.IsPrincipalRemainingZeroCondition,ROUND($H396,2)=0,
_xlpm.IsPrincipalRemainingBlankCondition,$H396="",
_xlpm.IsPeriodBlankCondition,ISBLANK($A397),
_xlpm.Calculation,IF(_xlpm.IsPeriodBlankCondition,"",IF(_xlpm.IsPrincipalRemainingBlankCondition,"",IF(_xlpm.IsPrincipalRemainingZeroCondition,"",_xlpm.InterestCalculation))),
_xlpm.Calculation
)</f>
        <v/>
      </c>
      <c r="G397" s="5" t="str">
        <f>_xlfn.LET(
_xlpm.PrincipalOwedCalculation,$D397-$F397,
_xlpm.IsPrincipalLessThenOrEqualToMonthlyPaymentCondition,$H396&lt;=$D397,
_xlpm.IsPrincipalZeroCondition,ROUND($H396,2) = 0,
_xlpm.IsPrincipalRemainingBlankCondition,$H396="",
_xlpm.IsPeriodBlankCondition,ISBLANK($A397),
_xlpm.Calculation,IF(_xlpm.IsPeriodBlankCondition,"",IF(_xlpm.IsPrincipalRemainingBlankCondition,"",IF(_xlpm.IsPrincipalZeroCondition,"",IF(_xlpm.IsPrincipalLessThenOrEqualToMonthlyPaymentCondition,$H396,_xlpm.PrincipalOwedCalculation)))),
_xlpm.Calculation
)</f>
        <v/>
      </c>
      <c r="H397" s="5" t="str">
        <f>_xlfn.LET(
_xlpm.StartingBalanceGreaterThanPrincipalOwedPlusPrepaymentCondition,$E397&gt;=$G397,
_xlpm.IsPrincpalOwedPlusPrepaymentLessThanOrEqualToPrincipalRemainingCondition,ROUND($G397,2)&lt;=ROUND($H396,2),
_xlpm.IsCurrentPrincapalOwedAmtGreaterThanPrevPrincipalOwedCondition,$G396&gt;$H396,
_xlpm.IsPrincipalZeroCondition,ROUND($H396,2) = 0,
_xlpm.IsPrincipalRemainingBlankCondition,$H396="",
_xlpm.IsPeriodBlankCondition,ISBLANK($A397),
_xlpm.Calculation,IF(_xlpm.IsPeriodBlankCondition,"",IF(_xlpm.IsPrincipalRemainingBlankCondition,"",IF(_xlpm.IsPrincipalZeroCondition,"",IF(_xlpm.StartingBalanceGreaterThanPrincipalOwedPlusPrepaymentCondition,$E397-$G397,0)))),
_xlpm.Calculation
)</f>
        <v/>
      </c>
      <c r="I397" s="5" t="str">
        <f>_xlfn.LET(
_xlpm.PrincpalRemainingCalculation,$B$11,
_xlpm.IsPrincipalZeroCondition,ROUND($H396,2) = 0,
_xlpm.IsPrincipalRemainingBlankCondition,$H396="",
_xlpm.IsPeriodBlankCondition,ISBLANK($A397),
_xlpm.Calculation,IF(_xlpm.IsPeriodBlankCondition,"",IF(_xlpm.IsPrincipalRemainingBlankCondition,"",IF(_xlpm.IsPrincipalZeroCondition,"",_xlpm.PrincpalRemainingCalculation))),
_xlpm.Calculation
)</f>
        <v/>
      </c>
      <c r="J397" s="5" t="str">
        <f>_xlfn.LET(
_xlpm.IsPrincipalRemainingLessThanOrEqualToPMICutoffAmtCondition,$H396&lt;=$B$2*(1-$B$13),
_xlpm.PMIMonthlyPayment,$B$17,
_xlpm.IsPrincipalZeroCondition,ROUND($H396,2) = 0,
_xlpm.IsPrincipalRemainingBlankCondition,$H396="",
_xlpm.IsPeriodBlankCondition,ISBLANK($A397),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97" s="5" t="str">
        <f>_xlfn.LET(
_xlpm.IfPMIOwedIsBlank,IF($J397 = "",0,$J397),
_xlpm.TotalMonthlyPaymentCalculation,$F397+$G397+$I397+_xlpm.IfPMIOwedIsBlank,
_xlpm.IsPrincipalZeroCondition,ROUND($H396,2) = 0,
_xlpm.IsPrincipalRemainingBlankCondition,$H396="",
_xlpm.IsPeriodBlankCondition,ISBLANK($A397),
_xlpm.Calculation,IF(_xlpm.IsPeriodBlankCondition,"",IF(_xlpm.IsPrincipalRemainingBlankCondition,"",IF(_xlpm.IsPrincipalZeroCondition,"",_xlpm.TotalMonthlyPaymentCalculation))),
_xlpm.Calculation
)</f>
        <v/>
      </c>
      <c r="N397" s="5"/>
    </row>
    <row r="398" spans="1:14" x14ac:dyDescent="0.3">
      <c r="B398" s="53" t="str">
        <f t="shared" si="5"/>
        <v/>
      </c>
      <c r="C398" s="70" t="str">
        <f>IF(ISBLANK($A398),"",'Variable Mortgage Schedule'!$C398)</f>
        <v/>
      </c>
      <c r="D398" s="63" t="str">
        <f>_xlfn.LET(
_xlpm.Payment,IF(OR($C398&lt;&gt;$C397,$C397=""),-PMT($C398/12,COUNT($A398:$A$625),$H397),$D397),
_xlpm.IsPrincipalRemainingZeroCondition,ROUND($H397,2)=0,
_xlpm.IsPrincipalRemainingBlankCondition,$H397="",
_xlpm.IsPeriodBlankCondition,ISBLANK($A398),
_xlpm.Calculation,IF(_xlpm.IsPeriodBlankCondition,"",IF(_xlpm.IsPrincipalRemainingBlankCondition,"",IF(_xlpm.IsPrincipalRemainingZeroCondition,"",_xlpm.Payment))),
_xlpm.Calculation
)</f>
        <v/>
      </c>
      <c r="E398" s="5" t="str">
        <f>_xlfn.LET(
_xlpm.StartingPrincipalBalance,$H397,
_xlpm.IsPrincipalRemainingZeroCondition,ROUND($H397,2)=0,
_xlpm.IsPrincipalRemainingBlankCondition,$H397="",
_xlpm.IsPeriodBlankCondition,ISBLANK($A398),
_xlpm.Calculation,IF(_xlpm.IsPeriodBlankCondition,"",IF(_xlpm.IsPrincipalRemainingBlankCondition,"",IF(_xlpm.IsPrincipalRemainingZeroCondition,"",_xlpm.StartingPrincipalBalance))),
_xlpm.Calculation
)</f>
        <v/>
      </c>
      <c r="F398" s="5" t="str" cm="1">
        <f t="array" ref="F398">_xlfn.LET(
_xlpm.InterestCalculation,$H397*($C398/12),
_xlpm.IsPrincipalRemainingZeroCondition,ROUND($H397,2)=0,
_xlpm.IsPrincipalRemainingBlankCondition,$H397="",
_xlpm.IsPeriodBlankCondition,ISBLANK($A398),
_xlpm.Calculation,IF(_xlpm.IsPeriodBlankCondition,"",IF(_xlpm.IsPrincipalRemainingBlankCondition,"",IF(_xlpm.IsPrincipalRemainingZeroCondition,"",_xlpm.InterestCalculation))),
_xlpm.Calculation
)</f>
        <v/>
      </c>
      <c r="G398" s="5" t="str">
        <f>_xlfn.LET(
_xlpm.PrincipalOwedCalculation,$D398-$F398,
_xlpm.IsPrincipalLessThenOrEqualToMonthlyPaymentCondition,$H397&lt;=$D398,
_xlpm.IsPrincipalZeroCondition,ROUND($H397,2) = 0,
_xlpm.IsPrincipalRemainingBlankCondition,$H397="",
_xlpm.IsPeriodBlankCondition,ISBLANK($A398),
_xlpm.Calculation,IF(_xlpm.IsPeriodBlankCondition,"",IF(_xlpm.IsPrincipalRemainingBlankCondition,"",IF(_xlpm.IsPrincipalZeroCondition,"",IF(_xlpm.IsPrincipalLessThenOrEqualToMonthlyPaymentCondition,$H397,_xlpm.PrincipalOwedCalculation)))),
_xlpm.Calculation
)</f>
        <v/>
      </c>
      <c r="H398" s="5" t="str">
        <f>_xlfn.LET(
_xlpm.StartingBalanceGreaterThanPrincipalOwedPlusPrepaymentCondition,$E398&gt;=$G398,
_xlpm.IsPrincpalOwedPlusPrepaymentLessThanOrEqualToPrincipalRemainingCondition,ROUND($G398,2)&lt;=ROUND($H397,2),
_xlpm.IsCurrentPrincapalOwedAmtGreaterThanPrevPrincipalOwedCondition,$G397&gt;$H397,
_xlpm.IsPrincipalZeroCondition,ROUND($H397,2) = 0,
_xlpm.IsPrincipalRemainingBlankCondition,$H397="",
_xlpm.IsPeriodBlankCondition,ISBLANK($A398),
_xlpm.Calculation,IF(_xlpm.IsPeriodBlankCondition,"",IF(_xlpm.IsPrincipalRemainingBlankCondition,"",IF(_xlpm.IsPrincipalZeroCondition,"",IF(_xlpm.StartingBalanceGreaterThanPrincipalOwedPlusPrepaymentCondition,$E398-$G398,0)))),
_xlpm.Calculation
)</f>
        <v/>
      </c>
      <c r="I398" s="5" t="str">
        <f>_xlfn.LET(
_xlpm.PrincpalRemainingCalculation,$B$11,
_xlpm.IsPrincipalZeroCondition,ROUND($H397,2) = 0,
_xlpm.IsPrincipalRemainingBlankCondition,$H397="",
_xlpm.IsPeriodBlankCondition,ISBLANK($A398),
_xlpm.Calculation,IF(_xlpm.IsPeriodBlankCondition,"",IF(_xlpm.IsPrincipalRemainingBlankCondition,"",IF(_xlpm.IsPrincipalZeroCondition,"",_xlpm.PrincpalRemainingCalculation))),
_xlpm.Calculation
)</f>
        <v/>
      </c>
      <c r="J398" s="5" t="str">
        <f>_xlfn.LET(
_xlpm.IsPrincipalRemainingLessThanOrEqualToPMICutoffAmtCondition,$H397&lt;=$B$2*(1-$B$13),
_xlpm.PMIMonthlyPayment,$B$17,
_xlpm.IsPrincipalZeroCondition,ROUND($H397,2) = 0,
_xlpm.IsPrincipalRemainingBlankCondition,$H397="",
_xlpm.IsPeriodBlankCondition,ISBLANK($A398),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98" s="5" t="str">
        <f>_xlfn.LET(
_xlpm.IfPMIOwedIsBlank,IF($J398 = "",0,$J398),
_xlpm.TotalMonthlyPaymentCalculation,$F398+$G398+$I398+_xlpm.IfPMIOwedIsBlank,
_xlpm.IsPrincipalZeroCondition,ROUND($H397,2) = 0,
_xlpm.IsPrincipalRemainingBlankCondition,$H397="",
_xlpm.IsPeriodBlankCondition,ISBLANK($A398),
_xlpm.Calculation,IF(_xlpm.IsPeriodBlankCondition,"",IF(_xlpm.IsPrincipalRemainingBlankCondition,"",IF(_xlpm.IsPrincipalZeroCondition,"",_xlpm.TotalMonthlyPaymentCalculation))),
_xlpm.Calculation
)</f>
        <v/>
      </c>
      <c r="N398" s="5"/>
    </row>
    <row r="399" spans="1:14" x14ac:dyDescent="0.3">
      <c r="B399" s="53" t="str">
        <f t="shared" si="5"/>
        <v/>
      </c>
      <c r="C399" s="70" t="str">
        <f>IF(ISBLANK($A399),"",'Variable Mortgage Schedule'!$C399)</f>
        <v/>
      </c>
      <c r="D399" s="63" t="str">
        <f>_xlfn.LET(
_xlpm.Payment,IF(OR($C399&lt;&gt;$C398,$C398=""),-PMT($C399/12,COUNT($A399:$A$625),$H398),$D398),
_xlpm.IsPrincipalRemainingZeroCondition,ROUND($H398,2)=0,
_xlpm.IsPrincipalRemainingBlankCondition,$H398="",
_xlpm.IsPeriodBlankCondition,ISBLANK($A399),
_xlpm.Calculation,IF(_xlpm.IsPeriodBlankCondition,"",IF(_xlpm.IsPrincipalRemainingBlankCondition,"",IF(_xlpm.IsPrincipalRemainingZeroCondition,"",_xlpm.Payment))),
_xlpm.Calculation
)</f>
        <v/>
      </c>
      <c r="E399" s="5" t="str">
        <f>_xlfn.LET(
_xlpm.StartingPrincipalBalance,$H398,
_xlpm.IsPrincipalRemainingZeroCondition,ROUND($H398,2)=0,
_xlpm.IsPrincipalRemainingBlankCondition,$H398="",
_xlpm.IsPeriodBlankCondition,ISBLANK($A399),
_xlpm.Calculation,IF(_xlpm.IsPeriodBlankCondition,"",IF(_xlpm.IsPrincipalRemainingBlankCondition,"",IF(_xlpm.IsPrincipalRemainingZeroCondition,"",_xlpm.StartingPrincipalBalance))),
_xlpm.Calculation
)</f>
        <v/>
      </c>
      <c r="F399" s="5" t="str" cm="1">
        <f t="array" ref="F399">_xlfn.LET(
_xlpm.InterestCalculation,$H398*($C399/12),
_xlpm.IsPrincipalRemainingZeroCondition,ROUND($H398,2)=0,
_xlpm.IsPrincipalRemainingBlankCondition,$H398="",
_xlpm.IsPeriodBlankCondition,ISBLANK($A399),
_xlpm.Calculation,IF(_xlpm.IsPeriodBlankCondition,"",IF(_xlpm.IsPrincipalRemainingBlankCondition,"",IF(_xlpm.IsPrincipalRemainingZeroCondition,"",_xlpm.InterestCalculation))),
_xlpm.Calculation
)</f>
        <v/>
      </c>
      <c r="G399" s="5" t="str">
        <f>_xlfn.LET(
_xlpm.PrincipalOwedCalculation,$D399-$F399,
_xlpm.IsPrincipalLessThenOrEqualToMonthlyPaymentCondition,$H398&lt;=$D399,
_xlpm.IsPrincipalZeroCondition,ROUND($H398,2) = 0,
_xlpm.IsPrincipalRemainingBlankCondition,$H398="",
_xlpm.IsPeriodBlankCondition,ISBLANK($A399),
_xlpm.Calculation,IF(_xlpm.IsPeriodBlankCondition,"",IF(_xlpm.IsPrincipalRemainingBlankCondition,"",IF(_xlpm.IsPrincipalZeroCondition,"",IF(_xlpm.IsPrincipalLessThenOrEqualToMonthlyPaymentCondition,$H398,_xlpm.PrincipalOwedCalculation)))),
_xlpm.Calculation
)</f>
        <v/>
      </c>
      <c r="H399" s="5" t="str">
        <f>_xlfn.LET(
_xlpm.StartingBalanceGreaterThanPrincipalOwedPlusPrepaymentCondition,$E399&gt;=$G399,
_xlpm.IsPrincpalOwedPlusPrepaymentLessThanOrEqualToPrincipalRemainingCondition,ROUND($G399,2)&lt;=ROUND($H398,2),
_xlpm.IsCurrentPrincapalOwedAmtGreaterThanPrevPrincipalOwedCondition,$G398&gt;$H398,
_xlpm.IsPrincipalZeroCondition,ROUND($H398,2) = 0,
_xlpm.IsPrincipalRemainingBlankCondition,$H398="",
_xlpm.IsPeriodBlankCondition,ISBLANK($A399),
_xlpm.Calculation,IF(_xlpm.IsPeriodBlankCondition,"",IF(_xlpm.IsPrincipalRemainingBlankCondition,"",IF(_xlpm.IsPrincipalZeroCondition,"",IF(_xlpm.StartingBalanceGreaterThanPrincipalOwedPlusPrepaymentCondition,$E399-$G399,0)))),
_xlpm.Calculation
)</f>
        <v/>
      </c>
      <c r="I399" s="5" t="str">
        <f>_xlfn.LET(
_xlpm.PrincpalRemainingCalculation,$B$11,
_xlpm.IsPrincipalZeroCondition,ROUND($H398,2) = 0,
_xlpm.IsPrincipalRemainingBlankCondition,$H398="",
_xlpm.IsPeriodBlankCondition,ISBLANK($A399),
_xlpm.Calculation,IF(_xlpm.IsPeriodBlankCondition,"",IF(_xlpm.IsPrincipalRemainingBlankCondition,"",IF(_xlpm.IsPrincipalZeroCondition,"",_xlpm.PrincpalRemainingCalculation))),
_xlpm.Calculation
)</f>
        <v/>
      </c>
      <c r="J399" s="5" t="str">
        <f>_xlfn.LET(
_xlpm.IsPrincipalRemainingLessThanOrEqualToPMICutoffAmtCondition,$H398&lt;=$B$2*(1-$B$13),
_xlpm.PMIMonthlyPayment,$B$17,
_xlpm.IsPrincipalZeroCondition,ROUND($H398,2) = 0,
_xlpm.IsPrincipalRemainingBlankCondition,$H398="",
_xlpm.IsPeriodBlankCondition,ISBLANK($A399),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99" s="5" t="str">
        <f>_xlfn.LET(
_xlpm.IfPMIOwedIsBlank,IF($J399 = "",0,$J399),
_xlpm.TotalMonthlyPaymentCalculation,$F399+$G399+$I399+_xlpm.IfPMIOwedIsBlank,
_xlpm.IsPrincipalZeroCondition,ROUND($H398,2) = 0,
_xlpm.IsPrincipalRemainingBlankCondition,$H398="",
_xlpm.IsPeriodBlankCondition,ISBLANK($A399),
_xlpm.Calculation,IF(_xlpm.IsPeriodBlankCondition,"",IF(_xlpm.IsPrincipalRemainingBlankCondition,"",IF(_xlpm.IsPrincipalZeroCondition,"",_xlpm.TotalMonthlyPaymentCalculation))),
_xlpm.Calculation
)</f>
        <v/>
      </c>
      <c r="N399" s="5"/>
    </row>
    <row r="400" spans="1:14" x14ac:dyDescent="0.3">
      <c r="B400" s="53" t="str">
        <f t="shared" si="5"/>
        <v/>
      </c>
      <c r="C400" s="70" t="str">
        <f>IF(ISBLANK($A400),"",'Variable Mortgage Schedule'!$C400)</f>
        <v/>
      </c>
      <c r="D400" s="63" t="str">
        <f>_xlfn.LET(
_xlpm.Payment,IF(OR($C400&lt;&gt;$C399,$C399=""),-PMT($C400/12,COUNT($A400:$A$625),$H399),$D399),
_xlpm.IsPrincipalRemainingZeroCondition,ROUND($H399,2)=0,
_xlpm.IsPrincipalRemainingBlankCondition,$H399="",
_xlpm.IsPeriodBlankCondition,ISBLANK($A400),
_xlpm.Calculation,IF(_xlpm.IsPeriodBlankCondition,"",IF(_xlpm.IsPrincipalRemainingBlankCondition,"",IF(_xlpm.IsPrincipalRemainingZeroCondition,"",_xlpm.Payment))),
_xlpm.Calculation
)</f>
        <v/>
      </c>
      <c r="E400" s="5" t="str">
        <f>_xlfn.LET(
_xlpm.StartingPrincipalBalance,$H399,
_xlpm.IsPrincipalRemainingZeroCondition,ROUND($H399,2)=0,
_xlpm.IsPrincipalRemainingBlankCondition,$H399="",
_xlpm.IsPeriodBlankCondition,ISBLANK($A400),
_xlpm.Calculation,IF(_xlpm.IsPeriodBlankCondition,"",IF(_xlpm.IsPrincipalRemainingBlankCondition,"",IF(_xlpm.IsPrincipalRemainingZeroCondition,"",_xlpm.StartingPrincipalBalance))),
_xlpm.Calculation
)</f>
        <v/>
      </c>
      <c r="F400" s="5" t="str" cm="1">
        <f t="array" ref="F400">_xlfn.LET(
_xlpm.InterestCalculation,$H399*($C400/12),
_xlpm.IsPrincipalRemainingZeroCondition,ROUND($H399,2)=0,
_xlpm.IsPrincipalRemainingBlankCondition,$H399="",
_xlpm.IsPeriodBlankCondition,ISBLANK($A400),
_xlpm.Calculation,IF(_xlpm.IsPeriodBlankCondition,"",IF(_xlpm.IsPrincipalRemainingBlankCondition,"",IF(_xlpm.IsPrincipalRemainingZeroCondition,"",_xlpm.InterestCalculation))),
_xlpm.Calculation
)</f>
        <v/>
      </c>
      <c r="G400" s="5" t="str">
        <f>_xlfn.LET(
_xlpm.PrincipalOwedCalculation,$D400-$F400,
_xlpm.IsPrincipalLessThenOrEqualToMonthlyPaymentCondition,$H399&lt;=$D400,
_xlpm.IsPrincipalZeroCondition,ROUND($H399,2) = 0,
_xlpm.IsPrincipalRemainingBlankCondition,$H399="",
_xlpm.IsPeriodBlankCondition,ISBLANK($A400),
_xlpm.Calculation,IF(_xlpm.IsPeriodBlankCondition,"",IF(_xlpm.IsPrincipalRemainingBlankCondition,"",IF(_xlpm.IsPrincipalZeroCondition,"",IF(_xlpm.IsPrincipalLessThenOrEqualToMonthlyPaymentCondition,$H399,_xlpm.PrincipalOwedCalculation)))),
_xlpm.Calculation
)</f>
        <v/>
      </c>
      <c r="H400" s="5" t="str">
        <f>_xlfn.LET(
_xlpm.StartingBalanceGreaterThanPrincipalOwedPlusPrepaymentCondition,$E400&gt;=$G400,
_xlpm.IsPrincpalOwedPlusPrepaymentLessThanOrEqualToPrincipalRemainingCondition,ROUND($G400,2)&lt;=ROUND($H399,2),
_xlpm.IsCurrentPrincapalOwedAmtGreaterThanPrevPrincipalOwedCondition,$G399&gt;$H399,
_xlpm.IsPrincipalZeroCondition,ROUND($H399,2) = 0,
_xlpm.IsPrincipalRemainingBlankCondition,$H399="",
_xlpm.IsPeriodBlankCondition,ISBLANK($A400),
_xlpm.Calculation,IF(_xlpm.IsPeriodBlankCondition,"",IF(_xlpm.IsPrincipalRemainingBlankCondition,"",IF(_xlpm.IsPrincipalZeroCondition,"",IF(_xlpm.StartingBalanceGreaterThanPrincipalOwedPlusPrepaymentCondition,$E400-$G400,0)))),
_xlpm.Calculation
)</f>
        <v/>
      </c>
      <c r="I400" s="5" t="str">
        <f>_xlfn.LET(
_xlpm.PrincpalRemainingCalculation,$B$11,
_xlpm.IsPrincipalZeroCondition,ROUND($H399,2) = 0,
_xlpm.IsPrincipalRemainingBlankCondition,$H399="",
_xlpm.IsPeriodBlankCondition,ISBLANK($A400),
_xlpm.Calculation,IF(_xlpm.IsPeriodBlankCondition,"",IF(_xlpm.IsPrincipalRemainingBlankCondition,"",IF(_xlpm.IsPrincipalZeroCondition,"",_xlpm.PrincpalRemainingCalculation))),
_xlpm.Calculation
)</f>
        <v/>
      </c>
      <c r="J400" s="5" t="str">
        <f>_xlfn.LET(
_xlpm.IsPrincipalRemainingLessThanOrEqualToPMICutoffAmtCondition,$H399&lt;=$B$2*(1-$B$13),
_xlpm.PMIMonthlyPayment,$B$17,
_xlpm.IsPrincipalZeroCondition,ROUND($H399,2) = 0,
_xlpm.IsPrincipalRemainingBlankCondition,$H399="",
_xlpm.IsPeriodBlankCondition,ISBLANK($A400),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00" s="5" t="str">
        <f>_xlfn.LET(
_xlpm.IfPMIOwedIsBlank,IF($J400 = "",0,$J400),
_xlpm.TotalMonthlyPaymentCalculation,$F400+$G400+$I400+_xlpm.IfPMIOwedIsBlank,
_xlpm.IsPrincipalZeroCondition,ROUND($H399,2) = 0,
_xlpm.IsPrincipalRemainingBlankCondition,$H399="",
_xlpm.IsPeriodBlankCondition,ISBLANK($A400),
_xlpm.Calculation,IF(_xlpm.IsPeriodBlankCondition,"",IF(_xlpm.IsPrincipalRemainingBlankCondition,"",IF(_xlpm.IsPrincipalZeroCondition,"",_xlpm.TotalMonthlyPaymentCalculation))),
_xlpm.Calculation
)</f>
        <v/>
      </c>
      <c r="N400" s="5"/>
    </row>
    <row r="401" spans="2:14" x14ac:dyDescent="0.3">
      <c r="B401" s="53" t="str">
        <f t="shared" si="5"/>
        <v/>
      </c>
      <c r="C401" s="70" t="str">
        <f>IF(ISBLANK($A401),"",'Variable Mortgage Schedule'!$C401)</f>
        <v/>
      </c>
      <c r="D401" s="63" t="str">
        <f>_xlfn.LET(
_xlpm.Payment,IF(OR($C401&lt;&gt;$C400,$C400=""),-PMT($C401/12,COUNT($A401:$A$625),$H400),$D400),
_xlpm.IsPrincipalRemainingZeroCondition,ROUND($H400,2)=0,
_xlpm.IsPrincipalRemainingBlankCondition,$H400="",
_xlpm.IsPeriodBlankCondition,ISBLANK($A401),
_xlpm.Calculation,IF(_xlpm.IsPeriodBlankCondition,"",IF(_xlpm.IsPrincipalRemainingBlankCondition,"",IF(_xlpm.IsPrincipalRemainingZeroCondition,"",_xlpm.Payment))),
_xlpm.Calculation
)</f>
        <v/>
      </c>
      <c r="E401" s="5" t="str">
        <f>_xlfn.LET(
_xlpm.StartingPrincipalBalance,$H400,
_xlpm.IsPrincipalRemainingZeroCondition,ROUND($H400,2)=0,
_xlpm.IsPrincipalRemainingBlankCondition,$H400="",
_xlpm.IsPeriodBlankCondition,ISBLANK($A401),
_xlpm.Calculation,IF(_xlpm.IsPeriodBlankCondition,"",IF(_xlpm.IsPrincipalRemainingBlankCondition,"",IF(_xlpm.IsPrincipalRemainingZeroCondition,"",_xlpm.StartingPrincipalBalance))),
_xlpm.Calculation
)</f>
        <v/>
      </c>
      <c r="F401" s="5" t="str" cm="1">
        <f t="array" ref="F401">_xlfn.LET(
_xlpm.InterestCalculation,$H400*($C401/12),
_xlpm.IsPrincipalRemainingZeroCondition,ROUND($H400,2)=0,
_xlpm.IsPrincipalRemainingBlankCondition,$H400="",
_xlpm.IsPeriodBlankCondition,ISBLANK($A401),
_xlpm.Calculation,IF(_xlpm.IsPeriodBlankCondition,"",IF(_xlpm.IsPrincipalRemainingBlankCondition,"",IF(_xlpm.IsPrincipalRemainingZeroCondition,"",_xlpm.InterestCalculation))),
_xlpm.Calculation
)</f>
        <v/>
      </c>
      <c r="G401" s="5" t="str">
        <f>_xlfn.LET(
_xlpm.PrincipalOwedCalculation,$D401-$F401,
_xlpm.IsPrincipalLessThenOrEqualToMonthlyPaymentCondition,$H400&lt;=$D401,
_xlpm.IsPrincipalZeroCondition,ROUND($H400,2) = 0,
_xlpm.IsPrincipalRemainingBlankCondition,$H400="",
_xlpm.IsPeriodBlankCondition,ISBLANK($A401),
_xlpm.Calculation,IF(_xlpm.IsPeriodBlankCondition,"",IF(_xlpm.IsPrincipalRemainingBlankCondition,"",IF(_xlpm.IsPrincipalZeroCondition,"",IF(_xlpm.IsPrincipalLessThenOrEqualToMonthlyPaymentCondition,$H400,_xlpm.PrincipalOwedCalculation)))),
_xlpm.Calculation
)</f>
        <v/>
      </c>
      <c r="H401" s="5" t="str">
        <f>_xlfn.LET(
_xlpm.StartingBalanceGreaterThanPrincipalOwedPlusPrepaymentCondition,$E401&gt;=$G401,
_xlpm.IsPrincpalOwedPlusPrepaymentLessThanOrEqualToPrincipalRemainingCondition,ROUND($G401,2)&lt;=ROUND($H400,2),
_xlpm.IsCurrentPrincapalOwedAmtGreaterThanPrevPrincipalOwedCondition,$G400&gt;$H400,
_xlpm.IsPrincipalZeroCondition,ROUND($H400,2) = 0,
_xlpm.IsPrincipalRemainingBlankCondition,$H400="",
_xlpm.IsPeriodBlankCondition,ISBLANK($A401),
_xlpm.Calculation,IF(_xlpm.IsPeriodBlankCondition,"",IF(_xlpm.IsPrincipalRemainingBlankCondition,"",IF(_xlpm.IsPrincipalZeroCondition,"",IF(_xlpm.StartingBalanceGreaterThanPrincipalOwedPlusPrepaymentCondition,$E401-$G401,0)))),
_xlpm.Calculation
)</f>
        <v/>
      </c>
      <c r="I401" s="5" t="str">
        <f>_xlfn.LET(
_xlpm.PrincpalRemainingCalculation,$B$11,
_xlpm.IsPrincipalZeroCondition,ROUND($H400,2) = 0,
_xlpm.IsPrincipalRemainingBlankCondition,$H400="",
_xlpm.IsPeriodBlankCondition,ISBLANK($A401),
_xlpm.Calculation,IF(_xlpm.IsPeriodBlankCondition,"",IF(_xlpm.IsPrincipalRemainingBlankCondition,"",IF(_xlpm.IsPrincipalZeroCondition,"",_xlpm.PrincpalRemainingCalculation))),
_xlpm.Calculation
)</f>
        <v/>
      </c>
      <c r="J401" s="5" t="str">
        <f>_xlfn.LET(
_xlpm.IsPrincipalRemainingLessThanOrEqualToPMICutoffAmtCondition,$H400&lt;=$B$2*(1-$B$13),
_xlpm.PMIMonthlyPayment,$B$17,
_xlpm.IsPrincipalZeroCondition,ROUND($H400,2) = 0,
_xlpm.IsPrincipalRemainingBlankCondition,$H400="",
_xlpm.IsPeriodBlankCondition,ISBLANK($A401),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01" s="5" t="str">
        <f>_xlfn.LET(
_xlpm.IfPMIOwedIsBlank,IF($J401 = "",0,$J401),
_xlpm.TotalMonthlyPaymentCalculation,$F401+$G401+$I401+_xlpm.IfPMIOwedIsBlank,
_xlpm.IsPrincipalZeroCondition,ROUND($H400,2) = 0,
_xlpm.IsPrincipalRemainingBlankCondition,$H400="",
_xlpm.IsPeriodBlankCondition,ISBLANK($A401),
_xlpm.Calculation,IF(_xlpm.IsPeriodBlankCondition,"",IF(_xlpm.IsPrincipalRemainingBlankCondition,"",IF(_xlpm.IsPrincipalZeroCondition,"",_xlpm.TotalMonthlyPaymentCalculation))),
_xlpm.Calculation
)</f>
        <v/>
      </c>
      <c r="N401" s="5"/>
    </row>
    <row r="402" spans="2:14" x14ac:dyDescent="0.3">
      <c r="B402" s="53" t="str">
        <f t="shared" si="5"/>
        <v/>
      </c>
      <c r="C402" s="70" t="str">
        <f>IF(ISBLANK($A402),"",'Variable Mortgage Schedule'!$C402)</f>
        <v/>
      </c>
      <c r="D402" s="63" t="str">
        <f>_xlfn.LET(
_xlpm.Payment,IF(OR($C402&lt;&gt;$C401,$C401=""),-PMT($C402/12,COUNT($A402:$A$625),$H401),$D401),
_xlpm.IsPrincipalRemainingZeroCondition,ROUND($H401,2)=0,
_xlpm.IsPrincipalRemainingBlankCondition,$H401="",
_xlpm.IsPeriodBlankCondition,ISBLANK($A402),
_xlpm.Calculation,IF(_xlpm.IsPeriodBlankCondition,"",IF(_xlpm.IsPrincipalRemainingBlankCondition,"",IF(_xlpm.IsPrincipalRemainingZeroCondition,"",_xlpm.Payment))),
_xlpm.Calculation
)</f>
        <v/>
      </c>
      <c r="E402" s="5" t="str">
        <f>_xlfn.LET(
_xlpm.StartingPrincipalBalance,$H401,
_xlpm.IsPrincipalRemainingZeroCondition,ROUND($H401,2)=0,
_xlpm.IsPrincipalRemainingBlankCondition,$H401="",
_xlpm.IsPeriodBlankCondition,ISBLANK($A402),
_xlpm.Calculation,IF(_xlpm.IsPeriodBlankCondition,"",IF(_xlpm.IsPrincipalRemainingBlankCondition,"",IF(_xlpm.IsPrincipalRemainingZeroCondition,"",_xlpm.StartingPrincipalBalance))),
_xlpm.Calculation
)</f>
        <v/>
      </c>
      <c r="F402" s="5" t="str" cm="1">
        <f t="array" ref="F402">_xlfn.LET(
_xlpm.InterestCalculation,$H401*($C402/12),
_xlpm.IsPrincipalRemainingZeroCondition,ROUND($H401,2)=0,
_xlpm.IsPrincipalRemainingBlankCondition,$H401="",
_xlpm.IsPeriodBlankCondition,ISBLANK($A402),
_xlpm.Calculation,IF(_xlpm.IsPeriodBlankCondition,"",IF(_xlpm.IsPrincipalRemainingBlankCondition,"",IF(_xlpm.IsPrincipalRemainingZeroCondition,"",_xlpm.InterestCalculation))),
_xlpm.Calculation
)</f>
        <v/>
      </c>
      <c r="G402" s="5" t="str">
        <f>_xlfn.LET(
_xlpm.PrincipalOwedCalculation,$D402-$F402,
_xlpm.IsPrincipalLessThenOrEqualToMonthlyPaymentCondition,$H401&lt;=$D402,
_xlpm.IsPrincipalZeroCondition,ROUND($H401,2) = 0,
_xlpm.IsPrincipalRemainingBlankCondition,$H401="",
_xlpm.IsPeriodBlankCondition,ISBLANK($A402),
_xlpm.Calculation,IF(_xlpm.IsPeriodBlankCondition,"",IF(_xlpm.IsPrincipalRemainingBlankCondition,"",IF(_xlpm.IsPrincipalZeroCondition,"",IF(_xlpm.IsPrincipalLessThenOrEqualToMonthlyPaymentCondition,$H401,_xlpm.PrincipalOwedCalculation)))),
_xlpm.Calculation
)</f>
        <v/>
      </c>
      <c r="H402" s="5" t="str">
        <f>_xlfn.LET(
_xlpm.StartingBalanceGreaterThanPrincipalOwedPlusPrepaymentCondition,$E402&gt;=$G402,
_xlpm.IsPrincpalOwedPlusPrepaymentLessThanOrEqualToPrincipalRemainingCondition,ROUND($G402,2)&lt;=ROUND($H401,2),
_xlpm.IsCurrentPrincapalOwedAmtGreaterThanPrevPrincipalOwedCondition,$G401&gt;$H401,
_xlpm.IsPrincipalZeroCondition,ROUND($H401,2) = 0,
_xlpm.IsPrincipalRemainingBlankCondition,$H401="",
_xlpm.IsPeriodBlankCondition,ISBLANK($A402),
_xlpm.Calculation,IF(_xlpm.IsPeriodBlankCondition,"",IF(_xlpm.IsPrincipalRemainingBlankCondition,"",IF(_xlpm.IsPrincipalZeroCondition,"",IF(_xlpm.StartingBalanceGreaterThanPrincipalOwedPlusPrepaymentCondition,$E402-$G402,0)))),
_xlpm.Calculation
)</f>
        <v/>
      </c>
      <c r="I402" s="5" t="str">
        <f>_xlfn.LET(
_xlpm.PrincpalRemainingCalculation,$B$11,
_xlpm.IsPrincipalZeroCondition,ROUND($H401,2) = 0,
_xlpm.IsPrincipalRemainingBlankCondition,$H401="",
_xlpm.IsPeriodBlankCondition,ISBLANK($A402),
_xlpm.Calculation,IF(_xlpm.IsPeriodBlankCondition,"",IF(_xlpm.IsPrincipalRemainingBlankCondition,"",IF(_xlpm.IsPrincipalZeroCondition,"",_xlpm.PrincpalRemainingCalculation))),
_xlpm.Calculation
)</f>
        <v/>
      </c>
      <c r="J402" s="5" t="str">
        <f>_xlfn.LET(
_xlpm.IsPrincipalRemainingLessThanOrEqualToPMICutoffAmtCondition,$H401&lt;=$B$2*(1-$B$13),
_xlpm.PMIMonthlyPayment,$B$17,
_xlpm.IsPrincipalZeroCondition,ROUND($H401,2) = 0,
_xlpm.IsPrincipalRemainingBlankCondition,$H401="",
_xlpm.IsPeriodBlankCondition,ISBLANK($A402),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02" s="5" t="str">
        <f>_xlfn.LET(
_xlpm.IfPMIOwedIsBlank,IF($J402 = "",0,$J402),
_xlpm.TotalMonthlyPaymentCalculation,$F402+$G402+$I402+_xlpm.IfPMIOwedIsBlank,
_xlpm.IsPrincipalZeroCondition,ROUND($H401,2) = 0,
_xlpm.IsPrincipalRemainingBlankCondition,$H401="",
_xlpm.IsPeriodBlankCondition,ISBLANK($A402),
_xlpm.Calculation,IF(_xlpm.IsPeriodBlankCondition,"",IF(_xlpm.IsPrincipalRemainingBlankCondition,"",IF(_xlpm.IsPrincipalZeroCondition,"",_xlpm.TotalMonthlyPaymentCalculation))),
_xlpm.Calculation
)</f>
        <v/>
      </c>
      <c r="N402" s="5"/>
    </row>
    <row r="403" spans="2:14" x14ac:dyDescent="0.3">
      <c r="B403" s="53" t="str">
        <f t="shared" si="5"/>
        <v/>
      </c>
      <c r="C403" s="70" t="str">
        <f>IF(ISBLANK($A403),"",'Variable Mortgage Schedule'!$C403)</f>
        <v/>
      </c>
      <c r="D403" s="63" t="str">
        <f>_xlfn.LET(
_xlpm.Payment,IF(OR($C403&lt;&gt;$C402,$C402=""),-PMT($C403/12,COUNT($A403:$A$625),$H402),$D402),
_xlpm.IsPrincipalRemainingZeroCondition,ROUND($H402,2)=0,
_xlpm.IsPrincipalRemainingBlankCondition,$H402="",
_xlpm.IsPeriodBlankCondition,ISBLANK($A403),
_xlpm.Calculation,IF(_xlpm.IsPeriodBlankCondition,"",IF(_xlpm.IsPrincipalRemainingBlankCondition,"",IF(_xlpm.IsPrincipalRemainingZeroCondition,"",_xlpm.Payment))),
_xlpm.Calculation
)</f>
        <v/>
      </c>
      <c r="E403" s="5" t="str">
        <f>_xlfn.LET(
_xlpm.StartingPrincipalBalance,$H402,
_xlpm.IsPrincipalRemainingZeroCondition,ROUND($H402,2)=0,
_xlpm.IsPrincipalRemainingBlankCondition,$H402="",
_xlpm.IsPeriodBlankCondition,ISBLANK($A403),
_xlpm.Calculation,IF(_xlpm.IsPeriodBlankCondition,"",IF(_xlpm.IsPrincipalRemainingBlankCondition,"",IF(_xlpm.IsPrincipalRemainingZeroCondition,"",_xlpm.StartingPrincipalBalance))),
_xlpm.Calculation
)</f>
        <v/>
      </c>
      <c r="F403" s="5" t="str" cm="1">
        <f t="array" ref="F403">_xlfn.LET(
_xlpm.InterestCalculation,$H402*($C403/12),
_xlpm.IsPrincipalRemainingZeroCondition,ROUND($H402,2)=0,
_xlpm.IsPrincipalRemainingBlankCondition,$H402="",
_xlpm.IsPeriodBlankCondition,ISBLANK($A403),
_xlpm.Calculation,IF(_xlpm.IsPeriodBlankCondition,"",IF(_xlpm.IsPrincipalRemainingBlankCondition,"",IF(_xlpm.IsPrincipalRemainingZeroCondition,"",_xlpm.InterestCalculation))),
_xlpm.Calculation
)</f>
        <v/>
      </c>
      <c r="G403" s="5" t="str">
        <f>_xlfn.LET(
_xlpm.PrincipalOwedCalculation,$D403-$F403,
_xlpm.IsPrincipalLessThenOrEqualToMonthlyPaymentCondition,$H402&lt;=$D403,
_xlpm.IsPrincipalZeroCondition,ROUND($H402,2) = 0,
_xlpm.IsPrincipalRemainingBlankCondition,$H402="",
_xlpm.IsPeriodBlankCondition,ISBLANK($A403),
_xlpm.Calculation,IF(_xlpm.IsPeriodBlankCondition,"",IF(_xlpm.IsPrincipalRemainingBlankCondition,"",IF(_xlpm.IsPrincipalZeroCondition,"",IF(_xlpm.IsPrincipalLessThenOrEqualToMonthlyPaymentCondition,$H402,_xlpm.PrincipalOwedCalculation)))),
_xlpm.Calculation
)</f>
        <v/>
      </c>
      <c r="H403" s="5" t="str">
        <f>_xlfn.LET(
_xlpm.StartingBalanceGreaterThanPrincipalOwedPlusPrepaymentCondition,$E403&gt;=$G403,
_xlpm.IsPrincpalOwedPlusPrepaymentLessThanOrEqualToPrincipalRemainingCondition,ROUND($G403,2)&lt;=ROUND($H402,2),
_xlpm.IsCurrentPrincapalOwedAmtGreaterThanPrevPrincipalOwedCondition,$G402&gt;$H402,
_xlpm.IsPrincipalZeroCondition,ROUND($H402,2) = 0,
_xlpm.IsPrincipalRemainingBlankCondition,$H402="",
_xlpm.IsPeriodBlankCondition,ISBLANK($A403),
_xlpm.Calculation,IF(_xlpm.IsPeriodBlankCondition,"",IF(_xlpm.IsPrincipalRemainingBlankCondition,"",IF(_xlpm.IsPrincipalZeroCondition,"",IF(_xlpm.StartingBalanceGreaterThanPrincipalOwedPlusPrepaymentCondition,$E403-$G403,0)))),
_xlpm.Calculation
)</f>
        <v/>
      </c>
      <c r="I403" s="5" t="str">
        <f>_xlfn.LET(
_xlpm.PrincpalRemainingCalculation,$B$11,
_xlpm.IsPrincipalZeroCondition,ROUND($H402,2) = 0,
_xlpm.IsPrincipalRemainingBlankCondition,$H402="",
_xlpm.IsPeriodBlankCondition,ISBLANK($A403),
_xlpm.Calculation,IF(_xlpm.IsPeriodBlankCondition,"",IF(_xlpm.IsPrincipalRemainingBlankCondition,"",IF(_xlpm.IsPrincipalZeroCondition,"",_xlpm.PrincpalRemainingCalculation))),
_xlpm.Calculation
)</f>
        <v/>
      </c>
      <c r="J403" s="5" t="str">
        <f>_xlfn.LET(
_xlpm.IsPrincipalRemainingLessThanOrEqualToPMICutoffAmtCondition,$H402&lt;=$B$2*(1-$B$13),
_xlpm.PMIMonthlyPayment,$B$17,
_xlpm.IsPrincipalZeroCondition,ROUND($H402,2) = 0,
_xlpm.IsPrincipalRemainingBlankCondition,$H402="",
_xlpm.IsPeriodBlankCondition,ISBLANK($A403),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03" s="5" t="str">
        <f>_xlfn.LET(
_xlpm.IfPMIOwedIsBlank,IF($J403 = "",0,$J403),
_xlpm.TotalMonthlyPaymentCalculation,$F403+$G403+$I403+_xlpm.IfPMIOwedIsBlank,
_xlpm.IsPrincipalZeroCondition,ROUND($H402,2) = 0,
_xlpm.IsPrincipalRemainingBlankCondition,$H402="",
_xlpm.IsPeriodBlankCondition,ISBLANK($A403),
_xlpm.Calculation,IF(_xlpm.IsPeriodBlankCondition,"",IF(_xlpm.IsPrincipalRemainingBlankCondition,"",IF(_xlpm.IsPrincipalZeroCondition,"",_xlpm.TotalMonthlyPaymentCalculation))),
_xlpm.Calculation
)</f>
        <v/>
      </c>
      <c r="N403" s="5"/>
    </row>
    <row r="404" spans="2:14" x14ac:dyDescent="0.3">
      <c r="B404" s="53" t="str">
        <f t="shared" si="5"/>
        <v/>
      </c>
      <c r="C404" s="70" t="str">
        <f>IF(ISBLANK($A404),"",'Variable Mortgage Schedule'!$C404)</f>
        <v/>
      </c>
      <c r="D404" s="63" t="str">
        <f>_xlfn.LET(
_xlpm.Payment,IF(OR($C404&lt;&gt;$C403,$C403=""),-PMT($C404/12,COUNT($A404:$A$625),$H403),$D403),
_xlpm.IsPrincipalRemainingZeroCondition,ROUND($H403,2)=0,
_xlpm.IsPrincipalRemainingBlankCondition,$H403="",
_xlpm.IsPeriodBlankCondition,ISBLANK($A404),
_xlpm.Calculation,IF(_xlpm.IsPeriodBlankCondition,"",IF(_xlpm.IsPrincipalRemainingBlankCondition,"",IF(_xlpm.IsPrincipalRemainingZeroCondition,"",_xlpm.Payment))),
_xlpm.Calculation
)</f>
        <v/>
      </c>
      <c r="E404" s="5" t="str">
        <f>_xlfn.LET(
_xlpm.StartingPrincipalBalance,$H403,
_xlpm.IsPrincipalRemainingZeroCondition,ROUND($H403,2)=0,
_xlpm.IsPrincipalRemainingBlankCondition,$H403="",
_xlpm.IsPeriodBlankCondition,ISBLANK($A404),
_xlpm.Calculation,IF(_xlpm.IsPeriodBlankCondition,"",IF(_xlpm.IsPrincipalRemainingBlankCondition,"",IF(_xlpm.IsPrincipalRemainingZeroCondition,"",_xlpm.StartingPrincipalBalance))),
_xlpm.Calculation
)</f>
        <v/>
      </c>
      <c r="F404" s="5" t="str" cm="1">
        <f t="array" ref="F404">_xlfn.LET(
_xlpm.InterestCalculation,$H403*($C404/12),
_xlpm.IsPrincipalRemainingZeroCondition,ROUND($H403,2)=0,
_xlpm.IsPrincipalRemainingBlankCondition,$H403="",
_xlpm.IsPeriodBlankCondition,ISBLANK($A404),
_xlpm.Calculation,IF(_xlpm.IsPeriodBlankCondition,"",IF(_xlpm.IsPrincipalRemainingBlankCondition,"",IF(_xlpm.IsPrincipalRemainingZeroCondition,"",_xlpm.InterestCalculation))),
_xlpm.Calculation
)</f>
        <v/>
      </c>
      <c r="G404" s="5" t="str">
        <f>_xlfn.LET(
_xlpm.PrincipalOwedCalculation,$D404-$F404,
_xlpm.IsPrincipalLessThenOrEqualToMonthlyPaymentCondition,$H403&lt;=$D404,
_xlpm.IsPrincipalZeroCondition,ROUND($H403,2) = 0,
_xlpm.IsPrincipalRemainingBlankCondition,$H403="",
_xlpm.IsPeriodBlankCondition,ISBLANK($A404),
_xlpm.Calculation,IF(_xlpm.IsPeriodBlankCondition,"",IF(_xlpm.IsPrincipalRemainingBlankCondition,"",IF(_xlpm.IsPrincipalZeroCondition,"",IF(_xlpm.IsPrincipalLessThenOrEqualToMonthlyPaymentCondition,$H403,_xlpm.PrincipalOwedCalculation)))),
_xlpm.Calculation
)</f>
        <v/>
      </c>
      <c r="H404" s="5" t="str">
        <f>_xlfn.LET(
_xlpm.StartingBalanceGreaterThanPrincipalOwedPlusPrepaymentCondition,$E404&gt;=$G404,
_xlpm.IsPrincpalOwedPlusPrepaymentLessThanOrEqualToPrincipalRemainingCondition,ROUND($G404,2)&lt;=ROUND($H403,2),
_xlpm.IsCurrentPrincapalOwedAmtGreaterThanPrevPrincipalOwedCondition,$G403&gt;$H403,
_xlpm.IsPrincipalZeroCondition,ROUND($H403,2) = 0,
_xlpm.IsPrincipalRemainingBlankCondition,$H403="",
_xlpm.IsPeriodBlankCondition,ISBLANK($A404),
_xlpm.Calculation,IF(_xlpm.IsPeriodBlankCondition,"",IF(_xlpm.IsPrincipalRemainingBlankCondition,"",IF(_xlpm.IsPrincipalZeroCondition,"",IF(_xlpm.StartingBalanceGreaterThanPrincipalOwedPlusPrepaymentCondition,$E404-$G404,0)))),
_xlpm.Calculation
)</f>
        <v/>
      </c>
      <c r="I404" s="5" t="str">
        <f>_xlfn.LET(
_xlpm.PrincpalRemainingCalculation,$B$11,
_xlpm.IsPrincipalZeroCondition,ROUND($H403,2) = 0,
_xlpm.IsPrincipalRemainingBlankCondition,$H403="",
_xlpm.IsPeriodBlankCondition,ISBLANK($A404),
_xlpm.Calculation,IF(_xlpm.IsPeriodBlankCondition,"",IF(_xlpm.IsPrincipalRemainingBlankCondition,"",IF(_xlpm.IsPrincipalZeroCondition,"",_xlpm.PrincpalRemainingCalculation))),
_xlpm.Calculation
)</f>
        <v/>
      </c>
      <c r="J404" s="5" t="str">
        <f>_xlfn.LET(
_xlpm.IsPrincipalRemainingLessThanOrEqualToPMICutoffAmtCondition,$H403&lt;=$B$2*(1-$B$13),
_xlpm.PMIMonthlyPayment,$B$17,
_xlpm.IsPrincipalZeroCondition,ROUND($H403,2) = 0,
_xlpm.IsPrincipalRemainingBlankCondition,$H403="",
_xlpm.IsPeriodBlankCondition,ISBLANK($A404),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04" s="5" t="str">
        <f>_xlfn.LET(
_xlpm.IfPMIOwedIsBlank,IF($J404 = "",0,$J404),
_xlpm.TotalMonthlyPaymentCalculation,$F404+$G404+$I404+_xlpm.IfPMIOwedIsBlank,
_xlpm.IsPrincipalZeroCondition,ROUND($H403,2) = 0,
_xlpm.IsPrincipalRemainingBlankCondition,$H403="",
_xlpm.IsPeriodBlankCondition,ISBLANK($A404),
_xlpm.Calculation,IF(_xlpm.IsPeriodBlankCondition,"",IF(_xlpm.IsPrincipalRemainingBlankCondition,"",IF(_xlpm.IsPrincipalZeroCondition,"",_xlpm.TotalMonthlyPaymentCalculation))),
_xlpm.Calculation
)</f>
        <v/>
      </c>
      <c r="N404" s="5"/>
    </row>
    <row r="405" spans="2:14" x14ac:dyDescent="0.3">
      <c r="B405" s="53" t="str">
        <f t="shared" si="5"/>
        <v/>
      </c>
      <c r="C405" s="70" t="str">
        <f>IF(ISBLANK($A405),"",'Variable Mortgage Schedule'!$C405)</f>
        <v/>
      </c>
      <c r="D405" s="63" t="str">
        <f>_xlfn.LET(
_xlpm.Payment,IF(OR($C405&lt;&gt;$C404,$C404=""),-PMT($C405/12,COUNT($A405:$A$625),$H404),$D404),
_xlpm.IsPrincipalRemainingZeroCondition,ROUND($H404,2)=0,
_xlpm.IsPrincipalRemainingBlankCondition,$H404="",
_xlpm.IsPeriodBlankCondition,ISBLANK($A405),
_xlpm.Calculation,IF(_xlpm.IsPeriodBlankCondition,"",IF(_xlpm.IsPrincipalRemainingBlankCondition,"",IF(_xlpm.IsPrincipalRemainingZeroCondition,"",_xlpm.Payment))),
_xlpm.Calculation
)</f>
        <v/>
      </c>
      <c r="E405" s="5" t="str">
        <f>_xlfn.LET(
_xlpm.StartingPrincipalBalance,$H404,
_xlpm.IsPrincipalRemainingZeroCondition,ROUND($H404,2)=0,
_xlpm.IsPrincipalRemainingBlankCondition,$H404="",
_xlpm.IsPeriodBlankCondition,ISBLANK($A405),
_xlpm.Calculation,IF(_xlpm.IsPeriodBlankCondition,"",IF(_xlpm.IsPrincipalRemainingBlankCondition,"",IF(_xlpm.IsPrincipalRemainingZeroCondition,"",_xlpm.StartingPrincipalBalance))),
_xlpm.Calculation
)</f>
        <v/>
      </c>
      <c r="F405" s="5" t="str" cm="1">
        <f t="array" ref="F405">_xlfn.LET(
_xlpm.InterestCalculation,$H404*($C405/12),
_xlpm.IsPrincipalRemainingZeroCondition,ROUND($H404,2)=0,
_xlpm.IsPrincipalRemainingBlankCondition,$H404="",
_xlpm.IsPeriodBlankCondition,ISBLANK($A405),
_xlpm.Calculation,IF(_xlpm.IsPeriodBlankCondition,"",IF(_xlpm.IsPrincipalRemainingBlankCondition,"",IF(_xlpm.IsPrincipalRemainingZeroCondition,"",_xlpm.InterestCalculation))),
_xlpm.Calculation
)</f>
        <v/>
      </c>
      <c r="G405" s="5" t="str">
        <f>_xlfn.LET(
_xlpm.PrincipalOwedCalculation,$D405-$F405,
_xlpm.IsPrincipalLessThenOrEqualToMonthlyPaymentCondition,$H404&lt;=$D405,
_xlpm.IsPrincipalZeroCondition,ROUND($H404,2) = 0,
_xlpm.IsPrincipalRemainingBlankCondition,$H404="",
_xlpm.IsPeriodBlankCondition,ISBLANK($A405),
_xlpm.Calculation,IF(_xlpm.IsPeriodBlankCondition,"",IF(_xlpm.IsPrincipalRemainingBlankCondition,"",IF(_xlpm.IsPrincipalZeroCondition,"",IF(_xlpm.IsPrincipalLessThenOrEqualToMonthlyPaymentCondition,$H404,_xlpm.PrincipalOwedCalculation)))),
_xlpm.Calculation
)</f>
        <v/>
      </c>
      <c r="H405" s="5" t="str">
        <f>_xlfn.LET(
_xlpm.StartingBalanceGreaterThanPrincipalOwedPlusPrepaymentCondition,$E405&gt;=$G405,
_xlpm.IsPrincpalOwedPlusPrepaymentLessThanOrEqualToPrincipalRemainingCondition,ROUND($G405,2)&lt;=ROUND($H404,2),
_xlpm.IsCurrentPrincapalOwedAmtGreaterThanPrevPrincipalOwedCondition,$G404&gt;$H404,
_xlpm.IsPrincipalZeroCondition,ROUND($H404,2) = 0,
_xlpm.IsPrincipalRemainingBlankCondition,$H404="",
_xlpm.IsPeriodBlankCondition,ISBLANK($A405),
_xlpm.Calculation,IF(_xlpm.IsPeriodBlankCondition,"",IF(_xlpm.IsPrincipalRemainingBlankCondition,"",IF(_xlpm.IsPrincipalZeroCondition,"",IF(_xlpm.StartingBalanceGreaterThanPrincipalOwedPlusPrepaymentCondition,$E405-$G405,0)))),
_xlpm.Calculation
)</f>
        <v/>
      </c>
      <c r="I405" s="5" t="str">
        <f>_xlfn.LET(
_xlpm.PrincpalRemainingCalculation,$B$11,
_xlpm.IsPrincipalZeroCondition,ROUND($H404,2) = 0,
_xlpm.IsPrincipalRemainingBlankCondition,$H404="",
_xlpm.IsPeriodBlankCondition,ISBLANK($A405),
_xlpm.Calculation,IF(_xlpm.IsPeriodBlankCondition,"",IF(_xlpm.IsPrincipalRemainingBlankCondition,"",IF(_xlpm.IsPrincipalZeroCondition,"",_xlpm.PrincpalRemainingCalculation))),
_xlpm.Calculation
)</f>
        <v/>
      </c>
      <c r="J405" s="5" t="str">
        <f>_xlfn.LET(
_xlpm.IsPrincipalRemainingLessThanOrEqualToPMICutoffAmtCondition,$H404&lt;=$B$2*(1-$B$13),
_xlpm.PMIMonthlyPayment,$B$17,
_xlpm.IsPrincipalZeroCondition,ROUND($H404,2) = 0,
_xlpm.IsPrincipalRemainingBlankCondition,$H404="",
_xlpm.IsPeriodBlankCondition,ISBLANK($A405),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05" s="5" t="str">
        <f>_xlfn.LET(
_xlpm.IfPMIOwedIsBlank,IF($J405 = "",0,$J405),
_xlpm.TotalMonthlyPaymentCalculation,$F405+$G405+$I405+_xlpm.IfPMIOwedIsBlank,
_xlpm.IsPrincipalZeroCondition,ROUND($H404,2) = 0,
_xlpm.IsPrincipalRemainingBlankCondition,$H404="",
_xlpm.IsPeriodBlankCondition,ISBLANK($A405),
_xlpm.Calculation,IF(_xlpm.IsPeriodBlankCondition,"",IF(_xlpm.IsPrincipalRemainingBlankCondition,"",IF(_xlpm.IsPrincipalZeroCondition,"",_xlpm.TotalMonthlyPaymentCalculation))),
_xlpm.Calculation
)</f>
        <v/>
      </c>
      <c r="N405" s="5"/>
    </row>
    <row r="406" spans="2:14" x14ac:dyDescent="0.3">
      <c r="B406" s="53" t="str">
        <f t="shared" si="5"/>
        <v/>
      </c>
      <c r="C406" s="70" t="str">
        <f>IF(ISBLANK($A406),"",'Variable Mortgage Schedule'!$C406)</f>
        <v/>
      </c>
      <c r="D406" s="63" t="str">
        <f>_xlfn.LET(
_xlpm.Payment,IF(OR($C406&lt;&gt;$C405,$C405=""),-PMT($C406/12,COUNT($A406:$A$625),$H405),$D405),
_xlpm.IsPrincipalRemainingZeroCondition,ROUND($H405,2)=0,
_xlpm.IsPrincipalRemainingBlankCondition,$H405="",
_xlpm.IsPeriodBlankCondition,ISBLANK($A406),
_xlpm.Calculation,IF(_xlpm.IsPeriodBlankCondition,"",IF(_xlpm.IsPrincipalRemainingBlankCondition,"",IF(_xlpm.IsPrincipalRemainingZeroCondition,"",_xlpm.Payment))),
_xlpm.Calculation
)</f>
        <v/>
      </c>
      <c r="E406" s="5" t="str">
        <f>_xlfn.LET(
_xlpm.StartingPrincipalBalance,$H405,
_xlpm.IsPrincipalRemainingZeroCondition,ROUND($H405,2)=0,
_xlpm.IsPrincipalRemainingBlankCondition,$H405="",
_xlpm.IsPeriodBlankCondition,ISBLANK($A406),
_xlpm.Calculation,IF(_xlpm.IsPeriodBlankCondition,"",IF(_xlpm.IsPrincipalRemainingBlankCondition,"",IF(_xlpm.IsPrincipalRemainingZeroCondition,"",_xlpm.StartingPrincipalBalance))),
_xlpm.Calculation
)</f>
        <v/>
      </c>
      <c r="F406" s="5" t="str" cm="1">
        <f t="array" ref="F406">_xlfn.LET(
_xlpm.InterestCalculation,$H405*($C406/12),
_xlpm.IsPrincipalRemainingZeroCondition,ROUND($H405,2)=0,
_xlpm.IsPrincipalRemainingBlankCondition,$H405="",
_xlpm.IsPeriodBlankCondition,ISBLANK($A406),
_xlpm.Calculation,IF(_xlpm.IsPeriodBlankCondition,"",IF(_xlpm.IsPrincipalRemainingBlankCondition,"",IF(_xlpm.IsPrincipalRemainingZeroCondition,"",_xlpm.InterestCalculation))),
_xlpm.Calculation
)</f>
        <v/>
      </c>
      <c r="G406" s="5" t="str">
        <f>_xlfn.LET(
_xlpm.PrincipalOwedCalculation,$D406-$F406,
_xlpm.IsPrincipalLessThenOrEqualToMonthlyPaymentCondition,$H405&lt;=$D406,
_xlpm.IsPrincipalZeroCondition,ROUND($H405,2) = 0,
_xlpm.IsPrincipalRemainingBlankCondition,$H405="",
_xlpm.IsPeriodBlankCondition,ISBLANK($A406),
_xlpm.Calculation,IF(_xlpm.IsPeriodBlankCondition,"",IF(_xlpm.IsPrincipalRemainingBlankCondition,"",IF(_xlpm.IsPrincipalZeroCondition,"",IF(_xlpm.IsPrincipalLessThenOrEqualToMonthlyPaymentCondition,$H405,_xlpm.PrincipalOwedCalculation)))),
_xlpm.Calculation
)</f>
        <v/>
      </c>
      <c r="H406" s="5" t="str">
        <f>_xlfn.LET(
_xlpm.StartingBalanceGreaterThanPrincipalOwedPlusPrepaymentCondition,$E406&gt;=$G406,
_xlpm.IsPrincpalOwedPlusPrepaymentLessThanOrEqualToPrincipalRemainingCondition,ROUND($G406,2)&lt;=ROUND($H405,2),
_xlpm.IsCurrentPrincapalOwedAmtGreaterThanPrevPrincipalOwedCondition,$G405&gt;$H405,
_xlpm.IsPrincipalZeroCondition,ROUND($H405,2) = 0,
_xlpm.IsPrincipalRemainingBlankCondition,$H405="",
_xlpm.IsPeriodBlankCondition,ISBLANK($A406),
_xlpm.Calculation,IF(_xlpm.IsPeriodBlankCondition,"",IF(_xlpm.IsPrincipalRemainingBlankCondition,"",IF(_xlpm.IsPrincipalZeroCondition,"",IF(_xlpm.StartingBalanceGreaterThanPrincipalOwedPlusPrepaymentCondition,$E406-$G406,0)))),
_xlpm.Calculation
)</f>
        <v/>
      </c>
      <c r="I406" s="5" t="str">
        <f>_xlfn.LET(
_xlpm.PrincpalRemainingCalculation,$B$11,
_xlpm.IsPrincipalZeroCondition,ROUND($H405,2) = 0,
_xlpm.IsPrincipalRemainingBlankCondition,$H405="",
_xlpm.IsPeriodBlankCondition,ISBLANK($A406),
_xlpm.Calculation,IF(_xlpm.IsPeriodBlankCondition,"",IF(_xlpm.IsPrincipalRemainingBlankCondition,"",IF(_xlpm.IsPrincipalZeroCondition,"",_xlpm.PrincpalRemainingCalculation))),
_xlpm.Calculation
)</f>
        <v/>
      </c>
      <c r="J406" s="5" t="str">
        <f>_xlfn.LET(
_xlpm.IsPrincipalRemainingLessThanOrEqualToPMICutoffAmtCondition,$H405&lt;=$B$2*(1-$B$13),
_xlpm.PMIMonthlyPayment,$B$17,
_xlpm.IsPrincipalZeroCondition,ROUND($H405,2) = 0,
_xlpm.IsPrincipalRemainingBlankCondition,$H405="",
_xlpm.IsPeriodBlankCondition,ISBLANK($A406),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06" s="5" t="str">
        <f>_xlfn.LET(
_xlpm.IfPMIOwedIsBlank,IF($J406 = "",0,$J406),
_xlpm.TotalMonthlyPaymentCalculation,$F406+$G406+$I406+_xlpm.IfPMIOwedIsBlank,
_xlpm.IsPrincipalZeroCondition,ROUND($H405,2) = 0,
_xlpm.IsPrincipalRemainingBlankCondition,$H405="",
_xlpm.IsPeriodBlankCondition,ISBLANK($A406),
_xlpm.Calculation,IF(_xlpm.IsPeriodBlankCondition,"",IF(_xlpm.IsPrincipalRemainingBlankCondition,"",IF(_xlpm.IsPrincipalZeroCondition,"",_xlpm.TotalMonthlyPaymentCalculation))),
_xlpm.Calculation
)</f>
        <v/>
      </c>
      <c r="N406" s="5"/>
    </row>
    <row r="407" spans="2:14" x14ac:dyDescent="0.3">
      <c r="B407" s="53" t="str">
        <f t="shared" si="5"/>
        <v/>
      </c>
      <c r="C407" s="70" t="str">
        <f>IF(ISBLANK($A407),"",'Variable Mortgage Schedule'!$C407)</f>
        <v/>
      </c>
      <c r="D407" s="63" t="str">
        <f>_xlfn.LET(
_xlpm.Payment,IF(OR($C407&lt;&gt;$C406,$C406=""),-PMT($C407/12,COUNT($A407:$A$625),$H406),$D406),
_xlpm.IsPrincipalRemainingZeroCondition,ROUND($H406,2)=0,
_xlpm.IsPrincipalRemainingBlankCondition,$H406="",
_xlpm.IsPeriodBlankCondition,ISBLANK($A407),
_xlpm.Calculation,IF(_xlpm.IsPeriodBlankCondition,"",IF(_xlpm.IsPrincipalRemainingBlankCondition,"",IF(_xlpm.IsPrincipalRemainingZeroCondition,"",_xlpm.Payment))),
_xlpm.Calculation
)</f>
        <v/>
      </c>
      <c r="E407" s="5" t="str">
        <f>_xlfn.LET(
_xlpm.StartingPrincipalBalance,$H406,
_xlpm.IsPrincipalRemainingZeroCondition,ROUND($H406,2)=0,
_xlpm.IsPrincipalRemainingBlankCondition,$H406="",
_xlpm.IsPeriodBlankCondition,ISBLANK($A407),
_xlpm.Calculation,IF(_xlpm.IsPeriodBlankCondition,"",IF(_xlpm.IsPrincipalRemainingBlankCondition,"",IF(_xlpm.IsPrincipalRemainingZeroCondition,"",_xlpm.StartingPrincipalBalance))),
_xlpm.Calculation
)</f>
        <v/>
      </c>
      <c r="F407" s="5" t="str" cm="1">
        <f t="array" ref="F407">_xlfn.LET(
_xlpm.InterestCalculation,$H406*($C407/12),
_xlpm.IsPrincipalRemainingZeroCondition,ROUND($H406,2)=0,
_xlpm.IsPrincipalRemainingBlankCondition,$H406="",
_xlpm.IsPeriodBlankCondition,ISBLANK($A407),
_xlpm.Calculation,IF(_xlpm.IsPeriodBlankCondition,"",IF(_xlpm.IsPrincipalRemainingBlankCondition,"",IF(_xlpm.IsPrincipalRemainingZeroCondition,"",_xlpm.InterestCalculation))),
_xlpm.Calculation
)</f>
        <v/>
      </c>
      <c r="G407" s="5" t="str">
        <f>_xlfn.LET(
_xlpm.PrincipalOwedCalculation,$D407-$F407,
_xlpm.IsPrincipalLessThenOrEqualToMonthlyPaymentCondition,$H406&lt;=$D407,
_xlpm.IsPrincipalZeroCondition,ROUND($H406,2) = 0,
_xlpm.IsPrincipalRemainingBlankCondition,$H406="",
_xlpm.IsPeriodBlankCondition,ISBLANK($A407),
_xlpm.Calculation,IF(_xlpm.IsPeriodBlankCondition,"",IF(_xlpm.IsPrincipalRemainingBlankCondition,"",IF(_xlpm.IsPrincipalZeroCondition,"",IF(_xlpm.IsPrincipalLessThenOrEqualToMonthlyPaymentCondition,$H406,_xlpm.PrincipalOwedCalculation)))),
_xlpm.Calculation
)</f>
        <v/>
      </c>
      <c r="H407" s="5" t="str">
        <f>_xlfn.LET(
_xlpm.StartingBalanceGreaterThanPrincipalOwedPlusPrepaymentCondition,$E407&gt;=$G407,
_xlpm.IsPrincpalOwedPlusPrepaymentLessThanOrEqualToPrincipalRemainingCondition,ROUND($G407,2)&lt;=ROUND($H406,2),
_xlpm.IsCurrentPrincapalOwedAmtGreaterThanPrevPrincipalOwedCondition,$G406&gt;$H406,
_xlpm.IsPrincipalZeroCondition,ROUND($H406,2) = 0,
_xlpm.IsPrincipalRemainingBlankCondition,$H406="",
_xlpm.IsPeriodBlankCondition,ISBLANK($A407),
_xlpm.Calculation,IF(_xlpm.IsPeriodBlankCondition,"",IF(_xlpm.IsPrincipalRemainingBlankCondition,"",IF(_xlpm.IsPrincipalZeroCondition,"",IF(_xlpm.StartingBalanceGreaterThanPrincipalOwedPlusPrepaymentCondition,$E407-$G407,0)))),
_xlpm.Calculation
)</f>
        <v/>
      </c>
      <c r="I407" s="5" t="str">
        <f>_xlfn.LET(
_xlpm.PrincpalRemainingCalculation,$B$11,
_xlpm.IsPrincipalZeroCondition,ROUND($H406,2) = 0,
_xlpm.IsPrincipalRemainingBlankCondition,$H406="",
_xlpm.IsPeriodBlankCondition,ISBLANK($A407),
_xlpm.Calculation,IF(_xlpm.IsPeriodBlankCondition,"",IF(_xlpm.IsPrincipalRemainingBlankCondition,"",IF(_xlpm.IsPrincipalZeroCondition,"",_xlpm.PrincpalRemainingCalculation))),
_xlpm.Calculation
)</f>
        <v/>
      </c>
      <c r="J407" s="5" t="str">
        <f>_xlfn.LET(
_xlpm.IsPrincipalRemainingLessThanOrEqualToPMICutoffAmtCondition,$H406&lt;=$B$2*(1-$B$13),
_xlpm.PMIMonthlyPayment,$B$17,
_xlpm.IsPrincipalZeroCondition,ROUND($H406,2) = 0,
_xlpm.IsPrincipalRemainingBlankCondition,$H406="",
_xlpm.IsPeriodBlankCondition,ISBLANK($A407),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07" s="5" t="str">
        <f>_xlfn.LET(
_xlpm.IfPMIOwedIsBlank,IF($J407 = "",0,$J407),
_xlpm.TotalMonthlyPaymentCalculation,$F407+$G407+$I407+_xlpm.IfPMIOwedIsBlank,
_xlpm.IsPrincipalZeroCondition,ROUND($H406,2) = 0,
_xlpm.IsPrincipalRemainingBlankCondition,$H406="",
_xlpm.IsPeriodBlankCondition,ISBLANK($A407),
_xlpm.Calculation,IF(_xlpm.IsPeriodBlankCondition,"",IF(_xlpm.IsPrincipalRemainingBlankCondition,"",IF(_xlpm.IsPrincipalZeroCondition,"",_xlpm.TotalMonthlyPaymentCalculation))),
_xlpm.Calculation
)</f>
        <v/>
      </c>
      <c r="N407" s="5"/>
    </row>
    <row r="408" spans="2:14" x14ac:dyDescent="0.3">
      <c r="B408" s="53" t="str">
        <f t="shared" si="5"/>
        <v/>
      </c>
      <c r="C408" s="70" t="str">
        <f>IF(ISBLANK($A408),"",'Variable Mortgage Schedule'!$C408)</f>
        <v/>
      </c>
      <c r="D408" s="63" t="str">
        <f>_xlfn.LET(
_xlpm.Payment,IF(OR($C408&lt;&gt;$C407,$C407=""),-PMT($C408/12,COUNT($A408:$A$625),$H407),$D407),
_xlpm.IsPrincipalRemainingZeroCondition,ROUND($H407,2)=0,
_xlpm.IsPrincipalRemainingBlankCondition,$H407="",
_xlpm.IsPeriodBlankCondition,ISBLANK($A408),
_xlpm.Calculation,IF(_xlpm.IsPeriodBlankCondition,"",IF(_xlpm.IsPrincipalRemainingBlankCondition,"",IF(_xlpm.IsPrincipalRemainingZeroCondition,"",_xlpm.Payment))),
_xlpm.Calculation
)</f>
        <v/>
      </c>
      <c r="E408" s="5" t="str">
        <f>_xlfn.LET(
_xlpm.StartingPrincipalBalance,$H407,
_xlpm.IsPrincipalRemainingZeroCondition,ROUND($H407,2)=0,
_xlpm.IsPrincipalRemainingBlankCondition,$H407="",
_xlpm.IsPeriodBlankCondition,ISBLANK($A408),
_xlpm.Calculation,IF(_xlpm.IsPeriodBlankCondition,"",IF(_xlpm.IsPrincipalRemainingBlankCondition,"",IF(_xlpm.IsPrincipalRemainingZeroCondition,"",_xlpm.StartingPrincipalBalance))),
_xlpm.Calculation
)</f>
        <v/>
      </c>
      <c r="F408" s="5" t="str" cm="1">
        <f t="array" ref="F408">_xlfn.LET(
_xlpm.InterestCalculation,$H407*($C408/12),
_xlpm.IsPrincipalRemainingZeroCondition,ROUND($H407,2)=0,
_xlpm.IsPrincipalRemainingBlankCondition,$H407="",
_xlpm.IsPeriodBlankCondition,ISBLANK($A408),
_xlpm.Calculation,IF(_xlpm.IsPeriodBlankCondition,"",IF(_xlpm.IsPrincipalRemainingBlankCondition,"",IF(_xlpm.IsPrincipalRemainingZeroCondition,"",_xlpm.InterestCalculation))),
_xlpm.Calculation
)</f>
        <v/>
      </c>
      <c r="G408" s="5" t="str">
        <f>_xlfn.LET(
_xlpm.PrincipalOwedCalculation,$D408-$F408,
_xlpm.IsPrincipalLessThenOrEqualToMonthlyPaymentCondition,$H407&lt;=$D408,
_xlpm.IsPrincipalZeroCondition,ROUND($H407,2) = 0,
_xlpm.IsPrincipalRemainingBlankCondition,$H407="",
_xlpm.IsPeriodBlankCondition,ISBLANK($A408),
_xlpm.Calculation,IF(_xlpm.IsPeriodBlankCondition,"",IF(_xlpm.IsPrincipalRemainingBlankCondition,"",IF(_xlpm.IsPrincipalZeroCondition,"",IF(_xlpm.IsPrincipalLessThenOrEqualToMonthlyPaymentCondition,$H407,_xlpm.PrincipalOwedCalculation)))),
_xlpm.Calculation
)</f>
        <v/>
      </c>
      <c r="H408" s="5" t="str">
        <f>_xlfn.LET(
_xlpm.StartingBalanceGreaterThanPrincipalOwedPlusPrepaymentCondition,$E408&gt;=$G408,
_xlpm.IsPrincpalOwedPlusPrepaymentLessThanOrEqualToPrincipalRemainingCondition,ROUND($G408,2)&lt;=ROUND($H407,2),
_xlpm.IsCurrentPrincapalOwedAmtGreaterThanPrevPrincipalOwedCondition,$G407&gt;$H407,
_xlpm.IsPrincipalZeroCondition,ROUND($H407,2) = 0,
_xlpm.IsPrincipalRemainingBlankCondition,$H407="",
_xlpm.IsPeriodBlankCondition,ISBLANK($A408),
_xlpm.Calculation,IF(_xlpm.IsPeriodBlankCondition,"",IF(_xlpm.IsPrincipalRemainingBlankCondition,"",IF(_xlpm.IsPrincipalZeroCondition,"",IF(_xlpm.StartingBalanceGreaterThanPrincipalOwedPlusPrepaymentCondition,$E408-$G408,0)))),
_xlpm.Calculation
)</f>
        <v/>
      </c>
      <c r="I408" s="5" t="str">
        <f>_xlfn.LET(
_xlpm.PrincpalRemainingCalculation,$B$11,
_xlpm.IsPrincipalZeroCondition,ROUND($H407,2) = 0,
_xlpm.IsPrincipalRemainingBlankCondition,$H407="",
_xlpm.IsPeriodBlankCondition,ISBLANK($A408),
_xlpm.Calculation,IF(_xlpm.IsPeriodBlankCondition,"",IF(_xlpm.IsPrincipalRemainingBlankCondition,"",IF(_xlpm.IsPrincipalZeroCondition,"",_xlpm.PrincpalRemainingCalculation))),
_xlpm.Calculation
)</f>
        <v/>
      </c>
      <c r="J408" s="5" t="str">
        <f>_xlfn.LET(
_xlpm.IsPrincipalRemainingLessThanOrEqualToPMICutoffAmtCondition,$H407&lt;=$B$2*(1-$B$13),
_xlpm.PMIMonthlyPayment,$B$17,
_xlpm.IsPrincipalZeroCondition,ROUND($H407,2) = 0,
_xlpm.IsPrincipalRemainingBlankCondition,$H407="",
_xlpm.IsPeriodBlankCondition,ISBLANK($A408),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08" s="5" t="str">
        <f>_xlfn.LET(
_xlpm.IfPMIOwedIsBlank,IF($J408 = "",0,$J408),
_xlpm.TotalMonthlyPaymentCalculation,$F408+$G408+$I408+_xlpm.IfPMIOwedIsBlank,
_xlpm.IsPrincipalZeroCondition,ROUND($H407,2) = 0,
_xlpm.IsPrincipalRemainingBlankCondition,$H407="",
_xlpm.IsPeriodBlankCondition,ISBLANK($A408),
_xlpm.Calculation,IF(_xlpm.IsPeriodBlankCondition,"",IF(_xlpm.IsPrincipalRemainingBlankCondition,"",IF(_xlpm.IsPrincipalZeroCondition,"",_xlpm.TotalMonthlyPaymentCalculation))),
_xlpm.Calculation
)</f>
        <v/>
      </c>
      <c r="N408" s="5"/>
    </row>
    <row r="409" spans="2:14" x14ac:dyDescent="0.3">
      <c r="B409" s="53" t="str">
        <f t="shared" si="5"/>
        <v/>
      </c>
      <c r="C409" s="70" t="str">
        <f>IF(ISBLANK($A409),"",'Variable Mortgage Schedule'!$C409)</f>
        <v/>
      </c>
      <c r="D409" s="63" t="str">
        <f>_xlfn.LET(
_xlpm.Payment,IF(OR($C409&lt;&gt;$C408,$C408=""),-PMT($C409/12,COUNT($A409:$A$625),$H408),$D408),
_xlpm.IsPrincipalRemainingZeroCondition,ROUND($H408,2)=0,
_xlpm.IsPrincipalRemainingBlankCondition,$H408="",
_xlpm.IsPeriodBlankCondition,ISBLANK($A409),
_xlpm.Calculation,IF(_xlpm.IsPeriodBlankCondition,"",IF(_xlpm.IsPrincipalRemainingBlankCondition,"",IF(_xlpm.IsPrincipalRemainingZeroCondition,"",_xlpm.Payment))),
_xlpm.Calculation
)</f>
        <v/>
      </c>
      <c r="E409" s="5" t="str">
        <f>_xlfn.LET(
_xlpm.StartingPrincipalBalance,$H408,
_xlpm.IsPrincipalRemainingZeroCondition,ROUND($H408,2)=0,
_xlpm.IsPrincipalRemainingBlankCondition,$H408="",
_xlpm.IsPeriodBlankCondition,ISBLANK($A409),
_xlpm.Calculation,IF(_xlpm.IsPeriodBlankCondition,"",IF(_xlpm.IsPrincipalRemainingBlankCondition,"",IF(_xlpm.IsPrincipalRemainingZeroCondition,"",_xlpm.StartingPrincipalBalance))),
_xlpm.Calculation
)</f>
        <v/>
      </c>
      <c r="F409" s="5" t="str" cm="1">
        <f t="array" ref="F409">_xlfn.LET(
_xlpm.InterestCalculation,$H408*($C409/12),
_xlpm.IsPrincipalRemainingZeroCondition,ROUND($H408,2)=0,
_xlpm.IsPrincipalRemainingBlankCondition,$H408="",
_xlpm.IsPeriodBlankCondition,ISBLANK($A409),
_xlpm.Calculation,IF(_xlpm.IsPeriodBlankCondition,"",IF(_xlpm.IsPrincipalRemainingBlankCondition,"",IF(_xlpm.IsPrincipalRemainingZeroCondition,"",_xlpm.InterestCalculation))),
_xlpm.Calculation
)</f>
        <v/>
      </c>
      <c r="G409" s="5" t="str">
        <f>_xlfn.LET(
_xlpm.PrincipalOwedCalculation,$D409-$F409,
_xlpm.IsPrincipalLessThenOrEqualToMonthlyPaymentCondition,$H408&lt;=$D409,
_xlpm.IsPrincipalZeroCondition,ROUND($H408,2) = 0,
_xlpm.IsPrincipalRemainingBlankCondition,$H408="",
_xlpm.IsPeriodBlankCondition,ISBLANK($A409),
_xlpm.Calculation,IF(_xlpm.IsPeriodBlankCondition,"",IF(_xlpm.IsPrincipalRemainingBlankCondition,"",IF(_xlpm.IsPrincipalZeroCondition,"",IF(_xlpm.IsPrincipalLessThenOrEqualToMonthlyPaymentCondition,$H408,_xlpm.PrincipalOwedCalculation)))),
_xlpm.Calculation
)</f>
        <v/>
      </c>
      <c r="H409" s="5" t="str">
        <f>_xlfn.LET(
_xlpm.StartingBalanceGreaterThanPrincipalOwedPlusPrepaymentCondition,$E409&gt;=$G409,
_xlpm.IsPrincpalOwedPlusPrepaymentLessThanOrEqualToPrincipalRemainingCondition,ROUND($G409,2)&lt;=ROUND($H408,2),
_xlpm.IsCurrentPrincapalOwedAmtGreaterThanPrevPrincipalOwedCondition,$G408&gt;$H408,
_xlpm.IsPrincipalZeroCondition,ROUND($H408,2) = 0,
_xlpm.IsPrincipalRemainingBlankCondition,$H408="",
_xlpm.IsPeriodBlankCondition,ISBLANK($A409),
_xlpm.Calculation,IF(_xlpm.IsPeriodBlankCondition,"",IF(_xlpm.IsPrincipalRemainingBlankCondition,"",IF(_xlpm.IsPrincipalZeroCondition,"",IF(_xlpm.StartingBalanceGreaterThanPrincipalOwedPlusPrepaymentCondition,$E409-$G409,0)))),
_xlpm.Calculation
)</f>
        <v/>
      </c>
      <c r="I409" s="5" t="str">
        <f>_xlfn.LET(
_xlpm.PrincpalRemainingCalculation,$B$11,
_xlpm.IsPrincipalZeroCondition,ROUND($H408,2) = 0,
_xlpm.IsPrincipalRemainingBlankCondition,$H408="",
_xlpm.IsPeriodBlankCondition,ISBLANK($A409),
_xlpm.Calculation,IF(_xlpm.IsPeriodBlankCondition,"",IF(_xlpm.IsPrincipalRemainingBlankCondition,"",IF(_xlpm.IsPrincipalZeroCondition,"",_xlpm.PrincpalRemainingCalculation))),
_xlpm.Calculation
)</f>
        <v/>
      </c>
      <c r="J409" s="5" t="str">
        <f>_xlfn.LET(
_xlpm.IsPrincipalRemainingLessThanOrEqualToPMICutoffAmtCondition,$H408&lt;=$B$2*(1-$B$13),
_xlpm.PMIMonthlyPayment,$B$17,
_xlpm.IsPrincipalZeroCondition,ROUND($H408,2) = 0,
_xlpm.IsPrincipalRemainingBlankCondition,$H408="",
_xlpm.IsPeriodBlankCondition,ISBLANK($A409),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09" s="5" t="str">
        <f>_xlfn.LET(
_xlpm.IfPMIOwedIsBlank,IF($J409 = "",0,$J409),
_xlpm.TotalMonthlyPaymentCalculation,$F409+$G409+$I409+_xlpm.IfPMIOwedIsBlank,
_xlpm.IsPrincipalZeroCondition,ROUND($H408,2) = 0,
_xlpm.IsPrincipalRemainingBlankCondition,$H408="",
_xlpm.IsPeriodBlankCondition,ISBLANK($A409),
_xlpm.Calculation,IF(_xlpm.IsPeriodBlankCondition,"",IF(_xlpm.IsPrincipalRemainingBlankCondition,"",IF(_xlpm.IsPrincipalZeroCondition,"",_xlpm.TotalMonthlyPaymentCalculation))),
_xlpm.Calculation
)</f>
        <v/>
      </c>
      <c r="N409" s="5"/>
    </row>
    <row r="410" spans="2:14" x14ac:dyDescent="0.3">
      <c r="B410" s="53" t="str">
        <f t="shared" si="5"/>
        <v/>
      </c>
      <c r="C410" s="70" t="str">
        <f>IF(ISBLANK($A410),"",'Variable Mortgage Schedule'!$C410)</f>
        <v/>
      </c>
      <c r="D410" s="63" t="str">
        <f>_xlfn.LET(
_xlpm.Payment,IF(OR($C410&lt;&gt;$C409,$C409=""),-PMT($C410/12,COUNT($A410:$A$625),$H409),$D409),
_xlpm.IsPrincipalRemainingZeroCondition,ROUND($H409,2)=0,
_xlpm.IsPrincipalRemainingBlankCondition,$H409="",
_xlpm.IsPeriodBlankCondition,ISBLANK($A410),
_xlpm.Calculation,IF(_xlpm.IsPeriodBlankCondition,"",IF(_xlpm.IsPrincipalRemainingBlankCondition,"",IF(_xlpm.IsPrincipalRemainingZeroCondition,"",_xlpm.Payment))),
_xlpm.Calculation
)</f>
        <v/>
      </c>
      <c r="E410" s="5" t="str">
        <f>_xlfn.LET(
_xlpm.StartingPrincipalBalance,$H409,
_xlpm.IsPrincipalRemainingZeroCondition,ROUND($H409,2)=0,
_xlpm.IsPrincipalRemainingBlankCondition,$H409="",
_xlpm.IsPeriodBlankCondition,ISBLANK($A410),
_xlpm.Calculation,IF(_xlpm.IsPeriodBlankCondition,"",IF(_xlpm.IsPrincipalRemainingBlankCondition,"",IF(_xlpm.IsPrincipalRemainingZeroCondition,"",_xlpm.StartingPrincipalBalance))),
_xlpm.Calculation
)</f>
        <v/>
      </c>
      <c r="F410" s="5" t="str" cm="1">
        <f t="array" ref="F410">_xlfn.LET(
_xlpm.InterestCalculation,$H409*($C410/12),
_xlpm.IsPrincipalRemainingZeroCondition,ROUND($H409,2)=0,
_xlpm.IsPrincipalRemainingBlankCondition,$H409="",
_xlpm.IsPeriodBlankCondition,ISBLANK($A410),
_xlpm.Calculation,IF(_xlpm.IsPeriodBlankCondition,"",IF(_xlpm.IsPrincipalRemainingBlankCondition,"",IF(_xlpm.IsPrincipalRemainingZeroCondition,"",_xlpm.InterestCalculation))),
_xlpm.Calculation
)</f>
        <v/>
      </c>
      <c r="G410" s="5" t="str">
        <f>_xlfn.LET(
_xlpm.PrincipalOwedCalculation,$D410-$F410,
_xlpm.IsPrincipalLessThenOrEqualToMonthlyPaymentCondition,$H409&lt;=$D410,
_xlpm.IsPrincipalZeroCondition,ROUND($H409,2) = 0,
_xlpm.IsPrincipalRemainingBlankCondition,$H409="",
_xlpm.IsPeriodBlankCondition,ISBLANK($A410),
_xlpm.Calculation,IF(_xlpm.IsPeriodBlankCondition,"",IF(_xlpm.IsPrincipalRemainingBlankCondition,"",IF(_xlpm.IsPrincipalZeroCondition,"",IF(_xlpm.IsPrincipalLessThenOrEqualToMonthlyPaymentCondition,$H409,_xlpm.PrincipalOwedCalculation)))),
_xlpm.Calculation
)</f>
        <v/>
      </c>
      <c r="H410" s="5" t="str">
        <f>_xlfn.LET(
_xlpm.StartingBalanceGreaterThanPrincipalOwedPlusPrepaymentCondition,$E410&gt;=$G410,
_xlpm.IsPrincpalOwedPlusPrepaymentLessThanOrEqualToPrincipalRemainingCondition,ROUND($G410,2)&lt;=ROUND($H409,2),
_xlpm.IsCurrentPrincapalOwedAmtGreaterThanPrevPrincipalOwedCondition,$G409&gt;$H409,
_xlpm.IsPrincipalZeroCondition,ROUND($H409,2) = 0,
_xlpm.IsPrincipalRemainingBlankCondition,$H409="",
_xlpm.IsPeriodBlankCondition,ISBLANK($A410),
_xlpm.Calculation,IF(_xlpm.IsPeriodBlankCondition,"",IF(_xlpm.IsPrincipalRemainingBlankCondition,"",IF(_xlpm.IsPrincipalZeroCondition,"",IF(_xlpm.StartingBalanceGreaterThanPrincipalOwedPlusPrepaymentCondition,$E410-$G410,0)))),
_xlpm.Calculation
)</f>
        <v/>
      </c>
      <c r="I410" s="5" t="str">
        <f>_xlfn.LET(
_xlpm.PrincpalRemainingCalculation,$B$11,
_xlpm.IsPrincipalZeroCondition,ROUND($H409,2) = 0,
_xlpm.IsPrincipalRemainingBlankCondition,$H409="",
_xlpm.IsPeriodBlankCondition,ISBLANK($A410),
_xlpm.Calculation,IF(_xlpm.IsPeriodBlankCondition,"",IF(_xlpm.IsPrincipalRemainingBlankCondition,"",IF(_xlpm.IsPrincipalZeroCondition,"",_xlpm.PrincpalRemainingCalculation))),
_xlpm.Calculation
)</f>
        <v/>
      </c>
      <c r="J410" s="5" t="str">
        <f>_xlfn.LET(
_xlpm.IsPrincipalRemainingLessThanOrEqualToPMICutoffAmtCondition,$H409&lt;=$B$2*(1-$B$13),
_xlpm.PMIMonthlyPayment,$B$17,
_xlpm.IsPrincipalZeroCondition,ROUND($H409,2) = 0,
_xlpm.IsPrincipalRemainingBlankCondition,$H409="",
_xlpm.IsPeriodBlankCondition,ISBLANK($A410),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10" s="5" t="str">
        <f>_xlfn.LET(
_xlpm.IfPMIOwedIsBlank,IF($J410 = "",0,$J410),
_xlpm.TotalMonthlyPaymentCalculation,$F410+$G410+$I410+_xlpm.IfPMIOwedIsBlank,
_xlpm.IsPrincipalZeroCondition,ROUND($H409,2) = 0,
_xlpm.IsPrincipalRemainingBlankCondition,$H409="",
_xlpm.IsPeriodBlankCondition,ISBLANK($A410),
_xlpm.Calculation,IF(_xlpm.IsPeriodBlankCondition,"",IF(_xlpm.IsPrincipalRemainingBlankCondition,"",IF(_xlpm.IsPrincipalZeroCondition,"",_xlpm.TotalMonthlyPaymentCalculation))),
_xlpm.Calculation
)</f>
        <v/>
      </c>
      <c r="N410" s="5"/>
    </row>
    <row r="411" spans="2:14" x14ac:dyDescent="0.3">
      <c r="B411" s="53" t="str">
        <f t="shared" ref="B411:B474" si="6">IF(ISBLANK($A411),"",EDATE($B410,1))</f>
        <v/>
      </c>
      <c r="C411" s="70" t="str">
        <f>IF(ISBLANK($A411),"",'Variable Mortgage Schedule'!$C411)</f>
        <v/>
      </c>
      <c r="D411" s="63" t="str">
        <f>_xlfn.LET(
_xlpm.Payment,IF(OR($C411&lt;&gt;$C410,$C410=""),-PMT($C411/12,COUNT($A411:$A$625),$H410),$D410),
_xlpm.IsPrincipalRemainingZeroCondition,ROUND($H410,2)=0,
_xlpm.IsPrincipalRemainingBlankCondition,$H410="",
_xlpm.IsPeriodBlankCondition,ISBLANK($A411),
_xlpm.Calculation,IF(_xlpm.IsPeriodBlankCondition,"",IF(_xlpm.IsPrincipalRemainingBlankCondition,"",IF(_xlpm.IsPrincipalRemainingZeroCondition,"",_xlpm.Payment))),
_xlpm.Calculation
)</f>
        <v/>
      </c>
      <c r="E411" s="5" t="str">
        <f>_xlfn.LET(
_xlpm.StartingPrincipalBalance,$H410,
_xlpm.IsPrincipalRemainingZeroCondition,ROUND($H410,2)=0,
_xlpm.IsPrincipalRemainingBlankCondition,$H410="",
_xlpm.IsPeriodBlankCondition,ISBLANK($A411),
_xlpm.Calculation,IF(_xlpm.IsPeriodBlankCondition,"",IF(_xlpm.IsPrincipalRemainingBlankCondition,"",IF(_xlpm.IsPrincipalRemainingZeroCondition,"",_xlpm.StartingPrincipalBalance))),
_xlpm.Calculation
)</f>
        <v/>
      </c>
      <c r="F411" s="5" t="str" cm="1">
        <f t="array" ref="F411">_xlfn.LET(
_xlpm.InterestCalculation,$H410*($C411/12),
_xlpm.IsPrincipalRemainingZeroCondition,ROUND($H410,2)=0,
_xlpm.IsPrincipalRemainingBlankCondition,$H410="",
_xlpm.IsPeriodBlankCondition,ISBLANK($A411),
_xlpm.Calculation,IF(_xlpm.IsPeriodBlankCondition,"",IF(_xlpm.IsPrincipalRemainingBlankCondition,"",IF(_xlpm.IsPrincipalRemainingZeroCondition,"",_xlpm.InterestCalculation))),
_xlpm.Calculation
)</f>
        <v/>
      </c>
      <c r="G411" s="5" t="str">
        <f>_xlfn.LET(
_xlpm.PrincipalOwedCalculation,$D411-$F411,
_xlpm.IsPrincipalLessThenOrEqualToMonthlyPaymentCondition,$H410&lt;=$D411,
_xlpm.IsPrincipalZeroCondition,ROUND($H410,2) = 0,
_xlpm.IsPrincipalRemainingBlankCondition,$H410="",
_xlpm.IsPeriodBlankCondition,ISBLANK($A411),
_xlpm.Calculation,IF(_xlpm.IsPeriodBlankCondition,"",IF(_xlpm.IsPrincipalRemainingBlankCondition,"",IF(_xlpm.IsPrincipalZeroCondition,"",IF(_xlpm.IsPrincipalLessThenOrEqualToMonthlyPaymentCondition,$H410,_xlpm.PrincipalOwedCalculation)))),
_xlpm.Calculation
)</f>
        <v/>
      </c>
      <c r="H411" s="5" t="str">
        <f>_xlfn.LET(
_xlpm.StartingBalanceGreaterThanPrincipalOwedPlusPrepaymentCondition,$E411&gt;=$G411,
_xlpm.IsPrincpalOwedPlusPrepaymentLessThanOrEqualToPrincipalRemainingCondition,ROUND($G411,2)&lt;=ROUND($H410,2),
_xlpm.IsCurrentPrincapalOwedAmtGreaterThanPrevPrincipalOwedCondition,$G410&gt;$H410,
_xlpm.IsPrincipalZeroCondition,ROUND($H410,2) = 0,
_xlpm.IsPrincipalRemainingBlankCondition,$H410="",
_xlpm.IsPeriodBlankCondition,ISBLANK($A411),
_xlpm.Calculation,IF(_xlpm.IsPeriodBlankCondition,"",IF(_xlpm.IsPrincipalRemainingBlankCondition,"",IF(_xlpm.IsPrincipalZeroCondition,"",IF(_xlpm.StartingBalanceGreaterThanPrincipalOwedPlusPrepaymentCondition,$E411-$G411,0)))),
_xlpm.Calculation
)</f>
        <v/>
      </c>
      <c r="I411" s="5" t="str">
        <f>_xlfn.LET(
_xlpm.PrincpalRemainingCalculation,$B$11,
_xlpm.IsPrincipalZeroCondition,ROUND($H410,2) = 0,
_xlpm.IsPrincipalRemainingBlankCondition,$H410="",
_xlpm.IsPeriodBlankCondition,ISBLANK($A411),
_xlpm.Calculation,IF(_xlpm.IsPeriodBlankCondition,"",IF(_xlpm.IsPrincipalRemainingBlankCondition,"",IF(_xlpm.IsPrincipalZeroCondition,"",_xlpm.PrincpalRemainingCalculation))),
_xlpm.Calculation
)</f>
        <v/>
      </c>
      <c r="J411" s="5" t="str">
        <f>_xlfn.LET(
_xlpm.IsPrincipalRemainingLessThanOrEqualToPMICutoffAmtCondition,$H410&lt;=$B$2*(1-$B$13),
_xlpm.PMIMonthlyPayment,$B$17,
_xlpm.IsPrincipalZeroCondition,ROUND($H410,2) = 0,
_xlpm.IsPrincipalRemainingBlankCondition,$H410="",
_xlpm.IsPeriodBlankCondition,ISBLANK($A411),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11" s="5" t="str">
        <f>_xlfn.LET(
_xlpm.IfPMIOwedIsBlank,IF($J411 = "",0,$J411),
_xlpm.TotalMonthlyPaymentCalculation,$F411+$G411+$I411+_xlpm.IfPMIOwedIsBlank,
_xlpm.IsPrincipalZeroCondition,ROUND($H410,2) = 0,
_xlpm.IsPrincipalRemainingBlankCondition,$H410="",
_xlpm.IsPeriodBlankCondition,ISBLANK($A411),
_xlpm.Calculation,IF(_xlpm.IsPeriodBlankCondition,"",IF(_xlpm.IsPrincipalRemainingBlankCondition,"",IF(_xlpm.IsPrincipalZeroCondition,"",_xlpm.TotalMonthlyPaymentCalculation))),
_xlpm.Calculation
)</f>
        <v/>
      </c>
      <c r="N411" s="5"/>
    </row>
    <row r="412" spans="2:14" x14ac:dyDescent="0.3">
      <c r="B412" s="53" t="str">
        <f t="shared" si="6"/>
        <v/>
      </c>
      <c r="C412" s="70" t="str">
        <f>IF(ISBLANK($A412),"",'Variable Mortgage Schedule'!$C412)</f>
        <v/>
      </c>
      <c r="D412" s="63" t="str">
        <f>_xlfn.LET(
_xlpm.Payment,IF(OR($C412&lt;&gt;$C411,$C411=""),-PMT($C412/12,COUNT($A412:$A$625),$H411),$D411),
_xlpm.IsPrincipalRemainingZeroCondition,ROUND($H411,2)=0,
_xlpm.IsPrincipalRemainingBlankCondition,$H411="",
_xlpm.IsPeriodBlankCondition,ISBLANK($A412),
_xlpm.Calculation,IF(_xlpm.IsPeriodBlankCondition,"",IF(_xlpm.IsPrincipalRemainingBlankCondition,"",IF(_xlpm.IsPrincipalRemainingZeroCondition,"",_xlpm.Payment))),
_xlpm.Calculation
)</f>
        <v/>
      </c>
      <c r="E412" s="5" t="str">
        <f>_xlfn.LET(
_xlpm.StartingPrincipalBalance,$H411,
_xlpm.IsPrincipalRemainingZeroCondition,ROUND($H411,2)=0,
_xlpm.IsPrincipalRemainingBlankCondition,$H411="",
_xlpm.IsPeriodBlankCondition,ISBLANK($A412),
_xlpm.Calculation,IF(_xlpm.IsPeriodBlankCondition,"",IF(_xlpm.IsPrincipalRemainingBlankCondition,"",IF(_xlpm.IsPrincipalRemainingZeroCondition,"",_xlpm.StartingPrincipalBalance))),
_xlpm.Calculation
)</f>
        <v/>
      </c>
      <c r="F412" s="5" t="str" cm="1">
        <f t="array" ref="F412">_xlfn.LET(
_xlpm.InterestCalculation,$H411*($C412/12),
_xlpm.IsPrincipalRemainingZeroCondition,ROUND($H411,2)=0,
_xlpm.IsPrincipalRemainingBlankCondition,$H411="",
_xlpm.IsPeriodBlankCondition,ISBLANK($A412),
_xlpm.Calculation,IF(_xlpm.IsPeriodBlankCondition,"",IF(_xlpm.IsPrincipalRemainingBlankCondition,"",IF(_xlpm.IsPrincipalRemainingZeroCondition,"",_xlpm.InterestCalculation))),
_xlpm.Calculation
)</f>
        <v/>
      </c>
      <c r="G412" s="5" t="str">
        <f>_xlfn.LET(
_xlpm.PrincipalOwedCalculation,$D412-$F412,
_xlpm.IsPrincipalLessThenOrEqualToMonthlyPaymentCondition,$H411&lt;=$D412,
_xlpm.IsPrincipalZeroCondition,ROUND($H411,2) = 0,
_xlpm.IsPrincipalRemainingBlankCondition,$H411="",
_xlpm.IsPeriodBlankCondition,ISBLANK($A412),
_xlpm.Calculation,IF(_xlpm.IsPeriodBlankCondition,"",IF(_xlpm.IsPrincipalRemainingBlankCondition,"",IF(_xlpm.IsPrincipalZeroCondition,"",IF(_xlpm.IsPrincipalLessThenOrEqualToMonthlyPaymentCondition,$H411,_xlpm.PrincipalOwedCalculation)))),
_xlpm.Calculation
)</f>
        <v/>
      </c>
      <c r="H412" s="5" t="str">
        <f>_xlfn.LET(
_xlpm.StartingBalanceGreaterThanPrincipalOwedPlusPrepaymentCondition,$E412&gt;=$G412,
_xlpm.IsPrincpalOwedPlusPrepaymentLessThanOrEqualToPrincipalRemainingCondition,ROUND($G412,2)&lt;=ROUND($H411,2),
_xlpm.IsCurrentPrincapalOwedAmtGreaterThanPrevPrincipalOwedCondition,$G411&gt;$H411,
_xlpm.IsPrincipalZeroCondition,ROUND($H411,2) = 0,
_xlpm.IsPrincipalRemainingBlankCondition,$H411="",
_xlpm.IsPeriodBlankCondition,ISBLANK($A412),
_xlpm.Calculation,IF(_xlpm.IsPeriodBlankCondition,"",IF(_xlpm.IsPrincipalRemainingBlankCondition,"",IF(_xlpm.IsPrincipalZeroCondition,"",IF(_xlpm.StartingBalanceGreaterThanPrincipalOwedPlusPrepaymentCondition,$E412-$G412,0)))),
_xlpm.Calculation
)</f>
        <v/>
      </c>
      <c r="I412" s="5" t="str">
        <f>_xlfn.LET(
_xlpm.PrincpalRemainingCalculation,$B$11,
_xlpm.IsPrincipalZeroCondition,ROUND($H411,2) = 0,
_xlpm.IsPrincipalRemainingBlankCondition,$H411="",
_xlpm.IsPeriodBlankCondition,ISBLANK($A412),
_xlpm.Calculation,IF(_xlpm.IsPeriodBlankCondition,"",IF(_xlpm.IsPrincipalRemainingBlankCondition,"",IF(_xlpm.IsPrincipalZeroCondition,"",_xlpm.PrincpalRemainingCalculation))),
_xlpm.Calculation
)</f>
        <v/>
      </c>
      <c r="J412" s="5" t="str">
        <f>_xlfn.LET(
_xlpm.IsPrincipalRemainingLessThanOrEqualToPMICutoffAmtCondition,$H411&lt;=$B$2*(1-$B$13),
_xlpm.PMIMonthlyPayment,$B$17,
_xlpm.IsPrincipalZeroCondition,ROUND($H411,2) = 0,
_xlpm.IsPrincipalRemainingBlankCondition,$H411="",
_xlpm.IsPeriodBlankCondition,ISBLANK($A412),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12" s="5" t="str">
        <f>_xlfn.LET(
_xlpm.IfPMIOwedIsBlank,IF($J412 = "",0,$J412),
_xlpm.TotalMonthlyPaymentCalculation,$F412+$G412+$I412+_xlpm.IfPMIOwedIsBlank,
_xlpm.IsPrincipalZeroCondition,ROUND($H411,2) = 0,
_xlpm.IsPrincipalRemainingBlankCondition,$H411="",
_xlpm.IsPeriodBlankCondition,ISBLANK($A412),
_xlpm.Calculation,IF(_xlpm.IsPeriodBlankCondition,"",IF(_xlpm.IsPrincipalRemainingBlankCondition,"",IF(_xlpm.IsPrincipalZeroCondition,"",_xlpm.TotalMonthlyPaymentCalculation))),
_xlpm.Calculation
)</f>
        <v/>
      </c>
      <c r="N412" s="5"/>
    </row>
    <row r="413" spans="2:14" x14ac:dyDescent="0.3">
      <c r="B413" s="53" t="str">
        <f t="shared" si="6"/>
        <v/>
      </c>
      <c r="C413" s="70" t="str">
        <f>IF(ISBLANK($A413),"",'Variable Mortgage Schedule'!$C413)</f>
        <v/>
      </c>
      <c r="D413" s="63" t="str">
        <f>_xlfn.LET(
_xlpm.Payment,IF(OR($C413&lt;&gt;$C412,$C412=""),-PMT($C413/12,COUNT($A413:$A$625),$H412),$D412),
_xlpm.IsPrincipalRemainingZeroCondition,ROUND($H412,2)=0,
_xlpm.IsPrincipalRemainingBlankCondition,$H412="",
_xlpm.IsPeriodBlankCondition,ISBLANK($A413),
_xlpm.Calculation,IF(_xlpm.IsPeriodBlankCondition,"",IF(_xlpm.IsPrincipalRemainingBlankCondition,"",IF(_xlpm.IsPrincipalRemainingZeroCondition,"",_xlpm.Payment))),
_xlpm.Calculation
)</f>
        <v/>
      </c>
      <c r="E413" s="5" t="str">
        <f>_xlfn.LET(
_xlpm.StartingPrincipalBalance,$H412,
_xlpm.IsPrincipalRemainingZeroCondition,ROUND($H412,2)=0,
_xlpm.IsPrincipalRemainingBlankCondition,$H412="",
_xlpm.IsPeriodBlankCondition,ISBLANK($A413),
_xlpm.Calculation,IF(_xlpm.IsPeriodBlankCondition,"",IF(_xlpm.IsPrincipalRemainingBlankCondition,"",IF(_xlpm.IsPrincipalRemainingZeroCondition,"",_xlpm.StartingPrincipalBalance))),
_xlpm.Calculation
)</f>
        <v/>
      </c>
      <c r="F413" s="5" t="str" cm="1">
        <f t="array" ref="F413">_xlfn.LET(
_xlpm.InterestCalculation,$H412*($C413/12),
_xlpm.IsPrincipalRemainingZeroCondition,ROUND($H412,2)=0,
_xlpm.IsPrincipalRemainingBlankCondition,$H412="",
_xlpm.IsPeriodBlankCondition,ISBLANK($A413),
_xlpm.Calculation,IF(_xlpm.IsPeriodBlankCondition,"",IF(_xlpm.IsPrincipalRemainingBlankCondition,"",IF(_xlpm.IsPrincipalRemainingZeroCondition,"",_xlpm.InterestCalculation))),
_xlpm.Calculation
)</f>
        <v/>
      </c>
      <c r="G413" s="5" t="str">
        <f>_xlfn.LET(
_xlpm.PrincipalOwedCalculation,$D413-$F413,
_xlpm.IsPrincipalLessThenOrEqualToMonthlyPaymentCondition,$H412&lt;=$D413,
_xlpm.IsPrincipalZeroCondition,ROUND($H412,2) = 0,
_xlpm.IsPrincipalRemainingBlankCondition,$H412="",
_xlpm.IsPeriodBlankCondition,ISBLANK($A413),
_xlpm.Calculation,IF(_xlpm.IsPeriodBlankCondition,"",IF(_xlpm.IsPrincipalRemainingBlankCondition,"",IF(_xlpm.IsPrincipalZeroCondition,"",IF(_xlpm.IsPrincipalLessThenOrEqualToMonthlyPaymentCondition,$H412,_xlpm.PrincipalOwedCalculation)))),
_xlpm.Calculation
)</f>
        <v/>
      </c>
      <c r="H413" s="5" t="str">
        <f>_xlfn.LET(
_xlpm.StartingBalanceGreaterThanPrincipalOwedPlusPrepaymentCondition,$E413&gt;=$G413,
_xlpm.IsPrincpalOwedPlusPrepaymentLessThanOrEqualToPrincipalRemainingCondition,ROUND($G413,2)&lt;=ROUND($H412,2),
_xlpm.IsCurrentPrincapalOwedAmtGreaterThanPrevPrincipalOwedCondition,$G412&gt;$H412,
_xlpm.IsPrincipalZeroCondition,ROUND($H412,2) = 0,
_xlpm.IsPrincipalRemainingBlankCondition,$H412="",
_xlpm.IsPeriodBlankCondition,ISBLANK($A413),
_xlpm.Calculation,IF(_xlpm.IsPeriodBlankCondition,"",IF(_xlpm.IsPrincipalRemainingBlankCondition,"",IF(_xlpm.IsPrincipalZeroCondition,"",IF(_xlpm.StartingBalanceGreaterThanPrincipalOwedPlusPrepaymentCondition,$E413-$G413,0)))),
_xlpm.Calculation
)</f>
        <v/>
      </c>
      <c r="I413" s="5" t="str">
        <f>_xlfn.LET(
_xlpm.PrincpalRemainingCalculation,$B$11,
_xlpm.IsPrincipalZeroCondition,ROUND($H412,2) = 0,
_xlpm.IsPrincipalRemainingBlankCondition,$H412="",
_xlpm.IsPeriodBlankCondition,ISBLANK($A413),
_xlpm.Calculation,IF(_xlpm.IsPeriodBlankCondition,"",IF(_xlpm.IsPrincipalRemainingBlankCondition,"",IF(_xlpm.IsPrincipalZeroCondition,"",_xlpm.PrincpalRemainingCalculation))),
_xlpm.Calculation
)</f>
        <v/>
      </c>
      <c r="J413" s="5" t="str">
        <f>_xlfn.LET(
_xlpm.IsPrincipalRemainingLessThanOrEqualToPMICutoffAmtCondition,$H412&lt;=$B$2*(1-$B$13),
_xlpm.PMIMonthlyPayment,$B$17,
_xlpm.IsPrincipalZeroCondition,ROUND($H412,2) = 0,
_xlpm.IsPrincipalRemainingBlankCondition,$H412="",
_xlpm.IsPeriodBlankCondition,ISBLANK($A413),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13" s="5" t="str">
        <f>_xlfn.LET(
_xlpm.IfPMIOwedIsBlank,IF($J413 = "",0,$J413),
_xlpm.TotalMonthlyPaymentCalculation,$F413+$G413+$I413+_xlpm.IfPMIOwedIsBlank,
_xlpm.IsPrincipalZeroCondition,ROUND($H412,2) = 0,
_xlpm.IsPrincipalRemainingBlankCondition,$H412="",
_xlpm.IsPeriodBlankCondition,ISBLANK($A413),
_xlpm.Calculation,IF(_xlpm.IsPeriodBlankCondition,"",IF(_xlpm.IsPrincipalRemainingBlankCondition,"",IF(_xlpm.IsPrincipalZeroCondition,"",_xlpm.TotalMonthlyPaymentCalculation))),
_xlpm.Calculation
)</f>
        <v/>
      </c>
      <c r="N413" s="5"/>
    </row>
    <row r="414" spans="2:14" x14ac:dyDescent="0.3">
      <c r="B414" s="53" t="str">
        <f t="shared" si="6"/>
        <v/>
      </c>
      <c r="C414" s="70" t="str">
        <f>IF(ISBLANK($A414),"",'Variable Mortgage Schedule'!$C414)</f>
        <v/>
      </c>
      <c r="D414" s="63" t="str">
        <f>_xlfn.LET(
_xlpm.Payment,IF(OR($C414&lt;&gt;$C413,$C413=""),-PMT($C414/12,COUNT($A414:$A$625),$H413),$D413),
_xlpm.IsPrincipalRemainingZeroCondition,ROUND($H413,2)=0,
_xlpm.IsPrincipalRemainingBlankCondition,$H413="",
_xlpm.IsPeriodBlankCondition,ISBLANK($A414),
_xlpm.Calculation,IF(_xlpm.IsPeriodBlankCondition,"",IF(_xlpm.IsPrincipalRemainingBlankCondition,"",IF(_xlpm.IsPrincipalRemainingZeroCondition,"",_xlpm.Payment))),
_xlpm.Calculation
)</f>
        <v/>
      </c>
      <c r="E414" s="5" t="str">
        <f>_xlfn.LET(
_xlpm.StartingPrincipalBalance,$H413,
_xlpm.IsPrincipalRemainingZeroCondition,ROUND($H413,2)=0,
_xlpm.IsPrincipalRemainingBlankCondition,$H413="",
_xlpm.IsPeriodBlankCondition,ISBLANK($A414),
_xlpm.Calculation,IF(_xlpm.IsPeriodBlankCondition,"",IF(_xlpm.IsPrincipalRemainingBlankCondition,"",IF(_xlpm.IsPrincipalRemainingZeroCondition,"",_xlpm.StartingPrincipalBalance))),
_xlpm.Calculation
)</f>
        <v/>
      </c>
      <c r="F414" s="5" t="str" cm="1">
        <f t="array" ref="F414">_xlfn.LET(
_xlpm.InterestCalculation,$H413*($C414/12),
_xlpm.IsPrincipalRemainingZeroCondition,ROUND($H413,2)=0,
_xlpm.IsPrincipalRemainingBlankCondition,$H413="",
_xlpm.IsPeriodBlankCondition,ISBLANK($A414),
_xlpm.Calculation,IF(_xlpm.IsPeriodBlankCondition,"",IF(_xlpm.IsPrincipalRemainingBlankCondition,"",IF(_xlpm.IsPrincipalRemainingZeroCondition,"",_xlpm.InterestCalculation))),
_xlpm.Calculation
)</f>
        <v/>
      </c>
      <c r="G414" s="5" t="str">
        <f>_xlfn.LET(
_xlpm.PrincipalOwedCalculation,$D414-$F414,
_xlpm.IsPrincipalLessThenOrEqualToMonthlyPaymentCondition,$H413&lt;=$D414,
_xlpm.IsPrincipalZeroCondition,ROUND($H413,2) = 0,
_xlpm.IsPrincipalRemainingBlankCondition,$H413="",
_xlpm.IsPeriodBlankCondition,ISBLANK($A414),
_xlpm.Calculation,IF(_xlpm.IsPeriodBlankCondition,"",IF(_xlpm.IsPrincipalRemainingBlankCondition,"",IF(_xlpm.IsPrincipalZeroCondition,"",IF(_xlpm.IsPrincipalLessThenOrEqualToMonthlyPaymentCondition,$H413,_xlpm.PrincipalOwedCalculation)))),
_xlpm.Calculation
)</f>
        <v/>
      </c>
      <c r="H414" s="5" t="str">
        <f>_xlfn.LET(
_xlpm.StartingBalanceGreaterThanPrincipalOwedPlusPrepaymentCondition,$E414&gt;=$G414,
_xlpm.IsPrincpalOwedPlusPrepaymentLessThanOrEqualToPrincipalRemainingCondition,ROUND($G414,2)&lt;=ROUND($H413,2),
_xlpm.IsCurrentPrincapalOwedAmtGreaterThanPrevPrincipalOwedCondition,$G413&gt;$H413,
_xlpm.IsPrincipalZeroCondition,ROUND($H413,2) = 0,
_xlpm.IsPrincipalRemainingBlankCondition,$H413="",
_xlpm.IsPeriodBlankCondition,ISBLANK($A414),
_xlpm.Calculation,IF(_xlpm.IsPeriodBlankCondition,"",IF(_xlpm.IsPrincipalRemainingBlankCondition,"",IF(_xlpm.IsPrincipalZeroCondition,"",IF(_xlpm.StartingBalanceGreaterThanPrincipalOwedPlusPrepaymentCondition,$E414-$G414,0)))),
_xlpm.Calculation
)</f>
        <v/>
      </c>
      <c r="I414" s="5" t="str">
        <f>_xlfn.LET(
_xlpm.PrincpalRemainingCalculation,$B$11,
_xlpm.IsPrincipalZeroCondition,ROUND($H413,2) = 0,
_xlpm.IsPrincipalRemainingBlankCondition,$H413="",
_xlpm.IsPeriodBlankCondition,ISBLANK($A414),
_xlpm.Calculation,IF(_xlpm.IsPeriodBlankCondition,"",IF(_xlpm.IsPrincipalRemainingBlankCondition,"",IF(_xlpm.IsPrincipalZeroCondition,"",_xlpm.PrincpalRemainingCalculation))),
_xlpm.Calculation
)</f>
        <v/>
      </c>
      <c r="J414" s="5" t="str">
        <f>_xlfn.LET(
_xlpm.IsPrincipalRemainingLessThanOrEqualToPMICutoffAmtCondition,$H413&lt;=$B$2*(1-$B$13),
_xlpm.PMIMonthlyPayment,$B$17,
_xlpm.IsPrincipalZeroCondition,ROUND($H413,2) = 0,
_xlpm.IsPrincipalRemainingBlankCondition,$H413="",
_xlpm.IsPeriodBlankCondition,ISBLANK($A414),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14" s="5" t="str">
        <f>_xlfn.LET(
_xlpm.IfPMIOwedIsBlank,IF($J414 = "",0,$J414),
_xlpm.TotalMonthlyPaymentCalculation,$F414+$G414+$I414+_xlpm.IfPMIOwedIsBlank,
_xlpm.IsPrincipalZeroCondition,ROUND($H413,2) = 0,
_xlpm.IsPrincipalRemainingBlankCondition,$H413="",
_xlpm.IsPeriodBlankCondition,ISBLANK($A414),
_xlpm.Calculation,IF(_xlpm.IsPeriodBlankCondition,"",IF(_xlpm.IsPrincipalRemainingBlankCondition,"",IF(_xlpm.IsPrincipalZeroCondition,"",_xlpm.TotalMonthlyPaymentCalculation))),
_xlpm.Calculation
)</f>
        <v/>
      </c>
      <c r="N414" s="5"/>
    </row>
    <row r="415" spans="2:14" x14ac:dyDescent="0.3">
      <c r="B415" s="53" t="str">
        <f t="shared" si="6"/>
        <v/>
      </c>
      <c r="C415" s="70" t="str">
        <f>IF(ISBLANK($A415),"",'Variable Mortgage Schedule'!$C415)</f>
        <v/>
      </c>
      <c r="D415" s="63" t="str">
        <f>_xlfn.LET(
_xlpm.Payment,IF(OR($C415&lt;&gt;$C414,$C414=""),-PMT($C415/12,COUNT($A415:$A$625),$H414),$D414),
_xlpm.IsPrincipalRemainingZeroCondition,ROUND($H414,2)=0,
_xlpm.IsPrincipalRemainingBlankCondition,$H414="",
_xlpm.IsPeriodBlankCondition,ISBLANK($A415),
_xlpm.Calculation,IF(_xlpm.IsPeriodBlankCondition,"",IF(_xlpm.IsPrincipalRemainingBlankCondition,"",IF(_xlpm.IsPrincipalRemainingZeroCondition,"",_xlpm.Payment))),
_xlpm.Calculation
)</f>
        <v/>
      </c>
      <c r="E415" s="5" t="str">
        <f>_xlfn.LET(
_xlpm.StartingPrincipalBalance,$H414,
_xlpm.IsPrincipalRemainingZeroCondition,ROUND($H414,2)=0,
_xlpm.IsPrincipalRemainingBlankCondition,$H414="",
_xlpm.IsPeriodBlankCondition,ISBLANK($A415),
_xlpm.Calculation,IF(_xlpm.IsPeriodBlankCondition,"",IF(_xlpm.IsPrincipalRemainingBlankCondition,"",IF(_xlpm.IsPrincipalRemainingZeroCondition,"",_xlpm.StartingPrincipalBalance))),
_xlpm.Calculation
)</f>
        <v/>
      </c>
      <c r="F415" s="5" t="str" cm="1">
        <f t="array" ref="F415">_xlfn.LET(
_xlpm.InterestCalculation,$H414*($C415/12),
_xlpm.IsPrincipalRemainingZeroCondition,ROUND($H414,2)=0,
_xlpm.IsPrincipalRemainingBlankCondition,$H414="",
_xlpm.IsPeriodBlankCondition,ISBLANK($A415),
_xlpm.Calculation,IF(_xlpm.IsPeriodBlankCondition,"",IF(_xlpm.IsPrincipalRemainingBlankCondition,"",IF(_xlpm.IsPrincipalRemainingZeroCondition,"",_xlpm.InterestCalculation))),
_xlpm.Calculation
)</f>
        <v/>
      </c>
      <c r="G415" s="5" t="str">
        <f>_xlfn.LET(
_xlpm.PrincipalOwedCalculation,$D415-$F415,
_xlpm.IsPrincipalLessThenOrEqualToMonthlyPaymentCondition,$H414&lt;=$D415,
_xlpm.IsPrincipalZeroCondition,ROUND($H414,2) = 0,
_xlpm.IsPrincipalRemainingBlankCondition,$H414="",
_xlpm.IsPeriodBlankCondition,ISBLANK($A415),
_xlpm.Calculation,IF(_xlpm.IsPeriodBlankCondition,"",IF(_xlpm.IsPrincipalRemainingBlankCondition,"",IF(_xlpm.IsPrincipalZeroCondition,"",IF(_xlpm.IsPrincipalLessThenOrEqualToMonthlyPaymentCondition,$H414,_xlpm.PrincipalOwedCalculation)))),
_xlpm.Calculation
)</f>
        <v/>
      </c>
      <c r="H415" s="5" t="str">
        <f>_xlfn.LET(
_xlpm.StartingBalanceGreaterThanPrincipalOwedPlusPrepaymentCondition,$E415&gt;=$G415,
_xlpm.IsPrincpalOwedPlusPrepaymentLessThanOrEqualToPrincipalRemainingCondition,ROUND($G415,2)&lt;=ROUND($H414,2),
_xlpm.IsCurrentPrincapalOwedAmtGreaterThanPrevPrincipalOwedCondition,$G414&gt;$H414,
_xlpm.IsPrincipalZeroCondition,ROUND($H414,2) = 0,
_xlpm.IsPrincipalRemainingBlankCondition,$H414="",
_xlpm.IsPeriodBlankCondition,ISBLANK($A415),
_xlpm.Calculation,IF(_xlpm.IsPeriodBlankCondition,"",IF(_xlpm.IsPrincipalRemainingBlankCondition,"",IF(_xlpm.IsPrincipalZeroCondition,"",IF(_xlpm.StartingBalanceGreaterThanPrincipalOwedPlusPrepaymentCondition,$E415-$G415,0)))),
_xlpm.Calculation
)</f>
        <v/>
      </c>
      <c r="I415" s="5" t="str">
        <f>_xlfn.LET(
_xlpm.PrincpalRemainingCalculation,$B$11,
_xlpm.IsPrincipalZeroCondition,ROUND($H414,2) = 0,
_xlpm.IsPrincipalRemainingBlankCondition,$H414="",
_xlpm.IsPeriodBlankCondition,ISBLANK($A415),
_xlpm.Calculation,IF(_xlpm.IsPeriodBlankCondition,"",IF(_xlpm.IsPrincipalRemainingBlankCondition,"",IF(_xlpm.IsPrincipalZeroCondition,"",_xlpm.PrincpalRemainingCalculation))),
_xlpm.Calculation
)</f>
        <v/>
      </c>
      <c r="J415" s="5" t="str">
        <f>_xlfn.LET(
_xlpm.IsPrincipalRemainingLessThanOrEqualToPMICutoffAmtCondition,$H414&lt;=$B$2*(1-$B$13),
_xlpm.PMIMonthlyPayment,$B$17,
_xlpm.IsPrincipalZeroCondition,ROUND($H414,2) = 0,
_xlpm.IsPrincipalRemainingBlankCondition,$H414="",
_xlpm.IsPeriodBlankCondition,ISBLANK($A415),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15" s="5" t="str">
        <f>_xlfn.LET(
_xlpm.IfPMIOwedIsBlank,IF($J415 = "",0,$J415),
_xlpm.TotalMonthlyPaymentCalculation,$F415+$G415+$I415+_xlpm.IfPMIOwedIsBlank,
_xlpm.IsPrincipalZeroCondition,ROUND($H414,2) = 0,
_xlpm.IsPrincipalRemainingBlankCondition,$H414="",
_xlpm.IsPeriodBlankCondition,ISBLANK($A415),
_xlpm.Calculation,IF(_xlpm.IsPeriodBlankCondition,"",IF(_xlpm.IsPrincipalRemainingBlankCondition,"",IF(_xlpm.IsPrincipalZeroCondition,"",_xlpm.TotalMonthlyPaymentCalculation))),
_xlpm.Calculation
)</f>
        <v/>
      </c>
      <c r="N415" s="5"/>
    </row>
    <row r="416" spans="2:14" x14ac:dyDescent="0.3">
      <c r="B416" s="53" t="str">
        <f t="shared" si="6"/>
        <v/>
      </c>
      <c r="C416" s="70" t="str">
        <f>IF(ISBLANK($A416),"",'Variable Mortgage Schedule'!$C416)</f>
        <v/>
      </c>
      <c r="D416" s="63" t="str">
        <f>_xlfn.LET(
_xlpm.Payment,IF(OR($C416&lt;&gt;$C415,$C415=""),-PMT($C416/12,COUNT($A416:$A$625),$H415),$D415),
_xlpm.IsPrincipalRemainingZeroCondition,ROUND($H415,2)=0,
_xlpm.IsPrincipalRemainingBlankCondition,$H415="",
_xlpm.IsPeriodBlankCondition,ISBLANK($A416),
_xlpm.Calculation,IF(_xlpm.IsPeriodBlankCondition,"",IF(_xlpm.IsPrincipalRemainingBlankCondition,"",IF(_xlpm.IsPrincipalRemainingZeroCondition,"",_xlpm.Payment))),
_xlpm.Calculation
)</f>
        <v/>
      </c>
      <c r="E416" s="5" t="str">
        <f>_xlfn.LET(
_xlpm.StartingPrincipalBalance,$H415,
_xlpm.IsPrincipalRemainingZeroCondition,ROUND($H415,2)=0,
_xlpm.IsPrincipalRemainingBlankCondition,$H415="",
_xlpm.IsPeriodBlankCondition,ISBLANK($A416),
_xlpm.Calculation,IF(_xlpm.IsPeriodBlankCondition,"",IF(_xlpm.IsPrincipalRemainingBlankCondition,"",IF(_xlpm.IsPrincipalRemainingZeroCondition,"",_xlpm.StartingPrincipalBalance))),
_xlpm.Calculation
)</f>
        <v/>
      </c>
      <c r="F416" s="5" t="str" cm="1">
        <f t="array" ref="F416">_xlfn.LET(
_xlpm.InterestCalculation,$H415*($C416/12),
_xlpm.IsPrincipalRemainingZeroCondition,ROUND($H415,2)=0,
_xlpm.IsPrincipalRemainingBlankCondition,$H415="",
_xlpm.IsPeriodBlankCondition,ISBLANK($A416),
_xlpm.Calculation,IF(_xlpm.IsPeriodBlankCondition,"",IF(_xlpm.IsPrincipalRemainingBlankCondition,"",IF(_xlpm.IsPrincipalRemainingZeroCondition,"",_xlpm.InterestCalculation))),
_xlpm.Calculation
)</f>
        <v/>
      </c>
      <c r="G416" s="5" t="str">
        <f>_xlfn.LET(
_xlpm.PrincipalOwedCalculation,$D416-$F416,
_xlpm.IsPrincipalLessThenOrEqualToMonthlyPaymentCondition,$H415&lt;=$D416,
_xlpm.IsPrincipalZeroCondition,ROUND($H415,2) = 0,
_xlpm.IsPrincipalRemainingBlankCondition,$H415="",
_xlpm.IsPeriodBlankCondition,ISBLANK($A416),
_xlpm.Calculation,IF(_xlpm.IsPeriodBlankCondition,"",IF(_xlpm.IsPrincipalRemainingBlankCondition,"",IF(_xlpm.IsPrincipalZeroCondition,"",IF(_xlpm.IsPrincipalLessThenOrEqualToMonthlyPaymentCondition,$H415,_xlpm.PrincipalOwedCalculation)))),
_xlpm.Calculation
)</f>
        <v/>
      </c>
      <c r="H416" s="5" t="str">
        <f>_xlfn.LET(
_xlpm.StartingBalanceGreaterThanPrincipalOwedPlusPrepaymentCondition,$E416&gt;=$G416,
_xlpm.IsPrincpalOwedPlusPrepaymentLessThanOrEqualToPrincipalRemainingCondition,ROUND($G416,2)&lt;=ROUND($H415,2),
_xlpm.IsCurrentPrincapalOwedAmtGreaterThanPrevPrincipalOwedCondition,$G415&gt;$H415,
_xlpm.IsPrincipalZeroCondition,ROUND($H415,2) = 0,
_xlpm.IsPrincipalRemainingBlankCondition,$H415="",
_xlpm.IsPeriodBlankCondition,ISBLANK($A416),
_xlpm.Calculation,IF(_xlpm.IsPeriodBlankCondition,"",IF(_xlpm.IsPrincipalRemainingBlankCondition,"",IF(_xlpm.IsPrincipalZeroCondition,"",IF(_xlpm.StartingBalanceGreaterThanPrincipalOwedPlusPrepaymentCondition,$E416-$G416,0)))),
_xlpm.Calculation
)</f>
        <v/>
      </c>
      <c r="I416" s="5" t="str">
        <f>_xlfn.LET(
_xlpm.PrincpalRemainingCalculation,$B$11,
_xlpm.IsPrincipalZeroCondition,ROUND($H415,2) = 0,
_xlpm.IsPrincipalRemainingBlankCondition,$H415="",
_xlpm.IsPeriodBlankCondition,ISBLANK($A416),
_xlpm.Calculation,IF(_xlpm.IsPeriodBlankCondition,"",IF(_xlpm.IsPrincipalRemainingBlankCondition,"",IF(_xlpm.IsPrincipalZeroCondition,"",_xlpm.PrincpalRemainingCalculation))),
_xlpm.Calculation
)</f>
        <v/>
      </c>
      <c r="J416" s="5" t="str">
        <f>_xlfn.LET(
_xlpm.IsPrincipalRemainingLessThanOrEqualToPMICutoffAmtCondition,$H415&lt;=$B$2*(1-$B$13),
_xlpm.PMIMonthlyPayment,$B$17,
_xlpm.IsPrincipalZeroCondition,ROUND($H415,2) = 0,
_xlpm.IsPrincipalRemainingBlankCondition,$H415="",
_xlpm.IsPeriodBlankCondition,ISBLANK($A416),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16" s="5" t="str">
        <f>_xlfn.LET(
_xlpm.IfPMIOwedIsBlank,IF($J416 = "",0,$J416),
_xlpm.TotalMonthlyPaymentCalculation,$F416+$G416+$I416+_xlpm.IfPMIOwedIsBlank,
_xlpm.IsPrincipalZeroCondition,ROUND($H415,2) = 0,
_xlpm.IsPrincipalRemainingBlankCondition,$H415="",
_xlpm.IsPeriodBlankCondition,ISBLANK($A416),
_xlpm.Calculation,IF(_xlpm.IsPeriodBlankCondition,"",IF(_xlpm.IsPrincipalRemainingBlankCondition,"",IF(_xlpm.IsPrincipalZeroCondition,"",_xlpm.TotalMonthlyPaymentCalculation))),
_xlpm.Calculation
)</f>
        <v/>
      </c>
      <c r="N416" s="5"/>
    </row>
    <row r="417" spans="2:14" x14ac:dyDescent="0.3">
      <c r="B417" s="53" t="str">
        <f t="shared" si="6"/>
        <v/>
      </c>
      <c r="C417" s="70" t="str">
        <f>IF(ISBLANK($A417),"",'Variable Mortgage Schedule'!$C417)</f>
        <v/>
      </c>
      <c r="D417" s="63" t="str">
        <f>_xlfn.LET(
_xlpm.Payment,IF(OR($C417&lt;&gt;$C416,$C416=""),-PMT($C417/12,COUNT($A417:$A$625),$H416),$D416),
_xlpm.IsPrincipalRemainingZeroCondition,ROUND($H416,2)=0,
_xlpm.IsPrincipalRemainingBlankCondition,$H416="",
_xlpm.IsPeriodBlankCondition,ISBLANK($A417),
_xlpm.Calculation,IF(_xlpm.IsPeriodBlankCondition,"",IF(_xlpm.IsPrincipalRemainingBlankCondition,"",IF(_xlpm.IsPrincipalRemainingZeroCondition,"",_xlpm.Payment))),
_xlpm.Calculation
)</f>
        <v/>
      </c>
      <c r="E417" s="5" t="str">
        <f>_xlfn.LET(
_xlpm.StartingPrincipalBalance,$H416,
_xlpm.IsPrincipalRemainingZeroCondition,ROUND($H416,2)=0,
_xlpm.IsPrincipalRemainingBlankCondition,$H416="",
_xlpm.IsPeriodBlankCondition,ISBLANK($A417),
_xlpm.Calculation,IF(_xlpm.IsPeriodBlankCondition,"",IF(_xlpm.IsPrincipalRemainingBlankCondition,"",IF(_xlpm.IsPrincipalRemainingZeroCondition,"",_xlpm.StartingPrincipalBalance))),
_xlpm.Calculation
)</f>
        <v/>
      </c>
      <c r="F417" s="5" t="str" cm="1">
        <f t="array" ref="F417">_xlfn.LET(
_xlpm.InterestCalculation,$H416*($C417/12),
_xlpm.IsPrincipalRemainingZeroCondition,ROUND($H416,2)=0,
_xlpm.IsPrincipalRemainingBlankCondition,$H416="",
_xlpm.IsPeriodBlankCondition,ISBLANK($A417),
_xlpm.Calculation,IF(_xlpm.IsPeriodBlankCondition,"",IF(_xlpm.IsPrincipalRemainingBlankCondition,"",IF(_xlpm.IsPrincipalRemainingZeroCondition,"",_xlpm.InterestCalculation))),
_xlpm.Calculation
)</f>
        <v/>
      </c>
      <c r="G417" s="5" t="str">
        <f>_xlfn.LET(
_xlpm.PrincipalOwedCalculation,$D417-$F417,
_xlpm.IsPrincipalLessThenOrEqualToMonthlyPaymentCondition,$H416&lt;=$D417,
_xlpm.IsPrincipalZeroCondition,ROUND($H416,2) = 0,
_xlpm.IsPrincipalRemainingBlankCondition,$H416="",
_xlpm.IsPeriodBlankCondition,ISBLANK($A417),
_xlpm.Calculation,IF(_xlpm.IsPeriodBlankCondition,"",IF(_xlpm.IsPrincipalRemainingBlankCondition,"",IF(_xlpm.IsPrincipalZeroCondition,"",IF(_xlpm.IsPrincipalLessThenOrEqualToMonthlyPaymentCondition,$H416,_xlpm.PrincipalOwedCalculation)))),
_xlpm.Calculation
)</f>
        <v/>
      </c>
      <c r="H417" s="5" t="str">
        <f>_xlfn.LET(
_xlpm.StartingBalanceGreaterThanPrincipalOwedPlusPrepaymentCondition,$E417&gt;=$G417,
_xlpm.IsPrincpalOwedPlusPrepaymentLessThanOrEqualToPrincipalRemainingCondition,ROUND($G417,2)&lt;=ROUND($H416,2),
_xlpm.IsCurrentPrincapalOwedAmtGreaterThanPrevPrincipalOwedCondition,$G416&gt;$H416,
_xlpm.IsPrincipalZeroCondition,ROUND($H416,2) = 0,
_xlpm.IsPrincipalRemainingBlankCondition,$H416="",
_xlpm.IsPeriodBlankCondition,ISBLANK($A417),
_xlpm.Calculation,IF(_xlpm.IsPeriodBlankCondition,"",IF(_xlpm.IsPrincipalRemainingBlankCondition,"",IF(_xlpm.IsPrincipalZeroCondition,"",IF(_xlpm.StartingBalanceGreaterThanPrincipalOwedPlusPrepaymentCondition,$E417-$G417,0)))),
_xlpm.Calculation
)</f>
        <v/>
      </c>
      <c r="I417" s="5" t="str">
        <f>_xlfn.LET(
_xlpm.PrincpalRemainingCalculation,$B$11,
_xlpm.IsPrincipalZeroCondition,ROUND($H416,2) = 0,
_xlpm.IsPrincipalRemainingBlankCondition,$H416="",
_xlpm.IsPeriodBlankCondition,ISBLANK($A417),
_xlpm.Calculation,IF(_xlpm.IsPeriodBlankCondition,"",IF(_xlpm.IsPrincipalRemainingBlankCondition,"",IF(_xlpm.IsPrincipalZeroCondition,"",_xlpm.PrincpalRemainingCalculation))),
_xlpm.Calculation
)</f>
        <v/>
      </c>
      <c r="J417" s="5" t="str">
        <f>_xlfn.LET(
_xlpm.IsPrincipalRemainingLessThanOrEqualToPMICutoffAmtCondition,$H416&lt;=$B$2*(1-$B$13),
_xlpm.PMIMonthlyPayment,$B$17,
_xlpm.IsPrincipalZeroCondition,ROUND($H416,2) = 0,
_xlpm.IsPrincipalRemainingBlankCondition,$H416="",
_xlpm.IsPeriodBlankCondition,ISBLANK($A417),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17" s="5" t="str">
        <f>_xlfn.LET(
_xlpm.IfPMIOwedIsBlank,IF($J417 = "",0,$J417),
_xlpm.TotalMonthlyPaymentCalculation,$F417+$G417+$I417+_xlpm.IfPMIOwedIsBlank,
_xlpm.IsPrincipalZeroCondition,ROUND($H416,2) = 0,
_xlpm.IsPrincipalRemainingBlankCondition,$H416="",
_xlpm.IsPeriodBlankCondition,ISBLANK($A417),
_xlpm.Calculation,IF(_xlpm.IsPeriodBlankCondition,"",IF(_xlpm.IsPrincipalRemainingBlankCondition,"",IF(_xlpm.IsPrincipalZeroCondition,"",_xlpm.TotalMonthlyPaymentCalculation))),
_xlpm.Calculation
)</f>
        <v/>
      </c>
      <c r="N417" s="5"/>
    </row>
    <row r="418" spans="2:14" x14ac:dyDescent="0.3">
      <c r="B418" s="53" t="str">
        <f t="shared" si="6"/>
        <v/>
      </c>
      <c r="C418" s="70" t="str">
        <f>IF(ISBLANK($A418),"",'Variable Mortgage Schedule'!$C418)</f>
        <v/>
      </c>
      <c r="D418" s="63" t="str">
        <f>_xlfn.LET(
_xlpm.Payment,IF(OR($C418&lt;&gt;$C417,$C417=""),-PMT($C418/12,COUNT($A418:$A$625),$H417),$D417),
_xlpm.IsPrincipalRemainingZeroCondition,ROUND($H417,2)=0,
_xlpm.IsPrincipalRemainingBlankCondition,$H417="",
_xlpm.IsPeriodBlankCondition,ISBLANK($A418),
_xlpm.Calculation,IF(_xlpm.IsPeriodBlankCondition,"",IF(_xlpm.IsPrincipalRemainingBlankCondition,"",IF(_xlpm.IsPrincipalRemainingZeroCondition,"",_xlpm.Payment))),
_xlpm.Calculation
)</f>
        <v/>
      </c>
      <c r="E418" s="5" t="str">
        <f>_xlfn.LET(
_xlpm.StartingPrincipalBalance,$H417,
_xlpm.IsPrincipalRemainingZeroCondition,ROUND($H417,2)=0,
_xlpm.IsPrincipalRemainingBlankCondition,$H417="",
_xlpm.IsPeriodBlankCondition,ISBLANK($A418),
_xlpm.Calculation,IF(_xlpm.IsPeriodBlankCondition,"",IF(_xlpm.IsPrincipalRemainingBlankCondition,"",IF(_xlpm.IsPrincipalRemainingZeroCondition,"",_xlpm.StartingPrincipalBalance))),
_xlpm.Calculation
)</f>
        <v/>
      </c>
      <c r="F418" s="5" t="str" cm="1">
        <f t="array" ref="F418">_xlfn.LET(
_xlpm.InterestCalculation,$H417*($C418/12),
_xlpm.IsPrincipalRemainingZeroCondition,ROUND($H417,2)=0,
_xlpm.IsPrincipalRemainingBlankCondition,$H417="",
_xlpm.IsPeriodBlankCondition,ISBLANK($A418),
_xlpm.Calculation,IF(_xlpm.IsPeriodBlankCondition,"",IF(_xlpm.IsPrincipalRemainingBlankCondition,"",IF(_xlpm.IsPrincipalRemainingZeroCondition,"",_xlpm.InterestCalculation))),
_xlpm.Calculation
)</f>
        <v/>
      </c>
      <c r="G418" s="5" t="str">
        <f>_xlfn.LET(
_xlpm.PrincipalOwedCalculation,$D418-$F418,
_xlpm.IsPrincipalLessThenOrEqualToMonthlyPaymentCondition,$H417&lt;=$D418,
_xlpm.IsPrincipalZeroCondition,ROUND($H417,2) = 0,
_xlpm.IsPrincipalRemainingBlankCondition,$H417="",
_xlpm.IsPeriodBlankCondition,ISBLANK($A418),
_xlpm.Calculation,IF(_xlpm.IsPeriodBlankCondition,"",IF(_xlpm.IsPrincipalRemainingBlankCondition,"",IF(_xlpm.IsPrincipalZeroCondition,"",IF(_xlpm.IsPrincipalLessThenOrEqualToMonthlyPaymentCondition,$H417,_xlpm.PrincipalOwedCalculation)))),
_xlpm.Calculation
)</f>
        <v/>
      </c>
      <c r="H418" s="5" t="str">
        <f>_xlfn.LET(
_xlpm.StartingBalanceGreaterThanPrincipalOwedPlusPrepaymentCondition,$E418&gt;=$G418,
_xlpm.IsPrincpalOwedPlusPrepaymentLessThanOrEqualToPrincipalRemainingCondition,ROUND($G418,2)&lt;=ROUND($H417,2),
_xlpm.IsCurrentPrincapalOwedAmtGreaterThanPrevPrincipalOwedCondition,$G417&gt;$H417,
_xlpm.IsPrincipalZeroCondition,ROUND($H417,2) = 0,
_xlpm.IsPrincipalRemainingBlankCondition,$H417="",
_xlpm.IsPeriodBlankCondition,ISBLANK($A418),
_xlpm.Calculation,IF(_xlpm.IsPeriodBlankCondition,"",IF(_xlpm.IsPrincipalRemainingBlankCondition,"",IF(_xlpm.IsPrincipalZeroCondition,"",IF(_xlpm.StartingBalanceGreaterThanPrincipalOwedPlusPrepaymentCondition,$E418-$G418,0)))),
_xlpm.Calculation
)</f>
        <v/>
      </c>
      <c r="I418" s="5" t="str">
        <f>_xlfn.LET(
_xlpm.PrincpalRemainingCalculation,$B$11,
_xlpm.IsPrincipalZeroCondition,ROUND($H417,2) = 0,
_xlpm.IsPrincipalRemainingBlankCondition,$H417="",
_xlpm.IsPeriodBlankCondition,ISBLANK($A418),
_xlpm.Calculation,IF(_xlpm.IsPeriodBlankCondition,"",IF(_xlpm.IsPrincipalRemainingBlankCondition,"",IF(_xlpm.IsPrincipalZeroCondition,"",_xlpm.PrincpalRemainingCalculation))),
_xlpm.Calculation
)</f>
        <v/>
      </c>
      <c r="J418" s="5" t="str">
        <f>_xlfn.LET(
_xlpm.IsPrincipalRemainingLessThanOrEqualToPMICutoffAmtCondition,$H417&lt;=$B$2*(1-$B$13),
_xlpm.PMIMonthlyPayment,$B$17,
_xlpm.IsPrincipalZeroCondition,ROUND($H417,2) = 0,
_xlpm.IsPrincipalRemainingBlankCondition,$H417="",
_xlpm.IsPeriodBlankCondition,ISBLANK($A418),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18" s="5" t="str">
        <f>_xlfn.LET(
_xlpm.IfPMIOwedIsBlank,IF($J418 = "",0,$J418),
_xlpm.TotalMonthlyPaymentCalculation,$F418+$G418+$I418+_xlpm.IfPMIOwedIsBlank,
_xlpm.IsPrincipalZeroCondition,ROUND($H417,2) = 0,
_xlpm.IsPrincipalRemainingBlankCondition,$H417="",
_xlpm.IsPeriodBlankCondition,ISBLANK($A418),
_xlpm.Calculation,IF(_xlpm.IsPeriodBlankCondition,"",IF(_xlpm.IsPrincipalRemainingBlankCondition,"",IF(_xlpm.IsPrincipalZeroCondition,"",_xlpm.TotalMonthlyPaymentCalculation))),
_xlpm.Calculation
)</f>
        <v/>
      </c>
      <c r="N418" s="5"/>
    </row>
    <row r="419" spans="2:14" x14ac:dyDescent="0.3">
      <c r="B419" s="53" t="str">
        <f t="shared" si="6"/>
        <v/>
      </c>
      <c r="C419" s="70" t="str">
        <f>IF(ISBLANK($A419),"",'Variable Mortgage Schedule'!$C419)</f>
        <v/>
      </c>
      <c r="D419" s="63" t="str">
        <f>_xlfn.LET(
_xlpm.Payment,IF(OR($C419&lt;&gt;$C418,$C418=""),-PMT($C419/12,COUNT($A419:$A$625),$H418),$D418),
_xlpm.IsPrincipalRemainingZeroCondition,ROUND($H418,2)=0,
_xlpm.IsPrincipalRemainingBlankCondition,$H418="",
_xlpm.IsPeriodBlankCondition,ISBLANK($A419),
_xlpm.Calculation,IF(_xlpm.IsPeriodBlankCondition,"",IF(_xlpm.IsPrincipalRemainingBlankCondition,"",IF(_xlpm.IsPrincipalRemainingZeroCondition,"",_xlpm.Payment))),
_xlpm.Calculation
)</f>
        <v/>
      </c>
      <c r="E419" s="5" t="str">
        <f>_xlfn.LET(
_xlpm.StartingPrincipalBalance,$H418,
_xlpm.IsPrincipalRemainingZeroCondition,ROUND($H418,2)=0,
_xlpm.IsPrincipalRemainingBlankCondition,$H418="",
_xlpm.IsPeriodBlankCondition,ISBLANK($A419),
_xlpm.Calculation,IF(_xlpm.IsPeriodBlankCondition,"",IF(_xlpm.IsPrincipalRemainingBlankCondition,"",IF(_xlpm.IsPrincipalRemainingZeroCondition,"",_xlpm.StartingPrincipalBalance))),
_xlpm.Calculation
)</f>
        <v/>
      </c>
      <c r="F419" s="5" t="str" cm="1">
        <f t="array" ref="F419">_xlfn.LET(
_xlpm.InterestCalculation,$H418*($C419/12),
_xlpm.IsPrincipalRemainingZeroCondition,ROUND($H418,2)=0,
_xlpm.IsPrincipalRemainingBlankCondition,$H418="",
_xlpm.IsPeriodBlankCondition,ISBLANK($A419),
_xlpm.Calculation,IF(_xlpm.IsPeriodBlankCondition,"",IF(_xlpm.IsPrincipalRemainingBlankCondition,"",IF(_xlpm.IsPrincipalRemainingZeroCondition,"",_xlpm.InterestCalculation))),
_xlpm.Calculation
)</f>
        <v/>
      </c>
      <c r="G419" s="5" t="str">
        <f>_xlfn.LET(
_xlpm.PrincipalOwedCalculation,$D419-$F419,
_xlpm.IsPrincipalLessThenOrEqualToMonthlyPaymentCondition,$H418&lt;=$D419,
_xlpm.IsPrincipalZeroCondition,ROUND($H418,2) = 0,
_xlpm.IsPrincipalRemainingBlankCondition,$H418="",
_xlpm.IsPeriodBlankCondition,ISBLANK($A419),
_xlpm.Calculation,IF(_xlpm.IsPeriodBlankCondition,"",IF(_xlpm.IsPrincipalRemainingBlankCondition,"",IF(_xlpm.IsPrincipalZeroCondition,"",IF(_xlpm.IsPrincipalLessThenOrEqualToMonthlyPaymentCondition,$H418,_xlpm.PrincipalOwedCalculation)))),
_xlpm.Calculation
)</f>
        <v/>
      </c>
      <c r="H419" s="5" t="str">
        <f>_xlfn.LET(
_xlpm.StartingBalanceGreaterThanPrincipalOwedPlusPrepaymentCondition,$E419&gt;=$G419,
_xlpm.IsPrincpalOwedPlusPrepaymentLessThanOrEqualToPrincipalRemainingCondition,ROUND($G419,2)&lt;=ROUND($H418,2),
_xlpm.IsCurrentPrincapalOwedAmtGreaterThanPrevPrincipalOwedCondition,$G418&gt;$H418,
_xlpm.IsPrincipalZeroCondition,ROUND($H418,2) = 0,
_xlpm.IsPrincipalRemainingBlankCondition,$H418="",
_xlpm.IsPeriodBlankCondition,ISBLANK($A419),
_xlpm.Calculation,IF(_xlpm.IsPeriodBlankCondition,"",IF(_xlpm.IsPrincipalRemainingBlankCondition,"",IF(_xlpm.IsPrincipalZeroCondition,"",IF(_xlpm.StartingBalanceGreaterThanPrincipalOwedPlusPrepaymentCondition,$E419-$G419,0)))),
_xlpm.Calculation
)</f>
        <v/>
      </c>
      <c r="I419" s="5" t="str">
        <f>_xlfn.LET(
_xlpm.PrincpalRemainingCalculation,$B$11,
_xlpm.IsPrincipalZeroCondition,ROUND($H418,2) = 0,
_xlpm.IsPrincipalRemainingBlankCondition,$H418="",
_xlpm.IsPeriodBlankCondition,ISBLANK($A419),
_xlpm.Calculation,IF(_xlpm.IsPeriodBlankCondition,"",IF(_xlpm.IsPrincipalRemainingBlankCondition,"",IF(_xlpm.IsPrincipalZeroCondition,"",_xlpm.PrincpalRemainingCalculation))),
_xlpm.Calculation
)</f>
        <v/>
      </c>
      <c r="J419" s="5" t="str">
        <f>_xlfn.LET(
_xlpm.IsPrincipalRemainingLessThanOrEqualToPMICutoffAmtCondition,$H418&lt;=$B$2*(1-$B$13),
_xlpm.PMIMonthlyPayment,$B$17,
_xlpm.IsPrincipalZeroCondition,ROUND($H418,2) = 0,
_xlpm.IsPrincipalRemainingBlankCondition,$H418="",
_xlpm.IsPeriodBlankCondition,ISBLANK($A419),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19" s="5" t="str">
        <f>_xlfn.LET(
_xlpm.IfPMIOwedIsBlank,IF($J419 = "",0,$J419),
_xlpm.TotalMonthlyPaymentCalculation,$F419+$G419+$I419+_xlpm.IfPMIOwedIsBlank,
_xlpm.IsPrincipalZeroCondition,ROUND($H418,2) = 0,
_xlpm.IsPrincipalRemainingBlankCondition,$H418="",
_xlpm.IsPeriodBlankCondition,ISBLANK($A419),
_xlpm.Calculation,IF(_xlpm.IsPeriodBlankCondition,"",IF(_xlpm.IsPrincipalRemainingBlankCondition,"",IF(_xlpm.IsPrincipalZeroCondition,"",_xlpm.TotalMonthlyPaymentCalculation))),
_xlpm.Calculation
)</f>
        <v/>
      </c>
      <c r="N419" s="5"/>
    </row>
    <row r="420" spans="2:14" x14ac:dyDescent="0.3">
      <c r="B420" s="53" t="str">
        <f t="shared" si="6"/>
        <v/>
      </c>
      <c r="C420" s="70" t="str">
        <f>IF(ISBLANK($A420),"",'Variable Mortgage Schedule'!$C420)</f>
        <v/>
      </c>
      <c r="D420" s="63" t="str">
        <f>_xlfn.LET(
_xlpm.Payment,IF(OR($C420&lt;&gt;$C419,$C419=""),-PMT($C420/12,COUNT($A420:$A$625),$H419),$D419),
_xlpm.IsPrincipalRemainingZeroCondition,ROUND($H419,2)=0,
_xlpm.IsPrincipalRemainingBlankCondition,$H419="",
_xlpm.IsPeriodBlankCondition,ISBLANK($A420),
_xlpm.Calculation,IF(_xlpm.IsPeriodBlankCondition,"",IF(_xlpm.IsPrincipalRemainingBlankCondition,"",IF(_xlpm.IsPrincipalRemainingZeroCondition,"",_xlpm.Payment))),
_xlpm.Calculation
)</f>
        <v/>
      </c>
      <c r="E420" s="5" t="str">
        <f>_xlfn.LET(
_xlpm.StartingPrincipalBalance,$H419,
_xlpm.IsPrincipalRemainingZeroCondition,ROUND($H419,2)=0,
_xlpm.IsPrincipalRemainingBlankCondition,$H419="",
_xlpm.IsPeriodBlankCondition,ISBLANK($A420),
_xlpm.Calculation,IF(_xlpm.IsPeriodBlankCondition,"",IF(_xlpm.IsPrincipalRemainingBlankCondition,"",IF(_xlpm.IsPrincipalRemainingZeroCondition,"",_xlpm.StartingPrincipalBalance))),
_xlpm.Calculation
)</f>
        <v/>
      </c>
      <c r="F420" s="5" t="str" cm="1">
        <f t="array" ref="F420">_xlfn.LET(
_xlpm.InterestCalculation,$H419*($C420/12),
_xlpm.IsPrincipalRemainingZeroCondition,ROUND($H419,2)=0,
_xlpm.IsPrincipalRemainingBlankCondition,$H419="",
_xlpm.IsPeriodBlankCondition,ISBLANK($A420),
_xlpm.Calculation,IF(_xlpm.IsPeriodBlankCondition,"",IF(_xlpm.IsPrincipalRemainingBlankCondition,"",IF(_xlpm.IsPrincipalRemainingZeroCondition,"",_xlpm.InterestCalculation))),
_xlpm.Calculation
)</f>
        <v/>
      </c>
      <c r="G420" s="5" t="str">
        <f>_xlfn.LET(
_xlpm.PrincipalOwedCalculation,$D420-$F420,
_xlpm.IsPrincipalLessThenOrEqualToMonthlyPaymentCondition,$H419&lt;=$D420,
_xlpm.IsPrincipalZeroCondition,ROUND($H419,2) = 0,
_xlpm.IsPrincipalRemainingBlankCondition,$H419="",
_xlpm.IsPeriodBlankCondition,ISBLANK($A420),
_xlpm.Calculation,IF(_xlpm.IsPeriodBlankCondition,"",IF(_xlpm.IsPrincipalRemainingBlankCondition,"",IF(_xlpm.IsPrincipalZeroCondition,"",IF(_xlpm.IsPrincipalLessThenOrEqualToMonthlyPaymentCondition,$H419,_xlpm.PrincipalOwedCalculation)))),
_xlpm.Calculation
)</f>
        <v/>
      </c>
      <c r="H420" s="5" t="str">
        <f>_xlfn.LET(
_xlpm.StartingBalanceGreaterThanPrincipalOwedPlusPrepaymentCondition,$E420&gt;=$G420,
_xlpm.IsPrincpalOwedPlusPrepaymentLessThanOrEqualToPrincipalRemainingCondition,ROUND($G420,2)&lt;=ROUND($H419,2),
_xlpm.IsCurrentPrincapalOwedAmtGreaterThanPrevPrincipalOwedCondition,$G419&gt;$H419,
_xlpm.IsPrincipalZeroCondition,ROUND($H419,2) = 0,
_xlpm.IsPrincipalRemainingBlankCondition,$H419="",
_xlpm.IsPeriodBlankCondition,ISBLANK($A420),
_xlpm.Calculation,IF(_xlpm.IsPeriodBlankCondition,"",IF(_xlpm.IsPrincipalRemainingBlankCondition,"",IF(_xlpm.IsPrincipalZeroCondition,"",IF(_xlpm.StartingBalanceGreaterThanPrincipalOwedPlusPrepaymentCondition,$E420-$G420,0)))),
_xlpm.Calculation
)</f>
        <v/>
      </c>
      <c r="I420" s="5" t="str">
        <f>_xlfn.LET(
_xlpm.PrincpalRemainingCalculation,$B$11,
_xlpm.IsPrincipalZeroCondition,ROUND($H419,2) = 0,
_xlpm.IsPrincipalRemainingBlankCondition,$H419="",
_xlpm.IsPeriodBlankCondition,ISBLANK($A420),
_xlpm.Calculation,IF(_xlpm.IsPeriodBlankCondition,"",IF(_xlpm.IsPrincipalRemainingBlankCondition,"",IF(_xlpm.IsPrincipalZeroCondition,"",_xlpm.PrincpalRemainingCalculation))),
_xlpm.Calculation
)</f>
        <v/>
      </c>
      <c r="J420" s="5" t="str">
        <f>_xlfn.LET(
_xlpm.IsPrincipalRemainingLessThanOrEqualToPMICutoffAmtCondition,$H419&lt;=$B$2*(1-$B$13),
_xlpm.PMIMonthlyPayment,$B$17,
_xlpm.IsPrincipalZeroCondition,ROUND($H419,2) = 0,
_xlpm.IsPrincipalRemainingBlankCondition,$H419="",
_xlpm.IsPeriodBlankCondition,ISBLANK($A420),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20" s="5" t="str">
        <f>_xlfn.LET(
_xlpm.IfPMIOwedIsBlank,IF($J420 = "",0,$J420),
_xlpm.TotalMonthlyPaymentCalculation,$F420+$G420+$I420+_xlpm.IfPMIOwedIsBlank,
_xlpm.IsPrincipalZeroCondition,ROUND($H419,2) = 0,
_xlpm.IsPrincipalRemainingBlankCondition,$H419="",
_xlpm.IsPeriodBlankCondition,ISBLANK($A420),
_xlpm.Calculation,IF(_xlpm.IsPeriodBlankCondition,"",IF(_xlpm.IsPrincipalRemainingBlankCondition,"",IF(_xlpm.IsPrincipalZeroCondition,"",_xlpm.TotalMonthlyPaymentCalculation))),
_xlpm.Calculation
)</f>
        <v/>
      </c>
      <c r="N420" s="5"/>
    </row>
    <row r="421" spans="2:14" x14ac:dyDescent="0.3">
      <c r="B421" s="53" t="str">
        <f t="shared" si="6"/>
        <v/>
      </c>
      <c r="C421" s="70" t="str">
        <f>IF(ISBLANK($A421),"",'Variable Mortgage Schedule'!$C421)</f>
        <v/>
      </c>
      <c r="D421" s="63" t="str">
        <f>_xlfn.LET(
_xlpm.Payment,IF(OR($C421&lt;&gt;$C420,$C420=""),-PMT($C421/12,COUNT($A421:$A$625),$H420),$D420),
_xlpm.IsPrincipalRemainingZeroCondition,ROUND($H420,2)=0,
_xlpm.IsPrincipalRemainingBlankCondition,$H420="",
_xlpm.IsPeriodBlankCondition,ISBLANK($A421),
_xlpm.Calculation,IF(_xlpm.IsPeriodBlankCondition,"",IF(_xlpm.IsPrincipalRemainingBlankCondition,"",IF(_xlpm.IsPrincipalRemainingZeroCondition,"",_xlpm.Payment))),
_xlpm.Calculation
)</f>
        <v/>
      </c>
      <c r="E421" s="5" t="str">
        <f>_xlfn.LET(
_xlpm.StartingPrincipalBalance,$H420,
_xlpm.IsPrincipalRemainingZeroCondition,ROUND($H420,2)=0,
_xlpm.IsPrincipalRemainingBlankCondition,$H420="",
_xlpm.IsPeriodBlankCondition,ISBLANK($A421),
_xlpm.Calculation,IF(_xlpm.IsPeriodBlankCondition,"",IF(_xlpm.IsPrincipalRemainingBlankCondition,"",IF(_xlpm.IsPrincipalRemainingZeroCondition,"",_xlpm.StartingPrincipalBalance))),
_xlpm.Calculation
)</f>
        <v/>
      </c>
      <c r="F421" s="5" t="str" cm="1">
        <f t="array" ref="F421">_xlfn.LET(
_xlpm.InterestCalculation,$H420*($C421/12),
_xlpm.IsPrincipalRemainingZeroCondition,ROUND($H420,2)=0,
_xlpm.IsPrincipalRemainingBlankCondition,$H420="",
_xlpm.IsPeriodBlankCondition,ISBLANK($A421),
_xlpm.Calculation,IF(_xlpm.IsPeriodBlankCondition,"",IF(_xlpm.IsPrincipalRemainingBlankCondition,"",IF(_xlpm.IsPrincipalRemainingZeroCondition,"",_xlpm.InterestCalculation))),
_xlpm.Calculation
)</f>
        <v/>
      </c>
      <c r="G421" s="5" t="str">
        <f>_xlfn.LET(
_xlpm.PrincipalOwedCalculation,$D421-$F421,
_xlpm.IsPrincipalLessThenOrEqualToMonthlyPaymentCondition,$H420&lt;=$D421,
_xlpm.IsPrincipalZeroCondition,ROUND($H420,2) = 0,
_xlpm.IsPrincipalRemainingBlankCondition,$H420="",
_xlpm.IsPeriodBlankCondition,ISBLANK($A421),
_xlpm.Calculation,IF(_xlpm.IsPeriodBlankCondition,"",IF(_xlpm.IsPrincipalRemainingBlankCondition,"",IF(_xlpm.IsPrincipalZeroCondition,"",IF(_xlpm.IsPrincipalLessThenOrEqualToMonthlyPaymentCondition,$H420,_xlpm.PrincipalOwedCalculation)))),
_xlpm.Calculation
)</f>
        <v/>
      </c>
      <c r="H421" s="5" t="str">
        <f>_xlfn.LET(
_xlpm.StartingBalanceGreaterThanPrincipalOwedPlusPrepaymentCondition,$E421&gt;=$G421,
_xlpm.IsPrincpalOwedPlusPrepaymentLessThanOrEqualToPrincipalRemainingCondition,ROUND($G421,2)&lt;=ROUND($H420,2),
_xlpm.IsCurrentPrincapalOwedAmtGreaterThanPrevPrincipalOwedCondition,$G420&gt;$H420,
_xlpm.IsPrincipalZeroCondition,ROUND($H420,2) = 0,
_xlpm.IsPrincipalRemainingBlankCondition,$H420="",
_xlpm.IsPeriodBlankCondition,ISBLANK($A421),
_xlpm.Calculation,IF(_xlpm.IsPeriodBlankCondition,"",IF(_xlpm.IsPrincipalRemainingBlankCondition,"",IF(_xlpm.IsPrincipalZeroCondition,"",IF(_xlpm.StartingBalanceGreaterThanPrincipalOwedPlusPrepaymentCondition,$E421-$G421,0)))),
_xlpm.Calculation
)</f>
        <v/>
      </c>
      <c r="I421" s="5" t="str">
        <f>_xlfn.LET(
_xlpm.PrincpalRemainingCalculation,$B$11,
_xlpm.IsPrincipalZeroCondition,ROUND($H420,2) = 0,
_xlpm.IsPrincipalRemainingBlankCondition,$H420="",
_xlpm.IsPeriodBlankCondition,ISBLANK($A421),
_xlpm.Calculation,IF(_xlpm.IsPeriodBlankCondition,"",IF(_xlpm.IsPrincipalRemainingBlankCondition,"",IF(_xlpm.IsPrincipalZeroCondition,"",_xlpm.PrincpalRemainingCalculation))),
_xlpm.Calculation
)</f>
        <v/>
      </c>
      <c r="J421" s="5" t="str">
        <f>_xlfn.LET(
_xlpm.IsPrincipalRemainingLessThanOrEqualToPMICutoffAmtCondition,$H420&lt;=$B$2*(1-$B$13),
_xlpm.PMIMonthlyPayment,$B$17,
_xlpm.IsPrincipalZeroCondition,ROUND($H420,2) = 0,
_xlpm.IsPrincipalRemainingBlankCondition,$H420="",
_xlpm.IsPeriodBlankCondition,ISBLANK($A421),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21" s="5" t="str">
        <f>_xlfn.LET(
_xlpm.IfPMIOwedIsBlank,IF($J421 = "",0,$J421),
_xlpm.TotalMonthlyPaymentCalculation,$F421+$G421+$I421+_xlpm.IfPMIOwedIsBlank,
_xlpm.IsPrincipalZeroCondition,ROUND($H420,2) = 0,
_xlpm.IsPrincipalRemainingBlankCondition,$H420="",
_xlpm.IsPeriodBlankCondition,ISBLANK($A421),
_xlpm.Calculation,IF(_xlpm.IsPeriodBlankCondition,"",IF(_xlpm.IsPrincipalRemainingBlankCondition,"",IF(_xlpm.IsPrincipalZeroCondition,"",_xlpm.TotalMonthlyPaymentCalculation))),
_xlpm.Calculation
)</f>
        <v/>
      </c>
      <c r="N421" s="5"/>
    </row>
    <row r="422" spans="2:14" x14ac:dyDescent="0.3">
      <c r="B422" s="53" t="str">
        <f t="shared" si="6"/>
        <v/>
      </c>
      <c r="C422" s="70" t="str">
        <f>IF(ISBLANK($A422),"",'Variable Mortgage Schedule'!$C422)</f>
        <v/>
      </c>
      <c r="D422" s="63" t="str">
        <f>_xlfn.LET(
_xlpm.Payment,IF(OR($C422&lt;&gt;$C421,$C421=""),-PMT($C422/12,COUNT($A422:$A$625),$H421),$D421),
_xlpm.IsPrincipalRemainingZeroCondition,ROUND($H421,2)=0,
_xlpm.IsPrincipalRemainingBlankCondition,$H421="",
_xlpm.IsPeriodBlankCondition,ISBLANK($A422),
_xlpm.Calculation,IF(_xlpm.IsPeriodBlankCondition,"",IF(_xlpm.IsPrincipalRemainingBlankCondition,"",IF(_xlpm.IsPrincipalRemainingZeroCondition,"",_xlpm.Payment))),
_xlpm.Calculation
)</f>
        <v/>
      </c>
      <c r="E422" s="5" t="str">
        <f>_xlfn.LET(
_xlpm.StartingPrincipalBalance,$H421,
_xlpm.IsPrincipalRemainingZeroCondition,ROUND($H421,2)=0,
_xlpm.IsPrincipalRemainingBlankCondition,$H421="",
_xlpm.IsPeriodBlankCondition,ISBLANK($A422),
_xlpm.Calculation,IF(_xlpm.IsPeriodBlankCondition,"",IF(_xlpm.IsPrincipalRemainingBlankCondition,"",IF(_xlpm.IsPrincipalRemainingZeroCondition,"",_xlpm.StartingPrincipalBalance))),
_xlpm.Calculation
)</f>
        <v/>
      </c>
      <c r="F422" s="5" t="str" cm="1">
        <f t="array" ref="F422">_xlfn.LET(
_xlpm.InterestCalculation,$H421*($C422/12),
_xlpm.IsPrincipalRemainingZeroCondition,ROUND($H421,2)=0,
_xlpm.IsPrincipalRemainingBlankCondition,$H421="",
_xlpm.IsPeriodBlankCondition,ISBLANK($A422),
_xlpm.Calculation,IF(_xlpm.IsPeriodBlankCondition,"",IF(_xlpm.IsPrincipalRemainingBlankCondition,"",IF(_xlpm.IsPrincipalRemainingZeroCondition,"",_xlpm.InterestCalculation))),
_xlpm.Calculation
)</f>
        <v/>
      </c>
      <c r="G422" s="5" t="str">
        <f>_xlfn.LET(
_xlpm.PrincipalOwedCalculation,$D422-$F422,
_xlpm.IsPrincipalLessThenOrEqualToMonthlyPaymentCondition,$H421&lt;=$D422,
_xlpm.IsPrincipalZeroCondition,ROUND($H421,2) = 0,
_xlpm.IsPrincipalRemainingBlankCondition,$H421="",
_xlpm.IsPeriodBlankCondition,ISBLANK($A422),
_xlpm.Calculation,IF(_xlpm.IsPeriodBlankCondition,"",IF(_xlpm.IsPrincipalRemainingBlankCondition,"",IF(_xlpm.IsPrincipalZeroCondition,"",IF(_xlpm.IsPrincipalLessThenOrEqualToMonthlyPaymentCondition,$H421,_xlpm.PrincipalOwedCalculation)))),
_xlpm.Calculation
)</f>
        <v/>
      </c>
      <c r="H422" s="5" t="str">
        <f>_xlfn.LET(
_xlpm.StartingBalanceGreaterThanPrincipalOwedPlusPrepaymentCondition,$E422&gt;=$G422,
_xlpm.IsPrincpalOwedPlusPrepaymentLessThanOrEqualToPrincipalRemainingCondition,ROUND($G422,2)&lt;=ROUND($H421,2),
_xlpm.IsCurrentPrincapalOwedAmtGreaterThanPrevPrincipalOwedCondition,$G421&gt;$H421,
_xlpm.IsPrincipalZeroCondition,ROUND($H421,2) = 0,
_xlpm.IsPrincipalRemainingBlankCondition,$H421="",
_xlpm.IsPeriodBlankCondition,ISBLANK($A422),
_xlpm.Calculation,IF(_xlpm.IsPeriodBlankCondition,"",IF(_xlpm.IsPrincipalRemainingBlankCondition,"",IF(_xlpm.IsPrincipalZeroCondition,"",IF(_xlpm.StartingBalanceGreaterThanPrincipalOwedPlusPrepaymentCondition,$E422-$G422,0)))),
_xlpm.Calculation
)</f>
        <v/>
      </c>
      <c r="I422" s="5" t="str">
        <f>_xlfn.LET(
_xlpm.PrincpalRemainingCalculation,$B$11,
_xlpm.IsPrincipalZeroCondition,ROUND($H421,2) = 0,
_xlpm.IsPrincipalRemainingBlankCondition,$H421="",
_xlpm.IsPeriodBlankCondition,ISBLANK($A422),
_xlpm.Calculation,IF(_xlpm.IsPeriodBlankCondition,"",IF(_xlpm.IsPrincipalRemainingBlankCondition,"",IF(_xlpm.IsPrincipalZeroCondition,"",_xlpm.PrincpalRemainingCalculation))),
_xlpm.Calculation
)</f>
        <v/>
      </c>
      <c r="J422" s="5" t="str">
        <f>_xlfn.LET(
_xlpm.IsPrincipalRemainingLessThanOrEqualToPMICutoffAmtCondition,$H421&lt;=$B$2*(1-$B$13),
_xlpm.PMIMonthlyPayment,$B$17,
_xlpm.IsPrincipalZeroCondition,ROUND($H421,2) = 0,
_xlpm.IsPrincipalRemainingBlankCondition,$H421="",
_xlpm.IsPeriodBlankCondition,ISBLANK($A422),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22" s="5" t="str">
        <f>_xlfn.LET(
_xlpm.IfPMIOwedIsBlank,IF($J422 = "",0,$J422),
_xlpm.TotalMonthlyPaymentCalculation,$F422+$G422+$I422+_xlpm.IfPMIOwedIsBlank,
_xlpm.IsPrincipalZeroCondition,ROUND($H421,2) = 0,
_xlpm.IsPrincipalRemainingBlankCondition,$H421="",
_xlpm.IsPeriodBlankCondition,ISBLANK($A422),
_xlpm.Calculation,IF(_xlpm.IsPeriodBlankCondition,"",IF(_xlpm.IsPrincipalRemainingBlankCondition,"",IF(_xlpm.IsPrincipalZeroCondition,"",_xlpm.TotalMonthlyPaymentCalculation))),
_xlpm.Calculation
)</f>
        <v/>
      </c>
      <c r="N422" s="5"/>
    </row>
    <row r="423" spans="2:14" x14ac:dyDescent="0.3">
      <c r="B423" s="53" t="str">
        <f t="shared" si="6"/>
        <v/>
      </c>
      <c r="C423" s="70" t="str">
        <f>IF(ISBLANK($A423),"",'Variable Mortgage Schedule'!$C423)</f>
        <v/>
      </c>
      <c r="D423" s="63" t="str">
        <f>_xlfn.LET(
_xlpm.Payment,IF(OR($C423&lt;&gt;$C422,$C422=""),-PMT($C423/12,COUNT($A423:$A$625),$H422),$D422),
_xlpm.IsPrincipalRemainingZeroCondition,ROUND($H422,2)=0,
_xlpm.IsPrincipalRemainingBlankCondition,$H422="",
_xlpm.IsPeriodBlankCondition,ISBLANK($A423),
_xlpm.Calculation,IF(_xlpm.IsPeriodBlankCondition,"",IF(_xlpm.IsPrincipalRemainingBlankCondition,"",IF(_xlpm.IsPrincipalRemainingZeroCondition,"",_xlpm.Payment))),
_xlpm.Calculation
)</f>
        <v/>
      </c>
      <c r="E423" s="5" t="str">
        <f>_xlfn.LET(
_xlpm.StartingPrincipalBalance,$H422,
_xlpm.IsPrincipalRemainingZeroCondition,ROUND($H422,2)=0,
_xlpm.IsPrincipalRemainingBlankCondition,$H422="",
_xlpm.IsPeriodBlankCondition,ISBLANK($A423),
_xlpm.Calculation,IF(_xlpm.IsPeriodBlankCondition,"",IF(_xlpm.IsPrincipalRemainingBlankCondition,"",IF(_xlpm.IsPrincipalRemainingZeroCondition,"",_xlpm.StartingPrincipalBalance))),
_xlpm.Calculation
)</f>
        <v/>
      </c>
      <c r="F423" s="5" t="str" cm="1">
        <f t="array" ref="F423">_xlfn.LET(
_xlpm.InterestCalculation,$H422*($C423/12),
_xlpm.IsPrincipalRemainingZeroCondition,ROUND($H422,2)=0,
_xlpm.IsPrincipalRemainingBlankCondition,$H422="",
_xlpm.IsPeriodBlankCondition,ISBLANK($A423),
_xlpm.Calculation,IF(_xlpm.IsPeriodBlankCondition,"",IF(_xlpm.IsPrincipalRemainingBlankCondition,"",IF(_xlpm.IsPrincipalRemainingZeroCondition,"",_xlpm.InterestCalculation))),
_xlpm.Calculation
)</f>
        <v/>
      </c>
      <c r="G423" s="5" t="str">
        <f>_xlfn.LET(
_xlpm.PrincipalOwedCalculation,$D423-$F423,
_xlpm.IsPrincipalLessThenOrEqualToMonthlyPaymentCondition,$H422&lt;=$D423,
_xlpm.IsPrincipalZeroCondition,ROUND($H422,2) = 0,
_xlpm.IsPrincipalRemainingBlankCondition,$H422="",
_xlpm.IsPeriodBlankCondition,ISBLANK($A423),
_xlpm.Calculation,IF(_xlpm.IsPeriodBlankCondition,"",IF(_xlpm.IsPrincipalRemainingBlankCondition,"",IF(_xlpm.IsPrincipalZeroCondition,"",IF(_xlpm.IsPrincipalLessThenOrEqualToMonthlyPaymentCondition,$H422,_xlpm.PrincipalOwedCalculation)))),
_xlpm.Calculation
)</f>
        <v/>
      </c>
      <c r="H423" s="5" t="str">
        <f>_xlfn.LET(
_xlpm.StartingBalanceGreaterThanPrincipalOwedPlusPrepaymentCondition,$E423&gt;=$G423,
_xlpm.IsPrincpalOwedPlusPrepaymentLessThanOrEqualToPrincipalRemainingCondition,ROUND($G423,2)&lt;=ROUND($H422,2),
_xlpm.IsCurrentPrincapalOwedAmtGreaterThanPrevPrincipalOwedCondition,$G422&gt;$H422,
_xlpm.IsPrincipalZeroCondition,ROUND($H422,2) = 0,
_xlpm.IsPrincipalRemainingBlankCondition,$H422="",
_xlpm.IsPeriodBlankCondition,ISBLANK($A423),
_xlpm.Calculation,IF(_xlpm.IsPeriodBlankCondition,"",IF(_xlpm.IsPrincipalRemainingBlankCondition,"",IF(_xlpm.IsPrincipalZeroCondition,"",IF(_xlpm.StartingBalanceGreaterThanPrincipalOwedPlusPrepaymentCondition,$E423-$G423,0)))),
_xlpm.Calculation
)</f>
        <v/>
      </c>
      <c r="I423" s="5" t="str">
        <f>_xlfn.LET(
_xlpm.PrincpalRemainingCalculation,$B$11,
_xlpm.IsPrincipalZeroCondition,ROUND($H422,2) = 0,
_xlpm.IsPrincipalRemainingBlankCondition,$H422="",
_xlpm.IsPeriodBlankCondition,ISBLANK($A423),
_xlpm.Calculation,IF(_xlpm.IsPeriodBlankCondition,"",IF(_xlpm.IsPrincipalRemainingBlankCondition,"",IF(_xlpm.IsPrincipalZeroCondition,"",_xlpm.PrincpalRemainingCalculation))),
_xlpm.Calculation
)</f>
        <v/>
      </c>
      <c r="J423" s="5" t="str">
        <f>_xlfn.LET(
_xlpm.IsPrincipalRemainingLessThanOrEqualToPMICutoffAmtCondition,$H422&lt;=$B$2*(1-$B$13),
_xlpm.PMIMonthlyPayment,$B$17,
_xlpm.IsPrincipalZeroCondition,ROUND($H422,2) = 0,
_xlpm.IsPrincipalRemainingBlankCondition,$H422="",
_xlpm.IsPeriodBlankCondition,ISBLANK($A423),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23" s="5" t="str">
        <f>_xlfn.LET(
_xlpm.IfPMIOwedIsBlank,IF($J423 = "",0,$J423),
_xlpm.TotalMonthlyPaymentCalculation,$F423+$G423+$I423+_xlpm.IfPMIOwedIsBlank,
_xlpm.IsPrincipalZeroCondition,ROUND($H422,2) = 0,
_xlpm.IsPrincipalRemainingBlankCondition,$H422="",
_xlpm.IsPeriodBlankCondition,ISBLANK($A423),
_xlpm.Calculation,IF(_xlpm.IsPeriodBlankCondition,"",IF(_xlpm.IsPrincipalRemainingBlankCondition,"",IF(_xlpm.IsPrincipalZeroCondition,"",_xlpm.TotalMonthlyPaymentCalculation))),
_xlpm.Calculation
)</f>
        <v/>
      </c>
      <c r="N423" s="5"/>
    </row>
    <row r="424" spans="2:14" x14ac:dyDescent="0.3">
      <c r="B424" s="53" t="str">
        <f t="shared" si="6"/>
        <v/>
      </c>
      <c r="C424" s="70" t="str">
        <f>IF(ISBLANK($A424),"",'Variable Mortgage Schedule'!$C424)</f>
        <v/>
      </c>
      <c r="D424" s="63" t="str">
        <f>_xlfn.LET(
_xlpm.Payment,IF(OR($C424&lt;&gt;$C423,$C423=""),-PMT($C424/12,COUNT($A424:$A$625),$H423),$D423),
_xlpm.IsPrincipalRemainingZeroCondition,ROUND($H423,2)=0,
_xlpm.IsPrincipalRemainingBlankCondition,$H423="",
_xlpm.IsPeriodBlankCondition,ISBLANK($A424),
_xlpm.Calculation,IF(_xlpm.IsPeriodBlankCondition,"",IF(_xlpm.IsPrincipalRemainingBlankCondition,"",IF(_xlpm.IsPrincipalRemainingZeroCondition,"",_xlpm.Payment))),
_xlpm.Calculation
)</f>
        <v/>
      </c>
      <c r="E424" s="5" t="str">
        <f>_xlfn.LET(
_xlpm.StartingPrincipalBalance,$H423,
_xlpm.IsPrincipalRemainingZeroCondition,ROUND($H423,2)=0,
_xlpm.IsPrincipalRemainingBlankCondition,$H423="",
_xlpm.IsPeriodBlankCondition,ISBLANK($A424),
_xlpm.Calculation,IF(_xlpm.IsPeriodBlankCondition,"",IF(_xlpm.IsPrincipalRemainingBlankCondition,"",IF(_xlpm.IsPrincipalRemainingZeroCondition,"",_xlpm.StartingPrincipalBalance))),
_xlpm.Calculation
)</f>
        <v/>
      </c>
      <c r="F424" s="5" t="str" cm="1">
        <f t="array" ref="F424">_xlfn.LET(
_xlpm.InterestCalculation,$H423*($C424/12),
_xlpm.IsPrincipalRemainingZeroCondition,ROUND($H423,2)=0,
_xlpm.IsPrincipalRemainingBlankCondition,$H423="",
_xlpm.IsPeriodBlankCondition,ISBLANK($A424),
_xlpm.Calculation,IF(_xlpm.IsPeriodBlankCondition,"",IF(_xlpm.IsPrincipalRemainingBlankCondition,"",IF(_xlpm.IsPrincipalRemainingZeroCondition,"",_xlpm.InterestCalculation))),
_xlpm.Calculation
)</f>
        <v/>
      </c>
      <c r="G424" s="5" t="str">
        <f>_xlfn.LET(
_xlpm.PrincipalOwedCalculation,$D424-$F424,
_xlpm.IsPrincipalLessThenOrEqualToMonthlyPaymentCondition,$H423&lt;=$D424,
_xlpm.IsPrincipalZeroCondition,ROUND($H423,2) = 0,
_xlpm.IsPrincipalRemainingBlankCondition,$H423="",
_xlpm.IsPeriodBlankCondition,ISBLANK($A424),
_xlpm.Calculation,IF(_xlpm.IsPeriodBlankCondition,"",IF(_xlpm.IsPrincipalRemainingBlankCondition,"",IF(_xlpm.IsPrincipalZeroCondition,"",IF(_xlpm.IsPrincipalLessThenOrEqualToMonthlyPaymentCondition,$H423,_xlpm.PrincipalOwedCalculation)))),
_xlpm.Calculation
)</f>
        <v/>
      </c>
      <c r="H424" s="5" t="str">
        <f>_xlfn.LET(
_xlpm.StartingBalanceGreaterThanPrincipalOwedPlusPrepaymentCondition,$E424&gt;=$G424,
_xlpm.IsPrincpalOwedPlusPrepaymentLessThanOrEqualToPrincipalRemainingCondition,ROUND($G424,2)&lt;=ROUND($H423,2),
_xlpm.IsCurrentPrincapalOwedAmtGreaterThanPrevPrincipalOwedCondition,$G423&gt;$H423,
_xlpm.IsPrincipalZeroCondition,ROUND($H423,2) = 0,
_xlpm.IsPrincipalRemainingBlankCondition,$H423="",
_xlpm.IsPeriodBlankCondition,ISBLANK($A424),
_xlpm.Calculation,IF(_xlpm.IsPeriodBlankCondition,"",IF(_xlpm.IsPrincipalRemainingBlankCondition,"",IF(_xlpm.IsPrincipalZeroCondition,"",IF(_xlpm.StartingBalanceGreaterThanPrincipalOwedPlusPrepaymentCondition,$E424-$G424,0)))),
_xlpm.Calculation
)</f>
        <v/>
      </c>
      <c r="I424" s="5" t="str">
        <f>_xlfn.LET(
_xlpm.PrincpalRemainingCalculation,$B$11,
_xlpm.IsPrincipalZeroCondition,ROUND($H423,2) = 0,
_xlpm.IsPrincipalRemainingBlankCondition,$H423="",
_xlpm.IsPeriodBlankCondition,ISBLANK($A424),
_xlpm.Calculation,IF(_xlpm.IsPeriodBlankCondition,"",IF(_xlpm.IsPrincipalRemainingBlankCondition,"",IF(_xlpm.IsPrincipalZeroCondition,"",_xlpm.PrincpalRemainingCalculation))),
_xlpm.Calculation
)</f>
        <v/>
      </c>
      <c r="J424" s="5" t="str">
        <f>_xlfn.LET(
_xlpm.IsPrincipalRemainingLessThanOrEqualToPMICutoffAmtCondition,$H423&lt;=$B$2*(1-$B$13),
_xlpm.PMIMonthlyPayment,$B$17,
_xlpm.IsPrincipalZeroCondition,ROUND($H423,2) = 0,
_xlpm.IsPrincipalRemainingBlankCondition,$H423="",
_xlpm.IsPeriodBlankCondition,ISBLANK($A424),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24" s="5" t="str">
        <f>_xlfn.LET(
_xlpm.IfPMIOwedIsBlank,IF($J424 = "",0,$J424),
_xlpm.TotalMonthlyPaymentCalculation,$F424+$G424+$I424+_xlpm.IfPMIOwedIsBlank,
_xlpm.IsPrincipalZeroCondition,ROUND($H423,2) = 0,
_xlpm.IsPrincipalRemainingBlankCondition,$H423="",
_xlpm.IsPeriodBlankCondition,ISBLANK($A424),
_xlpm.Calculation,IF(_xlpm.IsPeriodBlankCondition,"",IF(_xlpm.IsPrincipalRemainingBlankCondition,"",IF(_xlpm.IsPrincipalZeroCondition,"",_xlpm.TotalMonthlyPaymentCalculation))),
_xlpm.Calculation
)</f>
        <v/>
      </c>
      <c r="N424" s="5"/>
    </row>
    <row r="425" spans="2:14" x14ac:dyDescent="0.3">
      <c r="B425" s="53" t="str">
        <f t="shared" si="6"/>
        <v/>
      </c>
      <c r="C425" s="70" t="str">
        <f>IF(ISBLANK($A425),"",'Variable Mortgage Schedule'!$C425)</f>
        <v/>
      </c>
      <c r="D425" s="63" t="str">
        <f>_xlfn.LET(
_xlpm.Payment,IF(OR($C425&lt;&gt;$C424,$C424=""),-PMT($C425/12,COUNT($A425:$A$625),$H424),$D424),
_xlpm.IsPrincipalRemainingZeroCondition,ROUND($H424,2)=0,
_xlpm.IsPrincipalRemainingBlankCondition,$H424="",
_xlpm.IsPeriodBlankCondition,ISBLANK($A425),
_xlpm.Calculation,IF(_xlpm.IsPeriodBlankCondition,"",IF(_xlpm.IsPrincipalRemainingBlankCondition,"",IF(_xlpm.IsPrincipalRemainingZeroCondition,"",_xlpm.Payment))),
_xlpm.Calculation
)</f>
        <v/>
      </c>
      <c r="E425" s="5" t="str">
        <f>_xlfn.LET(
_xlpm.StartingPrincipalBalance,$H424,
_xlpm.IsPrincipalRemainingZeroCondition,ROUND($H424,2)=0,
_xlpm.IsPrincipalRemainingBlankCondition,$H424="",
_xlpm.IsPeriodBlankCondition,ISBLANK($A425),
_xlpm.Calculation,IF(_xlpm.IsPeriodBlankCondition,"",IF(_xlpm.IsPrincipalRemainingBlankCondition,"",IF(_xlpm.IsPrincipalRemainingZeroCondition,"",_xlpm.StartingPrincipalBalance))),
_xlpm.Calculation
)</f>
        <v/>
      </c>
      <c r="F425" s="5" t="str" cm="1">
        <f t="array" ref="F425">_xlfn.LET(
_xlpm.InterestCalculation,$H424*($C425/12),
_xlpm.IsPrincipalRemainingZeroCondition,ROUND($H424,2)=0,
_xlpm.IsPrincipalRemainingBlankCondition,$H424="",
_xlpm.IsPeriodBlankCondition,ISBLANK($A425),
_xlpm.Calculation,IF(_xlpm.IsPeriodBlankCondition,"",IF(_xlpm.IsPrincipalRemainingBlankCondition,"",IF(_xlpm.IsPrincipalRemainingZeroCondition,"",_xlpm.InterestCalculation))),
_xlpm.Calculation
)</f>
        <v/>
      </c>
      <c r="G425" s="5" t="str">
        <f>_xlfn.LET(
_xlpm.PrincipalOwedCalculation,$D425-$F425,
_xlpm.IsPrincipalLessThenOrEqualToMonthlyPaymentCondition,$H424&lt;=$D425,
_xlpm.IsPrincipalZeroCondition,ROUND($H424,2) = 0,
_xlpm.IsPrincipalRemainingBlankCondition,$H424="",
_xlpm.IsPeriodBlankCondition,ISBLANK($A425),
_xlpm.Calculation,IF(_xlpm.IsPeriodBlankCondition,"",IF(_xlpm.IsPrincipalRemainingBlankCondition,"",IF(_xlpm.IsPrincipalZeroCondition,"",IF(_xlpm.IsPrincipalLessThenOrEqualToMonthlyPaymentCondition,$H424,_xlpm.PrincipalOwedCalculation)))),
_xlpm.Calculation
)</f>
        <v/>
      </c>
      <c r="H425" s="5" t="str">
        <f>_xlfn.LET(
_xlpm.StartingBalanceGreaterThanPrincipalOwedPlusPrepaymentCondition,$E425&gt;=$G425,
_xlpm.IsPrincpalOwedPlusPrepaymentLessThanOrEqualToPrincipalRemainingCondition,ROUND($G425,2)&lt;=ROUND($H424,2),
_xlpm.IsCurrentPrincapalOwedAmtGreaterThanPrevPrincipalOwedCondition,$G424&gt;$H424,
_xlpm.IsPrincipalZeroCondition,ROUND($H424,2) = 0,
_xlpm.IsPrincipalRemainingBlankCondition,$H424="",
_xlpm.IsPeriodBlankCondition,ISBLANK($A425),
_xlpm.Calculation,IF(_xlpm.IsPeriodBlankCondition,"",IF(_xlpm.IsPrincipalRemainingBlankCondition,"",IF(_xlpm.IsPrincipalZeroCondition,"",IF(_xlpm.StartingBalanceGreaterThanPrincipalOwedPlusPrepaymentCondition,$E425-$G425,0)))),
_xlpm.Calculation
)</f>
        <v/>
      </c>
      <c r="I425" s="5" t="str">
        <f>_xlfn.LET(
_xlpm.PrincpalRemainingCalculation,$B$11,
_xlpm.IsPrincipalZeroCondition,ROUND($H424,2) = 0,
_xlpm.IsPrincipalRemainingBlankCondition,$H424="",
_xlpm.IsPeriodBlankCondition,ISBLANK($A425),
_xlpm.Calculation,IF(_xlpm.IsPeriodBlankCondition,"",IF(_xlpm.IsPrincipalRemainingBlankCondition,"",IF(_xlpm.IsPrincipalZeroCondition,"",_xlpm.PrincpalRemainingCalculation))),
_xlpm.Calculation
)</f>
        <v/>
      </c>
      <c r="J425" s="5" t="str">
        <f>_xlfn.LET(
_xlpm.IsPrincipalRemainingLessThanOrEqualToPMICutoffAmtCondition,$H424&lt;=$B$2*(1-$B$13),
_xlpm.PMIMonthlyPayment,$B$17,
_xlpm.IsPrincipalZeroCondition,ROUND($H424,2) = 0,
_xlpm.IsPrincipalRemainingBlankCondition,$H424="",
_xlpm.IsPeriodBlankCondition,ISBLANK($A425),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25" s="5" t="str">
        <f>_xlfn.LET(
_xlpm.IfPMIOwedIsBlank,IF($J425 = "",0,$J425),
_xlpm.TotalMonthlyPaymentCalculation,$F425+$G425+$I425+_xlpm.IfPMIOwedIsBlank,
_xlpm.IsPrincipalZeroCondition,ROUND($H424,2) = 0,
_xlpm.IsPrincipalRemainingBlankCondition,$H424="",
_xlpm.IsPeriodBlankCondition,ISBLANK($A425),
_xlpm.Calculation,IF(_xlpm.IsPeriodBlankCondition,"",IF(_xlpm.IsPrincipalRemainingBlankCondition,"",IF(_xlpm.IsPrincipalZeroCondition,"",_xlpm.TotalMonthlyPaymentCalculation))),
_xlpm.Calculation
)</f>
        <v/>
      </c>
      <c r="N425" s="5"/>
    </row>
    <row r="426" spans="2:14" x14ac:dyDescent="0.3">
      <c r="B426" s="53" t="str">
        <f t="shared" si="6"/>
        <v/>
      </c>
      <c r="C426" s="70" t="str">
        <f>IF(ISBLANK($A426),"",'Variable Mortgage Schedule'!$C426)</f>
        <v/>
      </c>
      <c r="D426" s="63" t="str">
        <f>_xlfn.LET(
_xlpm.Payment,IF(OR($C426&lt;&gt;$C425,$C425=""),-PMT($C426/12,COUNT($A426:$A$625),$H425),$D425),
_xlpm.IsPrincipalRemainingZeroCondition,ROUND($H425,2)=0,
_xlpm.IsPrincipalRemainingBlankCondition,$H425="",
_xlpm.IsPeriodBlankCondition,ISBLANK($A426),
_xlpm.Calculation,IF(_xlpm.IsPeriodBlankCondition,"",IF(_xlpm.IsPrincipalRemainingBlankCondition,"",IF(_xlpm.IsPrincipalRemainingZeroCondition,"",_xlpm.Payment))),
_xlpm.Calculation
)</f>
        <v/>
      </c>
      <c r="E426" s="5" t="str">
        <f>_xlfn.LET(
_xlpm.StartingPrincipalBalance,$H425,
_xlpm.IsPrincipalRemainingZeroCondition,ROUND($H425,2)=0,
_xlpm.IsPrincipalRemainingBlankCondition,$H425="",
_xlpm.IsPeriodBlankCondition,ISBLANK($A426),
_xlpm.Calculation,IF(_xlpm.IsPeriodBlankCondition,"",IF(_xlpm.IsPrincipalRemainingBlankCondition,"",IF(_xlpm.IsPrincipalRemainingZeroCondition,"",_xlpm.StartingPrincipalBalance))),
_xlpm.Calculation
)</f>
        <v/>
      </c>
      <c r="F426" s="5" t="str" cm="1">
        <f t="array" ref="F426">_xlfn.LET(
_xlpm.InterestCalculation,$H425*($C426/12),
_xlpm.IsPrincipalRemainingZeroCondition,ROUND($H425,2)=0,
_xlpm.IsPrincipalRemainingBlankCondition,$H425="",
_xlpm.IsPeriodBlankCondition,ISBLANK($A426),
_xlpm.Calculation,IF(_xlpm.IsPeriodBlankCondition,"",IF(_xlpm.IsPrincipalRemainingBlankCondition,"",IF(_xlpm.IsPrincipalRemainingZeroCondition,"",_xlpm.InterestCalculation))),
_xlpm.Calculation
)</f>
        <v/>
      </c>
      <c r="G426" s="5" t="str">
        <f>_xlfn.LET(
_xlpm.PrincipalOwedCalculation,$D426-$F426,
_xlpm.IsPrincipalLessThenOrEqualToMonthlyPaymentCondition,$H425&lt;=$D426,
_xlpm.IsPrincipalZeroCondition,ROUND($H425,2) = 0,
_xlpm.IsPrincipalRemainingBlankCondition,$H425="",
_xlpm.IsPeriodBlankCondition,ISBLANK($A426),
_xlpm.Calculation,IF(_xlpm.IsPeriodBlankCondition,"",IF(_xlpm.IsPrincipalRemainingBlankCondition,"",IF(_xlpm.IsPrincipalZeroCondition,"",IF(_xlpm.IsPrincipalLessThenOrEqualToMonthlyPaymentCondition,$H425,_xlpm.PrincipalOwedCalculation)))),
_xlpm.Calculation
)</f>
        <v/>
      </c>
      <c r="H426" s="5" t="str">
        <f>_xlfn.LET(
_xlpm.StartingBalanceGreaterThanPrincipalOwedPlusPrepaymentCondition,$E426&gt;=$G426,
_xlpm.IsPrincpalOwedPlusPrepaymentLessThanOrEqualToPrincipalRemainingCondition,ROUND($G426,2)&lt;=ROUND($H425,2),
_xlpm.IsCurrentPrincapalOwedAmtGreaterThanPrevPrincipalOwedCondition,$G425&gt;$H425,
_xlpm.IsPrincipalZeroCondition,ROUND($H425,2) = 0,
_xlpm.IsPrincipalRemainingBlankCondition,$H425="",
_xlpm.IsPeriodBlankCondition,ISBLANK($A426),
_xlpm.Calculation,IF(_xlpm.IsPeriodBlankCondition,"",IF(_xlpm.IsPrincipalRemainingBlankCondition,"",IF(_xlpm.IsPrincipalZeroCondition,"",IF(_xlpm.StartingBalanceGreaterThanPrincipalOwedPlusPrepaymentCondition,$E426-$G426,0)))),
_xlpm.Calculation
)</f>
        <v/>
      </c>
      <c r="I426" s="5" t="str">
        <f>_xlfn.LET(
_xlpm.PrincpalRemainingCalculation,$B$11,
_xlpm.IsPrincipalZeroCondition,ROUND($H425,2) = 0,
_xlpm.IsPrincipalRemainingBlankCondition,$H425="",
_xlpm.IsPeriodBlankCondition,ISBLANK($A426),
_xlpm.Calculation,IF(_xlpm.IsPeriodBlankCondition,"",IF(_xlpm.IsPrincipalRemainingBlankCondition,"",IF(_xlpm.IsPrincipalZeroCondition,"",_xlpm.PrincpalRemainingCalculation))),
_xlpm.Calculation
)</f>
        <v/>
      </c>
      <c r="J426" s="5" t="str">
        <f>_xlfn.LET(
_xlpm.IsPrincipalRemainingLessThanOrEqualToPMICutoffAmtCondition,$H425&lt;=$B$2*(1-$B$13),
_xlpm.PMIMonthlyPayment,$B$17,
_xlpm.IsPrincipalZeroCondition,ROUND($H425,2) = 0,
_xlpm.IsPrincipalRemainingBlankCondition,$H425="",
_xlpm.IsPeriodBlankCondition,ISBLANK($A426),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26" s="5" t="str">
        <f>_xlfn.LET(
_xlpm.IfPMIOwedIsBlank,IF($J426 = "",0,$J426),
_xlpm.TotalMonthlyPaymentCalculation,$F426+$G426+$I426+_xlpm.IfPMIOwedIsBlank,
_xlpm.IsPrincipalZeroCondition,ROUND($H425,2) = 0,
_xlpm.IsPrincipalRemainingBlankCondition,$H425="",
_xlpm.IsPeriodBlankCondition,ISBLANK($A426),
_xlpm.Calculation,IF(_xlpm.IsPeriodBlankCondition,"",IF(_xlpm.IsPrincipalRemainingBlankCondition,"",IF(_xlpm.IsPrincipalZeroCondition,"",_xlpm.TotalMonthlyPaymentCalculation))),
_xlpm.Calculation
)</f>
        <v/>
      </c>
      <c r="N426" s="5"/>
    </row>
    <row r="427" spans="2:14" x14ac:dyDescent="0.3">
      <c r="B427" s="53" t="str">
        <f t="shared" si="6"/>
        <v/>
      </c>
      <c r="C427" s="70" t="str">
        <f>IF(ISBLANK($A427),"",'Variable Mortgage Schedule'!$C427)</f>
        <v/>
      </c>
      <c r="D427" s="63" t="str">
        <f>_xlfn.LET(
_xlpm.Payment,IF(OR($C427&lt;&gt;$C426,$C426=""),-PMT($C427/12,COUNT($A427:$A$625),$H426),$D426),
_xlpm.IsPrincipalRemainingZeroCondition,ROUND($H426,2)=0,
_xlpm.IsPrincipalRemainingBlankCondition,$H426="",
_xlpm.IsPeriodBlankCondition,ISBLANK($A427),
_xlpm.Calculation,IF(_xlpm.IsPeriodBlankCondition,"",IF(_xlpm.IsPrincipalRemainingBlankCondition,"",IF(_xlpm.IsPrincipalRemainingZeroCondition,"",_xlpm.Payment))),
_xlpm.Calculation
)</f>
        <v/>
      </c>
      <c r="E427" s="5" t="str">
        <f>_xlfn.LET(
_xlpm.StartingPrincipalBalance,$H426,
_xlpm.IsPrincipalRemainingZeroCondition,ROUND($H426,2)=0,
_xlpm.IsPrincipalRemainingBlankCondition,$H426="",
_xlpm.IsPeriodBlankCondition,ISBLANK($A427),
_xlpm.Calculation,IF(_xlpm.IsPeriodBlankCondition,"",IF(_xlpm.IsPrincipalRemainingBlankCondition,"",IF(_xlpm.IsPrincipalRemainingZeroCondition,"",_xlpm.StartingPrincipalBalance))),
_xlpm.Calculation
)</f>
        <v/>
      </c>
      <c r="F427" s="5" t="str" cm="1">
        <f t="array" ref="F427">_xlfn.LET(
_xlpm.InterestCalculation,$H426*($C427/12),
_xlpm.IsPrincipalRemainingZeroCondition,ROUND($H426,2)=0,
_xlpm.IsPrincipalRemainingBlankCondition,$H426="",
_xlpm.IsPeriodBlankCondition,ISBLANK($A427),
_xlpm.Calculation,IF(_xlpm.IsPeriodBlankCondition,"",IF(_xlpm.IsPrincipalRemainingBlankCondition,"",IF(_xlpm.IsPrincipalRemainingZeroCondition,"",_xlpm.InterestCalculation))),
_xlpm.Calculation
)</f>
        <v/>
      </c>
      <c r="G427" s="5" t="str">
        <f>_xlfn.LET(
_xlpm.PrincipalOwedCalculation,$D427-$F427,
_xlpm.IsPrincipalLessThenOrEqualToMonthlyPaymentCondition,$H426&lt;=$D427,
_xlpm.IsPrincipalZeroCondition,ROUND($H426,2) = 0,
_xlpm.IsPrincipalRemainingBlankCondition,$H426="",
_xlpm.IsPeriodBlankCondition,ISBLANK($A427),
_xlpm.Calculation,IF(_xlpm.IsPeriodBlankCondition,"",IF(_xlpm.IsPrincipalRemainingBlankCondition,"",IF(_xlpm.IsPrincipalZeroCondition,"",IF(_xlpm.IsPrincipalLessThenOrEqualToMonthlyPaymentCondition,$H426,_xlpm.PrincipalOwedCalculation)))),
_xlpm.Calculation
)</f>
        <v/>
      </c>
      <c r="H427" s="5" t="str">
        <f>_xlfn.LET(
_xlpm.StartingBalanceGreaterThanPrincipalOwedPlusPrepaymentCondition,$E427&gt;=$G427,
_xlpm.IsPrincpalOwedPlusPrepaymentLessThanOrEqualToPrincipalRemainingCondition,ROUND($G427,2)&lt;=ROUND($H426,2),
_xlpm.IsCurrentPrincapalOwedAmtGreaterThanPrevPrincipalOwedCondition,$G426&gt;$H426,
_xlpm.IsPrincipalZeroCondition,ROUND($H426,2) = 0,
_xlpm.IsPrincipalRemainingBlankCondition,$H426="",
_xlpm.IsPeriodBlankCondition,ISBLANK($A427),
_xlpm.Calculation,IF(_xlpm.IsPeriodBlankCondition,"",IF(_xlpm.IsPrincipalRemainingBlankCondition,"",IF(_xlpm.IsPrincipalZeroCondition,"",IF(_xlpm.StartingBalanceGreaterThanPrincipalOwedPlusPrepaymentCondition,$E427-$G427,0)))),
_xlpm.Calculation
)</f>
        <v/>
      </c>
      <c r="I427" s="5" t="str">
        <f>_xlfn.LET(
_xlpm.PrincpalRemainingCalculation,$B$11,
_xlpm.IsPrincipalZeroCondition,ROUND($H426,2) = 0,
_xlpm.IsPrincipalRemainingBlankCondition,$H426="",
_xlpm.IsPeriodBlankCondition,ISBLANK($A427),
_xlpm.Calculation,IF(_xlpm.IsPeriodBlankCondition,"",IF(_xlpm.IsPrincipalRemainingBlankCondition,"",IF(_xlpm.IsPrincipalZeroCondition,"",_xlpm.PrincpalRemainingCalculation))),
_xlpm.Calculation
)</f>
        <v/>
      </c>
      <c r="J427" s="5" t="str">
        <f>_xlfn.LET(
_xlpm.IsPrincipalRemainingLessThanOrEqualToPMICutoffAmtCondition,$H426&lt;=$B$2*(1-$B$13),
_xlpm.PMIMonthlyPayment,$B$17,
_xlpm.IsPrincipalZeroCondition,ROUND($H426,2) = 0,
_xlpm.IsPrincipalRemainingBlankCondition,$H426="",
_xlpm.IsPeriodBlankCondition,ISBLANK($A427),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27" s="5" t="str">
        <f>_xlfn.LET(
_xlpm.IfPMIOwedIsBlank,IF($J427 = "",0,$J427),
_xlpm.TotalMonthlyPaymentCalculation,$F427+$G427+$I427+_xlpm.IfPMIOwedIsBlank,
_xlpm.IsPrincipalZeroCondition,ROUND($H426,2) = 0,
_xlpm.IsPrincipalRemainingBlankCondition,$H426="",
_xlpm.IsPeriodBlankCondition,ISBLANK($A427),
_xlpm.Calculation,IF(_xlpm.IsPeriodBlankCondition,"",IF(_xlpm.IsPrincipalRemainingBlankCondition,"",IF(_xlpm.IsPrincipalZeroCondition,"",_xlpm.TotalMonthlyPaymentCalculation))),
_xlpm.Calculation
)</f>
        <v/>
      </c>
      <c r="N427" s="5"/>
    </row>
    <row r="428" spans="2:14" x14ac:dyDescent="0.3">
      <c r="B428" s="53" t="str">
        <f t="shared" si="6"/>
        <v/>
      </c>
      <c r="C428" s="70" t="str">
        <f>IF(ISBLANK($A428),"",'Variable Mortgage Schedule'!$C428)</f>
        <v/>
      </c>
      <c r="D428" s="63" t="str">
        <f>_xlfn.LET(
_xlpm.Payment,IF(OR($C428&lt;&gt;$C427,$C427=""),-PMT($C428/12,COUNT($A428:$A$625),$H427),$D427),
_xlpm.IsPrincipalRemainingZeroCondition,ROUND($H427,2)=0,
_xlpm.IsPrincipalRemainingBlankCondition,$H427="",
_xlpm.IsPeriodBlankCondition,ISBLANK($A428),
_xlpm.Calculation,IF(_xlpm.IsPeriodBlankCondition,"",IF(_xlpm.IsPrincipalRemainingBlankCondition,"",IF(_xlpm.IsPrincipalRemainingZeroCondition,"",_xlpm.Payment))),
_xlpm.Calculation
)</f>
        <v/>
      </c>
      <c r="E428" s="5" t="str">
        <f>_xlfn.LET(
_xlpm.StartingPrincipalBalance,$H427,
_xlpm.IsPrincipalRemainingZeroCondition,ROUND($H427,2)=0,
_xlpm.IsPrincipalRemainingBlankCondition,$H427="",
_xlpm.IsPeriodBlankCondition,ISBLANK($A428),
_xlpm.Calculation,IF(_xlpm.IsPeriodBlankCondition,"",IF(_xlpm.IsPrincipalRemainingBlankCondition,"",IF(_xlpm.IsPrincipalRemainingZeroCondition,"",_xlpm.StartingPrincipalBalance))),
_xlpm.Calculation
)</f>
        <v/>
      </c>
      <c r="F428" s="5" t="str" cm="1">
        <f t="array" ref="F428">_xlfn.LET(
_xlpm.InterestCalculation,$H427*($C428/12),
_xlpm.IsPrincipalRemainingZeroCondition,ROUND($H427,2)=0,
_xlpm.IsPrincipalRemainingBlankCondition,$H427="",
_xlpm.IsPeriodBlankCondition,ISBLANK($A428),
_xlpm.Calculation,IF(_xlpm.IsPeriodBlankCondition,"",IF(_xlpm.IsPrincipalRemainingBlankCondition,"",IF(_xlpm.IsPrincipalRemainingZeroCondition,"",_xlpm.InterestCalculation))),
_xlpm.Calculation
)</f>
        <v/>
      </c>
      <c r="G428" s="5" t="str">
        <f>_xlfn.LET(
_xlpm.PrincipalOwedCalculation,$D428-$F428,
_xlpm.IsPrincipalLessThenOrEqualToMonthlyPaymentCondition,$H427&lt;=$D428,
_xlpm.IsPrincipalZeroCondition,ROUND($H427,2) = 0,
_xlpm.IsPrincipalRemainingBlankCondition,$H427="",
_xlpm.IsPeriodBlankCondition,ISBLANK($A428),
_xlpm.Calculation,IF(_xlpm.IsPeriodBlankCondition,"",IF(_xlpm.IsPrincipalRemainingBlankCondition,"",IF(_xlpm.IsPrincipalZeroCondition,"",IF(_xlpm.IsPrincipalLessThenOrEqualToMonthlyPaymentCondition,$H427,_xlpm.PrincipalOwedCalculation)))),
_xlpm.Calculation
)</f>
        <v/>
      </c>
      <c r="H428" s="5" t="str">
        <f>_xlfn.LET(
_xlpm.StartingBalanceGreaterThanPrincipalOwedPlusPrepaymentCondition,$E428&gt;=$G428,
_xlpm.IsPrincpalOwedPlusPrepaymentLessThanOrEqualToPrincipalRemainingCondition,ROUND($G428,2)&lt;=ROUND($H427,2),
_xlpm.IsCurrentPrincapalOwedAmtGreaterThanPrevPrincipalOwedCondition,$G427&gt;$H427,
_xlpm.IsPrincipalZeroCondition,ROUND($H427,2) = 0,
_xlpm.IsPrincipalRemainingBlankCondition,$H427="",
_xlpm.IsPeriodBlankCondition,ISBLANK($A428),
_xlpm.Calculation,IF(_xlpm.IsPeriodBlankCondition,"",IF(_xlpm.IsPrincipalRemainingBlankCondition,"",IF(_xlpm.IsPrincipalZeroCondition,"",IF(_xlpm.StartingBalanceGreaterThanPrincipalOwedPlusPrepaymentCondition,$E428-$G428,0)))),
_xlpm.Calculation
)</f>
        <v/>
      </c>
      <c r="I428" s="5" t="str">
        <f>_xlfn.LET(
_xlpm.PrincpalRemainingCalculation,$B$11,
_xlpm.IsPrincipalZeroCondition,ROUND($H427,2) = 0,
_xlpm.IsPrincipalRemainingBlankCondition,$H427="",
_xlpm.IsPeriodBlankCondition,ISBLANK($A428),
_xlpm.Calculation,IF(_xlpm.IsPeriodBlankCondition,"",IF(_xlpm.IsPrincipalRemainingBlankCondition,"",IF(_xlpm.IsPrincipalZeroCondition,"",_xlpm.PrincpalRemainingCalculation))),
_xlpm.Calculation
)</f>
        <v/>
      </c>
      <c r="J428" s="5" t="str">
        <f>_xlfn.LET(
_xlpm.IsPrincipalRemainingLessThanOrEqualToPMICutoffAmtCondition,$H427&lt;=$B$2*(1-$B$13),
_xlpm.PMIMonthlyPayment,$B$17,
_xlpm.IsPrincipalZeroCondition,ROUND($H427,2) = 0,
_xlpm.IsPrincipalRemainingBlankCondition,$H427="",
_xlpm.IsPeriodBlankCondition,ISBLANK($A428),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28" s="5" t="str">
        <f>_xlfn.LET(
_xlpm.IfPMIOwedIsBlank,IF($J428 = "",0,$J428),
_xlpm.TotalMonthlyPaymentCalculation,$F428+$G428+$I428+_xlpm.IfPMIOwedIsBlank,
_xlpm.IsPrincipalZeroCondition,ROUND($H427,2) = 0,
_xlpm.IsPrincipalRemainingBlankCondition,$H427="",
_xlpm.IsPeriodBlankCondition,ISBLANK($A428),
_xlpm.Calculation,IF(_xlpm.IsPeriodBlankCondition,"",IF(_xlpm.IsPrincipalRemainingBlankCondition,"",IF(_xlpm.IsPrincipalZeroCondition,"",_xlpm.TotalMonthlyPaymentCalculation))),
_xlpm.Calculation
)</f>
        <v/>
      </c>
      <c r="N428" s="5"/>
    </row>
    <row r="429" spans="2:14" x14ac:dyDescent="0.3">
      <c r="B429" s="53" t="str">
        <f t="shared" si="6"/>
        <v/>
      </c>
      <c r="C429" s="70" t="str">
        <f>IF(ISBLANK($A429),"",'Variable Mortgage Schedule'!$C429)</f>
        <v/>
      </c>
      <c r="D429" s="63" t="str">
        <f>_xlfn.LET(
_xlpm.Payment,IF(OR($C429&lt;&gt;$C428,$C428=""),-PMT($C429/12,COUNT($A429:$A$625),$H428),$D428),
_xlpm.IsPrincipalRemainingZeroCondition,ROUND($H428,2)=0,
_xlpm.IsPrincipalRemainingBlankCondition,$H428="",
_xlpm.IsPeriodBlankCondition,ISBLANK($A429),
_xlpm.Calculation,IF(_xlpm.IsPeriodBlankCondition,"",IF(_xlpm.IsPrincipalRemainingBlankCondition,"",IF(_xlpm.IsPrincipalRemainingZeroCondition,"",_xlpm.Payment))),
_xlpm.Calculation
)</f>
        <v/>
      </c>
      <c r="E429" s="5" t="str">
        <f>_xlfn.LET(
_xlpm.StartingPrincipalBalance,$H428,
_xlpm.IsPrincipalRemainingZeroCondition,ROUND($H428,2)=0,
_xlpm.IsPrincipalRemainingBlankCondition,$H428="",
_xlpm.IsPeriodBlankCondition,ISBLANK($A429),
_xlpm.Calculation,IF(_xlpm.IsPeriodBlankCondition,"",IF(_xlpm.IsPrincipalRemainingBlankCondition,"",IF(_xlpm.IsPrincipalRemainingZeroCondition,"",_xlpm.StartingPrincipalBalance))),
_xlpm.Calculation
)</f>
        <v/>
      </c>
      <c r="F429" s="5" t="str" cm="1">
        <f t="array" ref="F429">_xlfn.LET(
_xlpm.InterestCalculation,$H428*($C429/12),
_xlpm.IsPrincipalRemainingZeroCondition,ROUND($H428,2)=0,
_xlpm.IsPrincipalRemainingBlankCondition,$H428="",
_xlpm.IsPeriodBlankCondition,ISBLANK($A429),
_xlpm.Calculation,IF(_xlpm.IsPeriodBlankCondition,"",IF(_xlpm.IsPrincipalRemainingBlankCondition,"",IF(_xlpm.IsPrincipalRemainingZeroCondition,"",_xlpm.InterestCalculation))),
_xlpm.Calculation
)</f>
        <v/>
      </c>
      <c r="G429" s="5" t="str">
        <f>_xlfn.LET(
_xlpm.PrincipalOwedCalculation,$D429-$F429,
_xlpm.IsPrincipalLessThenOrEqualToMonthlyPaymentCondition,$H428&lt;=$D429,
_xlpm.IsPrincipalZeroCondition,ROUND($H428,2) = 0,
_xlpm.IsPrincipalRemainingBlankCondition,$H428="",
_xlpm.IsPeriodBlankCondition,ISBLANK($A429),
_xlpm.Calculation,IF(_xlpm.IsPeriodBlankCondition,"",IF(_xlpm.IsPrincipalRemainingBlankCondition,"",IF(_xlpm.IsPrincipalZeroCondition,"",IF(_xlpm.IsPrincipalLessThenOrEqualToMonthlyPaymentCondition,$H428,_xlpm.PrincipalOwedCalculation)))),
_xlpm.Calculation
)</f>
        <v/>
      </c>
      <c r="H429" s="5" t="str">
        <f>_xlfn.LET(
_xlpm.StartingBalanceGreaterThanPrincipalOwedPlusPrepaymentCondition,$E429&gt;=$G429,
_xlpm.IsPrincpalOwedPlusPrepaymentLessThanOrEqualToPrincipalRemainingCondition,ROUND($G429,2)&lt;=ROUND($H428,2),
_xlpm.IsCurrentPrincapalOwedAmtGreaterThanPrevPrincipalOwedCondition,$G428&gt;$H428,
_xlpm.IsPrincipalZeroCondition,ROUND($H428,2) = 0,
_xlpm.IsPrincipalRemainingBlankCondition,$H428="",
_xlpm.IsPeriodBlankCondition,ISBLANK($A429),
_xlpm.Calculation,IF(_xlpm.IsPeriodBlankCondition,"",IF(_xlpm.IsPrincipalRemainingBlankCondition,"",IF(_xlpm.IsPrincipalZeroCondition,"",IF(_xlpm.StartingBalanceGreaterThanPrincipalOwedPlusPrepaymentCondition,$E429-$G429,0)))),
_xlpm.Calculation
)</f>
        <v/>
      </c>
      <c r="I429" s="5" t="str">
        <f>_xlfn.LET(
_xlpm.PrincpalRemainingCalculation,$B$11,
_xlpm.IsPrincipalZeroCondition,ROUND($H428,2) = 0,
_xlpm.IsPrincipalRemainingBlankCondition,$H428="",
_xlpm.IsPeriodBlankCondition,ISBLANK($A429),
_xlpm.Calculation,IF(_xlpm.IsPeriodBlankCondition,"",IF(_xlpm.IsPrincipalRemainingBlankCondition,"",IF(_xlpm.IsPrincipalZeroCondition,"",_xlpm.PrincpalRemainingCalculation))),
_xlpm.Calculation
)</f>
        <v/>
      </c>
      <c r="J429" s="5" t="str">
        <f>_xlfn.LET(
_xlpm.IsPrincipalRemainingLessThanOrEqualToPMICutoffAmtCondition,$H428&lt;=$B$2*(1-$B$13),
_xlpm.PMIMonthlyPayment,$B$17,
_xlpm.IsPrincipalZeroCondition,ROUND($H428,2) = 0,
_xlpm.IsPrincipalRemainingBlankCondition,$H428="",
_xlpm.IsPeriodBlankCondition,ISBLANK($A429),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29" s="5" t="str">
        <f>_xlfn.LET(
_xlpm.IfPMIOwedIsBlank,IF($J429 = "",0,$J429),
_xlpm.TotalMonthlyPaymentCalculation,$F429+$G429+$I429+_xlpm.IfPMIOwedIsBlank,
_xlpm.IsPrincipalZeroCondition,ROUND($H428,2) = 0,
_xlpm.IsPrincipalRemainingBlankCondition,$H428="",
_xlpm.IsPeriodBlankCondition,ISBLANK($A429),
_xlpm.Calculation,IF(_xlpm.IsPeriodBlankCondition,"",IF(_xlpm.IsPrincipalRemainingBlankCondition,"",IF(_xlpm.IsPrincipalZeroCondition,"",_xlpm.TotalMonthlyPaymentCalculation))),
_xlpm.Calculation
)</f>
        <v/>
      </c>
      <c r="N429" s="5"/>
    </row>
    <row r="430" spans="2:14" x14ac:dyDescent="0.3">
      <c r="B430" s="53" t="str">
        <f t="shared" si="6"/>
        <v/>
      </c>
      <c r="C430" s="70" t="str">
        <f>IF(ISBLANK($A430),"",'Variable Mortgage Schedule'!$C430)</f>
        <v/>
      </c>
      <c r="D430" s="63" t="str">
        <f>_xlfn.LET(
_xlpm.Payment,IF(OR($C430&lt;&gt;$C429,$C429=""),-PMT($C430/12,COUNT($A430:$A$625),$H429),$D429),
_xlpm.IsPrincipalRemainingZeroCondition,ROUND($H429,2)=0,
_xlpm.IsPrincipalRemainingBlankCondition,$H429="",
_xlpm.IsPeriodBlankCondition,ISBLANK($A430),
_xlpm.Calculation,IF(_xlpm.IsPeriodBlankCondition,"",IF(_xlpm.IsPrincipalRemainingBlankCondition,"",IF(_xlpm.IsPrincipalRemainingZeroCondition,"",_xlpm.Payment))),
_xlpm.Calculation
)</f>
        <v/>
      </c>
      <c r="E430" s="5" t="str">
        <f>_xlfn.LET(
_xlpm.StartingPrincipalBalance,$H429,
_xlpm.IsPrincipalRemainingZeroCondition,ROUND($H429,2)=0,
_xlpm.IsPrincipalRemainingBlankCondition,$H429="",
_xlpm.IsPeriodBlankCondition,ISBLANK($A430),
_xlpm.Calculation,IF(_xlpm.IsPeriodBlankCondition,"",IF(_xlpm.IsPrincipalRemainingBlankCondition,"",IF(_xlpm.IsPrincipalRemainingZeroCondition,"",_xlpm.StartingPrincipalBalance))),
_xlpm.Calculation
)</f>
        <v/>
      </c>
      <c r="F430" s="5" t="str" cm="1">
        <f t="array" ref="F430">_xlfn.LET(
_xlpm.InterestCalculation,$H429*($C430/12),
_xlpm.IsPrincipalRemainingZeroCondition,ROUND($H429,2)=0,
_xlpm.IsPrincipalRemainingBlankCondition,$H429="",
_xlpm.IsPeriodBlankCondition,ISBLANK($A430),
_xlpm.Calculation,IF(_xlpm.IsPeriodBlankCondition,"",IF(_xlpm.IsPrincipalRemainingBlankCondition,"",IF(_xlpm.IsPrincipalRemainingZeroCondition,"",_xlpm.InterestCalculation))),
_xlpm.Calculation
)</f>
        <v/>
      </c>
      <c r="G430" s="5" t="str">
        <f>_xlfn.LET(
_xlpm.PrincipalOwedCalculation,$D430-$F430,
_xlpm.IsPrincipalLessThenOrEqualToMonthlyPaymentCondition,$H429&lt;=$D430,
_xlpm.IsPrincipalZeroCondition,ROUND($H429,2) = 0,
_xlpm.IsPrincipalRemainingBlankCondition,$H429="",
_xlpm.IsPeriodBlankCondition,ISBLANK($A430),
_xlpm.Calculation,IF(_xlpm.IsPeriodBlankCondition,"",IF(_xlpm.IsPrincipalRemainingBlankCondition,"",IF(_xlpm.IsPrincipalZeroCondition,"",IF(_xlpm.IsPrincipalLessThenOrEqualToMonthlyPaymentCondition,$H429,_xlpm.PrincipalOwedCalculation)))),
_xlpm.Calculation
)</f>
        <v/>
      </c>
      <c r="H430" s="5" t="str">
        <f>_xlfn.LET(
_xlpm.StartingBalanceGreaterThanPrincipalOwedPlusPrepaymentCondition,$E430&gt;=$G430,
_xlpm.IsPrincpalOwedPlusPrepaymentLessThanOrEqualToPrincipalRemainingCondition,ROUND($G430,2)&lt;=ROUND($H429,2),
_xlpm.IsCurrentPrincapalOwedAmtGreaterThanPrevPrincipalOwedCondition,$G429&gt;$H429,
_xlpm.IsPrincipalZeroCondition,ROUND($H429,2) = 0,
_xlpm.IsPrincipalRemainingBlankCondition,$H429="",
_xlpm.IsPeriodBlankCondition,ISBLANK($A430),
_xlpm.Calculation,IF(_xlpm.IsPeriodBlankCondition,"",IF(_xlpm.IsPrincipalRemainingBlankCondition,"",IF(_xlpm.IsPrincipalZeroCondition,"",IF(_xlpm.StartingBalanceGreaterThanPrincipalOwedPlusPrepaymentCondition,$E430-$G430,0)))),
_xlpm.Calculation
)</f>
        <v/>
      </c>
      <c r="I430" s="5" t="str">
        <f>_xlfn.LET(
_xlpm.PrincpalRemainingCalculation,$B$11,
_xlpm.IsPrincipalZeroCondition,ROUND($H429,2) = 0,
_xlpm.IsPrincipalRemainingBlankCondition,$H429="",
_xlpm.IsPeriodBlankCondition,ISBLANK($A430),
_xlpm.Calculation,IF(_xlpm.IsPeriodBlankCondition,"",IF(_xlpm.IsPrincipalRemainingBlankCondition,"",IF(_xlpm.IsPrincipalZeroCondition,"",_xlpm.PrincpalRemainingCalculation))),
_xlpm.Calculation
)</f>
        <v/>
      </c>
      <c r="J430" s="5" t="str">
        <f>_xlfn.LET(
_xlpm.IsPrincipalRemainingLessThanOrEqualToPMICutoffAmtCondition,$H429&lt;=$B$2*(1-$B$13),
_xlpm.PMIMonthlyPayment,$B$17,
_xlpm.IsPrincipalZeroCondition,ROUND($H429,2) = 0,
_xlpm.IsPrincipalRemainingBlankCondition,$H429="",
_xlpm.IsPeriodBlankCondition,ISBLANK($A430),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30" s="5" t="str">
        <f>_xlfn.LET(
_xlpm.IfPMIOwedIsBlank,IF($J430 = "",0,$J430),
_xlpm.TotalMonthlyPaymentCalculation,$F430+$G430+$I430+_xlpm.IfPMIOwedIsBlank,
_xlpm.IsPrincipalZeroCondition,ROUND($H429,2) = 0,
_xlpm.IsPrincipalRemainingBlankCondition,$H429="",
_xlpm.IsPeriodBlankCondition,ISBLANK($A430),
_xlpm.Calculation,IF(_xlpm.IsPeriodBlankCondition,"",IF(_xlpm.IsPrincipalRemainingBlankCondition,"",IF(_xlpm.IsPrincipalZeroCondition,"",_xlpm.TotalMonthlyPaymentCalculation))),
_xlpm.Calculation
)</f>
        <v/>
      </c>
      <c r="N430" s="5"/>
    </row>
    <row r="431" spans="2:14" x14ac:dyDescent="0.3">
      <c r="B431" s="53" t="str">
        <f t="shared" si="6"/>
        <v/>
      </c>
      <c r="C431" s="70" t="str">
        <f>IF(ISBLANK($A431),"",'Variable Mortgage Schedule'!$C431)</f>
        <v/>
      </c>
      <c r="D431" s="63" t="str">
        <f>_xlfn.LET(
_xlpm.Payment,IF(OR($C431&lt;&gt;$C430,$C430=""),-PMT($C431/12,COUNT($A431:$A$625),$H430),$D430),
_xlpm.IsPrincipalRemainingZeroCondition,ROUND($H430,2)=0,
_xlpm.IsPrincipalRemainingBlankCondition,$H430="",
_xlpm.IsPeriodBlankCondition,ISBLANK($A431),
_xlpm.Calculation,IF(_xlpm.IsPeriodBlankCondition,"",IF(_xlpm.IsPrincipalRemainingBlankCondition,"",IF(_xlpm.IsPrincipalRemainingZeroCondition,"",_xlpm.Payment))),
_xlpm.Calculation
)</f>
        <v/>
      </c>
      <c r="E431" s="5" t="str">
        <f>_xlfn.LET(
_xlpm.StartingPrincipalBalance,$H430,
_xlpm.IsPrincipalRemainingZeroCondition,ROUND($H430,2)=0,
_xlpm.IsPrincipalRemainingBlankCondition,$H430="",
_xlpm.IsPeriodBlankCondition,ISBLANK($A431),
_xlpm.Calculation,IF(_xlpm.IsPeriodBlankCondition,"",IF(_xlpm.IsPrincipalRemainingBlankCondition,"",IF(_xlpm.IsPrincipalRemainingZeroCondition,"",_xlpm.StartingPrincipalBalance))),
_xlpm.Calculation
)</f>
        <v/>
      </c>
      <c r="F431" s="5" t="str" cm="1">
        <f t="array" ref="F431">_xlfn.LET(
_xlpm.InterestCalculation,$H430*($C431/12),
_xlpm.IsPrincipalRemainingZeroCondition,ROUND($H430,2)=0,
_xlpm.IsPrincipalRemainingBlankCondition,$H430="",
_xlpm.IsPeriodBlankCondition,ISBLANK($A431),
_xlpm.Calculation,IF(_xlpm.IsPeriodBlankCondition,"",IF(_xlpm.IsPrincipalRemainingBlankCondition,"",IF(_xlpm.IsPrincipalRemainingZeroCondition,"",_xlpm.InterestCalculation))),
_xlpm.Calculation
)</f>
        <v/>
      </c>
      <c r="G431" s="5" t="str">
        <f>_xlfn.LET(
_xlpm.PrincipalOwedCalculation,$D431-$F431,
_xlpm.IsPrincipalLessThenOrEqualToMonthlyPaymentCondition,$H430&lt;=$D431,
_xlpm.IsPrincipalZeroCondition,ROUND($H430,2) = 0,
_xlpm.IsPrincipalRemainingBlankCondition,$H430="",
_xlpm.IsPeriodBlankCondition,ISBLANK($A431),
_xlpm.Calculation,IF(_xlpm.IsPeriodBlankCondition,"",IF(_xlpm.IsPrincipalRemainingBlankCondition,"",IF(_xlpm.IsPrincipalZeroCondition,"",IF(_xlpm.IsPrincipalLessThenOrEqualToMonthlyPaymentCondition,$H430,_xlpm.PrincipalOwedCalculation)))),
_xlpm.Calculation
)</f>
        <v/>
      </c>
      <c r="H431" s="5" t="str">
        <f>_xlfn.LET(
_xlpm.StartingBalanceGreaterThanPrincipalOwedPlusPrepaymentCondition,$E431&gt;=$G431,
_xlpm.IsPrincpalOwedPlusPrepaymentLessThanOrEqualToPrincipalRemainingCondition,ROUND($G431,2)&lt;=ROUND($H430,2),
_xlpm.IsCurrentPrincapalOwedAmtGreaterThanPrevPrincipalOwedCondition,$G430&gt;$H430,
_xlpm.IsPrincipalZeroCondition,ROUND($H430,2) = 0,
_xlpm.IsPrincipalRemainingBlankCondition,$H430="",
_xlpm.IsPeriodBlankCondition,ISBLANK($A431),
_xlpm.Calculation,IF(_xlpm.IsPeriodBlankCondition,"",IF(_xlpm.IsPrincipalRemainingBlankCondition,"",IF(_xlpm.IsPrincipalZeroCondition,"",IF(_xlpm.StartingBalanceGreaterThanPrincipalOwedPlusPrepaymentCondition,$E431-$G431,0)))),
_xlpm.Calculation
)</f>
        <v/>
      </c>
      <c r="I431" s="5" t="str">
        <f>_xlfn.LET(
_xlpm.PrincpalRemainingCalculation,$B$11,
_xlpm.IsPrincipalZeroCondition,ROUND($H430,2) = 0,
_xlpm.IsPrincipalRemainingBlankCondition,$H430="",
_xlpm.IsPeriodBlankCondition,ISBLANK($A431),
_xlpm.Calculation,IF(_xlpm.IsPeriodBlankCondition,"",IF(_xlpm.IsPrincipalRemainingBlankCondition,"",IF(_xlpm.IsPrincipalZeroCondition,"",_xlpm.PrincpalRemainingCalculation))),
_xlpm.Calculation
)</f>
        <v/>
      </c>
      <c r="J431" s="5" t="str">
        <f>_xlfn.LET(
_xlpm.IsPrincipalRemainingLessThanOrEqualToPMICutoffAmtCondition,$H430&lt;=$B$2*(1-$B$13),
_xlpm.PMIMonthlyPayment,$B$17,
_xlpm.IsPrincipalZeroCondition,ROUND($H430,2) = 0,
_xlpm.IsPrincipalRemainingBlankCondition,$H430="",
_xlpm.IsPeriodBlankCondition,ISBLANK($A431),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31" s="5" t="str">
        <f>_xlfn.LET(
_xlpm.IfPMIOwedIsBlank,IF($J431 = "",0,$J431),
_xlpm.TotalMonthlyPaymentCalculation,$F431+$G431+$I431+_xlpm.IfPMIOwedIsBlank,
_xlpm.IsPrincipalZeroCondition,ROUND($H430,2) = 0,
_xlpm.IsPrincipalRemainingBlankCondition,$H430="",
_xlpm.IsPeriodBlankCondition,ISBLANK($A431),
_xlpm.Calculation,IF(_xlpm.IsPeriodBlankCondition,"",IF(_xlpm.IsPrincipalRemainingBlankCondition,"",IF(_xlpm.IsPrincipalZeroCondition,"",_xlpm.TotalMonthlyPaymentCalculation))),
_xlpm.Calculation
)</f>
        <v/>
      </c>
      <c r="N431" s="5"/>
    </row>
    <row r="432" spans="2:14" x14ac:dyDescent="0.3">
      <c r="B432" s="53" t="str">
        <f t="shared" si="6"/>
        <v/>
      </c>
      <c r="C432" s="70" t="str">
        <f>IF(ISBLANK($A432),"",'Variable Mortgage Schedule'!$C432)</f>
        <v/>
      </c>
      <c r="D432" s="63" t="str">
        <f>_xlfn.LET(
_xlpm.Payment,IF(OR($C432&lt;&gt;$C431,$C431=""),-PMT($C432/12,COUNT($A432:$A$625),$H431),$D431),
_xlpm.IsPrincipalRemainingZeroCondition,ROUND($H431,2)=0,
_xlpm.IsPrincipalRemainingBlankCondition,$H431="",
_xlpm.IsPeriodBlankCondition,ISBLANK($A432),
_xlpm.Calculation,IF(_xlpm.IsPeriodBlankCondition,"",IF(_xlpm.IsPrincipalRemainingBlankCondition,"",IF(_xlpm.IsPrincipalRemainingZeroCondition,"",_xlpm.Payment))),
_xlpm.Calculation
)</f>
        <v/>
      </c>
      <c r="E432" s="5" t="str">
        <f>_xlfn.LET(
_xlpm.StartingPrincipalBalance,$H431,
_xlpm.IsPrincipalRemainingZeroCondition,ROUND($H431,2)=0,
_xlpm.IsPrincipalRemainingBlankCondition,$H431="",
_xlpm.IsPeriodBlankCondition,ISBLANK($A432),
_xlpm.Calculation,IF(_xlpm.IsPeriodBlankCondition,"",IF(_xlpm.IsPrincipalRemainingBlankCondition,"",IF(_xlpm.IsPrincipalRemainingZeroCondition,"",_xlpm.StartingPrincipalBalance))),
_xlpm.Calculation
)</f>
        <v/>
      </c>
      <c r="F432" s="5" t="str" cm="1">
        <f t="array" ref="F432">_xlfn.LET(
_xlpm.InterestCalculation,$H431*($C432/12),
_xlpm.IsPrincipalRemainingZeroCondition,ROUND($H431,2)=0,
_xlpm.IsPrincipalRemainingBlankCondition,$H431="",
_xlpm.IsPeriodBlankCondition,ISBLANK($A432),
_xlpm.Calculation,IF(_xlpm.IsPeriodBlankCondition,"",IF(_xlpm.IsPrincipalRemainingBlankCondition,"",IF(_xlpm.IsPrincipalRemainingZeroCondition,"",_xlpm.InterestCalculation))),
_xlpm.Calculation
)</f>
        <v/>
      </c>
      <c r="G432" s="5" t="str">
        <f>_xlfn.LET(
_xlpm.PrincipalOwedCalculation,$D432-$F432,
_xlpm.IsPrincipalLessThenOrEqualToMonthlyPaymentCondition,$H431&lt;=$D432,
_xlpm.IsPrincipalZeroCondition,ROUND($H431,2) = 0,
_xlpm.IsPrincipalRemainingBlankCondition,$H431="",
_xlpm.IsPeriodBlankCondition,ISBLANK($A432),
_xlpm.Calculation,IF(_xlpm.IsPeriodBlankCondition,"",IF(_xlpm.IsPrincipalRemainingBlankCondition,"",IF(_xlpm.IsPrincipalZeroCondition,"",IF(_xlpm.IsPrincipalLessThenOrEqualToMonthlyPaymentCondition,$H431,_xlpm.PrincipalOwedCalculation)))),
_xlpm.Calculation
)</f>
        <v/>
      </c>
      <c r="H432" s="5" t="str">
        <f>_xlfn.LET(
_xlpm.StartingBalanceGreaterThanPrincipalOwedPlusPrepaymentCondition,$E432&gt;=$G432,
_xlpm.IsPrincpalOwedPlusPrepaymentLessThanOrEqualToPrincipalRemainingCondition,ROUND($G432,2)&lt;=ROUND($H431,2),
_xlpm.IsCurrentPrincapalOwedAmtGreaterThanPrevPrincipalOwedCondition,$G431&gt;$H431,
_xlpm.IsPrincipalZeroCondition,ROUND($H431,2) = 0,
_xlpm.IsPrincipalRemainingBlankCondition,$H431="",
_xlpm.IsPeriodBlankCondition,ISBLANK($A432),
_xlpm.Calculation,IF(_xlpm.IsPeriodBlankCondition,"",IF(_xlpm.IsPrincipalRemainingBlankCondition,"",IF(_xlpm.IsPrincipalZeroCondition,"",IF(_xlpm.StartingBalanceGreaterThanPrincipalOwedPlusPrepaymentCondition,$E432-$G432,0)))),
_xlpm.Calculation
)</f>
        <v/>
      </c>
      <c r="I432" s="5" t="str">
        <f>_xlfn.LET(
_xlpm.PrincpalRemainingCalculation,$B$11,
_xlpm.IsPrincipalZeroCondition,ROUND($H431,2) = 0,
_xlpm.IsPrincipalRemainingBlankCondition,$H431="",
_xlpm.IsPeriodBlankCondition,ISBLANK($A432),
_xlpm.Calculation,IF(_xlpm.IsPeriodBlankCondition,"",IF(_xlpm.IsPrincipalRemainingBlankCondition,"",IF(_xlpm.IsPrincipalZeroCondition,"",_xlpm.PrincpalRemainingCalculation))),
_xlpm.Calculation
)</f>
        <v/>
      </c>
      <c r="J432" s="5" t="str">
        <f>_xlfn.LET(
_xlpm.IsPrincipalRemainingLessThanOrEqualToPMICutoffAmtCondition,$H431&lt;=$B$2*(1-$B$13),
_xlpm.PMIMonthlyPayment,$B$17,
_xlpm.IsPrincipalZeroCondition,ROUND($H431,2) = 0,
_xlpm.IsPrincipalRemainingBlankCondition,$H431="",
_xlpm.IsPeriodBlankCondition,ISBLANK($A432),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32" s="5" t="str">
        <f>_xlfn.LET(
_xlpm.IfPMIOwedIsBlank,IF($J432 = "",0,$J432),
_xlpm.TotalMonthlyPaymentCalculation,$F432+$G432+$I432+_xlpm.IfPMIOwedIsBlank,
_xlpm.IsPrincipalZeroCondition,ROUND($H431,2) = 0,
_xlpm.IsPrincipalRemainingBlankCondition,$H431="",
_xlpm.IsPeriodBlankCondition,ISBLANK($A432),
_xlpm.Calculation,IF(_xlpm.IsPeriodBlankCondition,"",IF(_xlpm.IsPrincipalRemainingBlankCondition,"",IF(_xlpm.IsPrincipalZeroCondition,"",_xlpm.TotalMonthlyPaymentCalculation))),
_xlpm.Calculation
)</f>
        <v/>
      </c>
      <c r="N432" s="5"/>
    </row>
    <row r="433" spans="2:14" x14ac:dyDescent="0.3">
      <c r="B433" s="53" t="str">
        <f t="shared" si="6"/>
        <v/>
      </c>
      <c r="C433" s="70" t="str">
        <f>IF(ISBLANK($A433),"",'Variable Mortgage Schedule'!$C433)</f>
        <v/>
      </c>
      <c r="D433" s="63" t="str">
        <f>_xlfn.LET(
_xlpm.Payment,IF(OR($C433&lt;&gt;$C432,$C432=""),-PMT($C433/12,COUNT($A433:$A$625),$H432),$D432),
_xlpm.IsPrincipalRemainingZeroCondition,ROUND($H432,2)=0,
_xlpm.IsPrincipalRemainingBlankCondition,$H432="",
_xlpm.IsPeriodBlankCondition,ISBLANK($A433),
_xlpm.Calculation,IF(_xlpm.IsPeriodBlankCondition,"",IF(_xlpm.IsPrincipalRemainingBlankCondition,"",IF(_xlpm.IsPrincipalRemainingZeroCondition,"",_xlpm.Payment))),
_xlpm.Calculation
)</f>
        <v/>
      </c>
      <c r="E433" s="5" t="str">
        <f>_xlfn.LET(
_xlpm.StartingPrincipalBalance,$H432,
_xlpm.IsPrincipalRemainingZeroCondition,ROUND($H432,2)=0,
_xlpm.IsPrincipalRemainingBlankCondition,$H432="",
_xlpm.IsPeriodBlankCondition,ISBLANK($A433),
_xlpm.Calculation,IF(_xlpm.IsPeriodBlankCondition,"",IF(_xlpm.IsPrincipalRemainingBlankCondition,"",IF(_xlpm.IsPrincipalRemainingZeroCondition,"",_xlpm.StartingPrincipalBalance))),
_xlpm.Calculation
)</f>
        <v/>
      </c>
      <c r="F433" s="5" t="str" cm="1">
        <f t="array" ref="F433">_xlfn.LET(
_xlpm.InterestCalculation,$H432*($C433/12),
_xlpm.IsPrincipalRemainingZeroCondition,ROUND($H432,2)=0,
_xlpm.IsPrincipalRemainingBlankCondition,$H432="",
_xlpm.IsPeriodBlankCondition,ISBLANK($A433),
_xlpm.Calculation,IF(_xlpm.IsPeriodBlankCondition,"",IF(_xlpm.IsPrincipalRemainingBlankCondition,"",IF(_xlpm.IsPrincipalRemainingZeroCondition,"",_xlpm.InterestCalculation))),
_xlpm.Calculation
)</f>
        <v/>
      </c>
      <c r="G433" s="5" t="str">
        <f>_xlfn.LET(
_xlpm.PrincipalOwedCalculation,$D433-$F433,
_xlpm.IsPrincipalLessThenOrEqualToMonthlyPaymentCondition,$H432&lt;=$D433,
_xlpm.IsPrincipalZeroCondition,ROUND($H432,2) = 0,
_xlpm.IsPrincipalRemainingBlankCondition,$H432="",
_xlpm.IsPeriodBlankCondition,ISBLANK($A433),
_xlpm.Calculation,IF(_xlpm.IsPeriodBlankCondition,"",IF(_xlpm.IsPrincipalRemainingBlankCondition,"",IF(_xlpm.IsPrincipalZeroCondition,"",IF(_xlpm.IsPrincipalLessThenOrEqualToMonthlyPaymentCondition,$H432,_xlpm.PrincipalOwedCalculation)))),
_xlpm.Calculation
)</f>
        <v/>
      </c>
      <c r="H433" s="5" t="str">
        <f>_xlfn.LET(
_xlpm.StartingBalanceGreaterThanPrincipalOwedPlusPrepaymentCondition,$E433&gt;=$G433,
_xlpm.IsPrincpalOwedPlusPrepaymentLessThanOrEqualToPrincipalRemainingCondition,ROUND($G433,2)&lt;=ROUND($H432,2),
_xlpm.IsCurrentPrincapalOwedAmtGreaterThanPrevPrincipalOwedCondition,$G432&gt;$H432,
_xlpm.IsPrincipalZeroCondition,ROUND($H432,2) = 0,
_xlpm.IsPrincipalRemainingBlankCondition,$H432="",
_xlpm.IsPeriodBlankCondition,ISBLANK($A433),
_xlpm.Calculation,IF(_xlpm.IsPeriodBlankCondition,"",IF(_xlpm.IsPrincipalRemainingBlankCondition,"",IF(_xlpm.IsPrincipalZeroCondition,"",IF(_xlpm.StartingBalanceGreaterThanPrincipalOwedPlusPrepaymentCondition,$E433-$G433,0)))),
_xlpm.Calculation
)</f>
        <v/>
      </c>
      <c r="I433" s="5" t="str">
        <f>_xlfn.LET(
_xlpm.PrincpalRemainingCalculation,$B$11,
_xlpm.IsPrincipalZeroCondition,ROUND($H432,2) = 0,
_xlpm.IsPrincipalRemainingBlankCondition,$H432="",
_xlpm.IsPeriodBlankCondition,ISBLANK($A433),
_xlpm.Calculation,IF(_xlpm.IsPeriodBlankCondition,"",IF(_xlpm.IsPrincipalRemainingBlankCondition,"",IF(_xlpm.IsPrincipalZeroCondition,"",_xlpm.PrincpalRemainingCalculation))),
_xlpm.Calculation
)</f>
        <v/>
      </c>
      <c r="J433" s="5" t="str">
        <f>_xlfn.LET(
_xlpm.IsPrincipalRemainingLessThanOrEqualToPMICutoffAmtCondition,$H432&lt;=$B$2*(1-$B$13),
_xlpm.PMIMonthlyPayment,$B$17,
_xlpm.IsPrincipalZeroCondition,ROUND($H432,2) = 0,
_xlpm.IsPrincipalRemainingBlankCondition,$H432="",
_xlpm.IsPeriodBlankCondition,ISBLANK($A433),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33" s="5" t="str">
        <f>_xlfn.LET(
_xlpm.IfPMIOwedIsBlank,IF($J433 = "",0,$J433),
_xlpm.TotalMonthlyPaymentCalculation,$F433+$G433+$I433+_xlpm.IfPMIOwedIsBlank,
_xlpm.IsPrincipalZeroCondition,ROUND($H432,2) = 0,
_xlpm.IsPrincipalRemainingBlankCondition,$H432="",
_xlpm.IsPeriodBlankCondition,ISBLANK($A433),
_xlpm.Calculation,IF(_xlpm.IsPeriodBlankCondition,"",IF(_xlpm.IsPrincipalRemainingBlankCondition,"",IF(_xlpm.IsPrincipalZeroCondition,"",_xlpm.TotalMonthlyPaymentCalculation))),
_xlpm.Calculation
)</f>
        <v/>
      </c>
      <c r="N433" s="5"/>
    </row>
    <row r="434" spans="2:14" x14ac:dyDescent="0.3">
      <c r="B434" s="53" t="str">
        <f t="shared" si="6"/>
        <v/>
      </c>
      <c r="C434" s="70" t="str">
        <f>IF(ISBLANK($A434),"",'Variable Mortgage Schedule'!$C434)</f>
        <v/>
      </c>
      <c r="D434" s="63" t="str">
        <f>_xlfn.LET(
_xlpm.Payment,IF(OR($C434&lt;&gt;$C433,$C433=""),-PMT($C434/12,COUNT($A434:$A$625),$H433),$D433),
_xlpm.IsPrincipalRemainingZeroCondition,ROUND($H433,2)=0,
_xlpm.IsPrincipalRemainingBlankCondition,$H433="",
_xlpm.IsPeriodBlankCondition,ISBLANK($A434),
_xlpm.Calculation,IF(_xlpm.IsPeriodBlankCondition,"",IF(_xlpm.IsPrincipalRemainingBlankCondition,"",IF(_xlpm.IsPrincipalRemainingZeroCondition,"",_xlpm.Payment))),
_xlpm.Calculation
)</f>
        <v/>
      </c>
      <c r="E434" s="5" t="str">
        <f>_xlfn.LET(
_xlpm.StartingPrincipalBalance,$H433,
_xlpm.IsPrincipalRemainingZeroCondition,ROUND($H433,2)=0,
_xlpm.IsPrincipalRemainingBlankCondition,$H433="",
_xlpm.IsPeriodBlankCondition,ISBLANK($A434),
_xlpm.Calculation,IF(_xlpm.IsPeriodBlankCondition,"",IF(_xlpm.IsPrincipalRemainingBlankCondition,"",IF(_xlpm.IsPrincipalRemainingZeroCondition,"",_xlpm.StartingPrincipalBalance))),
_xlpm.Calculation
)</f>
        <v/>
      </c>
      <c r="F434" s="5" t="str" cm="1">
        <f t="array" ref="F434">_xlfn.LET(
_xlpm.InterestCalculation,$H433*($C434/12),
_xlpm.IsPrincipalRemainingZeroCondition,ROUND($H433,2)=0,
_xlpm.IsPrincipalRemainingBlankCondition,$H433="",
_xlpm.IsPeriodBlankCondition,ISBLANK($A434),
_xlpm.Calculation,IF(_xlpm.IsPeriodBlankCondition,"",IF(_xlpm.IsPrincipalRemainingBlankCondition,"",IF(_xlpm.IsPrincipalRemainingZeroCondition,"",_xlpm.InterestCalculation))),
_xlpm.Calculation
)</f>
        <v/>
      </c>
      <c r="G434" s="5" t="str">
        <f>_xlfn.LET(
_xlpm.PrincipalOwedCalculation,$D434-$F434,
_xlpm.IsPrincipalLessThenOrEqualToMonthlyPaymentCondition,$H433&lt;=$D434,
_xlpm.IsPrincipalZeroCondition,ROUND($H433,2) = 0,
_xlpm.IsPrincipalRemainingBlankCondition,$H433="",
_xlpm.IsPeriodBlankCondition,ISBLANK($A434),
_xlpm.Calculation,IF(_xlpm.IsPeriodBlankCondition,"",IF(_xlpm.IsPrincipalRemainingBlankCondition,"",IF(_xlpm.IsPrincipalZeroCondition,"",IF(_xlpm.IsPrincipalLessThenOrEqualToMonthlyPaymentCondition,$H433,_xlpm.PrincipalOwedCalculation)))),
_xlpm.Calculation
)</f>
        <v/>
      </c>
      <c r="H434" s="5" t="str">
        <f>_xlfn.LET(
_xlpm.StartingBalanceGreaterThanPrincipalOwedPlusPrepaymentCondition,$E434&gt;=$G434,
_xlpm.IsPrincpalOwedPlusPrepaymentLessThanOrEqualToPrincipalRemainingCondition,ROUND($G434,2)&lt;=ROUND($H433,2),
_xlpm.IsCurrentPrincapalOwedAmtGreaterThanPrevPrincipalOwedCondition,$G433&gt;$H433,
_xlpm.IsPrincipalZeroCondition,ROUND($H433,2) = 0,
_xlpm.IsPrincipalRemainingBlankCondition,$H433="",
_xlpm.IsPeriodBlankCondition,ISBLANK($A434),
_xlpm.Calculation,IF(_xlpm.IsPeriodBlankCondition,"",IF(_xlpm.IsPrincipalRemainingBlankCondition,"",IF(_xlpm.IsPrincipalZeroCondition,"",IF(_xlpm.StartingBalanceGreaterThanPrincipalOwedPlusPrepaymentCondition,$E434-$G434,0)))),
_xlpm.Calculation
)</f>
        <v/>
      </c>
      <c r="I434" s="5" t="str">
        <f>_xlfn.LET(
_xlpm.PrincpalRemainingCalculation,$B$11,
_xlpm.IsPrincipalZeroCondition,ROUND($H433,2) = 0,
_xlpm.IsPrincipalRemainingBlankCondition,$H433="",
_xlpm.IsPeriodBlankCondition,ISBLANK($A434),
_xlpm.Calculation,IF(_xlpm.IsPeriodBlankCondition,"",IF(_xlpm.IsPrincipalRemainingBlankCondition,"",IF(_xlpm.IsPrincipalZeroCondition,"",_xlpm.PrincpalRemainingCalculation))),
_xlpm.Calculation
)</f>
        <v/>
      </c>
      <c r="J434" s="5" t="str">
        <f>_xlfn.LET(
_xlpm.IsPrincipalRemainingLessThanOrEqualToPMICutoffAmtCondition,$H433&lt;=$B$2*(1-$B$13),
_xlpm.PMIMonthlyPayment,$B$17,
_xlpm.IsPrincipalZeroCondition,ROUND($H433,2) = 0,
_xlpm.IsPrincipalRemainingBlankCondition,$H433="",
_xlpm.IsPeriodBlankCondition,ISBLANK($A434),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34" s="5" t="str">
        <f>_xlfn.LET(
_xlpm.IfPMIOwedIsBlank,IF($J434 = "",0,$J434),
_xlpm.TotalMonthlyPaymentCalculation,$F434+$G434+$I434+_xlpm.IfPMIOwedIsBlank,
_xlpm.IsPrincipalZeroCondition,ROUND($H433,2) = 0,
_xlpm.IsPrincipalRemainingBlankCondition,$H433="",
_xlpm.IsPeriodBlankCondition,ISBLANK($A434),
_xlpm.Calculation,IF(_xlpm.IsPeriodBlankCondition,"",IF(_xlpm.IsPrincipalRemainingBlankCondition,"",IF(_xlpm.IsPrincipalZeroCondition,"",_xlpm.TotalMonthlyPaymentCalculation))),
_xlpm.Calculation
)</f>
        <v/>
      </c>
      <c r="N434" s="5"/>
    </row>
    <row r="435" spans="2:14" x14ac:dyDescent="0.3">
      <c r="B435" s="53" t="str">
        <f t="shared" si="6"/>
        <v/>
      </c>
      <c r="C435" s="70" t="str">
        <f>IF(ISBLANK($A435),"",'Variable Mortgage Schedule'!$C435)</f>
        <v/>
      </c>
      <c r="D435" s="63" t="str">
        <f>_xlfn.LET(
_xlpm.Payment,IF(OR($C435&lt;&gt;$C434,$C434=""),-PMT($C435/12,COUNT($A435:$A$625),$H434),$D434),
_xlpm.IsPrincipalRemainingZeroCondition,ROUND($H434,2)=0,
_xlpm.IsPrincipalRemainingBlankCondition,$H434="",
_xlpm.IsPeriodBlankCondition,ISBLANK($A435),
_xlpm.Calculation,IF(_xlpm.IsPeriodBlankCondition,"",IF(_xlpm.IsPrincipalRemainingBlankCondition,"",IF(_xlpm.IsPrincipalRemainingZeroCondition,"",_xlpm.Payment))),
_xlpm.Calculation
)</f>
        <v/>
      </c>
      <c r="E435" s="5" t="str">
        <f>_xlfn.LET(
_xlpm.StartingPrincipalBalance,$H434,
_xlpm.IsPrincipalRemainingZeroCondition,ROUND($H434,2)=0,
_xlpm.IsPrincipalRemainingBlankCondition,$H434="",
_xlpm.IsPeriodBlankCondition,ISBLANK($A435),
_xlpm.Calculation,IF(_xlpm.IsPeriodBlankCondition,"",IF(_xlpm.IsPrincipalRemainingBlankCondition,"",IF(_xlpm.IsPrincipalRemainingZeroCondition,"",_xlpm.StartingPrincipalBalance))),
_xlpm.Calculation
)</f>
        <v/>
      </c>
      <c r="F435" s="5" t="str" cm="1">
        <f t="array" ref="F435">_xlfn.LET(
_xlpm.InterestCalculation,$H434*($C435/12),
_xlpm.IsPrincipalRemainingZeroCondition,ROUND($H434,2)=0,
_xlpm.IsPrincipalRemainingBlankCondition,$H434="",
_xlpm.IsPeriodBlankCondition,ISBLANK($A435),
_xlpm.Calculation,IF(_xlpm.IsPeriodBlankCondition,"",IF(_xlpm.IsPrincipalRemainingBlankCondition,"",IF(_xlpm.IsPrincipalRemainingZeroCondition,"",_xlpm.InterestCalculation))),
_xlpm.Calculation
)</f>
        <v/>
      </c>
      <c r="G435" s="5" t="str">
        <f>_xlfn.LET(
_xlpm.PrincipalOwedCalculation,$D435-$F435,
_xlpm.IsPrincipalLessThenOrEqualToMonthlyPaymentCondition,$H434&lt;=$D435,
_xlpm.IsPrincipalZeroCondition,ROUND($H434,2) = 0,
_xlpm.IsPrincipalRemainingBlankCondition,$H434="",
_xlpm.IsPeriodBlankCondition,ISBLANK($A435),
_xlpm.Calculation,IF(_xlpm.IsPeriodBlankCondition,"",IF(_xlpm.IsPrincipalRemainingBlankCondition,"",IF(_xlpm.IsPrincipalZeroCondition,"",IF(_xlpm.IsPrincipalLessThenOrEqualToMonthlyPaymentCondition,$H434,_xlpm.PrincipalOwedCalculation)))),
_xlpm.Calculation
)</f>
        <v/>
      </c>
      <c r="H435" s="5" t="str">
        <f>_xlfn.LET(
_xlpm.StartingBalanceGreaterThanPrincipalOwedPlusPrepaymentCondition,$E435&gt;=$G435,
_xlpm.IsPrincpalOwedPlusPrepaymentLessThanOrEqualToPrincipalRemainingCondition,ROUND($G435,2)&lt;=ROUND($H434,2),
_xlpm.IsCurrentPrincapalOwedAmtGreaterThanPrevPrincipalOwedCondition,$G434&gt;$H434,
_xlpm.IsPrincipalZeroCondition,ROUND($H434,2) = 0,
_xlpm.IsPrincipalRemainingBlankCondition,$H434="",
_xlpm.IsPeriodBlankCondition,ISBLANK($A435),
_xlpm.Calculation,IF(_xlpm.IsPeriodBlankCondition,"",IF(_xlpm.IsPrincipalRemainingBlankCondition,"",IF(_xlpm.IsPrincipalZeroCondition,"",IF(_xlpm.StartingBalanceGreaterThanPrincipalOwedPlusPrepaymentCondition,$E435-$G435,0)))),
_xlpm.Calculation
)</f>
        <v/>
      </c>
      <c r="I435" s="5" t="str">
        <f>_xlfn.LET(
_xlpm.PrincpalRemainingCalculation,$B$11,
_xlpm.IsPrincipalZeroCondition,ROUND($H434,2) = 0,
_xlpm.IsPrincipalRemainingBlankCondition,$H434="",
_xlpm.IsPeriodBlankCondition,ISBLANK($A435),
_xlpm.Calculation,IF(_xlpm.IsPeriodBlankCondition,"",IF(_xlpm.IsPrincipalRemainingBlankCondition,"",IF(_xlpm.IsPrincipalZeroCondition,"",_xlpm.PrincpalRemainingCalculation))),
_xlpm.Calculation
)</f>
        <v/>
      </c>
      <c r="J435" s="5" t="str">
        <f>_xlfn.LET(
_xlpm.IsPrincipalRemainingLessThanOrEqualToPMICutoffAmtCondition,$H434&lt;=$B$2*(1-$B$13),
_xlpm.PMIMonthlyPayment,$B$17,
_xlpm.IsPrincipalZeroCondition,ROUND($H434,2) = 0,
_xlpm.IsPrincipalRemainingBlankCondition,$H434="",
_xlpm.IsPeriodBlankCondition,ISBLANK($A435),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35" s="5" t="str">
        <f>_xlfn.LET(
_xlpm.IfPMIOwedIsBlank,IF($J435 = "",0,$J435),
_xlpm.TotalMonthlyPaymentCalculation,$F435+$G435+$I435+_xlpm.IfPMIOwedIsBlank,
_xlpm.IsPrincipalZeroCondition,ROUND($H434,2) = 0,
_xlpm.IsPrincipalRemainingBlankCondition,$H434="",
_xlpm.IsPeriodBlankCondition,ISBLANK($A435),
_xlpm.Calculation,IF(_xlpm.IsPeriodBlankCondition,"",IF(_xlpm.IsPrincipalRemainingBlankCondition,"",IF(_xlpm.IsPrincipalZeroCondition,"",_xlpm.TotalMonthlyPaymentCalculation))),
_xlpm.Calculation
)</f>
        <v/>
      </c>
      <c r="N435" s="5"/>
    </row>
    <row r="436" spans="2:14" x14ac:dyDescent="0.3">
      <c r="B436" s="53" t="str">
        <f t="shared" si="6"/>
        <v/>
      </c>
      <c r="C436" s="70" t="str">
        <f>IF(ISBLANK($A436),"",'Variable Mortgage Schedule'!$C436)</f>
        <v/>
      </c>
      <c r="D436" s="63" t="str">
        <f>_xlfn.LET(
_xlpm.Payment,IF(OR($C436&lt;&gt;$C435,$C435=""),-PMT($C436/12,COUNT($A436:$A$625),$H435),$D435),
_xlpm.IsPrincipalRemainingZeroCondition,ROUND($H435,2)=0,
_xlpm.IsPrincipalRemainingBlankCondition,$H435="",
_xlpm.IsPeriodBlankCondition,ISBLANK($A436),
_xlpm.Calculation,IF(_xlpm.IsPeriodBlankCondition,"",IF(_xlpm.IsPrincipalRemainingBlankCondition,"",IF(_xlpm.IsPrincipalRemainingZeroCondition,"",_xlpm.Payment))),
_xlpm.Calculation
)</f>
        <v/>
      </c>
      <c r="E436" s="5" t="str">
        <f>_xlfn.LET(
_xlpm.StartingPrincipalBalance,$H435,
_xlpm.IsPrincipalRemainingZeroCondition,ROUND($H435,2)=0,
_xlpm.IsPrincipalRemainingBlankCondition,$H435="",
_xlpm.IsPeriodBlankCondition,ISBLANK($A436),
_xlpm.Calculation,IF(_xlpm.IsPeriodBlankCondition,"",IF(_xlpm.IsPrincipalRemainingBlankCondition,"",IF(_xlpm.IsPrincipalRemainingZeroCondition,"",_xlpm.StartingPrincipalBalance))),
_xlpm.Calculation
)</f>
        <v/>
      </c>
      <c r="F436" s="5" t="str" cm="1">
        <f t="array" ref="F436">_xlfn.LET(
_xlpm.InterestCalculation,$H435*($C436/12),
_xlpm.IsPrincipalRemainingZeroCondition,ROUND($H435,2)=0,
_xlpm.IsPrincipalRemainingBlankCondition,$H435="",
_xlpm.IsPeriodBlankCondition,ISBLANK($A436),
_xlpm.Calculation,IF(_xlpm.IsPeriodBlankCondition,"",IF(_xlpm.IsPrincipalRemainingBlankCondition,"",IF(_xlpm.IsPrincipalRemainingZeroCondition,"",_xlpm.InterestCalculation))),
_xlpm.Calculation
)</f>
        <v/>
      </c>
      <c r="G436" s="5" t="str">
        <f>_xlfn.LET(
_xlpm.PrincipalOwedCalculation,$D436-$F436,
_xlpm.IsPrincipalLessThenOrEqualToMonthlyPaymentCondition,$H435&lt;=$D436,
_xlpm.IsPrincipalZeroCondition,ROUND($H435,2) = 0,
_xlpm.IsPrincipalRemainingBlankCondition,$H435="",
_xlpm.IsPeriodBlankCondition,ISBLANK($A436),
_xlpm.Calculation,IF(_xlpm.IsPeriodBlankCondition,"",IF(_xlpm.IsPrincipalRemainingBlankCondition,"",IF(_xlpm.IsPrincipalZeroCondition,"",IF(_xlpm.IsPrincipalLessThenOrEqualToMonthlyPaymentCondition,$H435,_xlpm.PrincipalOwedCalculation)))),
_xlpm.Calculation
)</f>
        <v/>
      </c>
      <c r="H436" s="5" t="str">
        <f>_xlfn.LET(
_xlpm.StartingBalanceGreaterThanPrincipalOwedPlusPrepaymentCondition,$E436&gt;=$G436,
_xlpm.IsPrincpalOwedPlusPrepaymentLessThanOrEqualToPrincipalRemainingCondition,ROUND($G436,2)&lt;=ROUND($H435,2),
_xlpm.IsCurrentPrincapalOwedAmtGreaterThanPrevPrincipalOwedCondition,$G435&gt;$H435,
_xlpm.IsPrincipalZeroCondition,ROUND($H435,2) = 0,
_xlpm.IsPrincipalRemainingBlankCondition,$H435="",
_xlpm.IsPeriodBlankCondition,ISBLANK($A436),
_xlpm.Calculation,IF(_xlpm.IsPeriodBlankCondition,"",IF(_xlpm.IsPrincipalRemainingBlankCondition,"",IF(_xlpm.IsPrincipalZeroCondition,"",IF(_xlpm.StartingBalanceGreaterThanPrincipalOwedPlusPrepaymentCondition,$E436-$G436,0)))),
_xlpm.Calculation
)</f>
        <v/>
      </c>
      <c r="I436" s="5" t="str">
        <f>_xlfn.LET(
_xlpm.PrincpalRemainingCalculation,$B$11,
_xlpm.IsPrincipalZeroCondition,ROUND($H435,2) = 0,
_xlpm.IsPrincipalRemainingBlankCondition,$H435="",
_xlpm.IsPeriodBlankCondition,ISBLANK($A436),
_xlpm.Calculation,IF(_xlpm.IsPeriodBlankCondition,"",IF(_xlpm.IsPrincipalRemainingBlankCondition,"",IF(_xlpm.IsPrincipalZeroCondition,"",_xlpm.PrincpalRemainingCalculation))),
_xlpm.Calculation
)</f>
        <v/>
      </c>
      <c r="J436" s="5" t="str">
        <f>_xlfn.LET(
_xlpm.IsPrincipalRemainingLessThanOrEqualToPMICutoffAmtCondition,$H435&lt;=$B$2*(1-$B$13),
_xlpm.PMIMonthlyPayment,$B$17,
_xlpm.IsPrincipalZeroCondition,ROUND($H435,2) = 0,
_xlpm.IsPrincipalRemainingBlankCondition,$H435="",
_xlpm.IsPeriodBlankCondition,ISBLANK($A436),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36" s="5" t="str">
        <f>_xlfn.LET(
_xlpm.IfPMIOwedIsBlank,IF($J436 = "",0,$J436),
_xlpm.TotalMonthlyPaymentCalculation,$F436+$G436+$I436+_xlpm.IfPMIOwedIsBlank,
_xlpm.IsPrincipalZeroCondition,ROUND($H435,2) = 0,
_xlpm.IsPrincipalRemainingBlankCondition,$H435="",
_xlpm.IsPeriodBlankCondition,ISBLANK($A436),
_xlpm.Calculation,IF(_xlpm.IsPeriodBlankCondition,"",IF(_xlpm.IsPrincipalRemainingBlankCondition,"",IF(_xlpm.IsPrincipalZeroCondition,"",_xlpm.TotalMonthlyPaymentCalculation))),
_xlpm.Calculation
)</f>
        <v/>
      </c>
      <c r="N436" s="5"/>
    </row>
    <row r="437" spans="2:14" x14ac:dyDescent="0.3">
      <c r="B437" s="53" t="str">
        <f t="shared" si="6"/>
        <v/>
      </c>
      <c r="C437" s="70" t="str">
        <f>IF(ISBLANK($A437),"",'Variable Mortgage Schedule'!$C437)</f>
        <v/>
      </c>
      <c r="D437" s="63" t="str">
        <f>_xlfn.LET(
_xlpm.Payment,IF(OR($C437&lt;&gt;$C436,$C436=""),-PMT($C437/12,COUNT($A437:$A$625),$H436),$D436),
_xlpm.IsPrincipalRemainingZeroCondition,ROUND($H436,2)=0,
_xlpm.IsPrincipalRemainingBlankCondition,$H436="",
_xlpm.IsPeriodBlankCondition,ISBLANK($A437),
_xlpm.Calculation,IF(_xlpm.IsPeriodBlankCondition,"",IF(_xlpm.IsPrincipalRemainingBlankCondition,"",IF(_xlpm.IsPrincipalRemainingZeroCondition,"",_xlpm.Payment))),
_xlpm.Calculation
)</f>
        <v/>
      </c>
      <c r="E437" s="5" t="str">
        <f>_xlfn.LET(
_xlpm.StartingPrincipalBalance,$H436,
_xlpm.IsPrincipalRemainingZeroCondition,ROUND($H436,2)=0,
_xlpm.IsPrincipalRemainingBlankCondition,$H436="",
_xlpm.IsPeriodBlankCondition,ISBLANK($A437),
_xlpm.Calculation,IF(_xlpm.IsPeriodBlankCondition,"",IF(_xlpm.IsPrincipalRemainingBlankCondition,"",IF(_xlpm.IsPrincipalRemainingZeroCondition,"",_xlpm.StartingPrincipalBalance))),
_xlpm.Calculation
)</f>
        <v/>
      </c>
      <c r="F437" s="5" t="str" cm="1">
        <f t="array" ref="F437">_xlfn.LET(
_xlpm.InterestCalculation,$H436*($C437/12),
_xlpm.IsPrincipalRemainingZeroCondition,ROUND($H436,2)=0,
_xlpm.IsPrincipalRemainingBlankCondition,$H436="",
_xlpm.IsPeriodBlankCondition,ISBLANK($A437),
_xlpm.Calculation,IF(_xlpm.IsPeriodBlankCondition,"",IF(_xlpm.IsPrincipalRemainingBlankCondition,"",IF(_xlpm.IsPrincipalRemainingZeroCondition,"",_xlpm.InterestCalculation))),
_xlpm.Calculation
)</f>
        <v/>
      </c>
      <c r="G437" s="5" t="str">
        <f>_xlfn.LET(
_xlpm.PrincipalOwedCalculation,$D437-$F437,
_xlpm.IsPrincipalLessThenOrEqualToMonthlyPaymentCondition,$H436&lt;=$D437,
_xlpm.IsPrincipalZeroCondition,ROUND($H436,2) = 0,
_xlpm.IsPrincipalRemainingBlankCondition,$H436="",
_xlpm.IsPeriodBlankCondition,ISBLANK($A437),
_xlpm.Calculation,IF(_xlpm.IsPeriodBlankCondition,"",IF(_xlpm.IsPrincipalRemainingBlankCondition,"",IF(_xlpm.IsPrincipalZeroCondition,"",IF(_xlpm.IsPrincipalLessThenOrEqualToMonthlyPaymentCondition,$H436,_xlpm.PrincipalOwedCalculation)))),
_xlpm.Calculation
)</f>
        <v/>
      </c>
      <c r="H437" s="5" t="str">
        <f>_xlfn.LET(
_xlpm.StartingBalanceGreaterThanPrincipalOwedPlusPrepaymentCondition,$E437&gt;=$G437,
_xlpm.IsPrincpalOwedPlusPrepaymentLessThanOrEqualToPrincipalRemainingCondition,ROUND($G437,2)&lt;=ROUND($H436,2),
_xlpm.IsCurrentPrincapalOwedAmtGreaterThanPrevPrincipalOwedCondition,$G436&gt;$H436,
_xlpm.IsPrincipalZeroCondition,ROUND($H436,2) = 0,
_xlpm.IsPrincipalRemainingBlankCondition,$H436="",
_xlpm.IsPeriodBlankCondition,ISBLANK($A437),
_xlpm.Calculation,IF(_xlpm.IsPeriodBlankCondition,"",IF(_xlpm.IsPrincipalRemainingBlankCondition,"",IF(_xlpm.IsPrincipalZeroCondition,"",IF(_xlpm.StartingBalanceGreaterThanPrincipalOwedPlusPrepaymentCondition,$E437-$G437,0)))),
_xlpm.Calculation
)</f>
        <v/>
      </c>
      <c r="I437" s="5" t="str">
        <f>_xlfn.LET(
_xlpm.PrincpalRemainingCalculation,$B$11,
_xlpm.IsPrincipalZeroCondition,ROUND($H436,2) = 0,
_xlpm.IsPrincipalRemainingBlankCondition,$H436="",
_xlpm.IsPeriodBlankCondition,ISBLANK($A437),
_xlpm.Calculation,IF(_xlpm.IsPeriodBlankCondition,"",IF(_xlpm.IsPrincipalRemainingBlankCondition,"",IF(_xlpm.IsPrincipalZeroCondition,"",_xlpm.PrincpalRemainingCalculation))),
_xlpm.Calculation
)</f>
        <v/>
      </c>
      <c r="J437" s="5" t="str">
        <f>_xlfn.LET(
_xlpm.IsPrincipalRemainingLessThanOrEqualToPMICutoffAmtCondition,$H436&lt;=$B$2*(1-$B$13),
_xlpm.PMIMonthlyPayment,$B$17,
_xlpm.IsPrincipalZeroCondition,ROUND($H436,2) = 0,
_xlpm.IsPrincipalRemainingBlankCondition,$H436="",
_xlpm.IsPeriodBlankCondition,ISBLANK($A437),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37" s="5" t="str">
        <f>_xlfn.LET(
_xlpm.IfPMIOwedIsBlank,IF($J437 = "",0,$J437),
_xlpm.TotalMonthlyPaymentCalculation,$F437+$G437+$I437+_xlpm.IfPMIOwedIsBlank,
_xlpm.IsPrincipalZeroCondition,ROUND($H436,2) = 0,
_xlpm.IsPrincipalRemainingBlankCondition,$H436="",
_xlpm.IsPeriodBlankCondition,ISBLANK($A437),
_xlpm.Calculation,IF(_xlpm.IsPeriodBlankCondition,"",IF(_xlpm.IsPrincipalRemainingBlankCondition,"",IF(_xlpm.IsPrincipalZeroCondition,"",_xlpm.TotalMonthlyPaymentCalculation))),
_xlpm.Calculation
)</f>
        <v/>
      </c>
      <c r="N437" s="5"/>
    </row>
    <row r="438" spans="2:14" x14ac:dyDescent="0.3">
      <c r="B438" s="53" t="str">
        <f t="shared" si="6"/>
        <v/>
      </c>
      <c r="C438" s="70" t="str">
        <f>IF(ISBLANK($A438),"",'Variable Mortgage Schedule'!$C438)</f>
        <v/>
      </c>
      <c r="D438" s="63" t="str">
        <f>_xlfn.LET(
_xlpm.Payment,IF(OR($C438&lt;&gt;$C437,$C437=""),-PMT($C438/12,COUNT($A438:$A$625),$H437),$D437),
_xlpm.IsPrincipalRemainingZeroCondition,ROUND($H437,2)=0,
_xlpm.IsPrincipalRemainingBlankCondition,$H437="",
_xlpm.IsPeriodBlankCondition,ISBLANK($A438),
_xlpm.Calculation,IF(_xlpm.IsPeriodBlankCondition,"",IF(_xlpm.IsPrincipalRemainingBlankCondition,"",IF(_xlpm.IsPrincipalRemainingZeroCondition,"",_xlpm.Payment))),
_xlpm.Calculation
)</f>
        <v/>
      </c>
      <c r="E438" s="5" t="str">
        <f>_xlfn.LET(
_xlpm.StartingPrincipalBalance,$H437,
_xlpm.IsPrincipalRemainingZeroCondition,ROUND($H437,2)=0,
_xlpm.IsPrincipalRemainingBlankCondition,$H437="",
_xlpm.IsPeriodBlankCondition,ISBLANK($A438),
_xlpm.Calculation,IF(_xlpm.IsPeriodBlankCondition,"",IF(_xlpm.IsPrincipalRemainingBlankCondition,"",IF(_xlpm.IsPrincipalRemainingZeroCondition,"",_xlpm.StartingPrincipalBalance))),
_xlpm.Calculation
)</f>
        <v/>
      </c>
      <c r="F438" s="5" t="str" cm="1">
        <f t="array" ref="F438">_xlfn.LET(
_xlpm.InterestCalculation,$H437*($C438/12),
_xlpm.IsPrincipalRemainingZeroCondition,ROUND($H437,2)=0,
_xlpm.IsPrincipalRemainingBlankCondition,$H437="",
_xlpm.IsPeriodBlankCondition,ISBLANK($A438),
_xlpm.Calculation,IF(_xlpm.IsPeriodBlankCondition,"",IF(_xlpm.IsPrincipalRemainingBlankCondition,"",IF(_xlpm.IsPrincipalRemainingZeroCondition,"",_xlpm.InterestCalculation))),
_xlpm.Calculation
)</f>
        <v/>
      </c>
      <c r="G438" s="5" t="str">
        <f>_xlfn.LET(
_xlpm.PrincipalOwedCalculation,$D438-$F438,
_xlpm.IsPrincipalLessThenOrEqualToMonthlyPaymentCondition,$H437&lt;=$D438,
_xlpm.IsPrincipalZeroCondition,ROUND($H437,2) = 0,
_xlpm.IsPrincipalRemainingBlankCondition,$H437="",
_xlpm.IsPeriodBlankCondition,ISBLANK($A438),
_xlpm.Calculation,IF(_xlpm.IsPeriodBlankCondition,"",IF(_xlpm.IsPrincipalRemainingBlankCondition,"",IF(_xlpm.IsPrincipalZeroCondition,"",IF(_xlpm.IsPrincipalLessThenOrEqualToMonthlyPaymentCondition,$H437,_xlpm.PrincipalOwedCalculation)))),
_xlpm.Calculation
)</f>
        <v/>
      </c>
      <c r="H438" s="5" t="str">
        <f>_xlfn.LET(
_xlpm.StartingBalanceGreaterThanPrincipalOwedPlusPrepaymentCondition,$E438&gt;=$G438,
_xlpm.IsPrincpalOwedPlusPrepaymentLessThanOrEqualToPrincipalRemainingCondition,ROUND($G438,2)&lt;=ROUND($H437,2),
_xlpm.IsCurrentPrincapalOwedAmtGreaterThanPrevPrincipalOwedCondition,$G437&gt;$H437,
_xlpm.IsPrincipalZeroCondition,ROUND($H437,2) = 0,
_xlpm.IsPrincipalRemainingBlankCondition,$H437="",
_xlpm.IsPeriodBlankCondition,ISBLANK($A438),
_xlpm.Calculation,IF(_xlpm.IsPeriodBlankCondition,"",IF(_xlpm.IsPrincipalRemainingBlankCondition,"",IF(_xlpm.IsPrincipalZeroCondition,"",IF(_xlpm.StartingBalanceGreaterThanPrincipalOwedPlusPrepaymentCondition,$E438-$G438,0)))),
_xlpm.Calculation
)</f>
        <v/>
      </c>
      <c r="I438" s="5" t="str">
        <f>_xlfn.LET(
_xlpm.PrincpalRemainingCalculation,$B$11,
_xlpm.IsPrincipalZeroCondition,ROUND($H437,2) = 0,
_xlpm.IsPrincipalRemainingBlankCondition,$H437="",
_xlpm.IsPeriodBlankCondition,ISBLANK($A438),
_xlpm.Calculation,IF(_xlpm.IsPeriodBlankCondition,"",IF(_xlpm.IsPrincipalRemainingBlankCondition,"",IF(_xlpm.IsPrincipalZeroCondition,"",_xlpm.PrincpalRemainingCalculation))),
_xlpm.Calculation
)</f>
        <v/>
      </c>
      <c r="J438" s="5" t="str">
        <f>_xlfn.LET(
_xlpm.IsPrincipalRemainingLessThanOrEqualToPMICutoffAmtCondition,$H437&lt;=$B$2*(1-$B$13),
_xlpm.PMIMonthlyPayment,$B$17,
_xlpm.IsPrincipalZeroCondition,ROUND($H437,2) = 0,
_xlpm.IsPrincipalRemainingBlankCondition,$H437="",
_xlpm.IsPeriodBlankCondition,ISBLANK($A438),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38" s="5" t="str">
        <f>_xlfn.LET(
_xlpm.IfPMIOwedIsBlank,IF($J438 = "",0,$J438),
_xlpm.TotalMonthlyPaymentCalculation,$F438+$G438+$I438+_xlpm.IfPMIOwedIsBlank,
_xlpm.IsPrincipalZeroCondition,ROUND($H437,2) = 0,
_xlpm.IsPrincipalRemainingBlankCondition,$H437="",
_xlpm.IsPeriodBlankCondition,ISBLANK($A438),
_xlpm.Calculation,IF(_xlpm.IsPeriodBlankCondition,"",IF(_xlpm.IsPrincipalRemainingBlankCondition,"",IF(_xlpm.IsPrincipalZeroCondition,"",_xlpm.TotalMonthlyPaymentCalculation))),
_xlpm.Calculation
)</f>
        <v/>
      </c>
      <c r="N438" s="5"/>
    </row>
    <row r="439" spans="2:14" x14ac:dyDescent="0.3">
      <c r="B439" s="53" t="str">
        <f t="shared" si="6"/>
        <v/>
      </c>
      <c r="C439" s="70" t="str">
        <f>IF(ISBLANK($A439),"",'Variable Mortgage Schedule'!$C439)</f>
        <v/>
      </c>
      <c r="D439" s="63" t="str">
        <f>_xlfn.LET(
_xlpm.Payment,IF(OR($C439&lt;&gt;$C438,$C438=""),-PMT($C439/12,COUNT($A439:$A$625),$H438),$D438),
_xlpm.IsPrincipalRemainingZeroCondition,ROUND($H438,2)=0,
_xlpm.IsPrincipalRemainingBlankCondition,$H438="",
_xlpm.IsPeriodBlankCondition,ISBLANK($A439),
_xlpm.Calculation,IF(_xlpm.IsPeriodBlankCondition,"",IF(_xlpm.IsPrincipalRemainingBlankCondition,"",IF(_xlpm.IsPrincipalRemainingZeroCondition,"",_xlpm.Payment))),
_xlpm.Calculation
)</f>
        <v/>
      </c>
      <c r="E439" s="5" t="str">
        <f>_xlfn.LET(
_xlpm.StartingPrincipalBalance,$H438,
_xlpm.IsPrincipalRemainingZeroCondition,ROUND($H438,2)=0,
_xlpm.IsPrincipalRemainingBlankCondition,$H438="",
_xlpm.IsPeriodBlankCondition,ISBLANK($A439),
_xlpm.Calculation,IF(_xlpm.IsPeriodBlankCondition,"",IF(_xlpm.IsPrincipalRemainingBlankCondition,"",IF(_xlpm.IsPrincipalRemainingZeroCondition,"",_xlpm.StartingPrincipalBalance))),
_xlpm.Calculation
)</f>
        <v/>
      </c>
      <c r="F439" s="5" t="str" cm="1">
        <f t="array" ref="F439">_xlfn.LET(
_xlpm.InterestCalculation,$H438*($C439/12),
_xlpm.IsPrincipalRemainingZeroCondition,ROUND($H438,2)=0,
_xlpm.IsPrincipalRemainingBlankCondition,$H438="",
_xlpm.IsPeriodBlankCondition,ISBLANK($A439),
_xlpm.Calculation,IF(_xlpm.IsPeriodBlankCondition,"",IF(_xlpm.IsPrincipalRemainingBlankCondition,"",IF(_xlpm.IsPrincipalRemainingZeroCondition,"",_xlpm.InterestCalculation))),
_xlpm.Calculation
)</f>
        <v/>
      </c>
      <c r="G439" s="5" t="str">
        <f>_xlfn.LET(
_xlpm.PrincipalOwedCalculation,$D439-$F439,
_xlpm.IsPrincipalLessThenOrEqualToMonthlyPaymentCondition,$H438&lt;=$D439,
_xlpm.IsPrincipalZeroCondition,ROUND($H438,2) = 0,
_xlpm.IsPrincipalRemainingBlankCondition,$H438="",
_xlpm.IsPeriodBlankCondition,ISBLANK($A439),
_xlpm.Calculation,IF(_xlpm.IsPeriodBlankCondition,"",IF(_xlpm.IsPrincipalRemainingBlankCondition,"",IF(_xlpm.IsPrincipalZeroCondition,"",IF(_xlpm.IsPrincipalLessThenOrEqualToMonthlyPaymentCondition,$H438,_xlpm.PrincipalOwedCalculation)))),
_xlpm.Calculation
)</f>
        <v/>
      </c>
      <c r="H439" s="5" t="str">
        <f>_xlfn.LET(
_xlpm.StartingBalanceGreaterThanPrincipalOwedPlusPrepaymentCondition,$E439&gt;=$G439,
_xlpm.IsPrincpalOwedPlusPrepaymentLessThanOrEqualToPrincipalRemainingCondition,ROUND($G439,2)&lt;=ROUND($H438,2),
_xlpm.IsCurrentPrincapalOwedAmtGreaterThanPrevPrincipalOwedCondition,$G438&gt;$H438,
_xlpm.IsPrincipalZeroCondition,ROUND($H438,2) = 0,
_xlpm.IsPrincipalRemainingBlankCondition,$H438="",
_xlpm.IsPeriodBlankCondition,ISBLANK($A439),
_xlpm.Calculation,IF(_xlpm.IsPeriodBlankCondition,"",IF(_xlpm.IsPrincipalRemainingBlankCondition,"",IF(_xlpm.IsPrincipalZeroCondition,"",IF(_xlpm.StartingBalanceGreaterThanPrincipalOwedPlusPrepaymentCondition,$E439-$G439,0)))),
_xlpm.Calculation
)</f>
        <v/>
      </c>
      <c r="I439" s="5" t="str">
        <f>_xlfn.LET(
_xlpm.PrincpalRemainingCalculation,$B$11,
_xlpm.IsPrincipalZeroCondition,ROUND($H438,2) = 0,
_xlpm.IsPrincipalRemainingBlankCondition,$H438="",
_xlpm.IsPeriodBlankCondition,ISBLANK($A439),
_xlpm.Calculation,IF(_xlpm.IsPeriodBlankCondition,"",IF(_xlpm.IsPrincipalRemainingBlankCondition,"",IF(_xlpm.IsPrincipalZeroCondition,"",_xlpm.PrincpalRemainingCalculation))),
_xlpm.Calculation
)</f>
        <v/>
      </c>
      <c r="J439" s="5" t="str">
        <f>_xlfn.LET(
_xlpm.IsPrincipalRemainingLessThanOrEqualToPMICutoffAmtCondition,$H438&lt;=$B$2*(1-$B$13),
_xlpm.PMIMonthlyPayment,$B$17,
_xlpm.IsPrincipalZeroCondition,ROUND($H438,2) = 0,
_xlpm.IsPrincipalRemainingBlankCondition,$H438="",
_xlpm.IsPeriodBlankCondition,ISBLANK($A439),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39" s="5" t="str">
        <f>_xlfn.LET(
_xlpm.IfPMIOwedIsBlank,IF($J439 = "",0,$J439),
_xlpm.TotalMonthlyPaymentCalculation,$F439+$G439+$I439+_xlpm.IfPMIOwedIsBlank,
_xlpm.IsPrincipalZeroCondition,ROUND($H438,2) = 0,
_xlpm.IsPrincipalRemainingBlankCondition,$H438="",
_xlpm.IsPeriodBlankCondition,ISBLANK($A439),
_xlpm.Calculation,IF(_xlpm.IsPeriodBlankCondition,"",IF(_xlpm.IsPrincipalRemainingBlankCondition,"",IF(_xlpm.IsPrincipalZeroCondition,"",_xlpm.TotalMonthlyPaymentCalculation))),
_xlpm.Calculation
)</f>
        <v/>
      </c>
      <c r="N439" s="5"/>
    </row>
    <row r="440" spans="2:14" x14ac:dyDescent="0.3">
      <c r="B440" s="53" t="str">
        <f t="shared" si="6"/>
        <v/>
      </c>
      <c r="C440" s="70" t="str">
        <f>IF(ISBLANK($A440),"",'Variable Mortgage Schedule'!$C440)</f>
        <v/>
      </c>
      <c r="D440" s="63" t="str">
        <f>_xlfn.LET(
_xlpm.Payment,IF(OR($C440&lt;&gt;$C439,$C439=""),-PMT($C440/12,COUNT($A440:$A$625),$H439),$D439),
_xlpm.IsPrincipalRemainingZeroCondition,ROUND($H439,2)=0,
_xlpm.IsPrincipalRemainingBlankCondition,$H439="",
_xlpm.IsPeriodBlankCondition,ISBLANK($A440),
_xlpm.Calculation,IF(_xlpm.IsPeriodBlankCondition,"",IF(_xlpm.IsPrincipalRemainingBlankCondition,"",IF(_xlpm.IsPrincipalRemainingZeroCondition,"",_xlpm.Payment))),
_xlpm.Calculation
)</f>
        <v/>
      </c>
      <c r="E440" s="5" t="str">
        <f>_xlfn.LET(
_xlpm.StartingPrincipalBalance,$H439,
_xlpm.IsPrincipalRemainingZeroCondition,ROUND($H439,2)=0,
_xlpm.IsPrincipalRemainingBlankCondition,$H439="",
_xlpm.IsPeriodBlankCondition,ISBLANK($A440),
_xlpm.Calculation,IF(_xlpm.IsPeriodBlankCondition,"",IF(_xlpm.IsPrincipalRemainingBlankCondition,"",IF(_xlpm.IsPrincipalRemainingZeroCondition,"",_xlpm.StartingPrincipalBalance))),
_xlpm.Calculation
)</f>
        <v/>
      </c>
      <c r="F440" s="5" t="str" cm="1">
        <f t="array" ref="F440">_xlfn.LET(
_xlpm.InterestCalculation,$H439*($C440/12),
_xlpm.IsPrincipalRemainingZeroCondition,ROUND($H439,2)=0,
_xlpm.IsPrincipalRemainingBlankCondition,$H439="",
_xlpm.IsPeriodBlankCondition,ISBLANK($A440),
_xlpm.Calculation,IF(_xlpm.IsPeriodBlankCondition,"",IF(_xlpm.IsPrincipalRemainingBlankCondition,"",IF(_xlpm.IsPrincipalRemainingZeroCondition,"",_xlpm.InterestCalculation))),
_xlpm.Calculation
)</f>
        <v/>
      </c>
      <c r="G440" s="5" t="str">
        <f>_xlfn.LET(
_xlpm.PrincipalOwedCalculation,$D440-$F440,
_xlpm.IsPrincipalLessThenOrEqualToMonthlyPaymentCondition,$H439&lt;=$D440,
_xlpm.IsPrincipalZeroCondition,ROUND($H439,2) = 0,
_xlpm.IsPrincipalRemainingBlankCondition,$H439="",
_xlpm.IsPeriodBlankCondition,ISBLANK($A440),
_xlpm.Calculation,IF(_xlpm.IsPeriodBlankCondition,"",IF(_xlpm.IsPrincipalRemainingBlankCondition,"",IF(_xlpm.IsPrincipalZeroCondition,"",IF(_xlpm.IsPrincipalLessThenOrEqualToMonthlyPaymentCondition,$H439,_xlpm.PrincipalOwedCalculation)))),
_xlpm.Calculation
)</f>
        <v/>
      </c>
      <c r="H440" s="5" t="str">
        <f>_xlfn.LET(
_xlpm.StartingBalanceGreaterThanPrincipalOwedPlusPrepaymentCondition,$E440&gt;=$G440,
_xlpm.IsPrincpalOwedPlusPrepaymentLessThanOrEqualToPrincipalRemainingCondition,ROUND($G440,2)&lt;=ROUND($H439,2),
_xlpm.IsCurrentPrincapalOwedAmtGreaterThanPrevPrincipalOwedCondition,$G439&gt;$H439,
_xlpm.IsPrincipalZeroCondition,ROUND($H439,2) = 0,
_xlpm.IsPrincipalRemainingBlankCondition,$H439="",
_xlpm.IsPeriodBlankCondition,ISBLANK($A440),
_xlpm.Calculation,IF(_xlpm.IsPeriodBlankCondition,"",IF(_xlpm.IsPrincipalRemainingBlankCondition,"",IF(_xlpm.IsPrincipalZeroCondition,"",IF(_xlpm.StartingBalanceGreaterThanPrincipalOwedPlusPrepaymentCondition,$E440-$G440,0)))),
_xlpm.Calculation
)</f>
        <v/>
      </c>
      <c r="I440" s="5" t="str">
        <f>_xlfn.LET(
_xlpm.PrincpalRemainingCalculation,$B$11,
_xlpm.IsPrincipalZeroCondition,ROUND($H439,2) = 0,
_xlpm.IsPrincipalRemainingBlankCondition,$H439="",
_xlpm.IsPeriodBlankCondition,ISBLANK($A440),
_xlpm.Calculation,IF(_xlpm.IsPeriodBlankCondition,"",IF(_xlpm.IsPrincipalRemainingBlankCondition,"",IF(_xlpm.IsPrincipalZeroCondition,"",_xlpm.PrincpalRemainingCalculation))),
_xlpm.Calculation
)</f>
        <v/>
      </c>
      <c r="J440" s="5" t="str">
        <f>_xlfn.LET(
_xlpm.IsPrincipalRemainingLessThanOrEqualToPMICutoffAmtCondition,$H439&lt;=$B$2*(1-$B$13),
_xlpm.PMIMonthlyPayment,$B$17,
_xlpm.IsPrincipalZeroCondition,ROUND($H439,2) = 0,
_xlpm.IsPrincipalRemainingBlankCondition,$H439="",
_xlpm.IsPeriodBlankCondition,ISBLANK($A440),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40" s="5" t="str">
        <f>_xlfn.LET(
_xlpm.IfPMIOwedIsBlank,IF($J440 = "",0,$J440),
_xlpm.TotalMonthlyPaymentCalculation,$F440+$G440+$I440+_xlpm.IfPMIOwedIsBlank,
_xlpm.IsPrincipalZeroCondition,ROUND($H439,2) = 0,
_xlpm.IsPrincipalRemainingBlankCondition,$H439="",
_xlpm.IsPeriodBlankCondition,ISBLANK($A440),
_xlpm.Calculation,IF(_xlpm.IsPeriodBlankCondition,"",IF(_xlpm.IsPrincipalRemainingBlankCondition,"",IF(_xlpm.IsPrincipalZeroCondition,"",_xlpm.TotalMonthlyPaymentCalculation))),
_xlpm.Calculation
)</f>
        <v/>
      </c>
      <c r="N440" s="5"/>
    </row>
    <row r="441" spans="2:14" x14ac:dyDescent="0.3">
      <c r="B441" s="53" t="str">
        <f t="shared" si="6"/>
        <v/>
      </c>
      <c r="C441" s="70" t="str">
        <f>IF(ISBLANK($A441),"",'Variable Mortgage Schedule'!$C441)</f>
        <v/>
      </c>
      <c r="D441" s="63" t="str">
        <f>_xlfn.LET(
_xlpm.Payment,IF(OR($C441&lt;&gt;$C440,$C440=""),-PMT($C441/12,COUNT($A441:$A$625),$H440),$D440),
_xlpm.IsPrincipalRemainingZeroCondition,ROUND($H440,2)=0,
_xlpm.IsPrincipalRemainingBlankCondition,$H440="",
_xlpm.IsPeriodBlankCondition,ISBLANK($A441),
_xlpm.Calculation,IF(_xlpm.IsPeriodBlankCondition,"",IF(_xlpm.IsPrincipalRemainingBlankCondition,"",IF(_xlpm.IsPrincipalRemainingZeroCondition,"",_xlpm.Payment))),
_xlpm.Calculation
)</f>
        <v/>
      </c>
      <c r="E441" s="5" t="str">
        <f>_xlfn.LET(
_xlpm.StartingPrincipalBalance,$H440,
_xlpm.IsPrincipalRemainingZeroCondition,ROUND($H440,2)=0,
_xlpm.IsPrincipalRemainingBlankCondition,$H440="",
_xlpm.IsPeriodBlankCondition,ISBLANK($A441),
_xlpm.Calculation,IF(_xlpm.IsPeriodBlankCondition,"",IF(_xlpm.IsPrincipalRemainingBlankCondition,"",IF(_xlpm.IsPrincipalRemainingZeroCondition,"",_xlpm.StartingPrincipalBalance))),
_xlpm.Calculation
)</f>
        <v/>
      </c>
      <c r="F441" s="5" t="str" cm="1">
        <f t="array" ref="F441">_xlfn.LET(
_xlpm.InterestCalculation,$H440*($C441/12),
_xlpm.IsPrincipalRemainingZeroCondition,ROUND($H440,2)=0,
_xlpm.IsPrincipalRemainingBlankCondition,$H440="",
_xlpm.IsPeriodBlankCondition,ISBLANK($A441),
_xlpm.Calculation,IF(_xlpm.IsPeriodBlankCondition,"",IF(_xlpm.IsPrincipalRemainingBlankCondition,"",IF(_xlpm.IsPrincipalRemainingZeroCondition,"",_xlpm.InterestCalculation))),
_xlpm.Calculation
)</f>
        <v/>
      </c>
      <c r="G441" s="5" t="str">
        <f>_xlfn.LET(
_xlpm.PrincipalOwedCalculation,$D441-$F441,
_xlpm.IsPrincipalLessThenOrEqualToMonthlyPaymentCondition,$H440&lt;=$D441,
_xlpm.IsPrincipalZeroCondition,ROUND($H440,2) = 0,
_xlpm.IsPrincipalRemainingBlankCondition,$H440="",
_xlpm.IsPeriodBlankCondition,ISBLANK($A441),
_xlpm.Calculation,IF(_xlpm.IsPeriodBlankCondition,"",IF(_xlpm.IsPrincipalRemainingBlankCondition,"",IF(_xlpm.IsPrincipalZeroCondition,"",IF(_xlpm.IsPrincipalLessThenOrEqualToMonthlyPaymentCondition,$H440,_xlpm.PrincipalOwedCalculation)))),
_xlpm.Calculation
)</f>
        <v/>
      </c>
      <c r="H441" s="5" t="str">
        <f>_xlfn.LET(
_xlpm.StartingBalanceGreaterThanPrincipalOwedPlusPrepaymentCondition,$E441&gt;=$G441,
_xlpm.IsPrincpalOwedPlusPrepaymentLessThanOrEqualToPrincipalRemainingCondition,ROUND($G441,2)&lt;=ROUND($H440,2),
_xlpm.IsCurrentPrincapalOwedAmtGreaterThanPrevPrincipalOwedCondition,$G440&gt;$H440,
_xlpm.IsPrincipalZeroCondition,ROUND($H440,2) = 0,
_xlpm.IsPrincipalRemainingBlankCondition,$H440="",
_xlpm.IsPeriodBlankCondition,ISBLANK($A441),
_xlpm.Calculation,IF(_xlpm.IsPeriodBlankCondition,"",IF(_xlpm.IsPrincipalRemainingBlankCondition,"",IF(_xlpm.IsPrincipalZeroCondition,"",IF(_xlpm.StartingBalanceGreaterThanPrincipalOwedPlusPrepaymentCondition,$E441-$G441,0)))),
_xlpm.Calculation
)</f>
        <v/>
      </c>
      <c r="I441" s="5" t="str">
        <f>_xlfn.LET(
_xlpm.PrincpalRemainingCalculation,$B$11,
_xlpm.IsPrincipalZeroCondition,ROUND($H440,2) = 0,
_xlpm.IsPrincipalRemainingBlankCondition,$H440="",
_xlpm.IsPeriodBlankCondition,ISBLANK($A441),
_xlpm.Calculation,IF(_xlpm.IsPeriodBlankCondition,"",IF(_xlpm.IsPrincipalRemainingBlankCondition,"",IF(_xlpm.IsPrincipalZeroCondition,"",_xlpm.PrincpalRemainingCalculation))),
_xlpm.Calculation
)</f>
        <v/>
      </c>
      <c r="J441" s="5" t="str">
        <f>_xlfn.LET(
_xlpm.IsPrincipalRemainingLessThanOrEqualToPMICutoffAmtCondition,$H440&lt;=$B$2*(1-$B$13),
_xlpm.PMIMonthlyPayment,$B$17,
_xlpm.IsPrincipalZeroCondition,ROUND($H440,2) = 0,
_xlpm.IsPrincipalRemainingBlankCondition,$H440="",
_xlpm.IsPeriodBlankCondition,ISBLANK($A441),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41" s="5" t="str">
        <f>_xlfn.LET(
_xlpm.IfPMIOwedIsBlank,IF($J441 = "",0,$J441),
_xlpm.TotalMonthlyPaymentCalculation,$F441+$G441+$I441+_xlpm.IfPMIOwedIsBlank,
_xlpm.IsPrincipalZeroCondition,ROUND($H440,2) = 0,
_xlpm.IsPrincipalRemainingBlankCondition,$H440="",
_xlpm.IsPeriodBlankCondition,ISBLANK($A441),
_xlpm.Calculation,IF(_xlpm.IsPeriodBlankCondition,"",IF(_xlpm.IsPrincipalRemainingBlankCondition,"",IF(_xlpm.IsPrincipalZeroCondition,"",_xlpm.TotalMonthlyPaymentCalculation))),
_xlpm.Calculation
)</f>
        <v/>
      </c>
      <c r="N441" s="5"/>
    </row>
    <row r="442" spans="2:14" x14ac:dyDescent="0.3">
      <c r="B442" s="53" t="str">
        <f t="shared" si="6"/>
        <v/>
      </c>
      <c r="C442" s="70" t="str">
        <f>IF(ISBLANK($A442),"",'Variable Mortgage Schedule'!$C442)</f>
        <v/>
      </c>
      <c r="D442" s="63" t="str">
        <f>_xlfn.LET(
_xlpm.Payment,IF(OR($C442&lt;&gt;$C441,$C441=""),-PMT($C442/12,COUNT($A442:$A$625),$H441),$D441),
_xlpm.IsPrincipalRemainingZeroCondition,ROUND($H441,2)=0,
_xlpm.IsPrincipalRemainingBlankCondition,$H441="",
_xlpm.IsPeriodBlankCondition,ISBLANK($A442),
_xlpm.Calculation,IF(_xlpm.IsPeriodBlankCondition,"",IF(_xlpm.IsPrincipalRemainingBlankCondition,"",IF(_xlpm.IsPrincipalRemainingZeroCondition,"",_xlpm.Payment))),
_xlpm.Calculation
)</f>
        <v/>
      </c>
      <c r="E442" s="5" t="str">
        <f>_xlfn.LET(
_xlpm.StartingPrincipalBalance,$H441,
_xlpm.IsPrincipalRemainingZeroCondition,ROUND($H441,2)=0,
_xlpm.IsPrincipalRemainingBlankCondition,$H441="",
_xlpm.IsPeriodBlankCondition,ISBLANK($A442),
_xlpm.Calculation,IF(_xlpm.IsPeriodBlankCondition,"",IF(_xlpm.IsPrincipalRemainingBlankCondition,"",IF(_xlpm.IsPrincipalRemainingZeroCondition,"",_xlpm.StartingPrincipalBalance))),
_xlpm.Calculation
)</f>
        <v/>
      </c>
      <c r="F442" s="5" t="str" cm="1">
        <f t="array" ref="F442">_xlfn.LET(
_xlpm.InterestCalculation,$H441*($C442/12),
_xlpm.IsPrincipalRemainingZeroCondition,ROUND($H441,2)=0,
_xlpm.IsPrincipalRemainingBlankCondition,$H441="",
_xlpm.IsPeriodBlankCondition,ISBLANK($A442),
_xlpm.Calculation,IF(_xlpm.IsPeriodBlankCondition,"",IF(_xlpm.IsPrincipalRemainingBlankCondition,"",IF(_xlpm.IsPrincipalRemainingZeroCondition,"",_xlpm.InterestCalculation))),
_xlpm.Calculation
)</f>
        <v/>
      </c>
      <c r="G442" s="5" t="str">
        <f>_xlfn.LET(
_xlpm.PrincipalOwedCalculation,$D442-$F442,
_xlpm.IsPrincipalLessThenOrEqualToMonthlyPaymentCondition,$H441&lt;=$D442,
_xlpm.IsPrincipalZeroCondition,ROUND($H441,2) = 0,
_xlpm.IsPrincipalRemainingBlankCondition,$H441="",
_xlpm.IsPeriodBlankCondition,ISBLANK($A442),
_xlpm.Calculation,IF(_xlpm.IsPeriodBlankCondition,"",IF(_xlpm.IsPrincipalRemainingBlankCondition,"",IF(_xlpm.IsPrincipalZeroCondition,"",IF(_xlpm.IsPrincipalLessThenOrEqualToMonthlyPaymentCondition,$H441,_xlpm.PrincipalOwedCalculation)))),
_xlpm.Calculation
)</f>
        <v/>
      </c>
      <c r="H442" s="5" t="str">
        <f>_xlfn.LET(
_xlpm.StartingBalanceGreaterThanPrincipalOwedPlusPrepaymentCondition,$E442&gt;=$G442,
_xlpm.IsPrincpalOwedPlusPrepaymentLessThanOrEqualToPrincipalRemainingCondition,ROUND($G442,2)&lt;=ROUND($H441,2),
_xlpm.IsCurrentPrincapalOwedAmtGreaterThanPrevPrincipalOwedCondition,$G441&gt;$H441,
_xlpm.IsPrincipalZeroCondition,ROUND($H441,2) = 0,
_xlpm.IsPrincipalRemainingBlankCondition,$H441="",
_xlpm.IsPeriodBlankCondition,ISBLANK($A442),
_xlpm.Calculation,IF(_xlpm.IsPeriodBlankCondition,"",IF(_xlpm.IsPrincipalRemainingBlankCondition,"",IF(_xlpm.IsPrincipalZeroCondition,"",IF(_xlpm.StartingBalanceGreaterThanPrincipalOwedPlusPrepaymentCondition,$E442-$G442,0)))),
_xlpm.Calculation
)</f>
        <v/>
      </c>
      <c r="I442" s="5" t="str">
        <f>_xlfn.LET(
_xlpm.PrincpalRemainingCalculation,$B$11,
_xlpm.IsPrincipalZeroCondition,ROUND($H441,2) = 0,
_xlpm.IsPrincipalRemainingBlankCondition,$H441="",
_xlpm.IsPeriodBlankCondition,ISBLANK($A442),
_xlpm.Calculation,IF(_xlpm.IsPeriodBlankCondition,"",IF(_xlpm.IsPrincipalRemainingBlankCondition,"",IF(_xlpm.IsPrincipalZeroCondition,"",_xlpm.PrincpalRemainingCalculation))),
_xlpm.Calculation
)</f>
        <v/>
      </c>
      <c r="J442" s="5" t="str">
        <f>_xlfn.LET(
_xlpm.IsPrincipalRemainingLessThanOrEqualToPMICutoffAmtCondition,$H441&lt;=$B$2*(1-$B$13),
_xlpm.PMIMonthlyPayment,$B$17,
_xlpm.IsPrincipalZeroCondition,ROUND($H441,2) = 0,
_xlpm.IsPrincipalRemainingBlankCondition,$H441="",
_xlpm.IsPeriodBlankCondition,ISBLANK($A442),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42" s="5" t="str">
        <f>_xlfn.LET(
_xlpm.IfPMIOwedIsBlank,IF($J442 = "",0,$J442),
_xlpm.TotalMonthlyPaymentCalculation,$F442+$G442+$I442+_xlpm.IfPMIOwedIsBlank,
_xlpm.IsPrincipalZeroCondition,ROUND($H441,2) = 0,
_xlpm.IsPrincipalRemainingBlankCondition,$H441="",
_xlpm.IsPeriodBlankCondition,ISBLANK($A442),
_xlpm.Calculation,IF(_xlpm.IsPeriodBlankCondition,"",IF(_xlpm.IsPrincipalRemainingBlankCondition,"",IF(_xlpm.IsPrincipalZeroCondition,"",_xlpm.TotalMonthlyPaymentCalculation))),
_xlpm.Calculation
)</f>
        <v/>
      </c>
      <c r="N442" s="5"/>
    </row>
    <row r="443" spans="2:14" x14ac:dyDescent="0.3">
      <c r="B443" s="53" t="str">
        <f t="shared" si="6"/>
        <v/>
      </c>
      <c r="C443" s="70" t="str">
        <f>IF(ISBLANK($A443),"",'Variable Mortgage Schedule'!$C443)</f>
        <v/>
      </c>
      <c r="D443" s="63" t="str">
        <f>_xlfn.LET(
_xlpm.Payment,IF(OR($C443&lt;&gt;$C442,$C442=""),-PMT($C443/12,COUNT($A443:$A$625),$H442),$D442),
_xlpm.IsPrincipalRemainingZeroCondition,ROUND($H442,2)=0,
_xlpm.IsPrincipalRemainingBlankCondition,$H442="",
_xlpm.IsPeriodBlankCondition,ISBLANK($A443),
_xlpm.Calculation,IF(_xlpm.IsPeriodBlankCondition,"",IF(_xlpm.IsPrincipalRemainingBlankCondition,"",IF(_xlpm.IsPrincipalRemainingZeroCondition,"",_xlpm.Payment))),
_xlpm.Calculation
)</f>
        <v/>
      </c>
      <c r="E443" s="5" t="str">
        <f>_xlfn.LET(
_xlpm.StartingPrincipalBalance,$H442,
_xlpm.IsPrincipalRemainingZeroCondition,ROUND($H442,2)=0,
_xlpm.IsPrincipalRemainingBlankCondition,$H442="",
_xlpm.IsPeriodBlankCondition,ISBLANK($A443),
_xlpm.Calculation,IF(_xlpm.IsPeriodBlankCondition,"",IF(_xlpm.IsPrincipalRemainingBlankCondition,"",IF(_xlpm.IsPrincipalRemainingZeroCondition,"",_xlpm.StartingPrincipalBalance))),
_xlpm.Calculation
)</f>
        <v/>
      </c>
      <c r="F443" s="5" t="str" cm="1">
        <f t="array" ref="F443">_xlfn.LET(
_xlpm.InterestCalculation,$H442*($C443/12),
_xlpm.IsPrincipalRemainingZeroCondition,ROUND($H442,2)=0,
_xlpm.IsPrincipalRemainingBlankCondition,$H442="",
_xlpm.IsPeriodBlankCondition,ISBLANK($A443),
_xlpm.Calculation,IF(_xlpm.IsPeriodBlankCondition,"",IF(_xlpm.IsPrincipalRemainingBlankCondition,"",IF(_xlpm.IsPrincipalRemainingZeroCondition,"",_xlpm.InterestCalculation))),
_xlpm.Calculation
)</f>
        <v/>
      </c>
      <c r="G443" s="5" t="str">
        <f>_xlfn.LET(
_xlpm.PrincipalOwedCalculation,$D443-$F443,
_xlpm.IsPrincipalLessThenOrEqualToMonthlyPaymentCondition,$H442&lt;=$D443,
_xlpm.IsPrincipalZeroCondition,ROUND($H442,2) = 0,
_xlpm.IsPrincipalRemainingBlankCondition,$H442="",
_xlpm.IsPeriodBlankCondition,ISBLANK($A443),
_xlpm.Calculation,IF(_xlpm.IsPeriodBlankCondition,"",IF(_xlpm.IsPrincipalRemainingBlankCondition,"",IF(_xlpm.IsPrincipalZeroCondition,"",IF(_xlpm.IsPrincipalLessThenOrEqualToMonthlyPaymentCondition,$H442,_xlpm.PrincipalOwedCalculation)))),
_xlpm.Calculation
)</f>
        <v/>
      </c>
      <c r="H443" s="5" t="str">
        <f>_xlfn.LET(
_xlpm.StartingBalanceGreaterThanPrincipalOwedPlusPrepaymentCondition,$E443&gt;=$G443,
_xlpm.IsPrincpalOwedPlusPrepaymentLessThanOrEqualToPrincipalRemainingCondition,ROUND($G443,2)&lt;=ROUND($H442,2),
_xlpm.IsCurrentPrincapalOwedAmtGreaterThanPrevPrincipalOwedCondition,$G442&gt;$H442,
_xlpm.IsPrincipalZeroCondition,ROUND($H442,2) = 0,
_xlpm.IsPrincipalRemainingBlankCondition,$H442="",
_xlpm.IsPeriodBlankCondition,ISBLANK($A443),
_xlpm.Calculation,IF(_xlpm.IsPeriodBlankCondition,"",IF(_xlpm.IsPrincipalRemainingBlankCondition,"",IF(_xlpm.IsPrincipalZeroCondition,"",IF(_xlpm.StartingBalanceGreaterThanPrincipalOwedPlusPrepaymentCondition,$E443-$G443,0)))),
_xlpm.Calculation
)</f>
        <v/>
      </c>
      <c r="I443" s="5" t="str">
        <f>_xlfn.LET(
_xlpm.PrincpalRemainingCalculation,$B$11,
_xlpm.IsPrincipalZeroCondition,ROUND($H442,2) = 0,
_xlpm.IsPrincipalRemainingBlankCondition,$H442="",
_xlpm.IsPeriodBlankCondition,ISBLANK($A443),
_xlpm.Calculation,IF(_xlpm.IsPeriodBlankCondition,"",IF(_xlpm.IsPrincipalRemainingBlankCondition,"",IF(_xlpm.IsPrincipalZeroCondition,"",_xlpm.PrincpalRemainingCalculation))),
_xlpm.Calculation
)</f>
        <v/>
      </c>
      <c r="J443" s="5" t="str">
        <f>_xlfn.LET(
_xlpm.IsPrincipalRemainingLessThanOrEqualToPMICutoffAmtCondition,$H442&lt;=$B$2*(1-$B$13),
_xlpm.PMIMonthlyPayment,$B$17,
_xlpm.IsPrincipalZeroCondition,ROUND($H442,2) = 0,
_xlpm.IsPrincipalRemainingBlankCondition,$H442="",
_xlpm.IsPeriodBlankCondition,ISBLANK($A443),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43" s="5" t="str">
        <f>_xlfn.LET(
_xlpm.IfPMIOwedIsBlank,IF($J443 = "",0,$J443),
_xlpm.TotalMonthlyPaymentCalculation,$F443+$G443+$I443+_xlpm.IfPMIOwedIsBlank,
_xlpm.IsPrincipalZeroCondition,ROUND($H442,2) = 0,
_xlpm.IsPrincipalRemainingBlankCondition,$H442="",
_xlpm.IsPeriodBlankCondition,ISBLANK($A443),
_xlpm.Calculation,IF(_xlpm.IsPeriodBlankCondition,"",IF(_xlpm.IsPrincipalRemainingBlankCondition,"",IF(_xlpm.IsPrincipalZeroCondition,"",_xlpm.TotalMonthlyPaymentCalculation))),
_xlpm.Calculation
)</f>
        <v/>
      </c>
      <c r="N443" s="5"/>
    </row>
    <row r="444" spans="2:14" x14ac:dyDescent="0.3">
      <c r="B444" s="53" t="str">
        <f t="shared" si="6"/>
        <v/>
      </c>
      <c r="C444" s="70" t="str">
        <f>IF(ISBLANK($A444),"",'Variable Mortgage Schedule'!$C444)</f>
        <v/>
      </c>
      <c r="D444" s="63" t="str">
        <f>_xlfn.LET(
_xlpm.Payment,IF(OR($C444&lt;&gt;$C443,$C443=""),-PMT($C444/12,COUNT($A444:$A$625),$H443),$D443),
_xlpm.IsPrincipalRemainingZeroCondition,ROUND($H443,2)=0,
_xlpm.IsPrincipalRemainingBlankCondition,$H443="",
_xlpm.IsPeriodBlankCondition,ISBLANK($A444),
_xlpm.Calculation,IF(_xlpm.IsPeriodBlankCondition,"",IF(_xlpm.IsPrincipalRemainingBlankCondition,"",IF(_xlpm.IsPrincipalRemainingZeroCondition,"",_xlpm.Payment))),
_xlpm.Calculation
)</f>
        <v/>
      </c>
      <c r="E444" s="5" t="str">
        <f>_xlfn.LET(
_xlpm.StartingPrincipalBalance,$H443,
_xlpm.IsPrincipalRemainingZeroCondition,ROUND($H443,2)=0,
_xlpm.IsPrincipalRemainingBlankCondition,$H443="",
_xlpm.IsPeriodBlankCondition,ISBLANK($A444),
_xlpm.Calculation,IF(_xlpm.IsPeriodBlankCondition,"",IF(_xlpm.IsPrincipalRemainingBlankCondition,"",IF(_xlpm.IsPrincipalRemainingZeroCondition,"",_xlpm.StartingPrincipalBalance))),
_xlpm.Calculation
)</f>
        <v/>
      </c>
      <c r="F444" s="5" t="str" cm="1">
        <f t="array" ref="F444">_xlfn.LET(
_xlpm.InterestCalculation,$H443*($C444/12),
_xlpm.IsPrincipalRemainingZeroCondition,ROUND($H443,2)=0,
_xlpm.IsPrincipalRemainingBlankCondition,$H443="",
_xlpm.IsPeriodBlankCondition,ISBLANK($A444),
_xlpm.Calculation,IF(_xlpm.IsPeriodBlankCondition,"",IF(_xlpm.IsPrincipalRemainingBlankCondition,"",IF(_xlpm.IsPrincipalRemainingZeroCondition,"",_xlpm.InterestCalculation))),
_xlpm.Calculation
)</f>
        <v/>
      </c>
      <c r="G444" s="5" t="str">
        <f>_xlfn.LET(
_xlpm.PrincipalOwedCalculation,$D444-$F444,
_xlpm.IsPrincipalLessThenOrEqualToMonthlyPaymentCondition,$H443&lt;=$D444,
_xlpm.IsPrincipalZeroCondition,ROUND($H443,2) = 0,
_xlpm.IsPrincipalRemainingBlankCondition,$H443="",
_xlpm.IsPeriodBlankCondition,ISBLANK($A444),
_xlpm.Calculation,IF(_xlpm.IsPeriodBlankCondition,"",IF(_xlpm.IsPrincipalRemainingBlankCondition,"",IF(_xlpm.IsPrincipalZeroCondition,"",IF(_xlpm.IsPrincipalLessThenOrEqualToMonthlyPaymentCondition,$H443,_xlpm.PrincipalOwedCalculation)))),
_xlpm.Calculation
)</f>
        <v/>
      </c>
      <c r="H444" s="5" t="str">
        <f>_xlfn.LET(
_xlpm.StartingBalanceGreaterThanPrincipalOwedPlusPrepaymentCondition,$E444&gt;=$G444,
_xlpm.IsPrincpalOwedPlusPrepaymentLessThanOrEqualToPrincipalRemainingCondition,ROUND($G444,2)&lt;=ROUND($H443,2),
_xlpm.IsCurrentPrincapalOwedAmtGreaterThanPrevPrincipalOwedCondition,$G443&gt;$H443,
_xlpm.IsPrincipalZeroCondition,ROUND($H443,2) = 0,
_xlpm.IsPrincipalRemainingBlankCondition,$H443="",
_xlpm.IsPeriodBlankCondition,ISBLANK($A444),
_xlpm.Calculation,IF(_xlpm.IsPeriodBlankCondition,"",IF(_xlpm.IsPrincipalRemainingBlankCondition,"",IF(_xlpm.IsPrincipalZeroCondition,"",IF(_xlpm.StartingBalanceGreaterThanPrincipalOwedPlusPrepaymentCondition,$E444-$G444,0)))),
_xlpm.Calculation
)</f>
        <v/>
      </c>
      <c r="I444" s="5" t="str">
        <f>_xlfn.LET(
_xlpm.PrincpalRemainingCalculation,$B$11,
_xlpm.IsPrincipalZeroCondition,ROUND($H443,2) = 0,
_xlpm.IsPrincipalRemainingBlankCondition,$H443="",
_xlpm.IsPeriodBlankCondition,ISBLANK($A444),
_xlpm.Calculation,IF(_xlpm.IsPeriodBlankCondition,"",IF(_xlpm.IsPrincipalRemainingBlankCondition,"",IF(_xlpm.IsPrincipalZeroCondition,"",_xlpm.PrincpalRemainingCalculation))),
_xlpm.Calculation
)</f>
        <v/>
      </c>
      <c r="J444" s="5" t="str">
        <f>_xlfn.LET(
_xlpm.IsPrincipalRemainingLessThanOrEqualToPMICutoffAmtCondition,$H443&lt;=$B$2*(1-$B$13),
_xlpm.PMIMonthlyPayment,$B$17,
_xlpm.IsPrincipalZeroCondition,ROUND($H443,2) = 0,
_xlpm.IsPrincipalRemainingBlankCondition,$H443="",
_xlpm.IsPeriodBlankCondition,ISBLANK($A444),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44" s="5" t="str">
        <f>_xlfn.LET(
_xlpm.IfPMIOwedIsBlank,IF($J444 = "",0,$J444),
_xlpm.TotalMonthlyPaymentCalculation,$F444+$G444+$I444+_xlpm.IfPMIOwedIsBlank,
_xlpm.IsPrincipalZeroCondition,ROUND($H443,2) = 0,
_xlpm.IsPrincipalRemainingBlankCondition,$H443="",
_xlpm.IsPeriodBlankCondition,ISBLANK($A444),
_xlpm.Calculation,IF(_xlpm.IsPeriodBlankCondition,"",IF(_xlpm.IsPrincipalRemainingBlankCondition,"",IF(_xlpm.IsPrincipalZeroCondition,"",_xlpm.TotalMonthlyPaymentCalculation))),
_xlpm.Calculation
)</f>
        <v/>
      </c>
      <c r="N444" s="5"/>
    </row>
    <row r="445" spans="2:14" x14ac:dyDescent="0.3">
      <c r="B445" s="53" t="str">
        <f t="shared" si="6"/>
        <v/>
      </c>
      <c r="C445" s="70" t="str">
        <f>IF(ISBLANK($A445),"",'Variable Mortgage Schedule'!$C445)</f>
        <v/>
      </c>
      <c r="D445" s="63" t="str">
        <f>_xlfn.LET(
_xlpm.Payment,IF(OR($C445&lt;&gt;$C444,$C444=""),-PMT($C445/12,COUNT($A445:$A$625),$H444),$D444),
_xlpm.IsPrincipalRemainingZeroCondition,ROUND($H444,2)=0,
_xlpm.IsPrincipalRemainingBlankCondition,$H444="",
_xlpm.IsPeriodBlankCondition,ISBLANK($A445),
_xlpm.Calculation,IF(_xlpm.IsPeriodBlankCondition,"",IF(_xlpm.IsPrincipalRemainingBlankCondition,"",IF(_xlpm.IsPrincipalRemainingZeroCondition,"",_xlpm.Payment))),
_xlpm.Calculation
)</f>
        <v/>
      </c>
      <c r="E445" s="5" t="str">
        <f>_xlfn.LET(
_xlpm.StartingPrincipalBalance,$H444,
_xlpm.IsPrincipalRemainingZeroCondition,ROUND($H444,2)=0,
_xlpm.IsPrincipalRemainingBlankCondition,$H444="",
_xlpm.IsPeriodBlankCondition,ISBLANK($A445),
_xlpm.Calculation,IF(_xlpm.IsPeriodBlankCondition,"",IF(_xlpm.IsPrincipalRemainingBlankCondition,"",IF(_xlpm.IsPrincipalRemainingZeroCondition,"",_xlpm.StartingPrincipalBalance))),
_xlpm.Calculation
)</f>
        <v/>
      </c>
      <c r="F445" s="5" t="str" cm="1">
        <f t="array" ref="F445">_xlfn.LET(
_xlpm.InterestCalculation,$H444*($C445/12),
_xlpm.IsPrincipalRemainingZeroCondition,ROUND($H444,2)=0,
_xlpm.IsPrincipalRemainingBlankCondition,$H444="",
_xlpm.IsPeriodBlankCondition,ISBLANK($A445),
_xlpm.Calculation,IF(_xlpm.IsPeriodBlankCondition,"",IF(_xlpm.IsPrincipalRemainingBlankCondition,"",IF(_xlpm.IsPrincipalRemainingZeroCondition,"",_xlpm.InterestCalculation))),
_xlpm.Calculation
)</f>
        <v/>
      </c>
      <c r="G445" s="5" t="str">
        <f>_xlfn.LET(
_xlpm.PrincipalOwedCalculation,$D445-$F445,
_xlpm.IsPrincipalLessThenOrEqualToMonthlyPaymentCondition,$H444&lt;=$D445,
_xlpm.IsPrincipalZeroCondition,ROUND($H444,2) = 0,
_xlpm.IsPrincipalRemainingBlankCondition,$H444="",
_xlpm.IsPeriodBlankCondition,ISBLANK($A445),
_xlpm.Calculation,IF(_xlpm.IsPeriodBlankCondition,"",IF(_xlpm.IsPrincipalRemainingBlankCondition,"",IF(_xlpm.IsPrincipalZeroCondition,"",IF(_xlpm.IsPrincipalLessThenOrEqualToMonthlyPaymentCondition,$H444,_xlpm.PrincipalOwedCalculation)))),
_xlpm.Calculation
)</f>
        <v/>
      </c>
      <c r="H445" s="5" t="str">
        <f>_xlfn.LET(
_xlpm.StartingBalanceGreaterThanPrincipalOwedPlusPrepaymentCondition,$E445&gt;=$G445,
_xlpm.IsPrincpalOwedPlusPrepaymentLessThanOrEqualToPrincipalRemainingCondition,ROUND($G445,2)&lt;=ROUND($H444,2),
_xlpm.IsCurrentPrincapalOwedAmtGreaterThanPrevPrincipalOwedCondition,$G444&gt;$H444,
_xlpm.IsPrincipalZeroCondition,ROUND($H444,2) = 0,
_xlpm.IsPrincipalRemainingBlankCondition,$H444="",
_xlpm.IsPeriodBlankCondition,ISBLANK($A445),
_xlpm.Calculation,IF(_xlpm.IsPeriodBlankCondition,"",IF(_xlpm.IsPrincipalRemainingBlankCondition,"",IF(_xlpm.IsPrincipalZeroCondition,"",IF(_xlpm.StartingBalanceGreaterThanPrincipalOwedPlusPrepaymentCondition,$E445-$G445,0)))),
_xlpm.Calculation
)</f>
        <v/>
      </c>
      <c r="I445" s="5" t="str">
        <f>_xlfn.LET(
_xlpm.PrincpalRemainingCalculation,$B$11,
_xlpm.IsPrincipalZeroCondition,ROUND($H444,2) = 0,
_xlpm.IsPrincipalRemainingBlankCondition,$H444="",
_xlpm.IsPeriodBlankCondition,ISBLANK($A445),
_xlpm.Calculation,IF(_xlpm.IsPeriodBlankCondition,"",IF(_xlpm.IsPrincipalRemainingBlankCondition,"",IF(_xlpm.IsPrincipalZeroCondition,"",_xlpm.PrincpalRemainingCalculation))),
_xlpm.Calculation
)</f>
        <v/>
      </c>
      <c r="J445" s="5" t="str">
        <f>_xlfn.LET(
_xlpm.IsPrincipalRemainingLessThanOrEqualToPMICutoffAmtCondition,$H444&lt;=$B$2*(1-$B$13),
_xlpm.PMIMonthlyPayment,$B$17,
_xlpm.IsPrincipalZeroCondition,ROUND($H444,2) = 0,
_xlpm.IsPrincipalRemainingBlankCondition,$H444="",
_xlpm.IsPeriodBlankCondition,ISBLANK($A445),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45" s="5" t="str">
        <f>_xlfn.LET(
_xlpm.IfPMIOwedIsBlank,IF($J445 = "",0,$J445),
_xlpm.TotalMonthlyPaymentCalculation,$F445+$G445+$I445+_xlpm.IfPMIOwedIsBlank,
_xlpm.IsPrincipalZeroCondition,ROUND($H444,2) = 0,
_xlpm.IsPrincipalRemainingBlankCondition,$H444="",
_xlpm.IsPeriodBlankCondition,ISBLANK($A445),
_xlpm.Calculation,IF(_xlpm.IsPeriodBlankCondition,"",IF(_xlpm.IsPrincipalRemainingBlankCondition,"",IF(_xlpm.IsPrincipalZeroCondition,"",_xlpm.TotalMonthlyPaymentCalculation))),
_xlpm.Calculation
)</f>
        <v/>
      </c>
      <c r="N445" s="5"/>
    </row>
    <row r="446" spans="2:14" x14ac:dyDescent="0.3">
      <c r="B446" s="53" t="str">
        <f t="shared" si="6"/>
        <v/>
      </c>
      <c r="C446" s="70" t="str">
        <f>IF(ISBLANK($A446),"",'Variable Mortgage Schedule'!$C446)</f>
        <v/>
      </c>
      <c r="D446" s="63" t="str">
        <f>_xlfn.LET(
_xlpm.Payment,IF(OR($C446&lt;&gt;$C445,$C445=""),-PMT($C446/12,COUNT($A446:$A$625),$H445),$D445),
_xlpm.IsPrincipalRemainingZeroCondition,ROUND($H445,2)=0,
_xlpm.IsPrincipalRemainingBlankCondition,$H445="",
_xlpm.IsPeriodBlankCondition,ISBLANK($A446),
_xlpm.Calculation,IF(_xlpm.IsPeriodBlankCondition,"",IF(_xlpm.IsPrincipalRemainingBlankCondition,"",IF(_xlpm.IsPrincipalRemainingZeroCondition,"",_xlpm.Payment))),
_xlpm.Calculation
)</f>
        <v/>
      </c>
      <c r="E446" s="5" t="str">
        <f>_xlfn.LET(
_xlpm.StartingPrincipalBalance,$H445,
_xlpm.IsPrincipalRemainingZeroCondition,ROUND($H445,2)=0,
_xlpm.IsPrincipalRemainingBlankCondition,$H445="",
_xlpm.IsPeriodBlankCondition,ISBLANK($A446),
_xlpm.Calculation,IF(_xlpm.IsPeriodBlankCondition,"",IF(_xlpm.IsPrincipalRemainingBlankCondition,"",IF(_xlpm.IsPrincipalRemainingZeroCondition,"",_xlpm.StartingPrincipalBalance))),
_xlpm.Calculation
)</f>
        <v/>
      </c>
      <c r="F446" s="5" t="str" cm="1">
        <f t="array" ref="F446">_xlfn.LET(
_xlpm.InterestCalculation,$H445*($C446/12),
_xlpm.IsPrincipalRemainingZeroCondition,ROUND($H445,2)=0,
_xlpm.IsPrincipalRemainingBlankCondition,$H445="",
_xlpm.IsPeriodBlankCondition,ISBLANK($A446),
_xlpm.Calculation,IF(_xlpm.IsPeriodBlankCondition,"",IF(_xlpm.IsPrincipalRemainingBlankCondition,"",IF(_xlpm.IsPrincipalRemainingZeroCondition,"",_xlpm.InterestCalculation))),
_xlpm.Calculation
)</f>
        <v/>
      </c>
      <c r="G446" s="5" t="str">
        <f>_xlfn.LET(
_xlpm.PrincipalOwedCalculation,$D446-$F446,
_xlpm.IsPrincipalLessThenOrEqualToMonthlyPaymentCondition,$H445&lt;=$D446,
_xlpm.IsPrincipalZeroCondition,ROUND($H445,2) = 0,
_xlpm.IsPrincipalRemainingBlankCondition,$H445="",
_xlpm.IsPeriodBlankCondition,ISBLANK($A446),
_xlpm.Calculation,IF(_xlpm.IsPeriodBlankCondition,"",IF(_xlpm.IsPrincipalRemainingBlankCondition,"",IF(_xlpm.IsPrincipalZeroCondition,"",IF(_xlpm.IsPrincipalLessThenOrEqualToMonthlyPaymentCondition,$H445,_xlpm.PrincipalOwedCalculation)))),
_xlpm.Calculation
)</f>
        <v/>
      </c>
      <c r="H446" s="5" t="str">
        <f>_xlfn.LET(
_xlpm.StartingBalanceGreaterThanPrincipalOwedPlusPrepaymentCondition,$E446&gt;=$G446,
_xlpm.IsPrincpalOwedPlusPrepaymentLessThanOrEqualToPrincipalRemainingCondition,ROUND($G446,2)&lt;=ROUND($H445,2),
_xlpm.IsCurrentPrincapalOwedAmtGreaterThanPrevPrincipalOwedCondition,$G445&gt;$H445,
_xlpm.IsPrincipalZeroCondition,ROUND($H445,2) = 0,
_xlpm.IsPrincipalRemainingBlankCondition,$H445="",
_xlpm.IsPeriodBlankCondition,ISBLANK($A446),
_xlpm.Calculation,IF(_xlpm.IsPeriodBlankCondition,"",IF(_xlpm.IsPrincipalRemainingBlankCondition,"",IF(_xlpm.IsPrincipalZeroCondition,"",IF(_xlpm.StartingBalanceGreaterThanPrincipalOwedPlusPrepaymentCondition,$E446-$G446,0)))),
_xlpm.Calculation
)</f>
        <v/>
      </c>
      <c r="I446" s="5" t="str">
        <f>_xlfn.LET(
_xlpm.PrincpalRemainingCalculation,$B$11,
_xlpm.IsPrincipalZeroCondition,ROUND($H445,2) = 0,
_xlpm.IsPrincipalRemainingBlankCondition,$H445="",
_xlpm.IsPeriodBlankCondition,ISBLANK($A446),
_xlpm.Calculation,IF(_xlpm.IsPeriodBlankCondition,"",IF(_xlpm.IsPrincipalRemainingBlankCondition,"",IF(_xlpm.IsPrincipalZeroCondition,"",_xlpm.PrincpalRemainingCalculation))),
_xlpm.Calculation
)</f>
        <v/>
      </c>
      <c r="J446" s="5" t="str">
        <f>_xlfn.LET(
_xlpm.IsPrincipalRemainingLessThanOrEqualToPMICutoffAmtCondition,$H445&lt;=$B$2*(1-$B$13),
_xlpm.PMIMonthlyPayment,$B$17,
_xlpm.IsPrincipalZeroCondition,ROUND($H445,2) = 0,
_xlpm.IsPrincipalRemainingBlankCondition,$H445="",
_xlpm.IsPeriodBlankCondition,ISBLANK($A446),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46" s="5" t="str">
        <f>_xlfn.LET(
_xlpm.IfPMIOwedIsBlank,IF($J446 = "",0,$J446),
_xlpm.TotalMonthlyPaymentCalculation,$F446+$G446+$I446+_xlpm.IfPMIOwedIsBlank,
_xlpm.IsPrincipalZeroCondition,ROUND($H445,2) = 0,
_xlpm.IsPrincipalRemainingBlankCondition,$H445="",
_xlpm.IsPeriodBlankCondition,ISBLANK($A446),
_xlpm.Calculation,IF(_xlpm.IsPeriodBlankCondition,"",IF(_xlpm.IsPrincipalRemainingBlankCondition,"",IF(_xlpm.IsPrincipalZeroCondition,"",_xlpm.TotalMonthlyPaymentCalculation))),
_xlpm.Calculation
)</f>
        <v/>
      </c>
      <c r="N446" s="5"/>
    </row>
    <row r="447" spans="2:14" x14ac:dyDescent="0.3">
      <c r="B447" s="53" t="str">
        <f t="shared" si="6"/>
        <v/>
      </c>
      <c r="C447" s="70" t="str">
        <f>IF(ISBLANK($A447),"",'Variable Mortgage Schedule'!$C447)</f>
        <v/>
      </c>
      <c r="D447" s="63" t="str">
        <f>_xlfn.LET(
_xlpm.Payment,IF(OR($C447&lt;&gt;$C446,$C446=""),-PMT($C447/12,COUNT($A447:$A$625),$H446),$D446),
_xlpm.IsPrincipalRemainingZeroCondition,ROUND($H446,2)=0,
_xlpm.IsPrincipalRemainingBlankCondition,$H446="",
_xlpm.IsPeriodBlankCondition,ISBLANK($A447),
_xlpm.Calculation,IF(_xlpm.IsPeriodBlankCondition,"",IF(_xlpm.IsPrincipalRemainingBlankCondition,"",IF(_xlpm.IsPrincipalRemainingZeroCondition,"",_xlpm.Payment))),
_xlpm.Calculation
)</f>
        <v/>
      </c>
      <c r="E447" s="5" t="str">
        <f>_xlfn.LET(
_xlpm.StartingPrincipalBalance,$H446,
_xlpm.IsPrincipalRemainingZeroCondition,ROUND($H446,2)=0,
_xlpm.IsPrincipalRemainingBlankCondition,$H446="",
_xlpm.IsPeriodBlankCondition,ISBLANK($A447),
_xlpm.Calculation,IF(_xlpm.IsPeriodBlankCondition,"",IF(_xlpm.IsPrincipalRemainingBlankCondition,"",IF(_xlpm.IsPrincipalRemainingZeroCondition,"",_xlpm.StartingPrincipalBalance))),
_xlpm.Calculation
)</f>
        <v/>
      </c>
      <c r="F447" s="5" t="str" cm="1">
        <f t="array" ref="F447">_xlfn.LET(
_xlpm.InterestCalculation,$H446*($C447/12),
_xlpm.IsPrincipalRemainingZeroCondition,ROUND($H446,2)=0,
_xlpm.IsPrincipalRemainingBlankCondition,$H446="",
_xlpm.IsPeriodBlankCondition,ISBLANK($A447),
_xlpm.Calculation,IF(_xlpm.IsPeriodBlankCondition,"",IF(_xlpm.IsPrincipalRemainingBlankCondition,"",IF(_xlpm.IsPrincipalRemainingZeroCondition,"",_xlpm.InterestCalculation))),
_xlpm.Calculation
)</f>
        <v/>
      </c>
      <c r="G447" s="5" t="str">
        <f>_xlfn.LET(
_xlpm.PrincipalOwedCalculation,$D447-$F447,
_xlpm.IsPrincipalLessThenOrEqualToMonthlyPaymentCondition,$H446&lt;=$D447,
_xlpm.IsPrincipalZeroCondition,ROUND($H446,2) = 0,
_xlpm.IsPrincipalRemainingBlankCondition,$H446="",
_xlpm.IsPeriodBlankCondition,ISBLANK($A447),
_xlpm.Calculation,IF(_xlpm.IsPeriodBlankCondition,"",IF(_xlpm.IsPrincipalRemainingBlankCondition,"",IF(_xlpm.IsPrincipalZeroCondition,"",IF(_xlpm.IsPrincipalLessThenOrEqualToMonthlyPaymentCondition,$H446,_xlpm.PrincipalOwedCalculation)))),
_xlpm.Calculation
)</f>
        <v/>
      </c>
      <c r="H447" s="5" t="str">
        <f>_xlfn.LET(
_xlpm.StartingBalanceGreaterThanPrincipalOwedPlusPrepaymentCondition,$E447&gt;=$G447,
_xlpm.IsPrincpalOwedPlusPrepaymentLessThanOrEqualToPrincipalRemainingCondition,ROUND($G447,2)&lt;=ROUND($H446,2),
_xlpm.IsCurrentPrincapalOwedAmtGreaterThanPrevPrincipalOwedCondition,$G446&gt;$H446,
_xlpm.IsPrincipalZeroCondition,ROUND($H446,2) = 0,
_xlpm.IsPrincipalRemainingBlankCondition,$H446="",
_xlpm.IsPeriodBlankCondition,ISBLANK($A447),
_xlpm.Calculation,IF(_xlpm.IsPeriodBlankCondition,"",IF(_xlpm.IsPrincipalRemainingBlankCondition,"",IF(_xlpm.IsPrincipalZeroCondition,"",IF(_xlpm.StartingBalanceGreaterThanPrincipalOwedPlusPrepaymentCondition,$E447-$G447,0)))),
_xlpm.Calculation
)</f>
        <v/>
      </c>
      <c r="I447" s="5" t="str">
        <f>_xlfn.LET(
_xlpm.PrincpalRemainingCalculation,$B$11,
_xlpm.IsPrincipalZeroCondition,ROUND($H446,2) = 0,
_xlpm.IsPrincipalRemainingBlankCondition,$H446="",
_xlpm.IsPeriodBlankCondition,ISBLANK($A447),
_xlpm.Calculation,IF(_xlpm.IsPeriodBlankCondition,"",IF(_xlpm.IsPrincipalRemainingBlankCondition,"",IF(_xlpm.IsPrincipalZeroCondition,"",_xlpm.PrincpalRemainingCalculation))),
_xlpm.Calculation
)</f>
        <v/>
      </c>
      <c r="J447" s="5" t="str">
        <f>_xlfn.LET(
_xlpm.IsPrincipalRemainingLessThanOrEqualToPMICutoffAmtCondition,$H446&lt;=$B$2*(1-$B$13),
_xlpm.PMIMonthlyPayment,$B$17,
_xlpm.IsPrincipalZeroCondition,ROUND($H446,2) = 0,
_xlpm.IsPrincipalRemainingBlankCondition,$H446="",
_xlpm.IsPeriodBlankCondition,ISBLANK($A447),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47" s="5" t="str">
        <f>_xlfn.LET(
_xlpm.IfPMIOwedIsBlank,IF($J447 = "",0,$J447),
_xlpm.TotalMonthlyPaymentCalculation,$F447+$G447+$I447+_xlpm.IfPMIOwedIsBlank,
_xlpm.IsPrincipalZeroCondition,ROUND($H446,2) = 0,
_xlpm.IsPrincipalRemainingBlankCondition,$H446="",
_xlpm.IsPeriodBlankCondition,ISBLANK($A447),
_xlpm.Calculation,IF(_xlpm.IsPeriodBlankCondition,"",IF(_xlpm.IsPrincipalRemainingBlankCondition,"",IF(_xlpm.IsPrincipalZeroCondition,"",_xlpm.TotalMonthlyPaymentCalculation))),
_xlpm.Calculation
)</f>
        <v/>
      </c>
      <c r="N447" s="5"/>
    </row>
    <row r="448" spans="2:14" x14ac:dyDescent="0.3">
      <c r="B448" s="53" t="str">
        <f t="shared" si="6"/>
        <v/>
      </c>
      <c r="C448" s="70" t="str">
        <f>IF(ISBLANK($A448),"",'Variable Mortgage Schedule'!$C448)</f>
        <v/>
      </c>
      <c r="D448" s="63" t="str">
        <f>_xlfn.LET(
_xlpm.Payment,IF(OR($C448&lt;&gt;$C447,$C447=""),-PMT($C448/12,COUNT($A448:$A$625),$H447),$D447),
_xlpm.IsPrincipalRemainingZeroCondition,ROUND($H447,2)=0,
_xlpm.IsPrincipalRemainingBlankCondition,$H447="",
_xlpm.IsPeriodBlankCondition,ISBLANK($A448),
_xlpm.Calculation,IF(_xlpm.IsPeriodBlankCondition,"",IF(_xlpm.IsPrincipalRemainingBlankCondition,"",IF(_xlpm.IsPrincipalRemainingZeroCondition,"",_xlpm.Payment))),
_xlpm.Calculation
)</f>
        <v/>
      </c>
      <c r="E448" s="5" t="str">
        <f>_xlfn.LET(
_xlpm.StartingPrincipalBalance,$H447,
_xlpm.IsPrincipalRemainingZeroCondition,ROUND($H447,2)=0,
_xlpm.IsPrincipalRemainingBlankCondition,$H447="",
_xlpm.IsPeriodBlankCondition,ISBLANK($A448),
_xlpm.Calculation,IF(_xlpm.IsPeriodBlankCondition,"",IF(_xlpm.IsPrincipalRemainingBlankCondition,"",IF(_xlpm.IsPrincipalRemainingZeroCondition,"",_xlpm.StartingPrincipalBalance))),
_xlpm.Calculation
)</f>
        <v/>
      </c>
      <c r="F448" s="5" t="str" cm="1">
        <f t="array" ref="F448">_xlfn.LET(
_xlpm.InterestCalculation,$H447*($C448/12),
_xlpm.IsPrincipalRemainingZeroCondition,ROUND($H447,2)=0,
_xlpm.IsPrincipalRemainingBlankCondition,$H447="",
_xlpm.IsPeriodBlankCondition,ISBLANK($A448),
_xlpm.Calculation,IF(_xlpm.IsPeriodBlankCondition,"",IF(_xlpm.IsPrincipalRemainingBlankCondition,"",IF(_xlpm.IsPrincipalRemainingZeroCondition,"",_xlpm.InterestCalculation))),
_xlpm.Calculation
)</f>
        <v/>
      </c>
      <c r="G448" s="5" t="str">
        <f>_xlfn.LET(
_xlpm.PrincipalOwedCalculation,$D448-$F448,
_xlpm.IsPrincipalLessThenOrEqualToMonthlyPaymentCondition,$H447&lt;=$D448,
_xlpm.IsPrincipalZeroCondition,ROUND($H447,2) = 0,
_xlpm.IsPrincipalRemainingBlankCondition,$H447="",
_xlpm.IsPeriodBlankCondition,ISBLANK($A448),
_xlpm.Calculation,IF(_xlpm.IsPeriodBlankCondition,"",IF(_xlpm.IsPrincipalRemainingBlankCondition,"",IF(_xlpm.IsPrincipalZeroCondition,"",IF(_xlpm.IsPrincipalLessThenOrEqualToMonthlyPaymentCondition,$H447,_xlpm.PrincipalOwedCalculation)))),
_xlpm.Calculation
)</f>
        <v/>
      </c>
      <c r="H448" s="5" t="str">
        <f>_xlfn.LET(
_xlpm.StartingBalanceGreaterThanPrincipalOwedPlusPrepaymentCondition,$E448&gt;=$G448,
_xlpm.IsPrincpalOwedPlusPrepaymentLessThanOrEqualToPrincipalRemainingCondition,ROUND($G448,2)&lt;=ROUND($H447,2),
_xlpm.IsCurrentPrincapalOwedAmtGreaterThanPrevPrincipalOwedCondition,$G447&gt;$H447,
_xlpm.IsPrincipalZeroCondition,ROUND($H447,2) = 0,
_xlpm.IsPrincipalRemainingBlankCondition,$H447="",
_xlpm.IsPeriodBlankCondition,ISBLANK($A448),
_xlpm.Calculation,IF(_xlpm.IsPeriodBlankCondition,"",IF(_xlpm.IsPrincipalRemainingBlankCondition,"",IF(_xlpm.IsPrincipalZeroCondition,"",IF(_xlpm.StartingBalanceGreaterThanPrincipalOwedPlusPrepaymentCondition,$E448-$G448,0)))),
_xlpm.Calculation
)</f>
        <v/>
      </c>
      <c r="I448" s="5" t="str">
        <f>_xlfn.LET(
_xlpm.PrincpalRemainingCalculation,$B$11,
_xlpm.IsPrincipalZeroCondition,ROUND($H447,2) = 0,
_xlpm.IsPrincipalRemainingBlankCondition,$H447="",
_xlpm.IsPeriodBlankCondition,ISBLANK($A448),
_xlpm.Calculation,IF(_xlpm.IsPeriodBlankCondition,"",IF(_xlpm.IsPrincipalRemainingBlankCondition,"",IF(_xlpm.IsPrincipalZeroCondition,"",_xlpm.PrincpalRemainingCalculation))),
_xlpm.Calculation
)</f>
        <v/>
      </c>
      <c r="J448" s="5" t="str">
        <f>_xlfn.LET(
_xlpm.IsPrincipalRemainingLessThanOrEqualToPMICutoffAmtCondition,$H447&lt;=$B$2*(1-$B$13),
_xlpm.PMIMonthlyPayment,$B$17,
_xlpm.IsPrincipalZeroCondition,ROUND($H447,2) = 0,
_xlpm.IsPrincipalRemainingBlankCondition,$H447="",
_xlpm.IsPeriodBlankCondition,ISBLANK($A448),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48" s="5" t="str">
        <f>_xlfn.LET(
_xlpm.IfPMIOwedIsBlank,IF($J448 = "",0,$J448),
_xlpm.TotalMonthlyPaymentCalculation,$F448+$G448+$I448+_xlpm.IfPMIOwedIsBlank,
_xlpm.IsPrincipalZeroCondition,ROUND($H447,2) = 0,
_xlpm.IsPrincipalRemainingBlankCondition,$H447="",
_xlpm.IsPeriodBlankCondition,ISBLANK($A448),
_xlpm.Calculation,IF(_xlpm.IsPeriodBlankCondition,"",IF(_xlpm.IsPrincipalRemainingBlankCondition,"",IF(_xlpm.IsPrincipalZeroCondition,"",_xlpm.TotalMonthlyPaymentCalculation))),
_xlpm.Calculation
)</f>
        <v/>
      </c>
      <c r="N448" s="5"/>
    </row>
    <row r="449" spans="2:14" x14ac:dyDescent="0.3">
      <c r="B449" s="53" t="str">
        <f t="shared" si="6"/>
        <v/>
      </c>
      <c r="C449" s="70" t="str">
        <f>IF(ISBLANK($A449),"",'Variable Mortgage Schedule'!$C449)</f>
        <v/>
      </c>
      <c r="D449" s="63" t="str">
        <f>_xlfn.LET(
_xlpm.Payment,IF(OR($C449&lt;&gt;$C448,$C448=""),-PMT($C449/12,COUNT($A449:$A$625),$H448),$D448),
_xlpm.IsPrincipalRemainingZeroCondition,ROUND($H448,2)=0,
_xlpm.IsPrincipalRemainingBlankCondition,$H448="",
_xlpm.IsPeriodBlankCondition,ISBLANK($A449),
_xlpm.Calculation,IF(_xlpm.IsPeriodBlankCondition,"",IF(_xlpm.IsPrincipalRemainingBlankCondition,"",IF(_xlpm.IsPrincipalRemainingZeroCondition,"",_xlpm.Payment))),
_xlpm.Calculation
)</f>
        <v/>
      </c>
      <c r="E449" s="5" t="str">
        <f>_xlfn.LET(
_xlpm.StartingPrincipalBalance,$H448,
_xlpm.IsPrincipalRemainingZeroCondition,ROUND($H448,2)=0,
_xlpm.IsPrincipalRemainingBlankCondition,$H448="",
_xlpm.IsPeriodBlankCondition,ISBLANK($A449),
_xlpm.Calculation,IF(_xlpm.IsPeriodBlankCondition,"",IF(_xlpm.IsPrincipalRemainingBlankCondition,"",IF(_xlpm.IsPrincipalRemainingZeroCondition,"",_xlpm.StartingPrincipalBalance))),
_xlpm.Calculation
)</f>
        <v/>
      </c>
      <c r="F449" s="5" t="str" cm="1">
        <f t="array" ref="F449">_xlfn.LET(
_xlpm.InterestCalculation,$H448*($C449/12),
_xlpm.IsPrincipalRemainingZeroCondition,ROUND($H448,2)=0,
_xlpm.IsPrincipalRemainingBlankCondition,$H448="",
_xlpm.IsPeriodBlankCondition,ISBLANK($A449),
_xlpm.Calculation,IF(_xlpm.IsPeriodBlankCondition,"",IF(_xlpm.IsPrincipalRemainingBlankCondition,"",IF(_xlpm.IsPrincipalRemainingZeroCondition,"",_xlpm.InterestCalculation))),
_xlpm.Calculation
)</f>
        <v/>
      </c>
      <c r="G449" s="5" t="str">
        <f>_xlfn.LET(
_xlpm.PrincipalOwedCalculation,$D449-$F449,
_xlpm.IsPrincipalLessThenOrEqualToMonthlyPaymentCondition,$H448&lt;=$D449,
_xlpm.IsPrincipalZeroCondition,ROUND($H448,2) = 0,
_xlpm.IsPrincipalRemainingBlankCondition,$H448="",
_xlpm.IsPeriodBlankCondition,ISBLANK($A449),
_xlpm.Calculation,IF(_xlpm.IsPeriodBlankCondition,"",IF(_xlpm.IsPrincipalRemainingBlankCondition,"",IF(_xlpm.IsPrincipalZeroCondition,"",IF(_xlpm.IsPrincipalLessThenOrEqualToMonthlyPaymentCondition,$H448,_xlpm.PrincipalOwedCalculation)))),
_xlpm.Calculation
)</f>
        <v/>
      </c>
      <c r="H449" s="5" t="str">
        <f>_xlfn.LET(
_xlpm.StartingBalanceGreaterThanPrincipalOwedPlusPrepaymentCondition,$E449&gt;=$G449,
_xlpm.IsPrincpalOwedPlusPrepaymentLessThanOrEqualToPrincipalRemainingCondition,ROUND($G449,2)&lt;=ROUND($H448,2),
_xlpm.IsCurrentPrincapalOwedAmtGreaterThanPrevPrincipalOwedCondition,$G448&gt;$H448,
_xlpm.IsPrincipalZeroCondition,ROUND($H448,2) = 0,
_xlpm.IsPrincipalRemainingBlankCondition,$H448="",
_xlpm.IsPeriodBlankCondition,ISBLANK($A449),
_xlpm.Calculation,IF(_xlpm.IsPeriodBlankCondition,"",IF(_xlpm.IsPrincipalRemainingBlankCondition,"",IF(_xlpm.IsPrincipalZeroCondition,"",IF(_xlpm.StartingBalanceGreaterThanPrincipalOwedPlusPrepaymentCondition,$E449-$G449,0)))),
_xlpm.Calculation
)</f>
        <v/>
      </c>
      <c r="I449" s="5" t="str">
        <f>_xlfn.LET(
_xlpm.PrincpalRemainingCalculation,$B$11,
_xlpm.IsPrincipalZeroCondition,ROUND($H448,2) = 0,
_xlpm.IsPrincipalRemainingBlankCondition,$H448="",
_xlpm.IsPeriodBlankCondition,ISBLANK($A449),
_xlpm.Calculation,IF(_xlpm.IsPeriodBlankCondition,"",IF(_xlpm.IsPrincipalRemainingBlankCondition,"",IF(_xlpm.IsPrincipalZeroCondition,"",_xlpm.PrincpalRemainingCalculation))),
_xlpm.Calculation
)</f>
        <v/>
      </c>
      <c r="J449" s="5" t="str">
        <f>_xlfn.LET(
_xlpm.IsPrincipalRemainingLessThanOrEqualToPMICutoffAmtCondition,$H448&lt;=$B$2*(1-$B$13),
_xlpm.PMIMonthlyPayment,$B$17,
_xlpm.IsPrincipalZeroCondition,ROUND($H448,2) = 0,
_xlpm.IsPrincipalRemainingBlankCondition,$H448="",
_xlpm.IsPeriodBlankCondition,ISBLANK($A449),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49" s="5" t="str">
        <f>_xlfn.LET(
_xlpm.IfPMIOwedIsBlank,IF($J449 = "",0,$J449),
_xlpm.TotalMonthlyPaymentCalculation,$F449+$G449+$I449+_xlpm.IfPMIOwedIsBlank,
_xlpm.IsPrincipalZeroCondition,ROUND($H448,2) = 0,
_xlpm.IsPrincipalRemainingBlankCondition,$H448="",
_xlpm.IsPeriodBlankCondition,ISBLANK($A449),
_xlpm.Calculation,IF(_xlpm.IsPeriodBlankCondition,"",IF(_xlpm.IsPrincipalRemainingBlankCondition,"",IF(_xlpm.IsPrincipalZeroCondition,"",_xlpm.TotalMonthlyPaymentCalculation))),
_xlpm.Calculation
)</f>
        <v/>
      </c>
      <c r="N449" s="5"/>
    </row>
    <row r="450" spans="2:14" x14ac:dyDescent="0.3">
      <c r="B450" s="53" t="str">
        <f t="shared" si="6"/>
        <v/>
      </c>
      <c r="C450" s="70" t="str">
        <f>IF(ISBLANK($A450),"",'Variable Mortgage Schedule'!$C450)</f>
        <v/>
      </c>
      <c r="D450" s="63" t="str">
        <f>_xlfn.LET(
_xlpm.Payment,IF(OR($C450&lt;&gt;$C449,$C449=""),-PMT($C450/12,COUNT($A450:$A$625),$H449),$D449),
_xlpm.IsPrincipalRemainingZeroCondition,ROUND($H449,2)=0,
_xlpm.IsPrincipalRemainingBlankCondition,$H449="",
_xlpm.IsPeriodBlankCondition,ISBLANK($A450),
_xlpm.Calculation,IF(_xlpm.IsPeriodBlankCondition,"",IF(_xlpm.IsPrincipalRemainingBlankCondition,"",IF(_xlpm.IsPrincipalRemainingZeroCondition,"",_xlpm.Payment))),
_xlpm.Calculation
)</f>
        <v/>
      </c>
      <c r="E450" s="5" t="str">
        <f>_xlfn.LET(
_xlpm.StartingPrincipalBalance,$H449,
_xlpm.IsPrincipalRemainingZeroCondition,ROUND($H449,2)=0,
_xlpm.IsPrincipalRemainingBlankCondition,$H449="",
_xlpm.IsPeriodBlankCondition,ISBLANK($A450),
_xlpm.Calculation,IF(_xlpm.IsPeriodBlankCondition,"",IF(_xlpm.IsPrincipalRemainingBlankCondition,"",IF(_xlpm.IsPrincipalRemainingZeroCondition,"",_xlpm.StartingPrincipalBalance))),
_xlpm.Calculation
)</f>
        <v/>
      </c>
      <c r="F450" s="5" t="str" cm="1">
        <f t="array" ref="F450">_xlfn.LET(
_xlpm.InterestCalculation,$H449*($C450/12),
_xlpm.IsPrincipalRemainingZeroCondition,ROUND($H449,2)=0,
_xlpm.IsPrincipalRemainingBlankCondition,$H449="",
_xlpm.IsPeriodBlankCondition,ISBLANK($A450),
_xlpm.Calculation,IF(_xlpm.IsPeriodBlankCondition,"",IF(_xlpm.IsPrincipalRemainingBlankCondition,"",IF(_xlpm.IsPrincipalRemainingZeroCondition,"",_xlpm.InterestCalculation))),
_xlpm.Calculation
)</f>
        <v/>
      </c>
      <c r="G450" s="5" t="str">
        <f>_xlfn.LET(
_xlpm.PrincipalOwedCalculation,$D450-$F450,
_xlpm.IsPrincipalLessThenOrEqualToMonthlyPaymentCondition,$H449&lt;=$D450,
_xlpm.IsPrincipalZeroCondition,ROUND($H449,2) = 0,
_xlpm.IsPrincipalRemainingBlankCondition,$H449="",
_xlpm.IsPeriodBlankCondition,ISBLANK($A450),
_xlpm.Calculation,IF(_xlpm.IsPeriodBlankCondition,"",IF(_xlpm.IsPrincipalRemainingBlankCondition,"",IF(_xlpm.IsPrincipalZeroCondition,"",IF(_xlpm.IsPrincipalLessThenOrEqualToMonthlyPaymentCondition,$H449,_xlpm.PrincipalOwedCalculation)))),
_xlpm.Calculation
)</f>
        <v/>
      </c>
      <c r="H450" s="5" t="str">
        <f>_xlfn.LET(
_xlpm.StartingBalanceGreaterThanPrincipalOwedPlusPrepaymentCondition,$E450&gt;=$G450,
_xlpm.IsPrincpalOwedPlusPrepaymentLessThanOrEqualToPrincipalRemainingCondition,ROUND($G450,2)&lt;=ROUND($H449,2),
_xlpm.IsCurrentPrincapalOwedAmtGreaterThanPrevPrincipalOwedCondition,$G449&gt;$H449,
_xlpm.IsPrincipalZeroCondition,ROUND($H449,2) = 0,
_xlpm.IsPrincipalRemainingBlankCondition,$H449="",
_xlpm.IsPeriodBlankCondition,ISBLANK($A450),
_xlpm.Calculation,IF(_xlpm.IsPeriodBlankCondition,"",IF(_xlpm.IsPrincipalRemainingBlankCondition,"",IF(_xlpm.IsPrincipalZeroCondition,"",IF(_xlpm.StartingBalanceGreaterThanPrincipalOwedPlusPrepaymentCondition,$E450-$G450,0)))),
_xlpm.Calculation
)</f>
        <v/>
      </c>
      <c r="I450" s="5" t="str">
        <f>_xlfn.LET(
_xlpm.PrincpalRemainingCalculation,$B$11,
_xlpm.IsPrincipalZeroCondition,ROUND($H449,2) = 0,
_xlpm.IsPrincipalRemainingBlankCondition,$H449="",
_xlpm.IsPeriodBlankCondition,ISBLANK($A450),
_xlpm.Calculation,IF(_xlpm.IsPeriodBlankCondition,"",IF(_xlpm.IsPrincipalRemainingBlankCondition,"",IF(_xlpm.IsPrincipalZeroCondition,"",_xlpm.PrincpalRemainingCalculation))),
_xlpm.Calculation
)</f>
        <v/>
      </c>
      <c r="J450" s="5" t="str">
        <f>_xlfn.LET(
_xlpm.IsPrincipalRemainingLessThanOrEqualToPMICutoffAmtCondition,$H449&lt;=$B$2*(1-$B$13),
_xlpm.PMIMonthlyPayment,$B$17,
_xlpm.IsPrincipalZeroCondition,ROUND($H449,2) = 0,
_xlpm.IsPrincipalRemainingBlankCondition,$H449="",
_xlpm.IsPeriodBlankCondition,ISBLANK($A450),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50" s="5" t="str">
        <f>_xlfn.LET(
_xlpm.IfPMIOwedIsBlank,IF($J450 = "",0,$J450),
_xlpm.TotalMonthlyPaymentCalculation,$F450+$G450+$I450+_xlpm.IfPMIOwedIsBlank,
_xlpm.IsPrincipalZeroCondition,ROUND($H449,2) = 0,
_xlpm.IsPrincipalRemainingBlankCondition,$H449="",
_xlpm.IsPeriodBlankCondition,ISBLANK($A450),
_xlpm.Calculation,IF(_xlpm.IsPeriodBlankCondition,"",IF(_xlpm.IsPrincipalRemainingBlankCondition,"",IF(_xlpm.IsPrincipalZeroCondition,"",_xlpm.TotalMonthlyPaymentCalculation))),
_xlpm.Calculation
)</f>
        <v/>
      </c>
      <c r="N450" s="5"/>
    </row>
    <row r="451" spans="2:14" x14ac:dyDescent="0.3">
      <c r="B451" s="53" t="str">
        <f t="shared" si="6"/>
        <v/>
      </c>
      <c r="C451" s="70" t="str">
        <f>IF(ISBLANK($A451),"",'Variable Mortgage Schedule'!$C451)</f>
        <v/>
      </c>
      <c r="D451" s="63" t="str">
        <f>_xlfn.LET(
_xlpm.Payment,IF(OR($C451&lt;&gt;$C450,$C450=""),-PMT($C451/12,COUNT($A451:$A$625),$H450),$D450),
_xlpm.IsPrincipalRemainingZeroCondition,ROUND($H450,2)=0,
_xlpm.IsPrincipalRemainingBlankCondition,$H450="",
_xlpm.IsPeriodBlankCondition,ISBLANK($A451),
_xlpm.Calculation,IF(_xlpm.IsPeriodBlankCondition,"",IF(_xlpm.IsPrincipalRemainingBlankCondition,"",IF(_xlpm.IsPrincipalRemainingZeroCondition,"",_xlpm.Payment))),
_xlpm.Calculation
)</f>
        <v/>
      </c>
      <c r="E451" s="5" t="str">
        <f>_xlfn.LET(
_xlpm.StartingPrincipalBalance,$H450,
_xlpm.IsPrincipalRemainingZeroCondition,ROUND($H450,2)=0,
_xlpm.IsPrincipalRemainingBlankCondition,$H450="",
_xlpm.IsPeriodBlankCondition,ISBLANK($A451),
_xlpm.Calculation,IF(_xlpm.IsPeriodBlankCondition,"",IF(_xlpm.IsPrincipalRemainingBlankCondition,"",IF(_xlpm.IsPrincipalRemainingZeroCondition,"",_xlpm.StartingPrincipalBalance))),
_xlpm.Calculation
)</f>
        <v/>
      </c>
      <c r="F451" s="5" t="str" cm="1">
        <f t="array" ref="F451">_xlfn.LET(
_xlpm.InterestCalculation,$H450*($C451/12),
_xlpm.IsPrincipalRemainingZeroCondition,ROUND($H450,2)=0,
_xlpm.IsPrincipalRemainingBlankCondition,$H450="",
_xlpm.IsPeriodBlankCondition,ISBLANK($A451),
_xlpm.Calculation,IF(_xlpm.IsPeriodBlankCondition,"",IF(_xlpm.IsPrincipalRemainingBlankCondition,"",IF(_xlpm.IsPrincipalRemainingZeroCondition,"",_xlpm.InterestCalculation))),
_xlpm.Calculation
)</f>
        <v/>
      </c>
      <c r="G451" s="5" t="str">
        <f>_xlfn.LET(
_xlpm.PrincipalOwedCalculation,$D451-$F451,
_xlpm.IsPrincipalLessThenOrEqualToMonthlyPaymentCondition,$H450&lt;=$D451,
_xlpm.IsPrincipalZeroCondition,ROUND($H450,2) = 0,
_xlpm.IsPrincipalRemainingBlankCondition,$H450="",
_xlpm.IsPeriodBlankCondition,ISBLANK($A451),
_xlpm.Calculation,IF(_xlpm.IsPeriodBlankCondition,"",IF(_xlpm.IsPrincipalRemainingBlankCondition,"",IF(_xlpm.IsPrincipalZeroCondition,"",IF(_xlpm.IsPrincipalLessThenOrEqualToMonthlyPaymentCondition,$H450,_xlpm.PrincipalOwedCalculation)))),
_xlpm.Calculation
)</f>
        <v/>
      </c>
      <c r="H451" s="5" t="str">
        <f>_xlfn.LET(
_xlpm.StartingBalanceGreaterThanPrincipalOwedPlusPrepaymentCondition,$E451&gt;=$G451,
_xlpm.IsPrincpalOwedPlusPrepaymentLessThanOrEqualToPrincipalRemainingCondition,ROUND($G451,2)&lt;=ROUND($H450,2),
_xlpm.IsCurrentPrincapalOwedAmtGreaterThanPrevPrincipalOwedCondition,$G450&gt;$H450,
_xlpm.IsPrincipalZeroCondition,ROUND($H450,2) = 0,
_xlpm.IsPrincipalRemainingBlankCondition,$H450="",
_xlpm.IsPeriodBlankCondition,ISBLANK($A451),
_xlpm.Calculation,IF(_xlpm.IsPeriodBlankCondition,"",IF(_xlpm.IsPrincipalRemainingBlankCondition,"",IF(_xlpm.IsPrincipalZeroCondition,"",IF(_xlpm.StartingBalanceGreaterThanPrincipalOwedPlusPrepaymentCondition,$E451-$G451,0)))),
_xlpm.Calculation
)</f>
        <v/>
      </c>
      <c r="I451" s="5" t="str">
        <f>_xlfn.LET(
_xlpm.PrincpalRemainingCalculation,$B$11,
_xlpm.IsPrincipalZeroCondition,ROUND($H450,2) = 0,
_xlpm.IsPrincipalRemainingBlankCondition,$H450="",
_xlpm.IsPeriodBlankCondition,ISBLANK($A451),
_xlpm.Calculation,IF(_xlpm.IsPeriodBlankCondition,"",IF(_xlpm.IsPrincipalRemainingBlankCondition,"",IF(_xlpm.IsPrincipalZeroCondition,"",_xlpm.PrincpalRemainingCalculation))),
_xlpm.Calculation
)</f>
        <v/>
      </c>
      <c r="J451" s="5" t="str">
        <f>_xlfn.LET(
_xlpm.IsPrincipalRemainingLessThanOrEqualToPMICutoffAmtCondition,$H450&lt;=$B$2*(1-$B$13),
_xlpm.PMIMonthlyPayment,$B$17,
_xlpm.IsPrincipalZeroCondition,ROUND($H450,2) = 0,
_xlpm.IsPrincipalRemainingBlankCondition,$H450="",
_xlpm.IsPeriodBlankCondition,ISBLANK($A451),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51" s="5" t="str">
        <f>_xlfn.LET(
_xlpm.IfPMIOwedIsBlank,IF($J451 = "",0,$J451),
_xlpm.TotalMonthlyPaymentCalculation,$F451+$G451+$I451+_xlpm.IfPMIOwedIsBlank,
_xlpm.IsPrincipalZeroCondition,ROUND($H450,2) = 0,
_xlpm.IsPrincipalRemainingBlankCondition,$H450="",
_xlpm.IsPeriodBlankCondition,ISBLANK($A451),
_xlpm.Calculation,IF(_xlpm.IsPeriodBlankCondition,"",IF(_xlpm.IsPrincipalRemainingBlankCondition,"",IF(_xlpm.IsPrincipalZeroCondition,"",_xlpm.TotalMonthlyPaymentCalculation))),
_xlpm.Calculation
)</f>
        <v/>
      </c>
      <c r="N451" s="5"/>
    </row>
    <row r="452" spans="2:14" x14ac:dyDescent="0.3">
      <c r="B452" s="53" t="str">
        <f t="shared" si="6"/>
        <v/>
      </c>
      <c r="C452" s="70" t="str">
        <f>IF(ISBLANK($A452),"",'Variable Mortgage Schedule'!$C452)</f>
        <v/>
      </c>
      <c r="D452" s="63" t="str">
        <f>_xlfn.LET(
_xlpm.Payment,IF(OR($C452&lt;&gt;$C451,$C451=""),-PMT($C452/12,COUNT($A452:$A$625),$H451),$D451),
_xlpm.IsPrincipalRemainingZeroCondition,ROUND($H451,2)=0,
_xlpm.IsPrincipalRemainingBlankCondition,$H451="",
_xlpm.IsPeriodBlankCondition,ISBLANK($A452),
_xlpm.Calculation,IF(_xlpm.IsPeriodBlankCondition,"",IF(_xlpm.IsPrincipalRemainingBlankCondition,"",IF(_xlpm.IsPrincipalRemainingZeroCondition,"",_xlpm.Payment))),
_xlpm.Calculation
)</f>
        <v/>
      </c>
      <c r="E452" s="5" t="str">
        <f>_xlfn.LET(
_xlpm.StartingPrincipalBalance,$H451,
_xlpm.IsPrincipalRemainingZeroCondition,ROUND($H451,2)=0,
_xlpm.IsPrincipalRemainingBlankCondition,$H451="",
_xlpm.IsPeriodBlankCondition,ISBLANK($A452),
_xlpm.Calculation,IF(_xlpm.IsPeriodBlankCondition,"",IF(_xlpm.IsPrincipalRemainingBlankCondition,"",IF(_xlpm.IsPrincipalRemainingZeroCondition,"",_xlpm.StartingPrincipalBalance))),
_xlpm.Calculation
)</f>
        <v/>
      </c>
      <c r="F452" s="5" t="str" cm="1">
        <f t="array" ref="F452">_xlfn.LET(
_xlpm.InterestCalculation,$H451*($C452/12),
_xlpm.IsPrincipalRemainingZeroCondition,ROUND($H451,2)=0,
_xlpm.IsPrincipalRemainingBlankCondition,$H451="",
_xlpm.IsPeriodBlankCondition,ISBLANK($A452),
_xlpm.Calculation,IF(_xlpm.IsPeriodBlankCondition,"",IF(_xlpm.IsPrincipalRemainingBlankCondition,"",IF(_xlpm.IsPrincipalRemainingZeroCondition,"",_xlpm.InterestCalculation))),
_xlpm.Calculation
)</f>
        <v/>
      </c>
      <c r="G452" s="5" t="str">
        <f>_xlfn.LET(
_xlpm.PrincipalOwedCalculation,$D452-$F452,
_xlpm.IsPrincipalLessThenOrEqualToMonthlyPaymentCondition,$H451&lt;=$D452,
_xlpm.IsPrincipalZeroCondition,ROUND($H451,2) = 0,
_xlpm.IsPrincipalRemainingBlankCondition,$H451="",
_xlpm.IsPeriodBlankCondition,ISBLANK($A452),
_xlpm.Calculation,IF(_xlpm.IsPeriodBlankCondition,"",IF(_xlpm.IsPrincipalRemainingBlankCondition,"",IF(_xlpm.IsPrincipalZeroCondition,"",IF(_xlpm.IsPrincipalLessThenOrEqualToMonthlyPaymentCondition,$H451,_xlpm.PrincipalOwedCalculation)))),
_xlpm.Calculation
)</f>
        <v/>
      </c>
      <c r="H452" s="5" t="str">
        <f>_xlfn.LET(
_xlpm.StartingBalanceGreaterThanPrincipalOwedPlusPrepaymentCondition,$E452&gt;=$G452,
_xlpm.IsPrincpalOwedPlusPrepaymentLessThanOrEqualToPrincipalRemainingCondition,ROUND($G452,2)&lt;=ROUND($H451,2),
_xlpm.IsCurrentPrincapalOwedAmtGreaterThanPrevPrincipalOwedCondition,$G451&gt;$H451,
_xlpm.IsPrincipalZeroCondition,ROUND($H451,2) = 0,
_xlpm.IsPrincipalRemainingBlankCondition,$H451="",
_xlpm.IsPeriodBlankCondition,ISBLANK($A452),
_xlpm.Calculation,IF(_xlpm.IsPeriodBlankCondition,"",IF(_xlpm.IsPrincipalRemainingBlankCondition,"",IF(_xlpm.IsPrincipalZeroCondition,"",IF(_xlpm.StartingBalanceGreaterThanPrincipalOwedPlusPrepaymentCondition,$E452-$G452,0)))),
_xlpm.Calculation
)</f>
        <v/>
      </c>
      <c r="I452" s="5" t="str">
        <f>_xlfn.LET(
_xlpm.PrincpalRemainingCalculation,$B$11,
_xlpm.IsPrincipalZeroCondition,ROUND($H451,2) = 0,
_xlpm.IsPrincipalRemainingBlankCondition,$H451="",
_xlpm.IsPeriodBlankCondition,ISBLANK($A452),
_xlpm.Calculation,IF(_xlpm.IsPeriodBlankCondition,"",IF(_xlpm.IsPrincipalRemainingBlankCondition,"",IF(_xlpm.IsPrincipalZeroCondition,"",_xlpm.PrincpalRemainingCalculation))),
_xlpm.Calculation
)</f>
        <v/>
      </c>
      <c r="J452" s="5" t="str">
        <f>_xlfn.LET(
_xlpm.IsPrincipalRemainingLessThanOrEqualToPMICutoffAmtCondition,$H451&lt;=$B$2*(1-$B$13),
_xlpm.PMIMonthlyPayment,$B$17,
_xlpm.IsPrincipalZeroCondition,ROUND($H451,2) = 0,
_xlpm.IsPrincipalRemainingBlankCondition,$H451="",
_xlpm.IsPeriodBlankCondition,ISBLANK($A452),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52" s="5" t="str">
        <f>_xlfn.LET(
_xlpm.IfPMIOwedIsBlank,IF($J452 = "",0,$J452),
_xlpm.TotalMonthlyPaymentCalculation,$F452+$G452+$I452+_xlpm.IfPMIOwedIsBlank,
_xlpm.IsPrincipalZeroCondition,ROUND($H451,2) = 0,
_xlpm.IsPrincipalRemainingBlankCondition,$H451="",
_xlpm.IsPeriodBlankCondition,ISBLANK($A452),
_xlpm.Calculation,IF(_xlpm.IsPeriodBlankCondition,"",IF(_xlpm.IsPrincipalRemainingBlankCondition,"",IF(_xlpm.IsPrincipalZeroCondition,"",_xlpm.TotalMonthlyPaymentCalculation))),
_xlpm.Calculation
)</f>
        <v/>
      </c>
      <c r="N452" s="5"/>
    </row>
    <row r="453" spans="2:14" x14ac:dyDescent="0.3">
      <c r="B453" s="53" t="str">
        <f t="shared" si="6"/>
        <v/>
      </c>
      <c r="C453" s="70" t="str">
        <f>IF(ISBLANK($A453),"",'Variable Mortgage Schedule'!$C453)</f>
        <v/>
      </c>
      <c r="D453" s="63" t="str">
        <f>_xlfn.LET(
_xlpm.Payment,IF(OR($C453&lt;&gt;$C452,$C452=""),-PMT($C453/12,COUNT($A453:$A$625),$H452),$D452),
_xlpm.IsPrincipalRemainingZeroCondition,ROUND($H452,2)=0,
_xlpm.IsPrincipalRemainingBlankCondition,$H452="",
_xlpm.IsPeriodBlankCondition,ISBLANK($A453),
_xlpm.Calculation,IF(_xlpm.IsPeriodBlankCondition,"",IF(_xlpm.IsPrincipalRemainingBlankCondition,"",IF(_xlpm.IsPrincipalRemainingZeroCondition,"",_xlpm.Payment))),
_xlpm.Calculation
)</f>
        <v/>
      </c>
      <c r="E453" s="5" t="str">
        <f>_xlfn.LET(
_xlpm.StartingPrincipalBalance,$H452,
_xlpm.IsPrincipalRemainingZeroCondition,ROUND($H452,2)=0,
_xlpm.IsPrincipalRemainingBlankCondition,$H452="",
_xlpm.IsPeriodBlankCondition,ISBLANK($A453),
_xlpm.Calculation,IF(_xlpm.IsPeriodBlankCondition,"",IF(_xlpm.IsPrincipalRemainingBlankCondition,"",IF(_xlpm.IsPrincipalRemainingZeroCondition,"",_xlpm.StartingPrincipalBalance))),
_xlpm.Calculation
)</f>
        <v/>
      </c>
      <c r="F453" s="5" t="str" cm="1">
        <f t="array" ref="F453">_xlfn.LET(
_xlpm.InterestCalculation,$H452*($C453/12),
_xlpm.IsPrincipalRemainingZeroCondition,ROUND($H452,2)=0,
_xlpm.IsPrincipalRemainingBlankCondition,$H452="",
_xlpm.IsPeriodBlankCondition,ISBLANK($A453),
_xlpm.Calculation,IF(_xlpm.IsPeriodBlankCondition,"",IF(_xlpm.IsPrincipalRemainingBlankCondition,"",IF(_xlpm.IsPrincipalRemainingZeroCondition,"",_xlpm.InterestCalculation))),
_xlpm.Calculation
)</f>
        <v/>
      </c>
      <c r="G453" s="5" t="str">
        <f>_xlfn.LET(
_xlpm.PrincipalOwedCalculation,$D453-$F453,
_xlpm.IsPrincipalLessThenOrEqualToMonthlyPaymentCondition,$H452&lt;=$D453,
_xlpm.IsPrincipalZeroCondition,ROUND($H452,2) = 0,
_xlpm.IsPrincipalRemainingBlankCondition,$H452="",
_xlpm.IsPeriodBlankCondition,ISBLANK($A453),
_xlpm.Calculation,IF(_xlpm.IsPeriodBlankCondition,"",IF(_xlpm.IsPrincipalRemainingBlankCondition,"",IF(_xlpm.IsPrincipalZeroCondition,"",IF(_xlpm.IsPrincipalLessThenOrEqualToMonthlyPaymentCondition,$H452,_xlpm.PrincipalOwedCalculation)))),
_xlpm.Calculation
)</f>
        <v/>
      </c>
      <c r="H453" s="5" t="str">
        <f>_xlfn.LET(
_xlpm.StartingBalanceGreaterThanPrincipalOwedPlusPrepaymentCondition,$E453&gt;=$G453,
_xlpm.IsPrincpalOwedPlusPrepaymentLessThanOrEqualToPrincipalRemainingCondition,ROUND($G453,2)&lt;=ROUND($H452,2),
_xlpm.IsCurrentPrincapalOwedAmtGreaterThanPrevPrincipalOwedCondition,$G452&gt;$H452,
_xlpm.IsPrincipalZeroCondition,ROUND($H452,2) = 0,
_xlpm.IsPrincipalRemainingBlankCondition,$H452="",
_xlpm.IsPeriodBlankCondition,ISBLANK($A453),
_xlpm.Calculation,IF(_xlpm.IsPeriodBlankCondition,"",IF(_xlpm.IsPrincipalRemainingBlankCondition,"",IF(_xlpm.IsPrincipalZeroCondition,"",IF(_xlpm.StartingBalanceGreaterThanPrincipalOwedPlusPrepaymentCondition,$E453-$G453,0)))),
_xlpm.Calculation
)</f>
        <v/>
      </c>
      <c r="I453" s="5" t="str">
        <f>_xlfn.LET(
_xlpm.PrincpalRemainingCalculation,$B$11,
_xlpm.IsPrincipalZeroCondition,ROUND($H452,2) = 0,
_xlpm.IsPrincipalRemainingBlankCondition,$H452="",
_xlpm.IsPeriodBlankCondition,ISBLANK($A453),
_xlpm.Calculation,IF(_xlpm.IsPeriodBlankCondition,"",IF(_xlpm.IsPrincipalRemainingBlankCondition,"",IF(_xlpm.IsPrincipalZeroCondition,"",_xlpm.PrincpalRemainingCalculation))),
_xlpm.Calculation
)</f>
        <v/>
      </c>
      <c r="J453" s="5" t="str">
        <f>_xlfn.LET(
_xlpm.IsPrincipalRemainingLessThanOrEqualToPMICutoffAmtCondition,$H452&lt;=$B$2*(1-$B$13),
_xlpm.PMIMonthlyPayment,$B$17,
_xlpm.IsPrincipalZeroCondition,ROUND($H452,2) = 0,
_xlpm.IsPrincipalRemainingBlankCondition,$H452="",
_xlpm.IsPeriodBlankCondition,ISBLANK($A453),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53" s="5" t="str">
        <f>_xlfn.LET(
_xlpm.IfPMIOwedIsBlank,IF($J453 = "",0,$J453),
_xlpm.TotalMonthlyPaymentCalculation,$F453+$G453+$I453+_xlpm.IfPMIOwedIsBlank,
_xlpm.IsPrincipalZeroCondition,ROUND($H452,2) = 0,
_xlpm.IsPrincipalRemainingBlankCondition,$H452="",
_xlpm.IsPeriodBlankCondition,ISBLANK($A453),
_xlpm.Calculation,IF(_xlpm.IsPeriodBlankCondition,"",IF(_xlpm.IsPrincipalRemainingBlankCondition,"",IF(_xlpm.IsPrincipalZeroCondition,"",_xlpm.TotalMonthlyPaymentCalculation))),
_xlpm.Calculation
)</f>
        <v/>
      </c>
      <c r="N453" s="5"/>
    </row>
    <row r="454" spans="2:14" x14ac:dyDescent="0.3">
      <c r="B454" s="53" t="str">
        <f t="shared" si="6"/>
        <v/>
      </c>
      <c r="C454" s="70" t="str">
        <f>IF(ISBLANK($A454),"",'Variable Mortgage Schedule'!$C454)</f>
        <v/>
      </c>
      <c r="D454" s="63" t="str">
        <f>_xlfn.LET(
_xlpm.Payment,IF(OR($C454&lt;&gt;$C453,$C453=""),-PMT($C454/12,COUNT($A454:$A$625),$H453),$D453),
_xlpm.IsPrincipalRemainingZeroCondition,ROUND($H453,2)=0,
_xlpm.IsPrincipalRemainingBlankCondition,$H453="",
_xlpm.IsPeriodBlankCondition,ISBLANK($A454),
_xlpm.Calculation,IF(_xlpm.IsPeriodBlankCondition,"",IF(_xlpm.IsPrincipalRemainingBlankCondition,"",IF(_xlpm.IsPrincipalRemainingZeroCondition,"",_xlpm.Payment))),
_xlpm.Calculation
)</f>
        <v/>
      </c>
      <c r="E454" s="5" t="str">
        <f>_xlfn.LET(
_xlpm.StartingPrincipalBalance,$H453,
_xlpm.IsPrincipalRemainingZeroCondition,ROUND($H453,2)=0,
_xlpm.IsPrincipalRemainingBlankCondition,$H453="",
_xlpm.IsPeriodBlankCondition,ISBLANK($A454),
_xlpm.Calculation,IF(_xlpm.IsPeriodBlankCondition,"",IF(_xlpm.IsPrincipalRemainingBlankCondition,"",IF(_xlpm.IsPrincipalRemainingZeroCondition,"",_xlpm.StartingPrincipalBalance))),
_xlpm.Calculation
)</f>
        <v/>
      </c>
      <c r="F454" s="5" t="str" cm="1">
        <f t="array" ref="F454">_xlfn.LET(
_xlpm.InterestCalculation,$H453*($C454/12),
_xlpm.IsPrincipalRemainingZeroCondition,ROUND($H453,2)=0,
_xlpm.IsPrincipalRemainingBlankCondition,$H453="",
_xlpm.IsPeriodBlankCondition,ISBLANK($A454),
_xlpm.Calculation,IF(_xlpm.IsPeriodBlankCondition,"",IF(_xlpm.IsPrincipalRemainingBlankCondition,"",IF(_xlpm.IsPrincipalRemainingZeroCondition,"",_xlpm.InterestCalculation))),
_xlpm.Calculation
)</f>
        <v/>
      </c>
      <c r="G454" s="5" t="str">
        <f>_xlfn.LET(
_xlpm.PrincipalOwedCalculation,$D454-$F454,
_xlpm.IsPrincipalLessThenOrEqualToMonthlyPaymentCondition,$H453&lt;=$D454,
_xlpm.IsPrincipalZeroCondition,ROUND($H453,2) = 0,
_xlpm.IsPrincipalRemainingBlankCondition,$H453="",
_xlpm.IsPeriodBlankCondition,ISBLANK($A454),
_xlpm.Calculation,IF(_xlpm.IsPeriodBlankCondition,"",IF(_xlpm.IsPrincipalRemainingBlankCondition,"",IF(_xlpm.IsPrincipalZeroCondition,"",IF(_xlpm.IsPrincipalLessThenOrEqualToMonthlyPaymentCondition,$H453,_xlpm.PrincipalOwedCalculation)))),
_xlpm.Calculation
)</f>
        <v/>
      </c>
      <c r="H454" s="5" t="str">
        <f>_xlfn.LET(
_xlpm.StartingBalanceGreaterThanPrincipalOwedPlusPrepaymentCondition,$E454&gt;=$G454,
_xlpm.IsPrincpalOwedPlusPrepaymentLessThanOrEqualToPrincipalRemainingCondition,ROUND($G454,2)&lt;=ROUND($H453,2),
_xlpm.IsCurrentPrincapalOwedAmtGreaterThanPrevPrincipalOwedCondition,$G453&gt;$H453,
_xlpm.IsPrincipalZeroCondition,ROUND($H453,2) = 0,
_xlpm.IsPrincipalRemainingBlankCondition,$H453="",
_xlpm.IsPeriodBlankCondition,ISBLANK($A454),
_xlpm.Calculation,IF(_xlpm.IsPeriodBlankCondition,"",IF(_xlpm.IsPrincipalRemainingBlankCondition,"",IF(_xlpm.IsPrincipalZeroCondition,"",IF(_xlpm.StartingBalanceGreaterThanPrincipalOwedPlusPrepaymentCondition,$E454-$G454,0)))),
_xlpm.Calculation
)</f>
        <v/>
      </c>
      <c r="I454" s="5" t="str">
        <f>_xlfn.LET(
_xlpm.PrincpalRemainingCalculation,$B$11,
_xlpm.IsPrincipalZeroCondition,ROUND($H453,2) = 0,
_xlpm.IsPrincipalRemainingBlankCondition,$H453="",
_xlpm.IsPeriodBlankCondition,ISBLANK($A454),
_xlpm.Calculation,IF(_xlpm.IsPeriodBlankCondition,"",IF(_xlpm.IsPrincipalRemainingBlankCondition,"",IF(_xlpm.IsPrincipalZeroCondition,"",_xlpm.PrincpalRemainingCalculation))),
_xlpm.Calculation
)</f>
        <v/>
      </c>
      <c r="J454" s="5" t="str">
        <f>_xlfn.LET(
_xlpm.IsPrincipalRemainingLessThanOrEqualToPMICutoffAmtCondition,$H453&lt;=$B$2*(1-$B$13),
_xlpm.PMIMonthlyPayment,$B$17,
_xlpm.IsPrincipalZeroCondition,ROUND($H453,2) = 0,
_xlpm.IsPrincipalRemainingBlankCondition,$H453="",
_xlpm.IsPeriodBlankCondition,ISBLANK($A454),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54" s="5" t="str">
        <f>_xlfn.LET(
_xlpm.IfPMIOwedIsBlank,IF($J454 = "",0,$J454),
_xlpm.TotalMonthlyPaymentCalculation,$F454+$G454+$I454+_xlpm.IfPMIOwedIsBlank,
_xlpm.IsPrincipalZeroCondition,ROUND($H453,2) = 0,
_xlpm.IsPrincipalRemainingBlankCondition,$H453="",
_xlpm.IsPeriodBlankCondition,ISBLANK($A454),
_xlpm.Calculation,IF(_xlpm.IsPeriodBlankCondition,"",IF(_xlpm.IsPrincipalRemainingBlankCondition,"",IF(_xlpm.IsPrincipalZeroCondition,"",_xlpm.TotalMonthlyPaymentCalculation))),
_xlpm.Calculation
)</f>
        <v/>
      </c>
      <c r="N454" s="5"/>
    </row>
    <row r="455" spans="2:14" x14ac:dyDescent="0.3">
      <c r="B455" s="53" t="str">
        <f t="shared" si="6"/>
        <v/>
      </c>
      <c r="C455" s="70" t="str">
        <f>IF(ISBLANK($A455),"",'Variable Mortgage Schedule'!$C455)</f>
        <v/>
      </c>
      <c r="D455" s="63" t="str">
        <f>_xlfn.LET(
_xlpm.Payment,IF(OR($C455&lt;&gt;$C454,$C454=""),-PMT($C455/12,COUNT($A455:$A$625),$H454),$D454),
_xlpm.IsPrincipalRemainingZeroCondition,ROUND($H454,2)=0,
_xlpm.IsPrincipalRemainingBlankCondition,$H454="",
_xlpm.IsPeriodBlankCondition,ISBLANK($A455),
_xlpm.Calculation,IF(_xlpm.IsPeriodBlankCondition,"",IF(_xlpm.IsPrincipalRemainingBlankCondition,"",IF(_xlpm.IsPrincipalRemainingZeroCondition,"",_xlpm.Payment))),
_xlpm.Calculation
)</f>
        <v/>
      </c>
      <c r="E455" s="5" t="str">
        <f>_xlfn.LET(
_xlpm.StartingPrincipalBalance,$H454,
_xlpm.IsPrincipalRemainingZeroCondition,ROUND($H454,2)=0,
_xlpm.IsPrincipalRemainingBlankCondition,$H454="",
_xlpm.IsPeriodBlankCondition,ISBLANK($A455),
_xlpm.Calculation,IF(_xlpm.IsPeriodBlankCondition,"",IF(_xlpm.IsPrincipalRemainingBlankCondition,"",IF(_xlpm.IsPrincipalRemainingZeroCondition,"",_xlpm.StartingPrincipalBalance))),
_xlpm.Calculation
)</f>
        <v/>
      </c>
      <c r="F455" s="5" t="str" cm="1">
        <f t="array" ref="F455">_xlfn.LET(
_xlpm.InterestCalculation,$H454*($C455/12),
_xlpm.IsPrincipalRemainingZeroCondition,ROUND($H454,2)=0,
_xlpm.IsPrincipalRemainingBlankCondition,$H454="",
_xlpm.IsPeriodBlankCondition,ISBLANK($A455),
_xlpm.Calculation,IF(_xlpm.IsPeriodBlankCondition,"",IF(_xlpm.IsPrincipalRemainingBlankCondition,"",IF(_xlpm.IsPrincipalRemainingZeroCondition,"",_xlpm.InterestCalculation))),
_xlpm.Calculation
)</f>
        <v/>
      </c>
      <c r="G455" s="5" t="str">
        <f>_xlfn.LET(
_xlpm.PrincipalOwedCalculation,$D455-$F455,
_xlpm.IsPrincipalLessThenOrEqualToMonthlyPaymentCondition,$H454&lt;=$D455,
_xlpm.IsPrincipalZeroCondition,ROUND($H454,2) = 0,
_xlpm.IsPrincipalRemainingBlankCondition,$H454="",
_xlpm.IsPeriodBlankCondition,ISBLANK($A455),
_xlpm.Calculation,IF(_xlpm.IsPeriodBlankCondition,"",IF(_xlpm.IsPrincipalRemainingBlankCondition,"",IF(_xlpm.IsPrincipalZeroCondition,"",IF(_xlpm.IsPrincipalLessThenOrEqualToMonthlyPaymentCondition,$H454,_xlpm.PrincipalOwedCalculation)))),
_xlpm.Calculation
)</f>
        <v/>
      </c>
      <c r="H455" s="5" t="str">
        <f>_xlfn.LET(
_xlpm.StartingBalanceGreaterThanPrincipalOwedPlusPrepaymentCondition,$E455&gt;=$G455,
_xlpm.IsPrincpalOwedPlusPrepaymentLessThanOrEqualToPrincipalRemainingCondition,ROUND($G455,2)&lt;=ROUND($H454,2),
_xlpm.IsCurrentPrincapalOwedAmtGreaterThanPrevPrincipalOwedCondition,$G454&gt;$H454,
_xlpm.IsPrincipalZeroCondition,ROUND($H454,2) = 0,
_xlpm.IsPrincipalRemainingBlankCondition,$H454="",
_xlpm.IsPeriodBlankCondition,ISBLANK($A455),
_xlpm.Calculation,IF(_xlpm.IsPeriodBlankCondition,"",IF(_xlpm.IsPrincipalRemainingBlankCondition,"",IF(_xlpm.IsPrincipalZeroCondition,"",IF(_xlpm.StartingBalanceGreaterThanPrincipalOwedPlusPrepaymentCondition,$E455-$G455,0)))),
_xlpm.Calculation
)</f>
        <v/>
      </c>
      <c r="I455" s="5" t="str">
        <f>_xlfn.LET(
_xlpm.PrincpalRemainingCalculation,$B$11,
_xlpm.IsPrincipalZeroCondition,ROUND($H454,2) = 0,
_xlpm.IsPrincipalRemainingBlankCondition,$H454="",
_xlpm.IsPeriodBlankCondition,ISBLANK($A455),
_xlpm.Calculation,IF(_xlpm.IsPeriodBlankCondition,"",IF(_xlpm.IsPrincipalRemainingBlankCondition,"",IF(_xlpm.IsPrincipalZeroCondition,"",_xlpm.PrincpalRemainingCalculation))),
_xlpm.Calculation
)</f>
        <v/>
      </c>
      <c r="J455" s="5" t="str">
        <f>_xlfn.LET(
_xlpm.IsPrincipalRemainingLessThanOrEqualToPMICutoffAmtCondition,$H454&lt;=$B$2*(1-$B$13),
_xlpm.PMIMonthlyPayment,$B$17,
_xlpm.IsPrincipalZeroCondition,ROUND($H454,2) = 0,
_xlpm.IsPrincipalRemainingBlankCondition,$H454="",
_xlpm.IsPeriodBlankCondition,ISBLANK($A455),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55" s="5" t="str">
        <f>_xlfn.LET(
_xlpm.IfPMIOwedIsBlank,IF($J455 = "",0,$J455),
_xlpm.TotalMonthlyPaymentCalculation,$F455+$G455+$I455+_xlpm.IfPMIOwedIsBlank,
_xlpm.IsPrincipalZeroCondition,ROUND($H454,2) = 0,
_xlpm.IsPrincipalRemainingBlankCondition,$H454="",
_xlpm.IsPeriodBlankCondition,ISBLANK($A455),
_xlpm.Calculation,IF(_xlpm.IsPeriodBlankCondition,"",IF(_xlpm.IsPrincipalRemainingBlankCondition,"",IF(_xlpm.IsPrincipalZeroCondition,"",_xlpm.TotalMonthlyPaymentCalculation))),
_xlpm.Calculation
)</f>
        <v/>
      </c>
      <c r="N455" s="5"/>
    </row>
    <row r="456" spans="2:14" x14ac:dyDescent="0.3">
      <c r="B456" s="53" t="str">
        <f t="shared" si="6"/>
        <v/>
      </c>
      <c r="C456" s="70" t="str">
        <f>IF(ISBLANK($A456),"",'Variable Mortgage Schedule'!$C456)</f>
        <v/>
      </c>
      <c r="D456" s="63" t="str">
        <f>_xlfn.LET(
_xlpm.Payment,IF(OR($C456&lt;&gt;$C455,$C455=""),-PMT($C456/12,COUNT($A456:$A$625),$H455),$D455),
_xlpm.IsPrincipalRemainingZeroCondition,ROUND($H455,2)=0,
_xlpm.IsPrincipalRemainingBlankCondition,$H455="",
_xlpm.IsPeriodBlankCondition,ISBLANK($A456),
_xlpm.Calculation,IF(_xlpm.IsPeriodBlankCondition,"",IF(_xlpm.IsPrincipalRemainingBlankCondition,"",IF(_xlpm.IsPrincipalRemainingZeroCondition,"",_xlpm.Payment))),
_xlpm.Calculation
)</f>
        <v/>
      </c>
      <c r="E456" s="5" t="str">
        <f>_xlfn.LET(
_xlpm.StartingPrincipalBalance,$H455,
_xlpm.IsPrincipalRemainingZeroCondition,ROUND($H455,2)=0,
_xlpm.IsPrincipalRemainingBlankCondition,$H455="",
_xlpm.IsPeriodBlankCondition,ISBLANK($A456),
_xlpm.Calculation,IF(_xlpm.IsPeriodBlankCondition,"",IF(_xlpm.IsPrincipalRemainingBlankCondition,"",IF(_xlpm.IsPrincipalRemainingZeroCondition,"",_xlpm.StartingPrincipalBalance))),
_xlpm.Calculation
)</f>
        <v/>
      </c>
      <c r="F456" s="5" t="str" cm="1">
        <f t="array" ref="F456">_xlfn.LET(
_xlpm.InterestCalculation,$H455*($C456/12),
_xlpm.IsPrincipalRemainingZeroCondition,ROUND($H455,2)=0,
_xlpm.IsPrincipalRemainingBlankCondition,$H455="",
_xlpm.IsPeriodBlankCondition,ISBLANK($A456),
_xlpm.Calculation,IF(_xlpm.IsPeriodBlankCondition,"",IF(_xlpm.IsPrincipalRemainingBlankCondition,"",IF(_xlpm.IsPrincipalRemainingZeroCondition,"",_xlpm.InterestCalculation))),
_xlpm.Calculation
)</f>
        <v/>
      </c>
      <c r="G456" s="5" t="str">
        <f>_xlfn.LET(
_xlpm.PrincipalOwedCalculation,$D456-$F456,
_xlpm.IsPrincipalLessThenOrEqualToMonthlyPaymentCondition,$H455&lt;=$D456,
_xlpm.IsPrincipalZeroCondition,ROUND($H455,2) = 0,
_xlpm.IsPrincipalRemainingBlankCondition,$H455="",
_xlpm.IsPeriodBlankCondition,ISBLANK($A456),
_xlpm.Calculation,IF(_xlpm.IsPeriodBlankCondition,"",IF(_xlpm.IsPrincipalRemainingBlankCondition,"",IF(_xlpm.IsPrincipalZeroCondition,"",IF(_xlpm.IsPrincipalLessThenOrEqualToMonthlyPaymentCondition,$H455,_xlpm.PrincipalOwedCalculation)))),
_xlpm.Calculation
)</f>
        <v/>
      </c>
      <c r="H456" s="5" t="str">
        <f>_xlfn.LET(
_xlpm.StartingBalanceGreaterThanPrincipalOwedPlusPrepaymentCondition,$E456&gt;=$G456,
_xlpm.IsPrincpalOwedPlusPrepaymentLessThanOrEqualToPrincipalRemainingCondition,ROUND($G456,2)&lt;=ROUND($H455,2),
_xlpm.IsCurrentPrincapalOwedAmtGreaterThanPrevPrincipalOwedCondition,$G455&gt;$H455,
_xlpm.IsPrincipalZeroCondition,ROUND($H455,2) = 0,
_xlpm.IsPrincipalRemainingBlankCondition,$H455="",
_xlpm.IsPeriodBlankCondition,ISBLANK($A456),
_xlpm.Calculation,IF(_xlpm.IsPeriodBlankCondition,"",IF(_xlpm.IsPrincipalRemainingBlankCondition,"",IF(_xlpm.IsPrincipalZeroCondition,"",IF(_xlpm.StartingBalanceGreaterThanPrincipalOwedPlusPrepaymentCondition,$E456-$G456,0)))),
_xlpm.Calculation
)</f>
        <v/>
      </c>
      <c r="I456" s="5" t="str">
        <f>_xlfn.LET(
_xlpm.PrincpalRemainingCalculation,$B$11,
_xlpm.IsPrincipalZeroCondition,ROUND($H455,2) = 0,
_xlpm.IsPrincipalRemainingBlankCondition,$H455="",
_xlpm.IsPeriodBlankCondition,ISBLANK($A456),
_xlpm.Calculation,IF(_xlpm.IsPeriodBlankCondition,"",IF(_xlpm.IsPrincipalRemainingBlankCondition,"",IF(_xlpm.IsPrincipalZeroCondition,"",_xlpm.PrincpalRemainingCalculation))),
_xlpm.Calculation
)</f>
        <v/>
      </c>
      <c r="J456" s="5" t="str">
        <f>_xlfn.LET(
_xlpm.IsPrincipalRemainingLessThanOrEqualToPMICutoffAmtCondition,$H455&lt;=$B$2*(1-$B$13),
_xlpm.PMIMonthlyPayment,$B$17,
_xlpm.IsPrincipalZeroCondition,ROUND($H455,2) = 0,
_xlpm.IsPrincipalRemainingBlankCondition,$H455="",
_xlpm.IsPeriodBlankCondition,ISBLANK($A456),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56" s="5" t="str">
        <f>_xlfn.LET(
_xlpm.IfPMIOwedIsBlank,IF($J456 = "",0,$J456),
_xlpm.TotalMonthlyPaymentCalculation,$F456+$G456+$I456+_xlpm.IfPMIOwedIsBlank,
_xlpm.IsPrincipalZeroCondition,ROUND($H455,2) = 0,
_xlpm.IsPrincipalRemainingBlankCondition,$H455="",
_xlpm.IsPeriodBlankCondition,ISBLANK($A456),
_xlpm.Calculation,IF(_xlpm.IsPeriodBlankCondition,"",IF(_xlpm.IsPrincipalRemainingBlankCondition,"",IF(_xlpm.IsPrincipalZeroCondition,"",_xlpm.TotalMonthlyPaymentCalculation))),
_xlpm.Calculation
)</f>
        <v/>
      </c>
      <c r="N456" s="5"/>
    </row>
    <row r="457" spans="2:14" x14ac:dyDescent="0.3">
      <c r="B457" s="53" t="str">
        <f t="shared" si="6"/>
        <v/>
      </c>
      <c r="C457" s="70" t="str">
        <f>IF(ISBLANK($A457),"",'Variable Mortgage Schedule'!$C457)</f>
        <v/>
      </c>
      <c r="D457" s="63" t="str">
        <f>_xlfn.LET(
_xlpm.Payment,IF(OR($C457&lt;&gt;$C456,$C456=""),-PMT($C457/12,COUNT($A457:$A$625),$H456),$D456),
_xlpm.IsPrincipalRemainingZeroCondition,ROUND($H456,2)=0,
_xlpm.IsPrincipalRemainingBlankCondition,$H456="",
_xlpm.IsPeriodBlankCondition,ISBLANK($A457),
_xlpm.Calculation,IF(_xlpm.IsPeriodBlankCondition,"",IF(_xlpm.IsPrincipalRemainingBlankCondition,"",IF(_xlpm.IsPrincipalRemainingZeroCondition,"",_xlpm.Payment))),
_xlpm.Calculation
)</f>
        <v/>
      </c>
      <c r="E457" s="5" t="str">
        <f>_xlfn.LET(
_xlpm.StartingPrincipalBalance,$H456,
_xlpm.IsPrincipalRemainingZeroCondition,ROUND($H456,2)=0,
_xlpm.IsPrincipalRemainingBlankCondition,$H456="",
_xlpm.IsPeriodBlankCondition,ISBLANK($A457),
_xlpm.Calculation,IF(_xlpm.IsPeriodBlankCondition,"",IF(_xlpm.IsPrincipalRemainingBlankCondition,"",IF(_xlpm.IsPrincipalRemainingZeroCondition,"",_xlpm.StartingPrincipalBalance))),
_xlpm.Calculation
)</f>
        <v/>
      </c>
      <c r="F457" s="5" t="str" cm="1">
        <f t="array" ref="F457">_xlfn.LET(
_xlpm.InterestCalculation,$H456*($C457/12),
_xlpm.IsPrincipalRemainingZeroCondition,ROUND($H456,2)=0,
_xlpm.IsPrincipalRemainingBlankCondition,$H456="",
_xlpm.IsPeriodBlankCondition,ISBLANK($A457),
_xlpm.Calculation,IF(_xlpm.IsPeriodBlankCondition,"",IF(_xlpm.IsPrincipalRemainingBlankCondition,"",IF(_xlpm.IsPrincipalRemainingZeroCondition,"",_xlpm.InterestCalculation))),
_xlpm.Calculation
)</f>
        <v/>
      </c>
      <c r="G457" s="5" t="str">
        <f>_xlfn.LET(
_xlpm.PrincipalOwedCalculation,$D457-$F457,
_xlpm.IsPrincipalLessThenOrEqualToMonthlyPaymentCondition,$H456&lt;=$D457,
_xlpm.IsPrincipalZeroCondition,ROUND($H456,2) = 0,
_xlpm.IsPrincipalRemainingBlankCondition,$H456="",
_xlpm.IsPeriodBlankCondition,ISBLANK($A457),
_xlpm.Calculation,IF(_xlpm.IsPeriodBlankCondition,"",IF(_xlpm.IsPrincipalRemainingBlankCondition,"",IF(_xlpm.IsPrincipalZeroCondition,"",IF(_xlpm.IsPrincipalLessThenOrEqualToMonthlyPaymentCondition,$H456,_xlpm.PrincipalOwedCalculation)))),
_xlpm.Calculation
)</f>
        <v/>
      </c>
      <c r="H457" s="5" t="str">
        <f>_xlfn.LET(
_xlpm.StartingBalanceGreaterThanPrincipalOwedPlusPrepaymentCondition,$E457&gt;=$G457,
_xlpm.IsPrincpalOwedPlusPrepaymentLessThanOrEqualToPrincipalRemainingCondition,ROUND($G457,2)&lt;=ROUND($H456,2),
_xlpm.IsCurrentPrincapalOwedAmtGreaterThanPrevPrincipalOwedCondition,$G456&gt;$H456,
_xlpm.IsPrincipalZeroCondition,ROUND($H456,2) = 0,
_xlpm.IsPrincipalRemainingBlankCondition,$H456="",
_xlpm.IsPeriodBlankCondition,ISBLANK($A457),
_xlpm.Calculation,IF(_xlpm.IsPeriodBlankCondition,"",IF(_xlpm.IsPrincipalRemainingBlankCondition,"",IF(_xlpm.IsPrincipalZeroCondition,"",IF(_xlpm.StartingBalanceGreaterThanPrincipalOwedPlusPrepaymentCondition,$E457-$G457,0)))),
_xlpm.Calculation
)</f>
        <v/>
      </c>
      <c r="I457" s="5" t="str">
        <f>_xlfn.LET(
_xlpm.PrincpalRemainingCalculation,$B$11,
_xlpm.IsPrincipalZeroCondition,ROUND($H456,2) = 0,
_xlpm.IsPrincipalRemainingBlankCondition,$H456="",
_xlpm.IsPeriodBlankCondition,ISBLANK($A457),
_xlpm.Calculation,IF(_xlpm.IsPeriodBlankCondition,"",IF(_xlpm.IsPrincipalRemainingBlankCondition,"",IF(_xlpm.IsPrincipalZeroCondition,"",_xlpm.PrincpalRemainingCalculation))),
_xlpm.Calculation
)</f>
        <v/>
      </c>
      <c r="J457" s="5" t="str">
        <f>_xlfn.LET(
_xlpm.IsPrincipalRemainingLessThanOrEqualToPMICutoffAmtCondition,$H456&lt;=$B$2*(1-$B$13),
_xlpm.PMIMonthlyPayment,$B$17,
_xlpm.IsPrincipalZeroCondition,ROUND($H456,2) = 0,
_xlpm.IsPrincipalRemainingBlankCondition,$H456="",
_xlpm.IsPeriodBlankCondition,ISBLANK($A457),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57" s="5" t="str">
        <f>_xlfn.LET(
_xlpm.IfPMIOwedIsBlank,IF($J457 = "",0,$J457),
_xlpm.TotalMonthlyPaymentCalculation,$F457+$G457+$I457+_xlpm.IfPMIOwedIsBlank,
_xlpm.IsPrincipalZeroCondition,ROUND($H456,2) = 0,
_xlpm.IsPrincipalRemainingBlankCondition,$H456="",
_xlpm.IsPeriodBlankCondition,ISBLANK($A457),
_xlpm.Calculation,IF(_xlpm.IsPeriodBlankCondition,"",IF(_xlpm.IsPrincipalRemainingBlankCondition,"",IF(_xlpm.IsPrincipalZeroCondition,"",_xlpm.TotalMonthlyPaymentCalculation))),
_xlpm.Calculation
)</f>
        <v/>
      </c>
      <c r="N457" s="5"/>
    </row>
    <row r="458" spans="2:14" x14ac:dyDescent="0.3">
      <c r="B458" s="53" t="str">
        <f t="shared" si="6"/>
        <v/>
      </c>
      <c r="C458" s="70" t="str">
        <f>IF(ISBLANK($A458),"",'Variable Mortgage Schedule'!$C458)</f>
        <v/>
      </c>
      <c r="D458" s="63" t="str">
        <f>_xlfn.LET(
_xlpm.Payment,IF(OR($C458&lt;&gt;$C457,$C457=""),-PMT($C458/12,COUNT($A458:$A$625),$H457),$D457),
_xlpm.IsPrincipalRemainingZeroCondition,ROUND($H457,2)=0,
_xlpm.IsPrincipalRemainingBlankCondition,$H457="",
_xlpm.IsPeriodBlankCondition,ISBLANK($A458),
_xlpm.Calculation,IF(_xlpm.IsPeriodBlankCondition,"",IF(_xlpm.IsPrincipalRemainingBlankCondition,"",IF(_xlpm.IsPrincipalRemainingZeroCondition,"",_xlpm.Payment))),
_xlpm.Calculation
)</f>
        <v/>
      </c>
      <c r="E458" s="5" t="str">
        <f>_xlfn.LET(
_xlpm.StartingPrincipalBalance,$H457,
_xlpm.IsPrincipalRemainingZeroCondition,ROUND($H457,2)=0,
_xlpm.IsPrincipalRemainingBlankCondition,$H457="",
_xlpm.IsPeriodBlankCondition,ISBLANK($A458),
_xlpm.Calculation,IF(_xlpm.IsPeriodBlankCondition,"",IF(_xlpm.IsPrincipalRemainingBlankCondition,"",IF(_xlpm.IsPrincipalRemainingZeroCondition,"",_xlpm.StartingPrincipalBalance))),
_xlpm.Calculation
)</f>
        <v/>
      </c>
      <c r="F458" s="5" t="str" cm="1">
        <f t="array" ref="F458">_xlfn.LET(
_xlpm.InterestCalculation,$H457*($C458/12),
_xlpm.IsPrincipalRemainingZeroCondition,ROUND($H457,2)=0,
_xlpm.IsPrincipalRemainingBlankCondition,$H457="",
_xlpm.IsPeriodBlankCondition,ISBLANK($A458),
_xlpm.Calculation,IF(_xlpm.IsPeriodBlankCondition,"",IF(_xlpm.IsPrincipalRemainingBlankCondition,"",IF(_xlpm.IsPrincipalRemainingZeroCondition,"",_xlpm.InterestCalculation))),
_xlpm.Calculation
)</f>
        <v/>
      </c>
      <c r="G458" s="5" t="str">
        <f>_xlfn.LET(
_xlpm.PrincipalOwedCalculation,$D458-$F458,
_xlpm.IsPrincipalLessThenOrEqualToMonthlyPaymentCondition,$H457&lt;=$D458,
_xlpm.IsPrincipalZeroCondition,ROUND($H457,2) = 0,
_xlpm.IsPrincipalRemainingBlankCondition,$H457="",
_xlpm.IsPeriodBlankCondition,ISBLANK($A458),
_xlpm.Calculation,IF(_xlpm.IsPeriodBlankCondition,"",IF(_xlpm.IsPrincipalRemainingBlankCondition,"",IF(_xlpm.IsPrincipalZeroCondition,"",IF(_xlpm.IsPrincipalLessThenOrEqualToMonthlyPaymentCondition,$H457,_xlpm.PrincipalOwedCalculation)))),
_xlpm.Calculation
)</f>
        <v/>
      </c>
      <c r="H458" s="5" t="str">
        <f>_xlfn.LET(
_xlpm.StartingBalanceGreaterThanPrincipalOwedPlusPrepaymentCondition,$E458&gt;=$G458,
_xlpm.IsPrincpalOwedPlusPrepaymentLessThanOrEqualToPrincipalRemainingCondition,ROUND($G458,2)&lt;=ROUND($H457,2),
_xlpm.IsCurrentPrincapalOwedAmtGreaterThanPrevPrincipalOwedCondition,$G457&gt;$H457,
_xlpm.IsPrincipalZeroCondition,ROUND($H457,2) = 0,
_xlpm.IsPrincipalRemainingBlankCondition,$H457="",
_xlpm.IsPeriodBlankCondition,ISBLANK($A458),
_xlpm.Calculation,IF(_xlpm.IsPeriodBlankCondition,"",IF(_xlpm.IsPrincipalRemainingBlankCondition,"",IF(_xlpm.IsPrincipalZeroCondition,"",IF(_xlpm.StartingBalanceGreaterThanPrincipalOwedPlusPrepaymentCondition,$E458-$G458,0)))),
_xlpm.Calculation
)</f>
        <v/>
      </c>
      <c r="I458" s="5" t="str">
        <f>_xlfn.LET(
_xlpm.PrincpalRemainingCalculation,$B$11,
_xlpm.IsPrincipalZeroCondition,ROUND($H457,2) = 0,
_xlpm.IsPrincipalRemainingBlankCondition,$H457="",
_xlpm.IsPeriodBlankCondition,ISBLANK($A458),
_xlpm.Calculation,IF(_xlpm.IsPeriodBlankCondition,"",IF(_xlpm.IsPrincipalRemainingBlankCondition,"",IF(_xlpm.IsPrincipalZeroCondition,"",_xlpm.PrincpalRemainingCalculation))),
_xlpm.Calculation
)</f>
        <v/>
      </c>
      <c r="J458" s="5" t="str">
        <f>_xlfn.LET(
_xlpm.IsPrincipalRemainingLessThanOrEqualToPMICutoffAmtCondition,$H457&lt;=$B$2*(1-$B$13),
_xlpm.PMIMonthlyPayment,$B$17,
_xlpm.IsPrincipalZeroCondition,ROUND($H457,2) = 0,
_xlpm.IsPrincipalRemainingBlankCondition,$H457="",
_xlpm.IsPeriodBlankCondition,ISBLANK($A458),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58" s="5" t="str">
        <f>_xlfn.LET(
_xlpm.IfPMIOwedIsBlank,IF($J458 = "",0,$J458),
_xlpm.TotalMonthlyPaymentCalculation,$F458+$G458+$I458+_xlpm.IfPMIOwedIsBlank,
_xlpm.IsPrincipalZeroCondition,ROUND($H457,2) = 0,
_xlpm.IsPrincipalRemainingBlankCondition,$H457="",
_xlpm.IsPeriodBlankCondition,ISBLANK($A458),
_xlpm.Calculation,IF(_xlpm.IsPeriodBlankCondition,"",IF(_xlpm.IsPrincipalRemainingBlankCondition,"",IF(_xlpm.IsPrincipalZeroCondition,"",_xlpm.TotalMonthlyPaymentCalculation))),
_xlpm.Calculation
)</f>
        <v/>
      </c>
      <c r="N458" s="5"/>
    </row>
    <row r="459" spans="2:14" x14ac:dyDescent="0.3">
      <c r="B459" s="53" t="str">
        <f t="shared" si="6"/>
        <v/>
      </c>
      <c r="C459" s="70" t="str">
        <f>IF(ISBLANK($A459),"",'Variable Mortgage Schedule'!$C459)</f>
        <v/>
      </c>
      <c r="D459" s="63" t="str">
        <f>_xlfn.LET(
_xlpm.Payment,IF(OR($C459&lt;&gt;$C458,$C458=""),-PMT($C459/12,COUNT($A459:$A$625),$H458),$D458),
_xlpm.IsPrincipalRemainingZeroCondition,ROUND($H458,2)=0,
_xlpm.IsPrincipalRemainingBlankCondition,$H458="",
_xlpm.IsPeriodBlankCondition,ISBLANK($A459),
_xlpm.Calculation,IF(_xlpm.IsPeriodBlankCondition,"",IF(_xlpm.IsPrincipalRemainingBlankCondition,"",IF(_xlpm.IsPrincipalRemainingZeroCondition,"",_xlpm.Payment))),
_xlpm.Calculation
)</f>
        <v/>
      </c>
      <c r="E459" s="5" t="str">
        <f>_xlfn.LET(
_xlpm.StartingPrincipalBalance,$H458,
_xlpm.IsPrincipalRemainingZeroCondition,ROUND($H458,2)=0,
_xlpm.IsPrincipalRemainingBlankCondition,$H458="",
_xlpm.IsPeriodBlankCondition,ISBLANK($A459),
_xlpm.Calculation,IF(_xlpm.IsPeriodBlankCondition,"",IF(_xlpm.IsPrincipalRemainingBlankCondition,"",IF(_xlpm.IsPrincipalRemainingZeroCondition,"",_xlpm.StartingPrincipalBalance))),
_xlpm.Calculation
)</f>
        <v/>
      </c>
      <c r="F459" s="5" t="str" cm="1">
        <f t="array" ref="F459">_xlfn.LET(
_xlpm.InterestCalculation,$H458*($C459/12),
_xlpm.IsPrincipalRemainingZeroCondition,ROUND($H458,2)=0,
_xlpm.IsPrincipalRemainingBlankCondition,$H458="",
_xlpm.IsPeriodBlankCondition,ISBLANK($A459),
_xlpm.Calculation,IF(_xlpm.IsPeriodBlankCondition,"",IF(_xlpm.IsPrincipalRemainingBlankCondition,"",IF(_xlpm.IsPrincipalRemainingZeroCondition,"",_xlpm.InterestCalculation))),
_xlpm.Calculation
)</f>
        <v/>
      </c>
      <c r="G459" s="5" t="str">
        <f>_xlfn.LET(
_xlpm.PrincipalOwedCalculation,$D459-$F459,
_xlpm.IsPrincipalLessThenOrEqualToMonthlyPaymentCondition,$H458&lt;=$D459,
_xlpm.IsPrincipalZeroCondition,ROUND($H458,2) = 0,
_xlpm.IsPrincipalRemainingBlankCondition,$H458="",
_xlpm.IsPeriodBlankCondition,ISBLANK($A459),
_xlpm.Calculation,IF(_xlpm.IsPeriodBlankCondition,"",IF(_xlpm.IsPrincipalRemainingBlankCondition,"",IF(_xlpm.IsPrincipalZeroCondition,"",IF(_xlpm.IsPrincipalLessThenOrEqualToMonthlyPaymentCondition,$H458,_xlpm.PrincipalOwedCalculation)))),
_xlpm.Calculation
)</f>
        <v/>
      </c>
      <c r="H459" s="5" t="str">
        <f>_xlfn.LET(
_xlpm.StartingBalanceGreaterThanPrincipalOwedPlusPrepaymentCondition,$E459&gt;=$G459,
_xlpm.IsPrincpalOwedPlusPrepaymentLessThanOrEqualToPrincipalRemainingCondition,ROUND($G459,2)&lt;=ROUND($H458,2),
_xlpm.IsCurrentPrincapalOwedAmtGreaterThanPrevPrincipalOwedCondition,$G458&gt;$H458,
_xlpm.IsPrincipalZeroCondition,ROUND($H458,2) = 0,
_xlpm.IsPrincipalRemainingBlankCondition,$H458="",
_xlpm.IsPeriodBlankCondition,ISBLANK($A459),
_xlpm.Calculation,IF(_xlpm.IsPeriodBlankCondition,"",IF(_xlpm.IsPrincipalRemainingBlankCondition,"",IF(_xlpm.IsPrincipalZeroCondition,"",IF(_xlpm.StartingBalanceGreaterThanPrincipalOwedPlusPrepaymentCondition,$E459-$G459,0)))),
_xlpm.Calculation
)</f>
        <v/>
      </c>
      <c r="I459" s="5" t="str">
        <f>_xlfn.LET(
_xlpm.PrincpalRemainingCalculation,$B$11,
_xlpm.IsPrincipalZeroCondition,ROUND($H458,2) = 0,
_xlpm.IsPrincipalRemainingBlankCondition,$H458="",
_xlpm.IsPeriodBlankCondition,ISBLANK($A459),
_xlpm.Calculation,IF(_xlpm.IsPeriodBlankCondition,"",IF(_xlpm.IsPrincipalRemainingBlankCondition,"",IF(_xlpm.IsPrincipalZeroCondition,"",_xlpm.PrincpalRemainingCalculation))),
_xlpm.Calculation
)</f>
        <v/>
      </c>
      <c r="J459" s="5" t="str">
        <f>_xlfn.LET(
_xlpm.IsPrincipalRemainingLessThanOrEqualToPMICutoffAmtCondition,$H458&lt;=$B$2*(1-$B$13),
_xlpm.PMIMonthlyPayment,$B$17,
_xlpm.IsPrincipalZeroCondition,ROUND($H458,2) = 0,
_xlpm.IsPrincipalRemainingBlankCondition,$H458="",
_xlpm.IsPeriodBlankCondition,ISBLANK($A459),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59" s="5" t="str">
        <f>_xlfn.LET(
_xlpm.IfPMIOwedIsBlank,IF($J459 = "",0,$J459),
_xlpm.TotalMonthlyPaymentCalculation,$F459+$G459+$I459+_xlpm.IfPMIOwedIsBlank,
_xlpm.IsPrincipalZeroCondition,ROUND($H458,2) = 0,
_xlpm.IsPrincipalRemainingBlankCondition,$H458="",
_xlpm.IsPeriodBlankCondition,ISBLANK($A459),
_xlpm.Calculation,IF(_xlpm.IsPeriodBlankCondition,"",IF(_xlpm.IsPrincipalRemainingBlankCondition,"",IF(_xlpm.IsPrincipalZeroCondition,"",_xlpm.TotalMonthlyPaymentCalculation))),
_xlpm.Calculation
)</f>
        <v/>
      </c>
      <c r="N459" s="5"/>
    </row>
    <row r="460" spans="2:14" x14ac:dyDescent="0.3">
      <c r="B460" s="53" t="str">
        <f t="shared" si="6"/>
        <v/>
      </c>
      <c r="C460" s="70" t="str">
        <f>IF(ISBLANK($A460),"",'Variable Mortgage Schedule'!$C460)</f>
        <v/>
      </c>
      <c r="D460" s="63" t="str">
        <f>_xlfn.LET(
_xlpm.Payment,IF(OR($C460&lt;&gt;$C459,$C459=""),-PMT($C460/12,COUNT($A460:$A$625),$H459),$D459),
_xlpm.IsPrincipalRemainingZeroCondition,ROUND($H459,2)=0,
_xlpm.IsPrincipalRemainingBlankCondition,$H459="",
_xlpm.IsPeriodBlankCondition,ISBLANK($A460),
_xlpm.Calculation,IF(_xlpm.IsPeriodBlankCondition,"",IF(_xlpm.IsPrincipalRemainingBlankCondition,"",IF(_xlpm.IsPrincipalRemainingZeroCondition,"",_xlpm.Payment))),
_xlpm.Calculation
)</f>
        <v/>
      </c>
      <c r="E460" s="5" t="str">
        <f>_xlfn.LET(
_xlpm.StartingPrincipalBalance,$H459,
_xlpm.IsPrincipalRemainingZeroCondition,ROUND($H459,2)=0,
_xlpm.IsPrincipalRemainingBlankCondition,$H459="",
_xlpm.IsPeriodBlankCondition,ISBLANK($A460),
_xlpm.Calculation,IF(_xlpm.IsPeriodBlankCondition,"",IF(_xlpm.IsPrincipalRemainingBlankCondition,"",IF(_xlpm.IsPrincipalRemainingZeroCondition,"",_xlpm.StartingPrincipalBalance))),
_xlpm.Calculation
)</f>
        <v/>
      </c>
      <c r="F460" s="5" t="str" cm="1">
        <f t="array" ref="F460">_xlfn.LET(
_xlpm.InterestCalculation,$H459*($C460/12),
_xlpm.IsPrincipalRemainingZeroCondition,ROUND($H459,2)=0,
_xlpm.IsPrincipalRemainingBlankCondition,$H459="",
_xlpm.IsPeriodBlankCondition,ISBLANK($A460),
_xlpm.Calculation,IF(_xlpm.IsPeriodBlankCondition,"",IF(_xlpm.IsPrincipalRemainingBlankCondition,"",IF(_xlpm.IsPrincipalRemainingZeroCondition,"",_xlpm.InterestCalculation))),
_xlpm.Calculation
)</f>
        <v/>
      </c>
      <c r="G460" s="5" t="str">
        <f>_xlfn.LET(
_xlpm.PrincipalOwedCalculation,$D460-$F460,
_xlpm.IsPrincipalLessThenOrEqualToMonthlyPaymentCondition,$H459&lt;=$D460,
_xlpm.IsPrincipalZeroCondition,ROUND($H459,2) = 0,
_xlpm.IsPrincipalRemainingBlankCondition,$H459="",
_xlpm.IsPeriodBlankCondition,ISBLANK($A460),
_xlpm.Calculation,IF(_xlpm.IsPeriodBlankCondition,"",IF(_xlpm.IsPrincipalRemainingBlankCondition,"",IF(_xlpm.IsPrincipalZeroCondition,"",IF(_xlpm.IsPrincipalLessThenOrEqualToMonthlyPaymentCondition,$H459,_xlpm.PrincipalOwedCalculation)))),
_xlpm.Calculation
)</f>
        <v/>
      </c>
      <c r="H460" s="5" t="str">
        <f>_xlfn.LET(
_xlpm.StartingBalanceGreaterThanPrincipalOwedPlusPrepaymentCondition,$E460&gt;=$G460,
_xlpm.IsPrincpalOwedPlusPrepaymentLessThanOrEqualToPrincipalRemainingCondition,ROUND($G460,2)&lt;=ROUND($H459,2),
_xlpm.IsCurrentPrincapalOwedAmtGreaterThanPrevPrincipalOwedCondition,$G459&gt;$H459,
_xlpm.IsPrincipalZeroCondition,ROUND($H459,2) = 0,
_xlpm.IsPrincipalRemainingBlankCondition,$H459="",
_xlpm.IsPeriodBlankCondition,ISBLANK($A460),
_xlpm.Calculation,IF(_xlpm.IsPeriodBlankCondition,"",IF(_xlpm.IsPrincipalRemainingBlankCondition,"",IF(_xlpm.IsPrincipalZeroCondition,"",IF(_xlpm.StartingBalanceGreaterThanPrincipalOwedPlusPrepaymentCondition,$E460-$G460,0)))),
_xlpm.Calculation
)</f>
        <v/>
      </c>
      <c r="I460" s="5" t="str">
        <f>_xlfn.LET(
_xlpm.PrincpalRemainingCalculation,$B$11,
_xlpm.IsPrincipalZeroCondition,ROUND($H459,2) = 0,
_xlpm.IsPrincipalRemainingBlankCondition,$H459="",
_xlpm.IsPeriodBlankCondition,ISBLANK($A460),
_xlpm.Calculation,IF(_xlpm.IsPeriodBlankCondition,"",IF(_xlpm.IsPrincipalRemainingBlankCondition,"",IF(_xlpm.IsPrincipalZeroCondition,"",_xlpm.PrincpalRemainingCalculation))),
_xlpm.Calculation
)</f>
        <v/>
      </c>
      <c r="J460" s="5" t="str">
        <f>_xlfn.LET(
_xlpm.IsPrincipalRemainingLessThanOrEqualToPMICutoffAmtCondition,$H459&lt;=$B$2*(1-$B$13),
_xlpm.PMIMonthlyPayment,$B$17,
_xlpm.IsPrincipalZeroCondition,ROUND($H459,2) = 0,
_xlpm.IsPrincipalRemainingBlankCondition,$H459="",
_xlpm.IsPeriodBlankCondition,ISBLANK($A460),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60" s="5" t="str">
        <f>_xlfn.LET(
_xlpm.IfPMIOwedIsBlank,IF($J460 = "",0,$J460),
_xlpm.TotalMonthlyPaymentCalculation,$F460+$G460+$I460+_xlpm.IfPMIOwedIsBlank,
_xlpm.IsPrincipalZeroCondition,ROUND($H459,2) = 0,
_xlpm.IsPrincipalRemainingBlankCondition,$H459="",
_xlpm.IsPeriodBlankCondition,ISBLANK($A460),
_xlpm.Calculation,IF(_xlpm.IsPeriodBlankCondition,"",IF(_xlpm.IsPrincipalRemainingBlankCondition,"",IF(_xlpm.IsPrincipalZeroCondition,"",_xlpm.TotalMonthlyPaymentCalculation))),
_xlpm.Calculation
)</f>
        <v/>
      </c>
      <c r="N460" s="5"/>
    </row>
    <row r="461" spans="2:14" x14ac:dyDescent="0.3">
      <c r="B461" s="53" t="str">
        <f t="shared" si="6"/>
        <v/>
      </c>
      <c r="C461" s="70" t="str">
        <f>IF(ISBLANK($A461),"",'Variable Mortgage Schedule'!$C461)</f>
        <v/>
      </c>
      <c r="D461" s="63" t="str">
        <f>_xlfn.LET(
_xlpm.Payment,IF(OR($C461&lt;&gt;$C460,$C460=""),-PMT($C461/12,COUNT($A461:$A$625),$H460),$D460),
_xlpm.IsPrincipalRemainingZeroCondition,ROUND($H460,2)=0,
_xlpm.IsPrincipalRemainingBlankCondition,$H460="",
_xlpm.IsPeriodBlankCondition,ISBLANK($A461),
_xlpm.Calculation,IF(_xlpm.IsPeriodBlankCondition,"",IF(_xlpm.IsPrincipalRemainingBlankCondition,"",IF(_xlpm.IsPrincipalRemainingZeroCondition,"",_xlpm.Payment))),
_xlpm.Calculation
)</f>
        <v/>
      </c>
      <c r="E461" s="5" t="str">
        <f>_xlfn.LET(
_xlpm.StartingPrincipalBalance,$H460,
_xlpm.IsPrincipalRemainingZeroCondition,ROUND($H460,2)=0,
_xlpm.IsPrincipalRemainingBlankCondition,$H460="",
_xlpm.IsPeriodBlankCondition,ISBLANK($A461),
_xlpm.Calculation,IF(_xlpm.IsPeriodBlankCondition,"",IF(_xlpm.IsPrincipalRemainingBlankCondition,"",IF(_xlpm.IsPrincipalRemainingZeroCondition,"",_xlpm.StartingPrincipalBalance))),
_xlpm.Calculation
)</f>
        <v/>
      </c>
      <c r="F461" s="5" t="str" cm="1">
        <f t="array" ref="F461">_xlfn.LET(
_xlpm.InterestCalculation,$H460*($C461/12),
_xlpm.IsPrincipalRemainingZeroCondition,ROUND($H460,2)=0,
_xlpm.IsPrincipalRemainingBlankCondition,$H460="",
_xlpm.IsPeriodBlankCondition,ISBLANK($A461),
_xlpm.Calculation,IF(_xlpm.IsPeriodBlankCondition,"",IF(_xlpm.IsPrincipalRemainingBlankCondition,"",IF(_xlpm.IsPrincipalRemainingZeroCondition,"",_xlpm.InterestCalculation))),
_xlpm.Calculation
)</f>
        <v/>
      </c>
      <c r="G461" s="5" t="str">
        <f>_xlfn.LET(
_xlpm.PrincipalOwedCalculation,$D461-$F461,
_xlpm.IsPrincipalLessThenOrEqualToMonthlyPaymentCondition,$H460&lt;=$D461,
_xlpm.IsPrincipalZeroCondition,ROUND($H460,2) = 0,
_xlpm.IsPrincipalRemainingBlankCondition,$H460="",
_xlpm.IsPeriodBlankCondition,ISBLANK($A461),
_xlpm.Calculation,IF(_xlpm.IsPeriodBlankCondition,"",IF(_xlpm.IsPrincipalRemainingBlankCondition,"",IF(_xlpm.IsPrincipalZeroCondition,"",IF(_xlpm.IsPrincipalLessThenOrEqualToMonthlyPaymentCondition,$H460,_xlpm.PrincipalOwedCalculation)))),
_xlpm.Calculation
)</f>
        <v/>
      </c>
      <c r="H461" s="5" t="str">
        <f>_xlfn.LET(
_xlpm.StartingBalanceGreaterThanPrincipalOwedPlusPrepaymentCondition,$E461&gt;=$G461,
_xlpm.IsPrincpalOwedPlusPrepaymentLessThanOrEqualToPrincipalRemainingCondition,ROUND($G461,2)&lt;=ROUND($H460,2),
_xlpm.IsCurrentPrincapalOwedAmtGreaterThanPrevPrincipalOwedCondition,$G460&gt;$H460,
_xlpm.IsPrincipalZeroCondition,ROUND($H460,2) = 0,
_xlpm.IsPrincipalRemainingBlankCondition,$H460="",
_xlpm.IsPeriodBlankCondition,ISBLANK($A461),
_xlpm.Calculation,IF(_xlpm.IsPeriodBlankCondition,"",IF(_xlpm.IsPrincipalRemainingBlankCondition,"",IF(_xlpm.IsPrincipalZeroCondition,"",IF(_xlpm.StartingBalanceGreaterThanPrincipalOwedPlusPrepaymentCondition,$E461-$G461,0)))),
_xlpm.Calculation
)</f>
        <v/>
      </c>
      <c r="I461" s="5" t="str">
        <f>_xlfn.LET(
_xlpm.PrincpalRemainingCalculation,$B$11,
_xlpm.IsPrincipalZeroCondition,ROUND($H460,2) = 0,
_xlpm.IsPrincipalRemainingBlankCondition,$H460="",
_xlpm.IsPeriodBlankCondition,ISBLANK($A461),
_xlpm.Calculation,IF(_xlpm.IsPeriodBlankCondition,"",IF(_xlpm.IsPrincipalRemainingBlankCondition,"",IF(_xlpm.IsPrincipalZeroCondition,"",_xlpm.PrincpalRemainingCalculation))),
_xlpm.Calculation
)</f>
        <v/>
      </c>
      <c r="J461" s="5" t="str">
        <f>_xlfn.LET(
_xlpm.IsPrincipalRemainingLessThanOrEqualToPMICutoffAmtCondition,$H460&lt;=$B$2*(1-$B$13),
_xlpm.PMIMonthlyPayment,$B$17,
_xlpm.IsPrincipalZeroCondition,ROUND($H460,2) = 0,
_xlpm.IsPrincipalRemainingBlankCondition,$H460="",
_xlpm.IsPeriodBlankCondition,ISBLANK($A461),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61" s="5" t="str">
        <f>_xlfn.LET(
_xlpm.IfPMIOwedIsBlank,IF($J461 = "",0,$J461),
_xlpm.TotalMonthlyPaymentCalculation,$F461+$G461+$I461+_xlpm.IfPMIOwedIsBlank,
_xlpm.IsPrincipalZeroCondition,ROUND($H460,2) = 0,
_xlpm.IsPrincipalRemainingBlankCondition,$H460="",
_xlpm.IsPeriodBlankCondition,ISBLANK($A461),
_xlpm.Calculation,IF(_xlpm.IsPeriodBlankCondition,"",IF(_xlpm.IsPrincipalRemainingBlankCondition,"",IF(_xlpm.IsPrincipalZeroCondition,"",_xlpm.TotalMonthlyPaymentCalculation))),
_xlpm.Calculation
)</f>
        <v/>
      </c>
      <c r="N461" s="5"/>
    </row>
    <row r="462" spans="2:14" x14ac:dyDescent="0.3">
      <c r="B462" s="53" t="str">
        <f t="shared" si="6"/>
        <v/>
      </c>
      <c r="C462" s="70" t="str">
        <f>IF(ISBLANK($A462),"",'Variable Mortgage Schedule'!$C462)</f>
        <v/>
      </c>
      <c r="D462" s="63" t="str">
        <f>_xlfn.LET(
_xlpm.Payment,IF(OR($C462&lt;&gt;$C461,$C461=""),-PMT($C462/12,COUNT($A462:$A$625),$H461),$D461),
_xlpm.IsPrincipalRemainingZeroCondition,ROUND($H461,2)=0,
_xlpm.IsPrincipalRemainingBlankCondition,$H461="",
_xlpm.IsPeriodBlankCondition,ISBLANK($A462),
_xlpm.Calculation,IF(_xlpm.IsPeriodBlankCondition,"",IF(_xlpm.IsPrincipalRemainingBlankCondition,"",IF(_xlpm.IsPrincipalRemainingZeroCondition,"",_xlpm.Payment))),
_xlpm.Calculation
)</f>
        <v/>
      </c>
      <c r="E462" s="5" t="str">
        <f>_xlfn.LET(
_xlpm.StartingPrincipalBalance,$H461,
_xlpm.IsPrincipalRemainingZeroCondition,ROUND($H461,2)=0,
_xlpm.IsPrincipalRemainingBlankCondition,$H461="",
_xlpm.IsPeriodBlankCondition,ISBLANK($A462),
_xlpm.Calculation,IF(_xlpm.IsPeriodBlankCondition,"",IF(_xlpm.IsPrincipalRemainingBlankCondition,"",IF(_xlpm.IsPrincipalRemainingZeroCondition,"",_xlpm.StartingPrincipalBalance))),
_xlpm.Calculation
)</f>
        <v/>
      </c>
      <c r="F462" s="5" t="str" cm="1">
        <f t="array" ref="F462">_xlfn.LET(
_xlpm.InterestCalculation,$H461*($C462/12),
_xlpm.IsPrincipalRemainingZeroCondition,ROUND($H461,2)=0,
_xlpm.IsPrincipalRemainingBlankCondition,$H461="",
_xlpm.IsPeriodBlankCondition,ISBLANK($A462),
_xlpm.Calculation,IF(_xlpm.IsPeriodBlankCondition,"",IF(_xlpm.IsPrincipalRemainingBlankCondition,"",IF(_xlpm.IsPrincipalRemainingZeroCondition,"",_xlpm.InterestCalculation))),
_xlpm.Calculation
)</f>
        <v/>
      </c>
      <c r="G462" s="5" t="str">
        <f>_xlfn.LET(
_xlpm.PrincipalOwedCalculation,$D462-$F462,
_xlpm.IsPrincipalLessThenOrEqualToMonthlyPaymentCondition,$H461&lt;=$D462,
_xlpm.IsPrincipalZeroCondition,ROUND($H461,2) = 0,
_xlpm.IsPrincipalRemainingBlankCondition,$H461="",
_xlpm.IsPeriodBlankCondition,ISBLANK($A462),
_xlpm.Calculation,IF(_xlpm.IsPeriodBlankCondition,"",IF(_xlpm.IsPrincipalRemainingBlankCondition,"",IF(_xlpm.IsPrincipalZeroCondition,"",IF(_xlpm.IsPrincipalLessThenOrEqualToMonthlyPaymentCondition,$H461,_xlpm.PrincipalOwedCalculation)))),
_xlpm.Calculation
)</f>
        <v/>
      </c>
      <c r="H462" s="5" t="str">
        <f>_xlfn.LET(
_xlpm.StartingBalanceGreaterThanPrincipalOwedPlusPrepaymentCondition,$E462&gt;=$G462,
_xlpm.IsPrincpalOwedPlusPrepaymentLessThanOrEqualToPrincipalRemainingCondition,ROUND($G462,2)&lt;=ROUND($H461,2),
_xlpm.IsCurrentPrincapalOwedAmtGreaterThanPrevPrincipalOwedCondition,$G461&gt;$H461,
_xlpm.IsPrincipalZeroCondition,ROUND($H461,2) = 0,
_xlpm.IsPrincipalRemainingBlankCondition,$H461="",
_xlpm.IsPeriodBlankCondition,ISBLANK($A462),
_xlpm.Calculation,IF(_xlpm.IsPeriodBlankCondition,"",IF(_xlpm.IsPrincipalRemainingBlankCondition,"",IF(_xlpm.IsPrincipalZeroCondition,"",IF(_xlpm.StartingBalanceGreaterThanPrincipalOwedPlusPrepaymentCondition,$E462-$G462,0)))),
_xlpm.Calculation
)</f>
        <v/>
      </c>
      <c r="I462" s="5" t="str">
        <f>_xlfn.LET(
_xlpm.PrincpalRemainingCalculation,$B$11,
_xlpm.IsPrincipalZeroCondition,ROUND($H461,2) = 0,
_xlpm.IsPrincipalRemainingBlankCondition,$H461="",
_xlpm.IsPeriodBlankCondition,ISBLANK($A462),
_xlpm.Calculation,IF(_xlpm.IsPeriodBlankCondition,"",IF(_xlpm.IsPrincipalRemainingBlankCondition,"",IF(_xlpm.IsPrincipalZeroCondition,"",_xlpm.PrincpalRemainingCalculation))),
_xlpm.Calculation
)</f>
        <v/>
      </c>
      <c r="J462" s="5" t="str">
        <f>_xlfn.LET(
_xlpm.IsPrincipalRemainingLessThanOrEqualToPMICutoffAmtCondition,$H461&lt;=$B$2*(1-$B$13),
_xlpm.PMIMonthlyPayment,$B$17,
_xlpm.IsPrincipalZeroCondition,ROUND($H461,2) = 0,
_xlpm.IsPrincipalRemainingBlankCondition,$H461="",
_xlpm.IsPeriodBlankCondition,ISBLANK($A462),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62" s="5" t="str">
        <f>_xlfn.LET(
_xlpm.IfPMIOwedIsBlank,IF($J462 = "",0,$J462),
_xlpm.TotalMonthlyPaymentCalculation,$F462+$G462+$I462+_xlpm.IfPMIOwedIsBlank,
_xlpm.IsPrincipalZeroCondition,ROUND($H461,2) = 0,
_xlpm.IsPrincipalRemainingBlankCondition,$H461="",
_xlpm.IsPeriodBlankCondition,ISBLANK($A462),
_xlpm.Calculation,IF(_xlpm.IsPeriodBlankCondition,"",IF(_xlpm.IsPrincipalRemainingBlankCondition,"",IF(_xlpm.IsPrincipalZeroCondition,"",_xlpm.TotalMonthlyPaymentCalculation))),
_xlpm.Calculation
)</f>
        <v/>
      </c>
      <c r="N462" s="5"/>
    </row>
    <row r="463" spans="2:14" x14ac:dyDescent="0.3">
      <c r="B463" s="53" t="str">
        <f t="shared" si="6"/>
        <v/>
      </c>
      <c r="C463" s="70" t="str">
        <f>IF(ISBLANK($A463),"",'Variable Mortgage Schedule'!$C463)</f>
        <v/>
      </c>
      <c r="D463" s="63" t="str">
        <f>_xlfn.LET(
_xlpm.Payment,IF(OR($C463&lt;&gt;$C462,$C462=""),-PMT($C463/12,COUNT($A463:$A$625),$H462),$D462),
_xlpm.IsPrincipalRemainingZeroCondition,ROUND($H462,2)=0,
_xlpm.IsPrincipalRemainingBlankCondition,$H462="",
_xlpm.IsPeriodBlankCondition,ISBLANK($A463),
_xlpm.Calculation,IF(_xlpm.IsPeriodBlankCondition,"",IF(_xlpm.IsPrincipalRemainingBlankCondition,"",IF(_xlpm.IsPrincipalRemainingZeroCondition,"",_xlpm.Payment))),
_xlpm.Calculation
)</f>
        <v/>
      </c>
      <c r="E463" s="5" t="str">
        <f>_xlfn.LET(
_xlpm.StartingPrincipalBalance,$H462,
_xlpm.IsPrincipalRemainingZeroCondition,ROUND($H462,2)=0,
_xlpm.IsPrincipalRemainingBlankCondition,$H462="",
_xlpm.IsPeriodBlankCondition,ISBLANK($A463),
_xlpm.Calculation,IF(_xlpm.IsPeriodBlankCondition,"",IF(_xlpm.IsPrincipalRemainingBlankCondition,"",IF(_xlpm.IsPrincipalRemainingZeroCondition,"",_xlpm.StartingPrincipalBalance))),
_xlpm.Calculation
)</f>
        <v/>
      </c>
      <c r="F463" s="5" t="str" cm="1">
        <f t="array" ref="F463">_xlfn.LET(
_xlpm.InterestCalculation,$H462*($C463/12),
_xlpm.IsPrincipalRemainingZeroCondition,ROUND($H462,2)=0,
_xlpm.IsPrincipalRemainingBlankCondition,$H462="",
_xlpm.IsPeriodBlankCondition,ISBLANK($A463),
_xlpm.Calculation,IF(_xlpm.IsPeriodBlankCondition,"",IF(_xlpm.IsPrincipalRemainingBlankCondition,"",IF(_xlpm.IsPrincipalRemainingZeroCondition,"",_xlpm.InterestCalculation))),
_xlpm.Calculation
)</f>
        <v/>
      </c>
      <c r="G463" s="5" t="str">
        <f>_xlfn.LET(
_xlpm.PrincipalOwedCalculation,$D463-$F463,
_xlpm.IsPrincipalLessThenOrEqualToMonthlyPaymentCondition,$H462&lt;=$D463,
_xlpm.IsPrincipalZeroCondition,ROUND($H462,2) = 0,
_xlpm.IsPrincipalRemainingBlankCondition,$H462="",
_xlpm.IsPeriodBlankCondition,ISBLANK($A463),
_xlpm.Calculation,IF(_xlpm.IsPeriodBlankCondition,"",IF(_xlpm.IsPrincipalRemainingBlankCondition,"",IF(_xlpm.IsPrincipalZeroCondition,"",IF(_xlpm.IsPrincipalLessThenOrEqualToMonthlyPaymentCondition,$H462,_xlpm.PrincipalOwedCalculation)))),
_xlpm.Calculation
)</f>
        <v/>
      </c>
      <c r="H463" s="5" t="str">
        <f>_xlfn.LET(
_xlpm.StartingBalanceGreaterThanPrincipalOwedPlusPrepaymentCondition,$E463&gt;=$G463,
_xlpm.IsPrincpalOwedPlusPrepaymentLessThanOrEqualToPrincipalRemainingCondition,ROUND($G463,2)&lt;=ROUND($H462,2),
_xlpm.IsCurrentPrincapalOwedAmtGreaterThanPrevPrincipalOwedCondition,$G462&gt;$H462,
_xlpm.IsPrincipalZeroCondition,ROUND($H462,2) = 0,
_xlpm.IsPrincipalRemainingBlankCondition,$H462="",
_xlpm.IsPeriodBlankCondition,ISBLANK($A463),
_xlpm.Calculation,IF(_xlpm.IsPeriodBlankCondition,"",IF(_xlpm.IsPrincipalRemainingBlankCondition,"",IF(_xlpm.IsPrincipalZeroCondition,"",IF(_xlpm.StartingBalanceGreaterThanPrincipalOwedPlusPrepaymentCondition,$E463-$G463,0)))),
_xlpm.Calculation
)</f>
        <v/>
      </c>
      <c r="I463" s="5" t="str">
        <f>_xlfn.LET(
_xlpm.PrincpalRemainingCalculation,$B$11,
_xlpm.IsPrincipalZeroCondition,ROUND($H462,2) = 0,
_xlpm.IsPrincipalRemainingBlankCondition,$H462="",
_xlpm.IsPeriodBlankCondition,ISBLANK($A463),
_xlpm.Calculation,IF(_xlpm.IsPeriodBlankCondition,"",IF(_xlpm.IsPrincipalRemainingBlankCondition,"",IF(_xlpm.IsPrincipalZeroCondition,"",_xlpm.PrincpalRemainingCalculation))),
_xlpm.Calculation
)</f>
        <v/>
      </c>
      <c r="J463" s="5" t="str">
        <f>_xlfn.LET(
_xlpm.IsPrincipalRemainingLessThanOrEqualToPMICutoffAmtCondition,$H462&lt;=$B$2*(1-$B$13),
_xlpm.PMIMonthlyPayment,$B$17,
_xlpm.IsPrincipalZeroCondition,ROUND($H462,2) = 0,
_xlpm.IsPrincipalRemainingBlankCondition,$H462="",
_xlpm.IsPeriodBlankCondition,ISBLANK($A463),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63" s="5" t="str">
        <f>_xlfn.LET(
_xlpm.IfPMIOwedIsBlank,IF($J463 = "",0,$J463),
_xlpm.TotalMonthlyPaymentCalculation,$F463+$G463+$I463+_xlpm.IfPMIOwedIsBlank,
_xlpm.IsPrincipalZeroCondition,ROUND($H462,2) = 0,
_xlpm.IsPrincipalRemainingBlankCondition,$H462="",
_xlpm.IsPeriodBlankCondition,ISBLANK($A463),
_xlpm.Calculation,IF(_xlpm.IsPeriodBlankCondition,"",IF(_xlpm.IsPrincipalRemainingBlankCondition,"",IF(_xlpm.IsPrincipalZeroCondition,"",_xlpm.TotalMonthlyPaymentCalculation))),
_xlpm.Calculation
)</f>
        <v/>
      </c>
      <c r="N463" s="5"/>
    </row>
    <row r="464" spans="2:14" x14ac:dyDescent="0.3">
      <c r="B464" s="53" t="str">
        <f t="shared" si="6"/>
        <v/>
      </c>
      <c r="C464" s="70" t="str">
        <f>IF(ISBLANK($A464),"",'Variable Mortgage Schedule'!$C464)</f>
        <v/>
      </c>
      <c r="D464" s="63" t="str">
        <f>_xlfn.LET(
_xlpm.Payment,IF(OR($C464&lt;&gt;$C463,$C463=""),-PMT($C464/12,COUNT($A464:$A$625),$H463),$D463),
_xlpm.IsPrincipalRemainingZeroCondition,ROUND($H463,2)=0,
_xlpm.IsPrincipalRemainingBlankCondition,$H463="",
_xlpm.IsPeriodBlankCondition,ISBLANK($A464),
_xlpm.Calculation,IF(_xlpm.IsPeriodBlankCondition,"",IF(_xlpm.IsPrincipalRemainingBlankCondition,"",IF(_xlpm.IsPrincipalRemainingZeroCondition,"",_xlpm.Payment))),
_xlpm.Calculation
)</f>
        <v/>
      </c>
      <c r="E464" s="5" t="str">
        <f>_xlfn.LET(
_xlpm.StartingPrincipalBalance,$H463,
_xlpm.IsPrincipalRemainingZeroCondition,ROUND($H463,2)=0,
_xlpm.IsPrincipalRemainingBlankCondition,$H463="",
_xlpm.IsPeriodBlankCondition,ISBLANK($A464),
_xlpm.Calculation,IF(_xlpm.IsPeriodBlankCondition,"",IF(_xlpm.IsPrincipalRemainingBlankCondition,"",IF(_xlpm.IsPrincipalRemainingZeroCondition,"",_xlpm.StartingPrincipalBalance))),
_xlpm.Calculation
)</f>
        <v/>
      </c>
      <c r="F464" s="5" t="str" cm="1">
        <f t="array" ref="F464">_xlfn.LET(
_xlpm.InterestCalculation,$H463*($C464/12),
_xlpm.IsPrincipalRemainingZeroCondition,ROUND($H463,2)=0,
_xlpm.IsPrincipalRemainingBlankCondition,$H463="",
_xlpm.IsPeriodBlankCondition,ISBLANK($A464),
_xlpm.Calculation,IF(_xlpm.IsPeriodBlankCondition,"",IF(_xlpm.IsPrincipalRemainingBlankCondition,"",IF(_xlpm.IsPrincipalRemainingZeroCondition,"",_xlpm.InterestCalculation))),
_xlpm.Calculation
)</f>
        <v/>
      </c>
      <c r="G464" s="5" t="str">
        <f>_xlfn.LET(
_xlpm.PrincipalOwedCalculation,$D464-$F464,
_xlpm.IsPrincipalLessThenOrEqualToMonthlyPaymentCondition,$H463&lt;=$D464,
_xlpm.IsPrincipalZeroCondition,ROUND($H463,2) = 0,
_xlpm.IsPrincipalRemainingBlankCondition,$H463="",
_xlpm.IsPeriodBlankCondition,ISBLANK($A464),
_xlpm.Calculation,IF(_xlpm.IsPeriodBlankCondition,"",IF(_xlpm.IsPrincipalRemainingBlankCondition,"",IF(_xlpm.IsPrincipalZeroCondition,"",IF(_xlpm.IsPrincipalLessThenOrEqualToMonthlyPaymentCondition,$H463,_xlpm.PrincipalOwedCalculation)))),
_xlpm.Calculation
)</f>
        <v/>
      </c>
      <c r="H464" s="5" t="str">
        <f>_xlfn.LET(
_xlpm.StartingBalanceGreaterThanPrincipalOwedPlusPrepaymentCondition,$E464&gt;=$G464,
_xlpm.IsPrincpalOwedPlusPrepaymentLessThanOrEqualToPrincipalRemainingCondition,ROUND($G464,2)&lt;=ROUND($H463,2),
_xlpm.IsCurrentPrincapalOwedAmtGreaterThanPrevPrincipalOwedCondition,$G463&gt;$H463,
_xlpm.IsPrincipalZeroCondition,ROUND($H463,2) = 0,
_xlpm.IsPrincipalRemainingBlankCondition,$H463="",
_xlpm.IsPeriodBlankCondition,ISBLANK($A464),
_xlpm.Calculation,IF(_xlpm.IsPeriodBlankCondition,"",IF(_xlpm.IsPrincipalRemainingBlankCondition,"",IF(_xlpm.IsPrincipalZeroCondition,"",IF(_xlpm.StartingBalanceGreaterThanPrincipalOwedPlusPrepaymentCondition,$E464-$G464,0)))),
_xlpm.Calculation
)</f>
        <v/>
      </c>
      <c r="I464" s="5" t="str">
        <f>_xlfn.LET(
_xlpm.PrincpalRemainingCalculation,$B$11,
_xlpm.IsPrincipalZeroCondition,ROUND($H463,2) = 0,
_xlpm.IsPrincipalRemainingBlankCondition,$H463="",
_xlpm.IsPeriodBlankCondition,ISBLANK($A464),
_xlpm.Calculation,IF(_xlpm.IsPeriodBlankCondition,"",IF(_xlpm.IsPrincipalRemainingBlankCondition,"",IF(_xlpm.IsPrincipalZeroCondition,"",_xlpm.PrincpalRemainingCalculation))),
_xlpm.Calculation
)</f>
        <v/>
      </c>
      <c r="J464" s="5" t="str">
        <f>_xlfn.LET(
_xlpm.IsPrincipalRemainingLessThanOrEqualToPMICutoffAmtCondition,$H463&lt;=$B$2*(1-$B$13),
_xlpm.PMIMonthlyPayment,$B$17,
_xlpm.IsPrincipalZeroCondition,ROUND($H463,2) = 0,
_xlpm.IsPrincipalRemainingBlankCondition,$H463="",
_xlpm.IsPeriodBlankCondition,ISBLANK($A464),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64" s="5" t="str">
        <f>_xlfn.LET(
_xlpm.IfPMIOwedIsBlank,IF($J464 = "",0,$J464),
_xlpm.TotalMonthlyPaymentCalculation,$F464+$G464+$I464+_xlpm.IfPMIOwedIsBlank,
_xlpm.IsPrincipalZeroCondition,ROUND($H463,2) = 0,
_xlpm.IsPrincipalRemainingBlankCondition,$H463="",
_xlpm.IsPeriodBlankCondition,ISBLANK($A464),
_xlpm.Calculation,IF(_xlpm.IsPeriodBlankCondition,"",IF(_xlpm.IsPrincipalRemainingBlankCondition,"",IF(_xlpm.IsPrincipalZeroCondition,"",_xlpm.TotalMonthlyPaymentCalculation))),
_xlpm.Calculation
)</f>
        <v/>
      </c>
      <c r="N464" s="5"/>
    </row>
    <row r="465" spans="2:14" x14ac:dyDescent="0.3">
      <c r="B465" s="53" t="str">
        <f t="shared" si="6"/>
        <v/>
      </c>
      <c r="C465" s="70" t="str">
        <f>IF(ISBLANK($A465),"",'Variable Mortgage Schedule'!$C465)</f>
        <v/>
      </c>
      <c r="D465" s="63" t="str">
        <f>_xlfn.LET(
_xlpm.Payment,IF(OR($C465&lt;&gt;$C464,$C464=""),-PMT($C465/12,COUNT($A465:$A$625),$H464),$D464),
_xlpm.IsPrincipalRemainingZeroCondition,ROUND($H464,2)=0,
_xlpm.IsPrincipalRemainingBlankCondition,$H464="",
_xlpm.IsPeriodBlankCondition,ISBLANK($A465),
_xlpm.Calculation,IF(_xlpm.IsPeriodBlankCondition,"",IF(_xlpm.IsPrincipalRemainingBlankCondition,"",IF(_xlpm.IsPrincipalRemainingZeroCondition,"",_xlpm.Payment))),
_xlpm.Calculation
)</f>
        <v/>
      </c>
      <c r="E465" s="5" t="str">
        <f>_xlfn.LET(
_xlpm.StartingPrincipalBalance,$H464,
_xlpm.IsPrincipalRemainingZeroCondition,ROUND($H464,2)=0,
_xlpm.IsPrincipalRemainingBlankCondition,$H464="",
_xlpm.IsPeriodBlankCondition,ISBLANK($A465),
_xlpm.Calculation,IF(_xlpm.IsPeriodBlankCondition,"",IF(_xlpm.IsPrincipalRemainingBlankCondition,"",IF(_xlpm.IsPrincipalRemainingZeroCondition,"",_xlpm.StartingPrincipalBalance))),
_xlpm.Calculation
)</f>
        <v/>
      </c>
      <c r="F465" s="5" t="str" cm="1">
        <f t="array" ref="F465">_xlfn.LET(
_xlpm.InterestCalculation,$H464*($C465/12),
_xlpm.IsPrincipalRemainingZeroCondition,ROUND($H464,2)=0,
_xlpm.IsPrincipalRemainingBlankCondition,$H464="",
_xlpm.IsPeriodBlankCondition,ISBLANK($A465),
_xlpm.Calculation,IF(_xlpm.IsPeriodBlankCondition,"",IF(_xlpm.IsPrincipalRemainingBlankCondition,"",IF(_xlpm.IsPrincipalRemainingZeroCondition,"",_xlpm.InterestCalculation))),
_xlpm.Calculation
)</f>
        <v/>
      </c>
      <c r="G465" s="5" t="str">
        <f>_xlfn.LET(
_xlpm.PrincipalOwedCalculation,$D465-$F465,
_xlpm.IsPrincipalLessThenOrEqualToMonthlyPaymentCondition,$H464&lt;=$D465,
_xlpm.IsPrincipalZeroCondition,ROUND($H464,2) = 0,
_xlpm.IsPrincipalRemainingBlankCondition,$H464="",
_xlpm.IsPeriodBlankCondition,ISBLANK($A465),
_xlpm.Calculation,IF(_xlpm.IsPeriodBlankCondition,"",IF(_xlpm.IsPrincipalRemainingBlankCondition,"",IF(_xlpm.IsPrincipalZeroCondition,"",IF(_xlpm.IsPrincipalLessThenOrEqualToMonthlyPaymentCondition,$H464,_xlpm.PrincipalOwedCalculation)))),
_xlpm.Calculation
)</f>
        <v/>
      </c>
      <c r="H465" s="5" t="str">
        <f>_xlfn.LET(
_xlpm.StartingBalanceGreaterThanPrincipalOwedPlusPrepaymentCondition,$E465&gt;=$G465,
_xlpm.IsPrincpalOwedPlusPrepaymentLessThanOrEqualToPrincipalRemainingCondition,ROUND($G465,2)&lt;=ROUND($H464,2),
_xlpm.IsCurrentPrincapalOwedAmtGreaterThanPrevPrincipalOwedCondition,$G464&gt;$H464,
_xlpm.IsPrincipalZeroCondition,ROUND($H464,2) = 0,
_xlpm.IsPrincipalRemainingBlankCondition,$H464="",
_xlpm.IsPeriodBlankCondition,ISBLANK($A465),
_xlpm.Calculation,IF(_xlpm.IsPeriodBlankCondition,"",IF(_xlpm.IsPrincipalRemainingBlankCondition,"",IF(_xlpm.IsPrincipalZeroCondition,"",IF(_xlpm.StartingBalanceGreaterThanPrincipalOwedPlusPrepaymentCondition,$E465-$G465,0)))),
_xlpm.Calculation
)</f>
        <v/>
      </c>
      <c r="I465" s="5" t="str">
        <f>_xlfn.LET(
_xlpm.PrincpalRemainingCalculation,$B$11,
_xlpm.IsPrincipalZeroCondition,ROUND($H464,2) = 0,
_xlpm.IsPrincipalRemainingBlankCondition,$H464="",
_xlpm.IsPeriodBlankCondition,ISBLANK($A465),
_xlpm.Calculation,IF(_xlpm.IsPeriodBlankCondition,"",IF(_xlpm.IsPrincipalRemainingBlankCondition,"",IF(_xlpm.IsPrincipalZeroCondition,"",_xlpm.PrincpalRemainingCalculation))),
_xlpm.Calculation
)</f>
        <v/>
      </c>
      <c r="J465" s="5" t="str">
        <f>_xlfn.LET(
_xlpm.IsPrincipalRemainingLessThanOrEqualToPMICutoffAmtCondition,$H464&lt;=$B$2*(1-$B$13),
_xlpm.PMIMonthlyPayment,$B$17,
_xlpm.IsPrincipalZeroCondition,ROUND($H464,2) = 0,
_xlpm.IsPrincipalRemainingBlankCondition,$H464="",
_xlpm.IsPeriodBlankCondition,ISBLANK($A465),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65" s="5" t="str">
        <f>_xlfn.LET(
_xlpm.IfPMIOwedIsBlank,IF($J465 = "",0,$J465),
_xlpm.TotalMonthlyPaymentCalculation,$F465+$G465+$I465+_xlpm.IfPMIOwedIsBlank,
_xlpm.IsPrincipalZeroCondition,ROUND($H464,2) = 0,
_xlpm.IsPrincipalRemainingBlankCondition,$H464="",
_xlpm.IsPeriodBlankCondition,ISBLANK($A465),
_xlpm.Calculation,IF(_xlpm.IsPeriodBlankCondition,"",IF(_xlpm.IsPrincipalRemainingBlankCondition,"",IF(_xlpm.IsPrincipalZeroCondition,"",_xlpm.TotalMonthlyPaymentCalculation))),
_xlpm.Calculation
)</f>
        <v/>
      </c>
      <c r="N465" s="5"/>
    </row>
    <row r="466" spans="2:14" x14ac:dyDescent="0.3">
      <c r="B466" s="53" t="str">
        <f t="shared" si="6"/>
        <v/>
      </c>
      <c r="C466" s="70" t="str">
        <f>IF(ISBLANK($A466),"",'Variable Mortgage Schedule'!$C466)</f>
        <v/>
      </c>
      <c r="D466" s="63" t="str">
        <f>_xlfn.LET(
_xlpm.Payment,IF(OR($C466&lt;&gt;$C465,$C465=""),-PMT($C466/12,COUNT($A466:$A$625),$H465),$D465),
_xlpm.IsPrincipalRemainingZeroCondition,ROUND($H465,2)=0,
_xlpm.IsPrincipalRemainingBlankCondition,$H465="",
_xlpm.IsPeriodBlankCondition,ISBLANK($A466),
_xlpm.Calculation,IF(_xlpm.IsPeriodBlankCondition,"",IF(_xlpm.IsPrincipalRemainingBlankCondition,"",IF(_xlpm.IsPrincipalRemainingZeroCondition,"",_xlpm.Payment))),
_xlpm.Calculation
)</f>
        <v/>
      </c>
      <c r="E466" s="5" t="str">
        <f>_xlfn.LET(
_xlpm.StartingPrincipalBalance,$H465,
_xlpm.IsPrincipalRemainingZeroCondition,ROUND($H465,2)=0,
_xlpm.IsPrincipalRemainingBlankCondition,$H465="",
_xlpm.IsPeriodBlankCondition,ISBLANK($A466),
_xlpm.Calculation,IF(_xlpm.IsPeriodBlankCondition,"",IF(_xlpm.IsPrincipalRemainingBlankCondition,"",IF(_xlpm.IsPrincipalRemainingZeroCondition,"",_xlpm.StartingPrincipalBalance))),
_xlpm.Calculation
)</f>
        <v/>
      </c>
      <c r="F466" s="5" t="str" cm="1">
        <f t="array" ref="F466">_xlfn.LET(
_xlpm.InterestCalculation,$H465*($C466/12),
_xlpm.IsPrincipalRemainingZeroCondition,ROUND($H465,2)=0,
_xlpm.IsPrincipalRemainingBlankCondition,$H465="",
_xlpm.IsPeriodBlankCondition,ISBLANK($A466),
_xlpm.Calculation,IF(_xlpm.IsPeriodBlankCondition,"",IF(_xlpm.IsPrincipalRemainingBlankCondition,"",IF(_xlpm.IsPrincipalRemainingZeroCondition,"",_xlpm.InterestCalculation))),
_xlpm.Calculation
)</f>
        <v/>
      </c>
      <c r="G466" s="5" t="str">
        <f>_xlfn.LET(
_xlpm.PrincipalOwedCalculation,$D466-$F466,
_xlpm.IsPrincipalLessThenOrEqualToMonthlyPaymentCondition,$H465&lt;=$D466,
_xlpm.IsPrincipalZeroCondition,ROUND($H465,2) = 0,
_xlpm.IsPrincipalRemainingBlankCondition,$H465="",
_xlpm.IsPeriodBlankCondition,ISBLANK($A466),
_xlpm.Calculation,IF(_xlpm.IsPeriodBlankCondition,"",IF(_xlpm.IsPrincipalRemainingBlankCondition,"",IF(_xlpm.IsPrincipalZeroCondition,"",IF(_xlpm.IsPrincipalLessThenOrEqualToMonthlyPaymentCondition,$H465,_xlpm.PrincipalOwedCalculation)))),
_xlpm.Calculation
)</f>
        <v/>
      </c>
      <c r="H466" s="5" t="str">
        <f>_xlfn.LET(
_xlpm.StartingBalanceGreaterThanPrincipalOwedPlusPrepaymentCondition,$E466&gt;=$G466,
_xlpm.IsPrincpalOwedPlusPrepaymentLessThanOrEqualToPrincipalRemainingCondition,ROUND($G466,2)&lt;=ROUND($H465,2),
_xlpm.IsCurrentPrincapalOwedAmtGreaterThanPrevPrincipalOwedCondition,$G465&gt;$H465,
_xlpm.IsPrincipalZeroCondition,ROUND($H465,2) = 0,
_xlpm.IsPrincipalRemainingBlankCondition,$H465="",
_xlpm.IsPeriodBlankCondition,ISBLANK($A466),
_xlpm.Calculation,IF(_xlpm.IsPeriodBlankCondition,"",IF(_xlpm.IsPrincipalRemainingBlankCondition,"",IF(_xlpm.IsPrincipalZeroCondition,"",IF(_xlpm.StartingBalanceGreaterThanPrincipalOwedPlusPrepaymentCondition,$E466-$G466,0)))),
_xlpm.Calculation
)</f>
        <v/>
      </c>
      <c r="I466" s="5" t="str">
        <f>_xlfn.LET(
_xlpm.PrincpalRemainingCalculation,$B$11,
_xlpm.IsPrincipalZeroCondition,ROUND($H465,2) = 0,
_xlpm.IsPrincipalRemainingBlankCondition,$H465="",
_xlpm.IsPeriodBlankCondition,ISBLANK($A466),
_xlpm.Calculation,IF(_xlpm.IsPeriodBlankCondition,"",IF(_xlpm.IsPrincipalRemainingBlankCondition,"",IF(_xlpm.IsPrincipalZeroCondition,"",_xlpm.PrincpalRemainingCalculation))),
_xlpm.Calculation
)</f>
        <v/>
      </c>
      <c r="J466" s="5" t="str">
        <f>_xlfn.LET(
_xlpm.IsPrincipalRemainingLessThanOrEqualToPMICutoffAmtCondition,$H465&lt;=$B$2*(1-$B$13),
_xlpm.PMIMonthlyPayment,$B$17,
_xlpm.IsPrincipalZeroCondition,ROUND($H465,2) = 0,
_xlpm.IsPrincipalRemainingBlankCondition,$H465="",
_xlpm.IsPeriodBlankCondition,ISBLANK($A466),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66" s="5" t="str">
        <f>_xlfn.LET(
_xlpm.IfPMIOwedIsBlank,IF($J466 = "",0,$J466),
_xlpm.TotalMonthlyPaymentCalculation,$F466+$G466+$I466+_xlpm.IfPMIOwedIsBlank,
_xlpm.IsPrincipalZeroCondition,ROUND($H465,2) = 0,
_xlpm.IsPrincipalRemainingBlankCondition,$H465="",
_xlpm.IsPeriodBlankCondition,ISBLANK($A466),
_xlpm.Calculation,IF(_xlpm.IsPeriodBlankCondition,"",IF(_xlpm.IsPrincipalRemainingBlankCondition,"",IF(_xlpm.IsPrincipalZeroCondition,"",_xlpm.TotalMonthlyPaymentCalculation))),
_xlpm.Calculation
)</f>
        <v/>
      </c>
      <c r="N466" s="5"/>
    </row>
    <row r="467" spans="2:14" x14ac:dyDescent="0.3">
      <c r="B467" s="53" t="str">
        <f t="shared" si="6"/>
        <v/>
      </c>
      <c r="C467" s="70" t="str">
        <f>IF(ISBLANK($A467),"",'Variable Mortgage Schedule'!$C467)</f>
        <v/>
      </c>
      <c r="D467" s="63" t="str">
        <f>_xlfn.LET(
_xlpm.Payment,IF(OR($C467&lt;&gt;$C466,$C466=""),-PMT($C467/12,COUNT($A467:$A$625),$H466),$D466),
_xlpm.IsPrincipalRemainingZeroCondition,ROUND($H466,2)=0,
_xlpm.IsPrincipalRemainingBlankCondition,$H466="",
_xlpm.IsPeriodBlankCondition,ISBLANK($A467),
_xlpm.Calculation,IF(_xlpm.IsPeriodBlankCondition,"",IF(_xlpm.IsPrincipalRemainingBlankCondition,"",IF(_xlpm.IsPrincipalRemainingZeroCondition,"",_xlpm.Payment))),
_xlpm.Calculation
)</f>
        <v/>
      </c>
      <c r="E467" s="5" t="str">
        <f>_xlfn.LET(
_xlpm.StartingPrincipalBalance,$H466,
_xlpm.IsPrincipalRemainingZeroCondition,ROUND($H466,2)=0,
_xlpm.IsPrincipalRemainingBlankCondition,$H466="",
_xlpm.IsPeriodBlankCondition,ISBLANK($A467),
_xlpm.Calculation,IF(_xlpm.IsPeriodBlankCondition,"",IF(_xlpm.IsPrincipalRemainingBlankCondition,"",IF(_xlpm.IsPrincipalRemainingZeroCondition,"",_xlpm.StartingPrincipalBalance))),
_xlpm.Calculation
)</f>
        <v/>
      </c>
      <c r="F467" s="5" t="str" cm="1">
        <f t="array" ref="F467">_xlfn.LET(
_xlpm.InterestCalculation,$H466*($C467/12),
_xlpm.IsPrincipalRemainingZeroCondition,ROUND($H466,2)=0,
_xlpm.IsPrincipalRemainingBlankCondition,$H466="",
_xlpm.IsPeriodBlankCondition,ISBLANK($A467),
_xlpm.Calculation,IF(_xlpm.IsPeriodBlankCondition,"",IF(_xlpm.IsPrincipalRemainingBlankCondition,"",IF(_xlpm.IsPrincipalRemainingZeroCondition,"",_xlpm.InterestCalculation))),
_xlpm.Calculation
)</f>
        <v/>
      </c>
      <c r="G467" s="5" t="str">
        <f>_xlfn.LET(
_xlpm.PrincipalOwedCalculation,$D467-$F467,
_xlpm.IsPrincipalLessThenOrEqualToMonthlyPaymentCondition,$H466&lt;=$D467,
_xlpm.IsPrincipalZeroCondition,ROUND($H466,2) = 0,
_xlpm.IsPrincipalRemainingBlankCondition,$H466="",
_xlpm.IsPeriodBlankCondition,ISBLANK($A467),
_xlpm.Calculation,IF(_xlpm.IsPeriodBlankCondition,"",IF(_xlpm.IsPrincipalRemainingBlankCondition,"",IF(_xlpm.IsPrincipalZeroCondition,"",IF(_xlpm.IsPrincipalLessThenOrEqualToMonthlyPaymentCondition,$H466,_xlpm.PrincipalOwedCalculation)))),
_xlpm.Calculation
)</f>
        <v/>
      </c>
      <c r="H467" s="5" t="str">
        <f>_xlfn.LET(
_xlpm.StartingBalanceGreaterThanPrincipalOwedPlusPrepaymentCondition,$E467&gt;=$G467,
_xlpm.IsPrincpalOwedPlusPrepaymentLessThanOrEqualToPrincipalRemainingCondition,ROUND($G467,2)&lt;=ROUND($H466,2),
_xlpm.IsCurrentPrincapalOwedAmtGreaterThanPrevPrincipalOwedCondition,$G466&gt;$H466,
_xlpm.IsPrincipalZeroCondition,ROUND($H466,2) = 0,
_xlpm.IsPrincipalRemainingBlankCondition,$H466="",
_xlpm.IsPeriodBlankCondition,ISBLANK($A467),
_xlpm.Calculation,IF(_xlpm.IsPeriodBlankCondition,"",IF(_xlpm.IsPrincipalRemainingBlankCondition,"",IF(_xlpm.IsPrincipalZeroCondition,"",IF(_xlpm.StartingBalanceGreaterThanPrincipalOwedPlusPrepaymentCondition,$E467-$G467,0)))),
_xlpm.Calculation
)</f>
        <v/>
      </c>
      <c r="I467" s="5" t="str">
        <f>_xlfn.LET(
_xlpm.PrincpalRemainingCalculation,$B$11,
_xlpm.IsPrincipalZeroCondition,ROUND($H466,2) = 0,
_xlpm.IsPrincipalRemainingBlankCondition,$H466="",
_xlpm.IsPeriodBlankCondition,ISBLANK($A467),
_xlpm.Calculation,IF(_xlpm.IsPeriodBlankCondition,"",IF(_xlpm.IsPrincipalRemainingBlankCondition,"",IF(_xlpm.IsPrincipalZeroCondition,"",_xlpm.PrincpalRemainingCalculation))),
_xlpm.Calculation
)</f>
        <v/>
      </c>
      <c r="J467" s="5" t="str">
        <f>_xlfn.LET(
_xlpm.IsPrincipalRemainingLessThanOrEqualToPMICutoffAmtCondition,$H466&lt;=$B$2*(1-$B$13),
_xlpm.PMIMonthlyPayment,$B$17,
_xlpm.IsPrincipalZeroCondition,ROUND($H466,2) = 0,
_xlpm.IsPrincipalRemainingBlankCondition,$H466="",
_xlpm.IsPeriodBlankCondition,ISBLANK($A467),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67" s="5" t="str">
        <f>_xlfn.LET(
_xlpm.IfPMIOwedIsBlank,IF($J467 = "",0,$J467),
_xlpm.TotalMonthlyPaymentCalculation,$F467+$G467+$I467+_xlpm.IfPMIOwedIsBlank,
_xlpm.IsPrincipalZeroCondition,ROUND($H466,2) = 0,
_xlpm.IsPrincipalRemainingBlankCondition,$H466="",
_xlpm.IsPeriodBlankCondition,ISBLANK($A467),
_xlpm.Calculation,IF(_xlpm.IsPeriodBlankCondition,"",IF(_xlpm.IsPrincipalRemainingBlankCondition,"",IF(_xlpm.IsPrincipalZeroCondition,"",_xlpm.TotalMonthlyPaymentCalculation))),
_xlpm.Calculation
)</f>
        <v/>
      </c>
      <c r="N467" s="5"/>
    </row>
    <row r="468" spans="2:14" x14ac:dyDescent="0.3">
      <c r="B468" s="53" t="str">
        <f t="shared" si="6"/>
        <v/>
      </c>
      <c r="C468" s="70" t="str">
        <f>IF(ISBLANK($A468),"",'Variable Mortgage Schedule'!$C468)</f>
        <v/>
      </c>
      <c r="D468" s="63" t="str">
        <f>_xlfn.LET(
_xlpm.Payment,IF(OR($C468&lt;&gt;$C467,$C467=""),-PMT($C468/12,COUNT($A468:$A$625),$H467),$D467),
_xlpm.IsPrincipalRemainingZeroCondition,ROUND($H467,2)=0,
_xlpm.IsPrincipalRemainingBlankCondition,$H467="",
_xlpm.IsPeriodBlankCondition,ISBLANK($A468),
_xlpm.Calculation,IF(_xlpm.IsPeriodBlankCondition,"",IF(_xlpm.IsPrincipalRemainingBlankCondition,"",IF(_xlpm.IsPrincipalRemainingZeroCondition,"",_xlpm.Payment))),
_xlpm.Calculation
)</f>
        <v/>
      </c>
      <c r="E468" s="5" t="str">
        <f>_xlfn.LET(
_xlpm.StartingPrincipalBalance,$H467,
_xlpm.IsPrincipalRemainingZeroCondition,ROUND($H467,2)=0,
_xlpm.IsPrincipalRemainingBlankCondition,$H467="",
_xlpm.IsPeriodBlankCondition,ISBLANK($A468),
_xlpm.Calculation,IF(_xlpm.IsPeriodBlankCondition,"",IF(_xlpm.IsPrincipalRemainingBlankCondition,"",IF(_xlpm.IsPrincipalRemainingZeroCondition,"",_xlpm.StartingPrincipalBalance))),
_xlpm.Calculation
)</f>
        <v/>
      </c>
      <c r="F468" s="5" t="str" cm="1">
        <f t="array" ref="F468">_xlfn.LET(
_xlpm.InterestCalculation,$H467*($C468/12),
_xlpm.IsPrincipalRemainingZeroCondition,ROUND($H467,2)=0,
_xlpm.IsPrincipalRemainingBlankCondition,$H467="",
_xlpm.IsPeriodBlankCondition,ISBLANK($A468),
_xlpm.Calculation,IF(_xlpm.IsPeriodBlankCondition,"",IF(_xlpm.IsPrincipalRemainingBlankCondition,"",IF(_xlpm.IsPrincipalRemainingZeroCondition,"",_xlpm.InterestCalculation))),
_xlpm.Calculation
)</f>
        <v/>
      </c>
      <c r="G468" s="5" t="str">
        <f>_xlfn.LET(
_xlpm.PrincipalOwedCalculation,$D468-$F468,
_xlpm.IsPrincipalLessThenOrEqualToMonthlyPaymentCondition,$H467&lt;=$D468,
_xlpm.IsPrincipalZeroCondition,ROUND($H467,2) = 0,
_xlpm.IsPrincipalRemainingBlankCondition,$H467="",
_xlpm.IsPeriodBlankCondition,ISBLANK($A468),
_xlpm.Calculation,IF(_xlpm.IsPeriodBlankCondition,"",IF(_xlpm.IsPrincipalRemainingBlankCondition,"",IF(_xlpm.IsPrincipalZeroCondition,"",IF(_xlpm.IsPrincipalLessThenOrEqualToMonthlyPaymentCondition,$H467,_xlpm.PrincipalOwedCalculation)))),
_xlpm.Calculation
)</f>
        <v/>
      </c>
      <c r="H468" s="5" t="str">
        <f>_xlfn.LET(
_xlpm.StartingBalanceGreaterThanPrincipalOwedPlusPrepaymentCondition,$E468&gt;=$G468,
_xlpm.IsPrincpalOwedPlusPrepaymentLessThanOrEqualToPrincipalRemainingCondition,ROUND($G468,2)&lt;=ROUND($H467,2),
_xlpm.IsCurrentPrincapalOwedAmtGreaterThanPrevPrincipalOwedCondition,$G467&gt;$H467,
_xlpm.IsPrincipalZeroCondition,ROUND($H467,2) = 0,
_xlpm.IsPrincipalRemainingBlankCondition,$H467="",
_xlpm.IsPeriodBlankCondition,ISBLANK($A468),
_xlpm.Calculation,IF(_xlpm.IsPeriodBlankCondition,"",IF(_xlpm.IsPrincipalRemainingBlankCondition,"",IF(_xlpm.IsPrincipalZeroCondition,"",IF(_xlpm.StartingBalanceGreaterThanPrincipalOwedPlusPrepaymentCondition,$E468-$G468,0)))),
_xlpm.Calculation
)</f>
        <v/>
      </c>
      <c r="I468" s="5" t="str">
        <f>_xlfn.LET(
_xlpm.PrincpalRemainingCalculation,$B$11,
_xlpm.IsPrincipalZeroCondition,ROUND($H467,2) = 0,
_xlpm.IsPrincipalRemainingBlankCondition,$H467="",
_xlpm.IsPeriodBlankCondition,ISBLANK($A468),
_xlpm.Calculation,IF(_xlpm.IsPeriodBlankCondition,"",IF(_xlpm.IsPrincipalRemainingBlankCondition,"",IF(_xlpm.IsPrincipalZeroCondition,"",_xlpm.PrincpalRemainingCalculation))),
_xlpm.Calculation
)</f>
        <v/>
      </c>
      <c r="J468" s="5" t="str">
        <f>_xlfn.LET(
_xlpm.IsPrincipalRemainingLessThanOrEqualToPMICutoffAmtCondition,$H467&lt;=$B$2*(1-$B$13),
_xlpm.PMIMonthlyPayment,$B$17,
_xlpm.IsPrincipalZeroCondition,ROUND($H467,2) = 0,
_xlpm.IsPrincipalRemainingBlankCondition,$H467="",
_xlpm.IsPeriodBlankCondition,ISBLANK($A468),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68" s="5" t="str">
        <f>_xlfn.LET(
_xlpm.IfPMIOwedIsBlank,IF($J468 = "",0,$J468),
_xlpm.TotalMonthlyPaymentCalculation,$F468+$G468+$I468+_xlpm.IfPMIOwedIsBlank,
_xlpm.IsPrincipalZeroCondition,ROUND($H467,2) = 0,
_xlpm.IsPrincipalRemainingBlankCondition,$H467="",
_xlpm.IsPeriodBlankCondition,ISBLANK($A468),
_xlpm.Calculation,IF(_xlpm.IsPeriodBlankCondition,"",IF(_xlpm.IsPrincipalRemainingBlankCondition,"",IF(_xlpm.IsPrincipalZeroCondition,"",_xlpm.TotalMonthlyPaymentCalculation))),
_xlpm.Calculation
)</f>
        <v/>
      </c>
      <c r="N468" s="5"/>
    </row>
    <row r="469" spans="2:14" x14ac:dyDescent="0.3">
      <c r="B469" s="53" t="str">
        <f t="shared" si="6"/>
        <v/>
      </c>
      <c r="C469" s="70" t="str">
        <f>IF(ISBLANK($A469),"",'Variable Mortgage Schedule'!$C469)</f>
        <v/>
      </c>
      <c r="D469" s="63" t="str">
        <f>_xlfn.LET(
_xlpm.Payment,IF(OR($C469&lt;&gt;$C468,$C468=""),-PMT($C469/12,COUNT($A469:$A$625),$H468),$D468),
_xlpm.IsPrincipalRemainingZeroCondition,ROUND($H468,2)=0,
_xlpm.IsPrincipalRemainingBlankCondition,$H468="",
_xlpm.IsPeriodBlankCondition,ISBLANK($A469),
_xlpm.Calculation,IF(_xlpm.IsPeriodBlankCondition,"",IF(_xlpm.IsPrincipalRemainingBlankCondition,"",IF(_xlpm.IsPrincipalRemainingZeroCondition,"",_xlpm.Payment))),
_xlpm.Calculation
)</f>
        <v/>
      </c>
      <c r="E469" s="5" t="str">
        <f>_xlfn.LET(
_xlpm.StartingPrincipalBalance,$H468,
_xlpm.IsPrincipalRemainingZeroCondition,ROUND($H468,2)=0,
_xlpm.IsPrincipalRemainingBlankCondition,$H468="",
_xlpm.IsPeriodBlankCondition,ISBLANK($A469),
_xlpm.Calculation,IF(_xlpm.IsPeriodBlankCondition,"",IF(_xlpm.IsPrincipalRemainingBlankCondition,"",IF(_xlpm.IsPrincipalRemainingZeroCondition,"",_xlpm.StartingPrincipalBalance))),
_xlpm.Calculation
)</f>
        <v/>
      </c>
      <c r="F469" s="5" t="str" cm="1">
        <f t="array" ref="F469">_xlfn.LET(
_xlpm.InterestCalculation,$H468*($C469/12),
_xlpm.IsPrincipalRemainingZeroCondition,ROUND($H468,2)=0,
_xlpm.IsPrincipalRemainingBlankCondition,$H468="",
_xlpm.IsPeriodBlankCondition,ISBLANK($A469),
_xlpm.Calculation,IF(_xlpm.IsPeriodBlankCondition,"",IF(_xlpm.IsPrincipalRemainingBlankCondition,"",IF(_xlpm.IsPrincipalRemainingZeroCondition,"",_xlpm.InterestCalculation))),
_xlpm.Calculation
)</f>
        <v/>
      </c>
      <c r="G469" s="5" t="str">
        <f>_xlfn.LET(
_xlpm.PrincipalOwedCalculation,$D469-$F469,
_xlpm.IsPrincipalLessThenOrEqualToMonthlyPaymentCondition,$H468&lt;=$D469,
_xlpm.IsPrincipalZeroCondition,ROUND($H468,2) = 0,
_xlpm.IsPrincipalRemainingBlankCondition,$H468="",
_xlpm.IsPeriodBlankCondition,ISBLANK($A469),
_xlpm.Calculation,IF(_xlpm.IsPeriodBlankCondition,"",IF(_xlpm.IsPrincipalRemainingBlankCondition,"",IF(_xlpm.IsPrincipalZeroCondition,"",IF(_xlpm.IsPrincipalLessThenOrEqualToMonthlyPaymentCondition,$H468,_xlpm.PrincipalOwedCalculation)))),
_xlpm.Calculation
)</f>
        <v/>
      </c>
      <c r="H469" s="5" t="str">
        <f>_xlfn.LET(
_xlpm.StartingBalanceGreaterThanPrincipalOwedPlusPrepaymentCondition,$E469&gt;=$G469,
_xlpm.IsPrincpalOwedPlusPrepaymentLessThanOrEqualToPrincipalRemainingCondition,ROUND($G469,2)&lt;=ROUND($H468,2),
_xlpm.IsCurrentPrincapalOwedAmtGreaterThanPrevPrincipalOwedCondition,$G468&gt;$H468,
_xlpm.IsPrincipalZeroCondition,ROUND($H468,2) = 0,
_xlpm.IsPrincipalRemainingBlankCondition,$H468="",
_xlpm.IsPeriodBlankCondition,ISBLANK($A469),
_xlpm.Calculation,IF(_xlpm.IsPeriodBlankCondition,"",IF(_xlpm.IsPrincipalRemainingBlankCondition,"",IF(_xlpm.IsPrincipalZeroCondition,"",IF(_xlpm.StartingBalanceGreaterThanPrincipalOwedPlusPrepaymentCondition,$E469-$G469,0)))),
_xlpm.Calculation
)</f>
        <v/>
      </c>
      <c r="I469" s="5" t="str">
        <f>_xlfn.LET(
_xlpm.PrincpalRemainingCalculation,$B$11,
_xlpm.IsPrincipalZeroCondition,ROUND($H468,2) = 0,
_xlpm.IsPrincipalRemainingBlankCondition,$H468="",
_xlpm.IsPeriodBlankCondition,ISBLANK($A469),
_xlpm.Calculation,IF(_xlpm.IsPeriodBlankCondition,"",IF(_xlpm.IsPrincipalRemainingBlankCondition,"",IF(_xlpm.IsPrincipalZeroCondition,"",_xlpm.PrincpalRemainingCalculation))),
_xlpm.Calculation
)</f>
        <v/>
      </c>
      <c r="J469" s="5" t="str">
        <f>_xlfn.LET(
_xlpm.IsPrincipalRemainingLessThanOrEqualToPMICutoffAmtCondition,$H468&lt;=$B$2*(1-$B$13),
_xlpm.PMIMonthlyPayment,$B$17,
_xlpm.IsPrincipalZeroCondition,ROUND($H468,2) = 0,
_xlpm.IsPrincipalRemainingBlankCondition,$H468="",
_xlpm.IsPeriodBlankCondition,ISBLANK($A469),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69" s="5" t="str">
        <f>_xlfn.LET(
_xlpm.IfPMIOwedIsBlank,IF($J469 = "",0,$J469),
_xlpm.TotalMonthlyPaymentCalculation,$F469+$G469+$I469+_xlpm.IfPMIOwedIsBlank,
_xlpm.IsPrincipalZeroCondition,ROUND($H468,2) = 0,
_xlpm.IsPrincipalRemainingBlankCondition,$H468="",
_xlpm.IsPeriodBlankCondition,ISBLANK($A469),
_xlpm.Calculation,IF(_xlpm.IsPeriodBlankCondition,"",IF(_xlpm.IsPrincipalRemainingBlankCondition,"",IF(_xlpm.IsPrincipalZeroCondition,"",_xlpm.TotalMonthlyPaymentCalculation))),
_xlpm.Calculation
)</f>
        <v/>
      </c>
      <c r="N469" s="5"/>
    </row>
    <row r="470" spans="2:14" x14ac:dyDescent="0.3">
      <c r="B470" s="53" t="str">
        <f t="shared" si="6"/>
        <v/>
      </c>
      <c r="C470" s="70" t="str">
        <f>IF(ISBLANK($A470),"",'Variable Mortgage Schedule'!$C470)</f>
        <v/>
      </c>
      <c r="D470" s="63" t="str">
        <f>_xlfn.LET(
_xlpm.Payment,IF(OR($C470&lt;&gt;$C469,$C469=""),-PMT($C470/12,COUNT($A470:$A$625),$H469),$D469),
_xlpm.IsPrincipalRemainingZeroCondition,ROUND($H469,2)=0,
_xlpm.IsPrincipalRemainingBlankCondition,$H469="",
_xlpm.IsPeriodBlankCondition,ISBLANK($A470),
_xlpm.Calculation,IF(_xlpm.IsPeriodBlankCondition,"",IF(_xlpm.IsPrincipalRemainingBlankCondition,"",IF(_xlpm.IsPrincipalRemainingZeroCondition,"",_xlpm.Payment))),
_xlpm.Calculation
)</f>
        <v/>
      </c>
      <c r="E470" s="5" t="str">
        <f>_xlfn.LET(
_xlpm.StartingPrincipalBalance,$H469,
_xlpm.IsPrincipalRemainingZeroCondition,ROUND($H469,2)=0,
_xlpm.IsPrincipalRemainingBlankCondition,$H469="",
_xlpm.IsPeriodBlankCondition,ISBLANK($A470),
_xlpm.Calculation,IF(_xlpm.IsPeriodBlankCondition,"",IF(_xlpm.IsPrincipalRemainingBlankCondition,"",IF(_xlpm.IsPrincipalRemainingZeroCondition,"",_xlpm.StartingPrincipalBalance))),
_xlpm.Calculation
)</f>
        <v/>
      </c>
      <c r="F470" s="5" t="str" cm="1">
        <f t="array" ref="F470">_xlfn.LET(
_xlpm.InterestCalculation,$H469*($C470/12),
_xlpm.IsPrincipalRemainingZeroCondition,ROUND($H469,2)=0,
_xlpm.IsPrincipalRemainingBlankCondition,$H469="",
_xlpm.IsPeriodBlankCondition,ISBLANK($A470),
_xlpm.Calculation,IF(_xlpm.IsPeriodBlankCondition,"",IF(_xlpm.IsPrincipalRemainingBlankCondition,"",IF(_xlpm.IsPrincipalRemainingZeroCondition,"",_xlpm.InterestCalculation))),
_xlpm.Calculation
)</f>
        <v/>
      </c>
      <c r="G470" s="5" t="str">
        <f>_xlfn.LET(
_xlpm.PrincipalOwedCalculation,$D470-$F470,
_xlpm.IsPrincipalLessThenOrEqualToMonthlyPaymentCondition,$H469&lt;=$D470,
_xlpm.IsPrincipalZeroCondition,ROUND($H469,2) = 0,
_xlpm.IsPrincipalRemainingBlankCondition,$H469="",
_xlpm.IsPeriodBlankCondition,ISBLANK($A470),
_xlpm.Calculation,IF(_xlpm.IsPeriodBlankCondition,"",IF(_xlpm.IsPrincipalRemainingBlankCondition,"",IF(_xlpm.IsPrincipalZeroCondition,"",IF(_xlpm.IsPrincipalLessThenOrEqualToMonthlyPaymentCondition,$H469,_xlpm.PrincipalOwedCalculation)))),
_xlpm.Calculation
)</f>
        <v/>
      </c>
      <c r="H470" s="5" t="str">
        <f>_xlfn.LET(
_xlpm.StartingBalanceGreaterThanPrincipalOwedPlusPrepaymentCondition,$E470&gt;=$G470,
_xlpm.IsPrincpalOwedPlusPrepaymentLessThanOrEqualToPrincipalRemainingCondition,ROUND($G470,2)&lt;=ROUND($H469,2),
_xlpm.IsCurrentPrincapalOwedAmtGreaterThanPrevPrincipalOwedCondition,$G469&gt;$H469,
_xlpm.IsPrincipalZeroCondition,ROUND($H469,2) = 0,
_xlpm.IsPrincipalRemainingBlankCondition,$H469="",
_xlpm.IsPeriodBlankCondition,ISBLANK($A470),
_xlpm.Calculation,IF(_xlpm.IsPeriodBlankCondition,"",IF(_xlpm.IsPrincipalRemainingBlankCondition,"",IF(_xlpm.IsPrincipalZeroCondition,"",IF(_xlpm.StartingBalanceGreaterThanPrincipalOwedPlusPrepaymentCondition,$E470-$G470,0)))),
_xlpm.Calculation
)</f>
        <v/>
      </c>
      <c r="I470" s="5" t="str">
        <f>_xlfn.LET(
_xlpm.PrincpalRemainingCalculation,$B$11,
_xlpm.IsPrincipalZeroCondition,ROUND($H469,2) = 0,
_xlpm.IsPrincipalRemainingBlankCondition,$H469="",
_xlpm.IsPeriodBlankCondition,ISBLANK($A470),
_xlpm.Calculation,IF(_xlpm.IsPeriodBlankCondition,"",IF(_xlpm.IsPrincipalRemainingBlankCondition,"",IF(_xlpm.IsPrincipalZeroCondition,"",_xlpm.PrincpalRemainingCalculation))),
_xlpm.Calculation
)</f>
        <v/>
      </c>
      <c r="J470" s="5" t="str">
        <f>_xlfn.LET(
_xlpm.IsPrincipalRemainingLessThanOrEqualToPMICutoffAmtCondition,$H469&lt;=$B$2*(1-$B$13),
_xlpm.PMIMonthlyPayment,$B$17,
_xlpm.IsPrincipalZeroCondition,ROUND($H469,2) = 0,
_xlpm.IsPrincipalRemainingBlankCondition,$H469="",
_xlpm.IsPeriodBlankCondition,ISBLANK($A470),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70" s="5" t="str">
        <f>_xlfn.LET(
_xlpm.IfPMIOwedIsBlank,IF($J470 = "",0,$J470),
_xlpm.TotalMonthlyPaymentCalculation,$F470+$G470+$I470+_xlpm.IfPMIOwedIsBlank,
_xlpm.IsPrincipalZeroCondition,ROUND($H469,2) = 0,
_xlpm.IsPrincipalRemainingBlankCondition,$H469="",
_xlpm.IsPeriodBlankCondition,ISBLANK($A470),
_xlpm.Calculation,IF(_xlpm.IsPeriodBlankCondition,"",IF(_xlpm.IsPrincipalRemainingBlankCondition,"",IF(_xlpm.IsPrincipalZeroCondition,"",_xlpm.TotalMonthlyPaymentCalculation))),
_xlpm.Calculation
)</f>
        <v/>
      </c>
      <c r="N470" s="5"/>
    </row>
    <row r="471" spans="2:14" x14ac:dyDescent="0.3">
      <c r="B471" s="53" t="str">
        <f t="shared" si="6"/>
        <v/>
      </c>
      <c r="C471" s="70" t="str">
        <f>IF(ISBLANK($A471),"",'Variable Mortgage Schedule'!$C471)</f>
        <v/>
      </c>
      <c r="D471" s="63" t="str">
        <f>_xlfn.LET(
_xlpm.Payment,IF(OR($C471&lt;&gt;$C470,$C470=""),-PMT($C471/12,COUNT($A471:$A$625),$H470),$D470),
_xlpm.IsPrincipalRemainingZeroCondition,ROUND($H470,2)=0,
_xlpm.IsPrincipalRemainingBlankCondition,$H470="",
_xlpm.IsPeriodBlankCondition,ISBLANK($A471),
_xlpm.Calculation,IF(_xlpm.IsPeriodBlankCondition,"",IF(_xlpm.IsPrincipalRemainingBlankCondition,"",IF(_xlpm.IsPrincipalRemainingZeroCondition,"",_xlpm.Payment))),
_xlpm.Calculation
)</f>
        <v/>
      </c>
      <c r="E471" s="5" t="str">
        <f>_xlfn.LET(
_xlpm.StartingPrincipalBalance,$H470,
_xlpm.IsPrincipalRemainingZeroCondition,ROUND($H470,2)=0,
_xlpm.IsPrincipalRemainingBlankCondition,$H470="",
_xlpm.IsPeriodBlankCondition,ISBLANK($A471),
_xlpm.Calculation,IF(_xlpm.IsPeriodBlankCondition,"",IF(_xlpm.IsPrincipalRemainingBlankCondition,"",IF(_xlpm.IsPrincipalRemainingZeroCondition,"",_xlpm.StartingPrincipalBalance))),
_xlpm.Calculation
)</f>
        <v/>
      </c>
      <c r="F471" s="5" t="str" cm="1">
        <f t="array" ref="F471">_xlfn.LET(
_xlpm.InterestCalculation,$H470*($C471/12),
_xlpm.IsPrincipalRemainingZeroCondition,ROUND($H470,2)=0,
_xlpm.IsPrincipalRemainingBlankCondition,$H470="",
_xlpm.IsPeriodBlankCondition,ISBLANK($A471),
_xlpm.Calculation,IF(_xlpm.IsPeriodBlankCondition,"",IF(_xlpm.IsPrincipalRemainingBlankCondition,"",IF(_xlpm.IsPrincipalRemainingZeroCondition,"",_xlpm.InterestCalculation))),
_xlpm.Calculation
)</f>
        <v/>
      </c>
      <c r="G471" s="5" t="str">
        <f>_xlfn.LET(
_xlpm.PrincipalOwedCalculation,$D471-$F471,
_xlpm.IsPrincipalLessThenOrEqualToMonthlyPaymentCondition,$H470&lt;=$D471,
_xlpm.IsPrincipalZeroCondition,ROUND($H470,2) = 0,
_xlpm.IsPrincipalRemainingBlankCondition,$H470="",
_xlpm.IsPeriodBlankCondition,ISBLANK($A471),
_xlpm.Calculation,IF(_xlpm.IsPeriodBlankCondition,"",IF(_xlpm.IsPrincipalRemainingBlankCondition,"",IF(_xlpm.IsPrincipalZeroCondition,"",IF(_xlpm.IsPrincipalLessThenOrEqualToMonthlyPaymentCondition,$H470,_xlpm.PrincipalOwedCalculation)))),
_xlpm.Calculation
)</f>
        <v/>
      </c>
      <c r="H471" s="5" t="str">
        <f>_xlfn.LET(
_xlpm.StartingBalanceGreaterThanPrincipalOwedPlusPrepaymentCondition,$E471&gt;=$G471,
_xlpm.IsPrincpalOwedPlusPrepaymentLessThanOrEqualToPrincipalRemainingCondition,ROUND($G471,2)&lt;=ROUND($H470,2),
_xlpm.IsCurrentPrincapalOwedAmtGreaterThanPrevPrincipalOwedCondition,$G470&gt;$H470,
_xlpm.IsPrincipalZeroCondition,ROUND($H470,2) = 0,
_xlpm.IsPrincipalRemainingBlankCondition,$H470="",
_xlpm.IsPeriodBlankCondition,ISBLANK($A471),
_xlpm.Calculation,IF(_xlpm.IsPeriodBlankCondition,"",IF(_xlpm.IsPrincipalRemainingBlankCondition,"",IF(_xlpm.IsPrincipalZeroCondition,"",IF(_xlpm.StartingBalanceGreaterThanPrincipalOwedPlusPrepaymentCondition,$E471-$G471,0)))),
_xlpm.Calculation
)</f>
        <v/>
      </c>
      <c r="I471" s="5" t="str">
        <f>_xlfn.LET(
_xlpm.PrincpalRemainingCalculation,$B$11,
_xlpm.IsPrincipalZeroCondition,ROUND($H470,2) = 0,
_xlpm.IsPrincipalRemainingBlankCondition,$H470="",
_xlpm.IsPeriodBlankCondition,ISBLANK($A471),
_xlpm.Calculation,IF(_xlpm.IsPeriodBlankCondition,"",IF(_xlpm.IsPrincipalRemainingBlankCondition,"",IF(_xlpm.IsPrincipalZeroCondition,"",_xlpm.PrincpalRemainingCalculation))),
_xlpm.Calculation
)</f>
        <v/>
      </c>
      <c r="J471" s="5" t="str">
        <f>_xlfn.LET(
_xlpm.IsPrincipalRemainingLessThanOrEqualToPMICutoffAmtCondition,$H470&lt;=$B$2*(1-$B$13),
_xlpm.PMIMonthlyPayment,$B$17,
_xlpm.IsPrincipalZeroCondition,ROUND($H470,2) = 0,
_xlpm.IsPrincipalRemainingBlankCondition,$H470="",
_xlpm.IsPeriodBlankCondition,ISBLANK($A471),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71" s="5" t="str">
        <f>_xlfn.LET(
_xlpm.IfPMIOwedIsBlank,IF($J471 = "",0,$J471),
_xlpm.TotalMonthlyPaymentCalculation,$F471+$G471+$I471+_xlpm.IfPMIOwedIsBlank,
_xlpm.IsPrincipalZeroCondition,ROUND($H470,2) = 0,
_xlpm.IsPrincipalRemainingBlankCondition,$H470="",
_xlpm.IsPeriodBlankCondition,ISBLANK($A471),
_xlpm.Calculation,IF(_xlpm.IsPeriodBlankCondition,"",IF(_xlpm.IsPrincipalRemainingBlankCondition,"",IF(_xlpm.IsPrincipalZeroCondition,"",_xlpm.TotalMonthlyPaymentCalculation))),
_xlpm.Calculation
)</f>
        <v/>
      </c>
      <c r="N471" s="5"/>
    </row>
    <row r="472" spans="2:14" x14ac:dyDescent="0.3">
      <c r="B472" s="53" t="str">
        <f t="shared" si="6"/>
        <v/>
      </c>
      <c r="C472" s="70" t="str">
        <f>IF(ISBLANK($A472),"",'Variable Mortgage Schedule'!$C472)</f>
        <v/>
      </c>
      <c r="D472" s="63" t="str">
        <f>_xlfn.LET(
_xlpm.Payment,IF(OR($C472&lt;&gt;$C471,$C471=""),-PMT($C472/12,COUNT($A472:$A$625),$H471),$D471),
_xlpm.IsPrincipalRemainingZeroCondition,ROUND($H471,2)=0,
_xlpm.IsPrincipalRemainingBlankCondition,$H471="",
_xlpm.IsPeriodBlankCondition,ISBLANK($A472),
_xlpm.Calculation,IF(_xlpm.IsPeriodBlankCondition,"",IF(_xlpm.IsPrincipalRemainingBlankCondition,"",IF(_xlpm.IsPrincipalRemainingZeroCondition,"",_xlpm.Payment))),
_xlpm.Calculation
)</f>
        <v/>
      </c>
      <c r="E472" s="5" t="str">
        <f>_xlfn.LET(
_xlpm.StartingPrincipalBalance,$H471,
_xlpm.IsPrincipalRemainingZeroCondition,ROUND($H471,2)=0,
_xlpm.IsPrincipalRemainingBlankCondition,$H471="",
_xlpm.IsPeriodBlankCondition,ISBLANK($A472),
_xlpm.Calculation,IF(_xlpm.IsPeriodBlankCondition,"",IF(_xlpm.IsPrincipalRemainingBlankCondition,"",IF(_xlpm.IsPrincipalRemainingZeroCondition,"",_xlpm.StartingPrincipalBalance))),
_xlpm.Calculation
)</f>
        <v/>
      </c>
      <c r="F472" s="5" t="str" cm="1">
        <f t="array" ref="F472">_xlfn.LET(
_xlpm.InterestCalculation,$H471*($C472/12),
_xlpm.IsPrincipalRemainingZeroCondition,ROUND($H471,2)=0,
_xlpm.IsPrincipalRemainingBlankCondition,$H471="",
_xlpm.IsPeriodBlankCondition,ISBLANK($A472),
_xlpm.Calculation,IF(_xlpm.IsPeriodBlankCondition,"",IF(_xlpm.IsPrincipalRemainingBlankCondition,"",IF(_xlpm.IsPrincipalRemainingZeroCondition,"",_xlpm.InterestCalculation))),
_xlpm.Calculation
)</f>
        <v/>
      </c>
      <c r="G472" s="5" t="str">
        <f>_xlfn.LET(
_xlpm.PrincipalOwedCalculation,$D472-$F472,
_xlpm.IsPrincipalLessThenOrEqualToMonthlyPaymentCondition,$H471&lt;=$D472,
_xlpm.IsPrincipalZeroCondition,ROUND($H471,2) = 0,
_xlpm.IsPrincipalRemainingBlankCondition,$H471="",
_xlpm.IsPeriodBlankCondition,ISBLANK($A472),
_xlpm.Calculation,IF(_xlpm.IsPeriodBlankCondition,"",IF(_xlpm.IsPrincipalRemainingBlankCondition,"",IF(_xlpm.IsPrincipalZeroCondition,"",IF(_xlpm.IsPrincipalLessThenOrEqualToMonthlyPaymentCondition,$H471,_xlpm.PrincipalOwedCalculation)))),
_xlpm.Calculation
)</f>
        <v/>
      </c>
      <c r="H472" s="5" t="str">
        <f>_xlfn.LET(
_xlpm.StartingBalanceGreaterThanPrincipalOwedPlusPrepaymentCondition,$E472&gt;=$G472,
_xlpm.IsPrincpalOwedPlusPrepaymentLessThanOrEqualToPrincipalRemainingCondition,ROUND($G472,2)&lt;=ROUND($H471,2),
_xlpm.IsCurrentPrincapalOwedAmtGreaterThanPrevPrincipalOwedCondition,$G471&gt;$H471,
_xlpm.IsPrincipalZeroCondition,ROUND($H471,2) = 0,
_xlpm.IsPrincipalRemainingBlankCondition,$H471="",
_xlpm.IsPeriodBlankCondition,ISBLANK($A472),
_xlpm.Calculation,IF(_xlpm.IsPeriodBlankCondition,"",IF(_xlpm.IsPrincipalRemainingBlankCondition,"",IF(_xlpm.IsPrincipalZeroCondition,"",IF(_xlpm.StartingBalanceGreaterThanPrincipalOwedPlusPrepaymentCondition,$E472-$G472,0)))),
_xlpm.Calculation
)</f>
        <v/>
      </c>
      <c r="I472" s="5" t="str">
        <f>_xlfn.LET(
_xlpm.PrincpalRemainingCalculation,$B$11,
_xlpm.IsPrincipalZeroCondition,ROUND($H471,2) = 0,
_xlpm.IsPrincipalRemainingBlankCondition,$H471="",
_xlpm.IsPeriodBlankCondition,ISBLANK($A472),
_xlpm.Calculation,IF(_xlpm.IsPeriodBlankCondition,"",IF(_xlpm.IsPrincipalRemainingBlankCondition,"",IF(_xlpm.IsPrincipalZeroCondition,"",_xlpm.PrincpalRemainingCalculation))),
_xlpm.Calculation
)</f>
        <v/>
      </c>
      <c r="J472" s="5" t="str">
        <f>_xlfn.LET(
_xlpm.IsPrincipalRemainingLessThanOrEqualToPMICutoffAmtCondition,$H471&lt;=$B$2*(1-$B$13),
_xlpm.PMIMonthlyPayment,$B$17,
_xlpm.IsPrincipalZeroCondition,ROUND($H471,2) = 0,
_xlpm.IsPrincipalRemainingBlankCondition,$H471="",
_xlpm.IsPeriodBlankCondition,ISBLANK($A472),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72" s="5" t="str">
        <f>_xlfn.LET(
_xlpm.IfPMIOwedIsBlank,IF($J472 = "",0,$J472),
_xlpm.TotalMonthlyPaymentCalculation,$F472+$G472+$I472+_xlpm.IfPMIOwedIsBlank,
_xlpm.IsPrincipalZeroCondition,ROUND($H471,2) = 0,
_xlpm.IsPrincipalRemainingBlankCondition,$H471="",
_xlpm.IsPeriodBlankCondition,ISBLANK($A472),
_xlpm.Calculation,IF(_xlpm.IsPeriodBlankCondition,"",IF(_xlpm.IsPrincipalRemainingBlankCondition,"",IF(_xlpm.IsPrincipalZeroCondition,"",_xlpm.TotalMonthlyPaymentCalculation))),
_xlpm.Calculation
)</f>
        <v/>
      </c>
      <c r="N472" s="5"/>
    </row>
    <row r="473" spans="2:14" x14ac:dyDescent="0.3">
      <c r="B473" s="53" t="str">
        <f t="shared" si="6"/>
        <v/>
      </c>
      <c r="C473" s="70" t="str">
        <f>IF(ISBLANK($A473),"",'Variable Mortgage Schedule'!$C473)</f>
        <v/>
      </c>
      <c r="D473" s="63" t="str">
        <f>_xlfn.LET(
_xlpm.Payment,IF(OR($C473&lt;&gt;$C472,$C472=""),-PMT($C473/12,COUNT($A473:$A$625),$H472),$D472),
_xlpm.IsPrincipalRemainingZeroCondition,ROUND($H472,2)=0,
_xlpm.IsPrincipalRemainingBlankCondition,$H472="",
_xlpm.IsPeriodBlankCondition,ISBLANK($A473),
_xlpm.Calculation,IF(_xlpm.IsPeriodBlankCondition,"",IF(_xlpm.IsPrincipalRemainingBlankCondition,"",IF(_xlpm.IsPrincipalRemainingZeroCondition,"",_xlpm.Payment))),
_xlpm.Calculation
)</f>
        <v/>
      </c>
      <c r="E473" s="5" t="str">
        <f>_xlfn.LET(
_xlpm.StartingPrincipalBalance,$H472,
_xlpm.IsPrincipalRemainingZeroCondition,ROUND($H472,2)=0,
_xlpm.IsPrincipalRemainingBlankCondition,$H472="",
_xlpm.IsPeriodBlankCondition,ISBLANK($A473),
_xlpm.Calculation,IF(_xlpm.IsPeriodBlankCondition,"",IF(_xlpm.IsPrincipalRemainingBlankCondition,"",IF(_xlpm.IsPrincipalRemainingZeroCondition,"",_xlpm.StartingPrincipalBalance))),
_xlpm.Calculation
)</f>
        <v/>
      </c>
      <c r="F473" s="5" t="str" cm="1">
        <f t="array" ref="F473">_xlfn.LET(
_xlpm.InterestCalculation,$H472*($C473/12),
_xlpm.IsPrincipalRemainingZeroCondition,ROUND($H472,2)=0,
_xlpm.IsPrincipalRemainingBlankCondition,$H472="",
_xlpm.IsPeriodBlankCondition,ISBLANK($A473),
_xlpm.Calculation,IF(_xlpm.IsPeriodBlankCondition,"",IF(_xlpm.IsPrincipalRemainingBlankCondition,"",IF(_xlpm.IsPrincipalRemainingZeroCondition,"",_xlpm.InterestCalculation))),
_xlpm.Calculation
)</f>
        <v/>
      </c>
      <c r="G473" s="5" t="str">
        <f>_xlfn.LET(
_xlpm.PrincipalOwedCalculation,$D473-$F473,
_xlpm.IsPrincipalLessThenOrEqualToMonthlyPaymentCondition,$H472&lt;=$D473,
_xlpm.IsPrincipalZeroCondition,ROUND($H472,2) = 0,
_xlpm.IsPrincipalRemainingBlankCondition,$H472="",
_xlpm.IsPeriodBlankCondition,ISBLANK($A473),
_xlpm.Calculation,IF(_xlpm.IsPeriodBlankCondition,"",IF(_xlpm.IsPrincipalRemainingBlankCondition,"",IF(_xlpm.IsPrincipalZeroCondition,"",IF(_xlpm.IsPrincipalLessThenOrEqualToMonthlyPaymentCondition,$H472,_xlpm.PrincipalOwedCalculation)))),
_xlpm.Calculation
)</f>
        <v/>
      </c>
      <c r="H473" s="5" t="str">
        <f>_xlfn.LET(
_xlpm.StartingBalanceGreaterThanPrincipalOwedPlusPrepaymentCondition,$E473&gt;=$G473,
_xlpm.IsPrincpalOwedPlusPrepaymentLessThanOrEqualToPrincipalRemainingCondition,ROUND($G473,2)&lt;=ROUND($H472,2),
_xlpm.IsCurrentPrincapalOwedAmtGreaterThanPrevPrincipalOwedCondition,$G472&gt;$H472,
_xlpm.IsPrincipalZeroCondition,ROUND($H472,2) = 0,
_xlpm.IsPrincipalRemainingBlankCondition,$H472="",
_xlpm.IsPeriodBlankCondition,ISBLANK($A473),
_xlpm.Calculation,IF(_xlpm.IsPeriodBlankCondition,"",IF(_xlpm.IsPrincipalRemainingBlankCondition,"",IF(_xlpm.IsPrincipalZeroCondition,"",IF(_xlpm.StartingBalanceGreaterThanPrincipalOwedPlusPrepaymentCondition,$E473-$G473,0)))),
_xlpm.Calculation
)</f>
        <v/>
      </c>
      <c r="I473" s="5" t="str">
        <f>_xlfn.LET(
_xlpm.PrincpalRemainingCalculation,$B$11,
_xlpm.IsPrincipalZeroCondition,ROUND($H472,2) = 0,
_xlpm.IsPrincipalRemainingBlankCondition,$H472="",
_xlpm.IsPeriodBlankCondition,ISBLANK($A473),
_xlpm.Calculation,IF(_xlpm.IsPeriodBlankCondition,"",IF(_xlpm.IsPrincipalRemainingBlankCondition,"",IF(_xlpm.IsPrincipalZeroCondition,"",_xlpm.PrincpalRemainingCalculation))),
_xlpm.Calculation
)</f>
        <v/>
      </c>
      <c r="J473" s="5" t="str">
        <f>_xlfn.LET(
_xlpm.IsPrincipalRemainingLessThanOrEqualToPMICutoffAmtCondition,$H472&lt;=$B$2*(1-$B$13),
_xlpm.PMIMonthlyPayment,$B$17,
_xlpm.IsPrincipalZeroCondition,ROUND($H472,2) = 0,
_xlpm.IsPrincipalRemainingBlankCondition,$H472="",
_xlpm.IsPeriodBlankCondition,ISBLANK($A473),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73" s="5" t="str">
        <f>_xlfn.LET(
_xlpm.IfPMIOwedIsBlank,IF($J473 = "",0,$J473),
_xlpm.TotalMonthlyPaymentCalculation,$F473+$G473+$I473+_xlpm.IfPMIOwedIsBlank,
_xlpm.IsPrincipalZeroCondition,ROUND($H472,2) = 0,
_xlpm.IsPrincipalRemainingBlankCondition,$H472="",
_xlpm.IsPeriodBlankCondition,ISBLANK($A473),
_xlpm.Calculation,IF(_xlpm.IsPeriodBlankCondition,"",IF(_xlpm.IsPrincipalRemainingBlankCondition,"",IF(_xlpm.IsPrincipalZeroCondition,"",_xlpm.TotalMonthlyPaymentCalculation))),
_xlpm.Calculation
)</f>
        <v/>
      </c>
      <c r="N473" s="5"/>
    </row>
    <row r="474" spans="2:14" x14ac:dyDescent="0.3">
      <c r="B474" s="53" t="str">
        <f t="shared" si="6"/>
        <v/>
      </c>
      <c r="C474" s="70" t="str">
        <f>IF(ISBLANK($A474),"",'Variable Mortgage Schedule'!$C474)</f>
        <v/>
      </c>
      <c r="D474" s="63" t="str">
        <f>_xlfn.LET(
_xlpm.Payment,IF(OR($C474&lt;&gt;$C473,$C473=""),-PMT($C474/12,COUNT($A474:$A$625),$H473),$D473),
_xlpm.IsPrincipalRemainingZeroCondition,ROUND($H473,2)=0,
_xlpm.IsPrincipalRemainingBlankCondition,$H473="",
_xlpm.IsPeriodBlankCondition,ISBLANK($A474),
_xlpm.Calculation,IF(_xlpm.IsPeriodBlankCondition,"",IF(_xlpm.IsPrincipalRemainingBlankCondition,"",IF(_xlpm.IsPrincipalRemainingZeroCondition,"",_xlpm.Payment))),
_xlpm.Calculation
)</f>
        <v/>
      </c>
      <c r="E474" s="5" t="str">
        <f>_xlfn.LET(
_xlpm.StartingPrincipalBalance,$H473,
_xlpm.IsPrincipalRemainingZeroCondition,ROUND($H473,2)=0,
_xlpm.IsPrincipalRemainingBlankCondition,$H473="",
_xlpm.IsPeriodBlankCondition,ISBLANK($A474),
_xlpm.Calculation,IF(_xlpm.IsPeriodBlankCondition,"",IF(_xlpm.IsPrincipalRemainingBlankCondition,"",IF(_xlpm.IsPrincipalRemainingZeroCondition,"",_xlpm.StartingPrincipalBalance))),
_xlpm.Calculation
)</f>
        <v/>
      </c>
      <c r="F474" s="5" t="str" cm="1">
        <f t="array" ref="F474">_xlfn.LET(
_xlpm.InterestCalculation,$H473*($C474/12),
_xlpm.IsPrincipalRemainingZeroCondition,ROUND($H473,2)=0,
_xlpm.IsPrincipalRemainingBlankCondition,$H473="",
_xlpm.IsPeriodBlankCondition,ISBLANK($A474),
_xlpm.Calculation,IF(_xlpm.IsPeriodBlankCondition,"",IF(_xlpm.IsPrincipalRemainingBlankCondition,"",IF(_xlpm.IsPrincipalRemainingZeroCondition,"",_xlpm.InterestCalculation))),
_xlpm.Calculation
)</f>
        <v/>
      </c>
      <c r="G474" s="5" t="str">
        <f>_xlfn.LET(
_xlpm.PrincipalOwedCalculation,$D474-$F474,
_xlpm.IsPrincipalLessThenOrEqualToMonthlyPaymentCondition,$H473&lt;=$D474,
_xlpm.IsPrincipalZeroCondition,ROUND($H473,2) = 0,
_xlpm.IsPrincipalRemainingBlankCondition,$H473="",
_xlpm.IsPeriodBlankCondition,ISBLANK($A474),
_xlpm.Calculation,IF(_xlpm.IsPeriodBlankCondition,"",IF(_xlpm.IsPrincipalRemainingBlankCondition,"",IF(_xlpm.IsPrincipalZeroCondition,"",IF(_xlpm.IsPrincipalLessThenOrEqualToMonthlyPaymentCondition,$H473,_xlpm.PrincipalOwedCalculation)))),
_xlpm.Calculation
)</f>
        <v/>
      </c>
      <c r="H474" s="5" t="str">
        <f>_xlfn.LET(
_xlpm.StartingBalanceGreaterThanPrincipalOwedPlusPrepaymentCondition,$E474&gt;=$G474,
_xlpm.IsPrincpalOwedPlusPrepaymentLessThanOrEqualToPrincipalRemainingCondition,ROUND($G474,2)&lt;=ROUND($H473,2),
_xlpm.IsCurrentPrincapalOwedAmtGreaterThanPrevPrincipalOwedCondition,$G473&gt;$H473,
_xlpm.IsPrincipalZeroCondition,ROUND($H473,2) = 0,
_xlpm.IsPrincipalRemainingBlankCondition,$H473="",
_xlpm.IsPeriodBlankCondition,ISBLANK($A474),
_xlpm.Calculation,IF(_xlpm.IsPeriodBlankCondition,"",IF(_xlpm.IsPrincipalRemainingBlankCondition,"",IF(_xlpm.IsPrincipalZeroCondition,"",IF(_xlpm.StartingBalanceGreaterThanPrincipalOwedPlusPrepaymentCondition,$E474-$G474,0)))),
_xlpm.Calculation
)</f>
        <v/>
      </c>
      <c r="I474" s="5" t="str">
        <f>_xlfn.LET(
_xlpm.PrincpalRemainingCalculation,$B$11,
_xlpm.IsPrincipalZeroCondition,ROUND($H473,2) = 0,
_xlpm.IsPrincipalRemainingBlankCondition,$H473="",
_xlpm.IsPeriodBlankCondition,ISBLANK($A474),
_xlpm.Calculation,IF(_xlpm.IsPeriodBlankCondition,"",IF(_xlpm.IsPrincipalRemainingBlankCondition,"",IF(_xlpm.IsPrincipalZeroCondition,"",_xlpm.PrincpalRemainingCalculation))),
_xlpm.Calculation
)</f>
        <v/>
      </c>
      <c r="J474" s="5" t="str">
        <f>_xlfn.LET(
_xlpm.IsPrincipalRemainingLessThanOrEqualToPMICutoffAmtCondition,$H473&lt;=$B$2*(1-$B$13),
_xlpm.PMIMonthlyPayment,$B$17,
_xlpm.IsPrincipalZeroCondition,ROUND($H473,2) = 0,
_xlpm.IsPrincipalRemainingBlankCondition,$H473="",
_xlpm.IsPeriodBlankCondition,ISBLANK($A474),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74" s="5" t="str">
        <f>_xlfn.LET(
_xlpm.IfPMIOwedIsBlank,IF($J474 = "",0,$J474),
_xlpm.TotalMonthlyPaymentCalculation,$F474+$G474+$I474+_xlpm.IfPMIOwedIsBlank,
_xlpm.IsPrincipalZeroCondition,ROUND($H473,2) = 0,
_xlpm.IsPrincipalRemainingBlankCondition,$H473="",
_xlpm.IsPeriodBlankCondition,ISBLANK($A474),
_xlpm.Calculation,IF(_xlpm.IsPeriodBlankCondition,"",IF(_xlpm.IsPrincipalRemainingBlankCondition,"",IF(_xlpm.IsPrincipalZeroCondition,"",_xlpm.TotalMonthlyPaymentCalculation))),
_xlpm.Calculation
)</f>
        <v/>
      </c>
      <c r="N474" s="5"/>
    </row>
    <row r="475" spans="2:14" x14ac:dyDescent="0.3">
      <c r="B475" s="53" t="str">
        <f t="shared" ref="B475:B538" si="7">IF(ISBLANK($A475),"",EDATE($B474,1))</f>
        <v/>
      </c>
      <c r="C475" s="70" t="str">
        <f>IF(ISBLANK($A475),"",'Variable Mortgage Schedule'!$C475)</f>
        <v/>
      </c>
      <c r="D475" s="63" t="str">
        <f>_xlfn.LET(
_xlpm.Payment,IF(OR($C475&lt;&gt;$C474,$C474=""),-PMT($C475/12,COUNT($A475:$A$625),$H474),$D474),
_xlpm.IsPrincipalRemainingZeroCondition,ROUND($H474,2)=0,
_xlpm.IsPrincipalRemainingBlankCondition,$H474="",
_xlpm.IsPeriodBlankCondition,ISBLANK($A475),
_xlpm.Calculation,IF(_xlpm.IsPeriodBlankCondition,"",IF(_xlpm.IsPrincipalRemainingBlankCondition,"",IF(_xlpm.IsPrincipalRemainingZeroCondition,"",_xlpm.Payment))),
_xlpm.Calculation
)</f>
        <v/>
      </c>
      <c r="E475" s="5" t="str">
        <f>_xlfn.LET(
_xlpm.StartingPrincipalBalance,$H474,
_xlpm.IsPrincipalRemainingZeroCondition,ROUND($H474,2)=0,
_xlpm.IsPrincipalRemainingBlankCondition,$H474="",
_xlpm.IsPeriodBlankCondition,ISBLANK($A475),
_xlpm.Calculation,IF(_xlpm.IsPeriodBlankCondition,"",IF(_xlpm.IsPrincipalRemainingBlankCondition,"",IF(_xlpm.IsPrincipalRemainingZeroCondition,"",_xlpm.StartingPrincipalBalance))),
_xlpm.Calculation
)</f>
        <v/>
      </c>
      <c r="F475" s="5" t="str" cm="1">
        <f t="array" ref="F475">_xlfn.LET(
_xlpm.InterestCalculation,$H474*($C475/12),
_xlpm.IsPrincipalRemainingZeroCondition,ROUND($H474,2)=0,
_xlpm.IsPrincipalRemainingBlankCondition,$H474="",
_xlpm.IsPeriodBlankCondition,ISBLANK($A475),
_xlpm.Calculation,IF(_xlpm.IsPeriodBlankCondition,"",IF(_xlpm.IsPrincipalRemainingBlankCondition,"",IF(_xlpm.IsPrincipalRemainingZeroCondition,"",_xlpm.InterestCalculation))),
_xlpm.Calculation
)</f>
        <v/>
      </c>
      <c r="G475" s="5" t="str">
        <f>_xlfn.LET(
_xlpm.PrincipalOwedCalculation,$D475-$F475,
_xlpm.IsPrincipalLessThenOrEqualToMonthlyPaymentCondition,$H474&lt;=$D475,
_xlpm.IsPrincipalZeroCondition,ROUND($H474,2) = 0,
_xlpm.IsPrincipalRemainingBlankCondition,$H474="",
_xlpm.IsPeriodBlankCondition,ISBLANK($A475),
_xlpm.Calculation,IF(_xlpm.IsPeriodBlankCondition,"",IF(_xlpm.IsPrincipalRemainingBlankCondition,"",IF(_xlpm.IsPrincipalZeroCondition,"",IF(_xlpm.IsPrincipalLessThenOrEqualToMonthlyPaymentCondition,$H474,_xlpm.PrincipalOwedCalculation)))),
_xlpm.Calculation
)</f>
        <v/>
      </c>
      <c r="H475" s="5" t="str">
        <f>_xlfn.LET(
_xlpm.StartingBalanceGreaterThanPrincipalOwedPlusPrepaymentCondition,$E475&gt;=$G475,
_xlpm.IsPrincpalOwedPlusPrepaymentLessThanOrEqualToPrincipalRemainingCondition,ROUND($G475,2)&lt;=ROUND($H474,2),
_xlpm.IsCurrentPrincapalOwedAmtGreaterThanPrevPrincipalOwedCondition,$G474&gt;$H474,
_xlpm.IsPrincipalZeroCondition,ROUND($H474,2) = 0,
_xlpm.IsPrincipalRemainingBlankCondition,$H474="",
_xlpm.IsPeriodBlankCondition,ISBLANK($A475),
_xlpm.Calculation,IF(_xlpm.IsPeriodBlankCondition,"",IF(_xlpm.IsPrincipalRemainingBlankCondition,"",IF(_xlpm.IsPrincipalZeroCondition,"",IF(_xlpm.StartingBalanceGreaterThanPrincipalOwedPlusPrepaymentCondition,$E475-$G475,0)))),
_xlpm.Calculation
)</f>
        <v/>
      </c>
      <c r="I475" s="5" t="str">
        <f>_xlfn.LET(
_xlpm.PrincpalRemainingCalculation,$B$11,
_xlpm.IsPrincipalZeroCondition,ROUND($H474,2) = 0,
_xlpm.IsPrincipalRemainingBlankCondition,$H474="",
_xlpm.IsPeriodBlankCondition,ISBLANK($A475),
_xlpm.Calculation,IF(_xlpm.IsPeriodBlankCondition,"",IF(_xlpm.IsPrincipalRemainingBlankCondition,"",IF(_xlpm.IsPrincipalZeroCondition,"",_xlpm.PrincpalRemainingCalculation))),
_xlpm.Calculation
)</f>
        <v/>
      </c>
      <c r="J475" s="5" t="str">
        <f>_xlfn.LET(
_xlpm.IsPrincipalRemainingLessThanOrEqualToPMICutoffAmtCondition,$H474&lt;=$B$2*(1-$B$13),
_xlpm.PMIMonthlyPayment,$B$17,
_xlpm.IsPrincipalZeroCondition,ROUND($H474,2) = 0,
_xlpm.IsPrincipalRemainingBlankCondition,$H474="",
_xlpm.IsPeriodBlankCondition,ISBLANK($A475),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75" s="5" t="str">
        <f>_xlfn.LET(
_xlpm.IfPMIOwedIsBlank,IF($J475 = "",0,$J475),
_xlpm.TotalMonthlyPaymentCalculation,$F475+$G475+$I475+_xlpm.IfPMIOwedIsBlank,
_xlpm.IsPrincipalZeroCondition,ROUND($H474,2) = 0,
_xlpm.IsPrincipalRemainingBlankCondition,$H474="",
_xlpm.IsPeriodBlankCondition,ISBLANK($A475),
_xlpm.Calculation,IF(_xlpm.IsPeriodBlankCondition,"",IF(_xlpm.IsPrincipalRemainingBlankCondition,"",IF(_xlpm.IsPrincipalZeroCondition,"",_xlpm.TotalMonthlyPaymentCalculation))),
_xlpm.Calculation
)</f>
        <v/>
      </c>
      <c r="N475" s="5"/>
    </row>
    <row r="476" spans="2:14" x14ac:dyDescent="0.3">
      <c r="B476" s="53" t="str">
        <f t="shared" si="7"/>
        <v/>
      </c>
      <c r="C476" s="70" t="str">
        <f>IF(ISBLANK($A476),"",'Variable Mortgage Schedule'!$C476)</f>
        <v/>
      </c>
      <c r="D476" s="63" t="str">
        <f>_xlfn.LET(
_xlpm.Payment,IF(OR($C476&lt;&gt;$C475,$C475=""),-PMT($C476/12,COUNT($A476:$A$625),$H475),$D475),
_xlpm.IsPrincipalRemainingZeroCondition,ROUND($H475,2)=0,
_xlpm.IsPrincipalRemainingBlankCondition,$H475="",
_xlpm.IsPeriodBlankCondition,ISBLANK($A476),
_xlpm.Calculation,IF(_xlpm.IsPeriodBlankCondition,"",IF(_xlpm.IsPrincipalRemainingBlankCondition,"",IF(_xlpm.IsPrincipalRemainingZeroCondition,"",_xlpm.Payment))),
_xlpm.Calculation
)</f>
        <v/>
      </c>
      <c r="E476" s="5" t="str">
        <f>_xlfn.LET(
_xlpm.StartingPrincipalBalance,$H475,
_xlpm.IsPrincipalRemainingZeroCondition,ROUND($H475,2)=0,
_xlpm.IsPrincipalRemainingBlankCondition,$H475="",
_xlpm.IsPeriodBlankCondition,ISBLANK($A476),
_xlpm.Calculation,IF(_xlpm.IsPeriodBlankCondition,"",IF(_xlpm.IsPrincipalRemainingBlankCondition,"",IF(_xlpm.IsPrincipalRemainingZeroCondition,"",_xlpm.StartingPrincipalBalance))),
_xlpm.Calculation
)</f>
        <v/>
      </c>
      <c r="F476" s="5" t="str" cm="1">
        <f t="array" ref="F476">_xlfn.LET(
_xlpm.InterestCalculation,$H475*($C476/12),
_xlpm.IsPrincipalRemainingZeroCondition,ROUND($H475,2)=0,
_xlpm.IsPrincipalRemainingBlankCondition,$H475="",
_xlpm.IsPeriodBlankCondition,ISBLANK($A476),
_xlpm.Calculation,IF(_xlpm.IsPeriodBlankCondition,"",IF(_xlpm.IsPrincipalRemainingBlankCondition,"",IF(_xlpm.IsPrincipalRemainingZeroCondition,"",_xlpm.InterestCalculation))),
_xlpm.Calculation
)</f>
        <v/>
      </c>
      <c r="G476" s="5" t="str">
        <f>_xlfn.LET(
_xlpm.PrincipalOwedCalculation,$D476-$F476,
_xlpm.IsPrincipalLessThenOrEqualToMonthlyPaymentCondition,$H475&lt;=$D476,
_xlpm.IsPrincipalZeroCondition,ROUND($H475,2) = 0,
_xlpm.IsPrincipalRemainingBlankCondition,$H475="",
_xlpm.IsPeriodBlankCondition,ISBLANK($A476),
_xlpm.Calculation,IF(_xlpm.IsPeriodBlankCondition,"",IF(_xlpm.IsPrincipalRemainingBlankCondition,"",IF(_xlpm.IsPrincipalZeroCondition,"",IF(_xlpm.IsPrincipalLessThenOrEqualToMonthlyPaymentCondition,$H475,_xlpm.PrincipalOwedCalculation)))),
_xlpm.Calculation
)</f>
        <v/>
      </c>
      <c r="H476" s="5" t="str">
        <f>_xlfn.LET(
_xlpm.StartingBalanceGreaterThanPrincipalOwedPlusPrepaymentCondition,$E476&gt;=$G476,
_xlpm.IsPrincpalOwedPlusPrepaymentLessThanOrEqualToPrincipalRemainingCondition,ROUND($G476,2)&lt;=ROUND($H475,2),
_xlpm.IsCurrentPrincapalOwedAmtGreaterThanPrevPrincipalOwedCondition,$G475&gt;$H475,
_xlpm.IsPrincipalZeroCondition,ROUND($H475,2) = 0,
_xlpm.IsPrincipalRemainingBlankCondition,$H475="",
_xlpm.IsPeriodBlankCondition,ISBLANK($A476),
_xlpm.Calculation,IF(_xlpm.IsPeriodBlankCondition,"",IF(_xlpm.IsPrincipalRemainingBlankCondition,"",IF(_xlpm.IsPrincipalZeroCondition,"",IF(_xlpm.StartingBalanceGreaterThanPrincipalOwedPlusPrepaymentCondition,$E476-$G476,0)))),
_xlpm.Calculation
)</f>
        <v/>
      </c>
      <c r="I476" s="5" t="str">
        <f>_xlfn.LET(
_xlpm.PrincpalRemainingCalculation,$B$11,
_xlpm.IsPrincipalZeroCondition,ROUND($H475,2) = 0,
_xlpm.IsPrincipalRemainingBlankCondition,$H475="",
_xlpm.IsPeriodBlankCondition,ISBLANK($A476),
_xlpm.Calculation,IF(_xlpm.IsPeriodBlankCondition,"",IF(_xlpm.IsPrincipalRemainingBlankCondition,"",IF(_xlpm.IsPrincipalZeroCondition,"",_xlpm.PrincpalRemainingCalculation))),
_xlpm.Calculation
)</f>
        <v/>
      </c>
      <c r="J476" s="5" t="str">
        <f>_xlfn.LET(
_xlpm.IsPrincipalRemainingLessThanOrEqualToPMICutoffAmtCondition,$H475&lt;=$B$2*(1-$B$13),
_xlpm.PMIMonthlyPayment,$B$17,
_xlpm.IsPrincipalZeroCondition,ROUND($H475,2) = 0,
_xlpm.IsPrincipalRemainingBlankCondition,$H475="",
_xlpm.IsPeriodBlankCondition,ISBLANK($A476),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76" s="5" t="str">
        <f>_xlfn.LET(
_xlpm.IfPMIOwedIsBlank,IF($J476 = "",0,$J476),
_xlpm.TotalMonthlyPaymentCalculation,$F476+$G476+$I476+_xlpm.IfPMIOwedIsBlank,
_xlpm.IsPrincipalZeroCondition,ROUND($H475,2) = 0,
_xlpm.IsPrincipalRemainingBlankCondition,$H475="",
_xlpm.IsPeriodBlankCondition,ISBLANK($A476),
_xlpm.Calculation,IF(_xlpm.IsPeriodBlankCondition,"",IF(_xlpm.IsPrincipalRemainingBlankCondition,"",IF(_xlpm.IsPrincipalZeroCondition,"",_xlpm.TotalMonthlyPaymentCalculation))),
_xlpm.Calculation
)</f>
        <v/>
      </c>
      <c r="N476" s="5"/>
    </row>
    <row r="477" spans="2:14" x14ac:dyDescent="0.3">
      <c r="B477" s="53" t="str">
        <f t="shared" si="7"/>
        <v/>
      </c>
      <c r="C477" s="70" t="str">
        <f>IF(ISBLANK($A477),"",'Variable Mortgage Schedule'!$C477)</f>
        <v/>
      </c>
      <c r="D477" s="63" t="str">
        <f>_xlfn.LET(
_xlpm.Payment,IF(OR($C477&lt;&gt;$C476,$C476=""),-PMT($C477/12,COUNT($A477:$A$625),$H476),$D476),
_xlpm.IsPrincipalRemainingZeroCondition,ROUND($H476,2)=0,
_xlpm.IsPrincipalRemainingBlankCondition,$H476="",
_xlpm.IsPeriodBlankCondition,ISBLANK($A477),
_xlpm.Calculation,IF(_xlpm.IsPeriodBlankCondition,"",IF(_xlpm.IsPrincipalRemainingBlankCondition,"",IF(_xlpm.IsPrincipalRemainingZeroCondition,"",_xlpm.Payment))),
_xlpm.Calculation
)</f>
        <v/>
      </c>
      <c r="E477" s="5" t="str">
        <f>_xlfn.LET(
_xlpm.StartingPrincipalBalance,$H476,
_xlpm.IsPrincipalRemainingZeroCondition,ROUND($H476,2)=0,
_xlpm.IsPrincipalRemainingBlankCondition,$H476="",
_xlpm.IsPeriodBlankCondition,ISBLANK($A477),
_xlpm.Calculation,IF(_xlpm.IsPeriodBlankCondition,"",IF(_xlpm.IsPrincipalRemainingBlankCondition,"",IF(_xlpm.IsPrincipalRemainingZeroCondition,"",_xlpm.StartingPrincipalBalance))),
_xlpm.Calculation
)</f>
        <v/>
      </c>
      <c r="F477" s="5" t="str" cm="1">
        <f t="array" ref="F477">_xlfn.LET(
_xlpm.InterestCalculation,$H476*($C477/12),
_xlpm.IsPrincipalRemainingZeroCondition,ROUND($H476,2)=0,
_xlpm.IsPrincipalRemainingBlankCondition,$H476="",
_xlpm.IsPeriodBlankCondition,ISBLANK($A477),
_xlpm.Calculation,IF(_xlpm.IsPeriodBlankCondition,"",IF(_xlpm.IsPrincipalRemainingBlankCondition,"",IF(_xlpm.IsPrincipalRemainingZeroCondition,"",_xlpm.InterestCalculation))),
_xlpm.Calculation
)</f>
        <v/>
      </c>
      <c r="G477" s="5" t="str">
        <f>_xlfn.LET(
_xlpm.PrincipalOwedCalculation,$D477-$F477,
_xlpm.IsPrincipalLessThenOrEqualToMonthlyPaymentCondition,$H476&lt;=$D477,
_xlpm.IsPrincipalZeroCondition,ROUND($H476,2) = 0,
_xlpm.IsPrincipalRemainingBlankCondition,$H476="",
_xlpm.IsPeriodBlankCondition,ISBLANK($A477),
_xlpm.Calculation,IF(_xlpm.IsPeriodBlankCondition,"",IF(_xlpm.IsPrincipalRemainingBlankCondition,"",IF(_xlpm.IsPrincipalZeroCondition,"",IF(_xlpm.IsPrincipalLessThenOrEqualToMonthlyPaymentCondition,$H476,_xlpm.PrincipalOwedCalculation)))),
_xlpm.Calculation
)</f>
        <v/>
      </c>
      <c r="H477" s="5" t="str">
        <f>_xlfn.LET(
_xlpm.StartingBalanceGreaterThanPrincipalOwedPlusPrepaymentCondition,$E477&gt;=$G477,
_xlpm.IsPrincpalOwedPlusPrepaymentLessThanOrEqualToPrincipalRemainingCondition,ROUND($G477,2)&lt;=ROUND($H476,2),
_xlpm.IsCurrentPrincapalOwedAmtGreaterThanPrevPrincipalOwedCondition,$G476&gt;$H476,
_xlpm.IsPrincipalZeroCondition,ROUND($H476,2) = 0,
_xlpm.IsPrincipalRemainingBlankCondition,$H476="",
_xlpm.IsPeriodBlankCondition,ISBLANK($A477),
_xlpm.Calculation,IF(_xlpm.IsPeriodBlankCondition,"",IF(_xlpm.IsPrincipalRemainingBlankCondition,"",IF(_xlpm.IsPrincipalZeroCondition,"",IF(_xlpm.StartingBalanceGreaterThanPrincipalOwedPlusPrepaymentCondition,$E477-$G477,0)))),
_xlpm.Calculation
)</f>
        <v/>
      </c>
      <c r="I477" s="5" t="str">
        <f>_xlfn.LET(
_xlpm.PrincpalRemainingCalculation,$B$11,
_xlpm.IsPrincipalZeroCondition,ROUND($H476,2) = 0,
_xlpm.IsPrincipalRemainingBlankCondition,$H476="",
_xlpm.IsPeriodBlankCondition,ISBLANK($A477),
_xlpm.Calculation,IF(_xlpm.IsPeriodBlankCondition,"",IF(_xlpm.IsPrincipalRemainingBlankCondition,"",IF(_xlpm.IsPrincipalZeroCondition,"",_xlpm.PrincpalRemainingCalculation))),
_xlpm.Calculation
)</f>
        <v/>
      </c>
      <c r="J477" s="5" t="str">
        <f>_xlfn.LET(
_xlpm.IsPrincipalRemainingLessThanOrEqualToPMICutoffAmtCondition,$H476&lt;=$B$2*(1-$B$13),
_xlpm.PMIMonthlyPayment,$B$17,
_xlpm.IsPrincipalZeroCondition,ROUND($H476,2) = 0,
_xlpm.IsPrincipalRemainingBlankCondition,$H476="",
_xlpm.IsPeriodBlankCondition,ISBLANK($A477),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77" s="5" t="str">
        <f>_xlfn.LET(
_xlpm.IfPMIOwedIsBlank,IF($J477 = "",0,$J477),
_xlpm.TotalMonthlyPaymentCalculation,$F477+$G477+$I477+_xlpm.IfPMIOwedIsBlank,
_xlpm.IsPrincipalZeroCondition,ROUND($H476,2) = 0,
_xlpm.IsPrincipalRemainingBlankCondition,$H476="",
_xlpm.IsPeriodBlankCondition,ISBLANK($A477),
_xlpm.Calculation,IF(_xlpm.IsPeriodBlankCondition,"",IF(_xlpm.IsPrincipalRemainingBlankCondition,"",IF(_xlpm.IsPrincipalZeroCondition,"",_xlpm.TotalMonthlyPaymentCalculation))),
_xlpm.Calculation
)</f>
        <v/>
      </c>
      <c r="N477" s="5"/>
    </row>
    <row r="478" spans="2:14" x14ac:dyDescent="0.3">
      <c r="B478" s="53" t="str">
        <f t="shared" si="7"/>
        <v/>
      </c>
      <c r="C478" s="70" t="str">
        <f>IF(ISBLANK($A478),"",'Variable Mortgage Schedule'!$C478)</f>
        <v/>
      </c>
      <c r="D478" s="63" t="str">
        <f>_xlfn.LET(
_xlpm.Payment,IF(OR($C478&lt;&gt;$C477,$C477=""),-PMT($C478/12,COUNT($A478:$A$625),$H477),$D477),
_xlpm.IsPrincipalRemainingZeroCondition,ROUND($H477,2)=0,
_xlpm.IsPrincipalRemainingBlankCondition,$H477="",
_xlpm.IsPeriodBlankCondition,ISBLANK($A478),
_xlpm.Calculation,IF(_xlpm.IsPeriodBlankCondition,"",IF(_xlpm.IsPrincipalRemainingBlankCondition,"",IF(_xlpm.IsPrincipalRemainingZeroCondition,"",_xlpm.Payment))),
_xlpm.Calculation
)</f>
        <v/>
      </c>
      <c r="E478" s="5" t="str">
        <f>_xlfn.LET(
_xlpm.StartingPrincipalBalance,$H477,
_xlpm.IsPrincipalRemainingZeroCondition,ROUND($H477,2)=0,
_xlpm.IsPrincipalRemainingBlankCondition,$H477="",
_xlpm.IsPeriodBlankCondition,ISBLANK($A478),
_xlpm.Calculation,IF(_xlpm.IsPeriodBlankCondition,"",IF(_xlpm.IsPrincipalRemainingBlankCondition,"",IF(_xlpm.IsPrincipalRemainingZeroCondition,"",_xlpm.StartingPrincipalBalance))),
_xlpm.Calculation
)</f>
        <v/>
      </c>
      <c r="F478" s="5" t="str" cm="1">
        <f t="array" ref="F478">_xlfn.LET(
_xlpm.InterestCalculation,$H477*($C478/12),
_xlpm.IsPrincipalRemainingZeroCondition,ROUND($H477,2)=0,
_xlpm.IsPrincipalRemainingBlankCondition,$H477="",
_xlpm.IsPeriodBlankCondition,ISBLANK($A478),
_xlpm.Calculation,IF(_xlpm.IsPeriodBlankCondition,"",IF(_xlpm.IsPrincipalRemainingBlankCondition,"",IF(_xlpm.IsPrincipalRemainingZeroCondition,"",_xlpm.InterestCalculation))),
_xlpm.Calculation
)</f>
        <v/>
      </c>
      <c r="G478" s="5" t="str">
        <f>_xlfn.LET(
_xlpm.PrincipalOwedCalculation,$D478-$F478,
_xlpm.IsPrincipalLessThenOrEqualToMonthlyPaymentCondition,$H477&lt;=$D478,
_xlpm.IsPrincipalZeroCondition,ROUND($H477,2) = 0,
_xlpm.IsPrincipalRemainingBlankCondition,$H477="",
_xlpm.IsPeriodBlankCondition,ISBLANK($A478),
_xlpm.Calculation,IF(_xlpm.IsPeriodBlankCondition,"",IF(_xlpm.IsPrincipalRemainingBlankCondition,"",IF(_xlpm.IsPrincipalZeroCondition,"",IF(_xlpm.IsPrincipalLessThenOrEqualToMonthlyPaymentCondition,$H477,_xlpm.PrincipalOwedCalculation)))),
_xlpm.Calculation
)</f>
        <v/>
      </c>
      <c r="H478" s="5" t="str">
        <f>_xlfn.LET(
_xlpm.StartingBalanceGreaterThanPrincipalOwedPlusPrepaymentCondition,$E478&gt;=$G478,
_xlpm.IsPrincpalOwedPlusPrepaymentLessThanOrEqualToPrincipalRemainingCondition,ROUND($G478,2)&lt;=ROUND($H477,2),
_xlpm.IsCurrentPrincapalOwedAmtGreaterThanPrevPrincipalOwedCondition,$G477&gt;$H477,
_xlpm.IsPrincipalZeroCondition,ROUND($H477,2) = 0,
_xlpm.IsPrincipalRemainingBlankCondition,$H477="",
_xlpm.IsPeriodBlankCondition,ISBLANK($A478),
_xlpm.Calculation,IF(_xlpm.IsPeriodBlankCondition,"",IF(_xlpm.IsPrincipalRemainingBlankCondition,"",IF(_xlpm.IsPrincipalZeroCondition,"",IF(_xlpm.StartingBalanceGreaterThanPrincipalOwedPlusPrepaymentCondition,$E478-$G478,0)))),
_xlpm.Calculation
)</f>
        <v/>
      </c>
      <c r="I478" s="5" t="str">
        <f>_xlfn.LET(
_xlpm.PrincpalRemainingCalculation,$B$11,
_xlpm.IsPrincipalZeroCondition,ROUND($H477,2) = 0,
_xlpm.IsPrincipalRemainingBlankCondition,$H477="",
_xlpm.IsPeriodBlankCondition,ISBLANK($A478),
_xlpm.Calculation,IF(_xlpm.IsPeriodBlankCondition,"",IF(_xlpm.IsPrincipalRemainingBlankCondition,"",IF(_xlpm.IsPrincipalZeroCondition,"",_xlpm.PrincpalRemainingCalculation))),
_xlpm.Calculation
)</f>
        <v/>
      </c>
      <c r="J478" s="5" t="str">
        <f>_xlfn.LET(
_xlpm.IsPrincipalRemainingLessThanOrEqualToPMICutoffAmtCondition,$H477&lt;=$B$2*(1-$B$13),
_xlpm.PMIMonthlyPayment,$B$17,
_xlpm.IsPrincipalZeroCondition,ROUND($H477,2) = 0,
_xlpm.IsPrincipalRemainingBlankCondition,$H477="",
_xlpm.IsPeriodBlankCondition,ISBLANK($A478),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78" s="5" t="str">
        <f>_xlfn.LET(
_xlpm.IfPMIOwedIsBlank,IF($J478 = "",0,$J478),
_xlpm.TotalMonthlyPaymentCalculation,$F478+$G478+$I478+_xlpm.IfPMIOwedIsBlank,
_xlpm.IsPrincipalZeroCondition,ROUND($H477,2) = 0,
_xlpm.IsPrincipalRemainingBlankCondition,$H477="",
_xlpm.IsPeriodBlankCondition,ISBLANK($A478),
_xlpm.Calculation,IF(_xlpm.IsPeriodBlankCondition,"",IF(_xlpm.IsPrincipalRemainingBlankCondition,"",IF(_xlpm.IsPrincipalZeroCondition,"",_xlpm.TotalMonthlyPaymentCalculation))),
_xlpm.Calculation
)</f>
        <v/>
      </c>
      <c r="N478" s="5"/>
    </row>
    <row r="479" spans="2:14" x14ac:dyDescent="0.3">
      <c r="B479" s="53" t="str">
        <f t="shared" si="7"/>
        <v/>
      </c>
      <c r="C479" s="70" t="str">
        <f>IF(ISBLANK($A479),"",'Variable Mortgage Schedule'!$C479)</f>
        <v/>
      </c>
      <c r="D479" s="63" t="str">
        <f>_xlfn.LET(
_xlpm.Payment,IF(OR($C479&lt;&gt;$C478,$C478=""),-PMT($C479/12,COUNT($A479:$A$625),$H478),$D478),
_xlpm.IsPrincipalRemainingZeroCondition,ROUND($H478,2)=0,
_xlpm.IsPrincipalRemainingBlankCondition,$H478="",
_xlpm.IsPeriodBlankCondition,ISBLANK($A479),
_xlpm.Calculation,IF(_xlpm.IsPeriodBlankCondition,"",IF(_xlpm.IsPrincipalRemainingBlankCondition,"",IF(_xlpm.IsPrincipalRemainingZeroCondition,"",_xlpm.Payment))),
_xlpm.Calculation
)</f>
        <v/>
      </c>
      <c r="E479" s="5" t="str">
        <f>_xlfn.LET(
_xlpm.StartingPrincipalBalance,$H478,
_xlpm.IsPrincipalRemainingZeroCondition,ROUND($H478,2)=0,
_xlpm.IsPrincipalRemainingBlankCondition,$H478="",
_xlpm.IsPeriodBlankCondition,ISBLANK($A479),
_xlpm.Calculation,IF(_xlpm.IsPeriodBlankCondition,"",IF(_xlpm.IsPrincipalRemainingBlankCondition,"",IF(_xlpm.IsPrincipalRemainingZeroCondition,"",_xlpm.StartingPrincipalBalance))),
_xlpm.Calculation
)</f>
        <v/>
      </c>
      <c r="F479" s="5" t="str" cm="1">
        <f t="array" ref="F479">_xlfn.LET(
_xlpm.InterestCalculation,$H478*($C479/12),
_xlpm.IsPrincipalRemainingZeroCondition,ROUND($H478,2)=0,
_xlpm.IsPrincipalRemainingBlankCondition,$H478="",
_xlpm.IsPeriodBlankCondition,ISBLANK($A479),
_xlpm.Calculation,IF(_xlpm.IsPeriodBlankCondition,"",IF(_xlpm.IsPrincipalRemainingBlankCondition,"",IF(_xlpm.IsPrincipalRemainingZeroCondition,"",_xlpm.InterestCalculation))),
_xlpm.Calculation
)</f>
        <v/>
      </c>
      <c r="G479" s="5" t="str">
        <f>_xlfn.LET(
_xlpm.PrincipalOwedCalculation,$D479-$F479,
_xlpm.IsPrincipalLessThenOrEqualToMonthlyPaymentCondition,$H478&lt;=$D479,
_xlpm.IsPrincipalZeroCondition,ROUND($H478,2) = 0,
_xlpm.IsPrincipalRemainingBlankCondition,$H478="",
_xlpm.IsPeriodBlankCondition,ISBLANK($A479),
_xlpm.Calculation,IF(_xlpm.IsPeriodBlankCondition,"",IF(_xlpm.IsPrincipalRemainingBlankCondition,"",IF(_xlpm.IsPrincipalZeroCondition,"",IF(_xlpm.IsPrincipalLessThenOrEqualToMonthlyPaymentCondition,$H478,_xlpm.PrincipalOwedCalculation)))),
_xlpm.Calculation
)</f>
        <v/>
      </c>
      <c r="H479" s="5" t="str">
        <f>_xlfn.LET(
_xlpm.StartingBalanceGreaterThanPrincipalOwedPlusPrepaymentCondition,$E479&gt;=$G479,
_xlpm.IsPrincpalOwedPlusPrepaymentLessThanOrEqualToPrincipalRemainingCondition,ROUND($G479,2)&lt;=ROUND($H478,2),
_xlpm.IsCurrentPrincapalOwedAmtGreaterThanPrevPrincipalOwedCondition,$G478&gt;$H478,
_xlpm.IsPrincipalZeroCondition,ROUND($H478,2) = 0,
_xlpm.IsPrincipalRemainingBlankCondition,$H478="",
_xlpm.IsPeriodBlankCondition,ISBLANK($A479),
_xlpm.Calculation,IF(_xlpm.IsPeriodBlankCondition,"",IF(_xlpm.IsPrincipalRemainingBlankCondition,"",IF(_xlpm.IsPrincipalZeroCondition,"",IF(_xlpm.StartingBalanceGreaterThanPrincipalOwedPlusPrepaymentCondition,$E479-$G479,0)))),
_xlpm.Calculation
)</f>
        <v/>
      </c>
      <c r="I479" s="5" t="str">
        <f>_xlfn.LET(
_xlpm.PrincpalRemainingCalculation,$B$11,
_xlpm.IsPrincipalZeroCondition,ROUND($H478,2) = 0,
_xlpm.IsPrincipalRemainingBlankCondition,$H478="",
_xlpm.IsPeriodBlankCondition,ISBLANK($A479),
_xlpm.Calculation,IF(_xlpm.IsPeriodBlankCondition,"",IF(_xlpm.IsPrincipalRemainingBlankCondition,"",IF(_xlpm.IsPrincipalZeroCondition,"",_xlpm.PrincpalRemainingCalculation))),
_xlpm.Calculation
)</f>
        <v/>
      </c>
      <c r="J479" s="5" t="str">
        <f>_xlfn.LET(
_xlpm.IsPrincipalRemainingLessThanOrEqualToPMICutoffAmtCondition,$H478&lt;=$B$2*(1-$B$13),
_xlpm.PMIMonthlyPayment,$B$17,
_xlpm.IsPrincipalZeroCondition,ROUND($H478,2) = 0,
_xlpm.IsPrincipalRemainingBlankCondition,$H478="",
_xlpm.IsPeriodBlankCondition,ISBLANK($A479),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79" s="5" t="str">
        <f>_xlfn.LET(
_xlpm.IfPMIOwedIsBlank,IF($J479 = "",0,$J479),
_xlpm.TotalMonthlyPaymentCalculation,$F479+$G479+$I479+_xlpm.IfPMIOwedIsBlank,
_xlpm.IsPrincipalZeroCondition,ROUND($H478,2) = 0,
_xlpm.IsPrincipalRemainingBlankCondition,$H478="",
_xlpm.IsPeriodBlankCondition,ISBLANK($A479),
_xlpm.Calculation,IF(_xlpm.IsPeriodBlankCondition,"",IF(_xlpm.IsPrincipalRemainingBlankCondition,"",IF(_xlpm.IsPrincipalZeroCondition,"",_xlpm.TotalMonthlyPaymentCalculation))),
_xlpm.Calculation
)</f>
        <v/>
      </c>
      <c r="N479" s="5"/>
    </row>
    <row r="480" spans="2:14" x14ac:dyDescent="0.3">
      <c r="B480" s="53" t="str">
        <f t="shared" si="7"/>
        <v/>
      </c>
      <c r="C480" s="70" t="str">
        <f>IF(ISBLANK($A480),"",'Variable Mortgage Schedule'!$C480)</f>
        <v/>
      </c>
      <c r="D480" s="63" t="str">
        <f>_xlfn.LET(
_xlpm.Payment,IF(OR($C480&lt;&gt;$C479,$C479=""),-PMT($C480/12,COUNT($A480:$A$625),$H479),$D479),
_xlpm.IsPrincipalRemainingZeroCondition,ROUND($H479,2)=0,
_xlpm.IsPrincipalRemainingBlankCondition,$H479="",
_xlpm.IsPeriodBlankCondition,ISBLANK($A480),
_xlpm.Calculation,IF(_xlpm.IsPeriodBlankCondition,"",IF(_xlpm.IsPrincipalRemainingBlankCondition,"",IF(_xlpm.IsPrincipalRemainingZeroCondition,"",_xlpm.Payment))),
_xlpm.Calculation
)</f>
        <v/>
      </c>
      <c r="E480" s="5" t="str">
        <f>_xlfn.LET(
_xlpm.StartingPrincipalBalance,$H479,
_xlpm.IsPrincipalRemainingZeroCondition,ROUND($H479,2)=0,
_xlpm.IsPrincipalRemainingBlankCondition,$H479="",
_xlpm.IsPeriodBlankCondition,ISBLANK($A480),
_xlpm.Calculation,IF(_xlpm.IsPeriodBlankCondition,"",IF(_xlpm.IsPrincipalRemainingBlankCondition,"",IF(_xlpm.IsPrincipalRemainingZeroCondition,"",_xlpm.StartingPrincipalBalance))),
_xlpm.Calculation
)</f>
        <v/>
      </c>
      <c r="F480" s="5" t="str" cm="1">
        <f t="array" ref="F480">_xlfn.LET(
_xlpm.InterestCalculation,$H479*($C480/12),
_xlpm.IsPrincipalRemainingZeroCondition,ROUND($H479,2)=0,
_xlpm.IsPrincipalRemainingBlankCondition,$H479="",
_xlpm.IsPeriodBlankCondition,ISBLANK($A480),
_xlpm.Calculation,IF(_xlpm.IsPeriodBlankCondition,"",IF(_xlpm.IsPrincipalRemainingBlankCondition,"",IF(_xlpm.IsPrincipalRemainingZeroCondition,"",_xlpm.InterestCalculation))),
_xlpm.Calculation
)</f>
        <v/>
      </c>
      <c r="G480" s="5" t="str">
        <f>_xlfn.LET(
_xlpm.PrincipalOwedCalculation,$D480-$F480,
_xlpm.IsPrincipalLessThenOrEqualToMonthlyPaymentCondition,$H479&lt;=$D480,
_xlpm.IsPrincipalZeroCondition,ROUND($H479,2) = 0,
_xlpm.IsPrincipalRemainingBlankCondition,$H479="",
_xlpm.IsPeriodBlankCondition,ISBLANK($A480),
_xlpm.Calculation,IF(_xlpm.IsPeriodBlankCondition,"",IF(_xlpm.IsPrincipalRemainingBlankCondition,"",IF(_xlpm.IsPrincipalZeroCondition,"",IF(_xlpm.IsPrincipalLessThenOrEqualToMonthlyPaymentCondition,$H479,_xlpm.PrincipalOwedCalculation)))),
_xlpm.Calculation
)</f>
        <v/>
      </c>
      <c r="H480" s="5" t="str">
        <f>_xlfn.LET(
_xlpm.StartingBalanceGreaterThanPrincipalOwedPlusPrepaymentCondition,$E480&gt;=$G480,
_xlpm.IsPrincpalOwedPlusPrepaymentLessThanOrEqualToPrincipalRemainingCondition,ROUND($G480,2)&lt;=ROUND($H479,2),
_xlpm.IsCurrentPrincapalOwedAmtGreaterThanPrevPrincipalOwedCondition,$G479&gt;$H479,
_xlpm.IsPrincipalZeroCondition,ROUND($H479,2) = 0,
_xlpm.IsPrincipalRemainingBlankCondition,$H479="",
_xlpm.IsPeriodBlankCondition,ISBLANK($A480),
_xlpm.Calculation,IF(_xlpm.IsPeriodBlankCondition,"",IF(_xlpm.IsPrincipalRemainingBlankCondition,"",IF(_xlpm.IsPrincipalZeroCondition,"",IF(_xlpm.StartingBalanceGreaterThanPrincipalOwedPlusPrepaymentCondition,$E480-$G480,0)))),
_xlpm.Calculation
)</f>
        <v/>
      </c>
      <c r="I480" s="5" t="str">
        <f>_xlfn.LET(
_xlpm.PrincpalRemainingCalculation,$B$11,
_xlpm.IsPrincipalZeroCondition,ROUND($H479,2) = 0,
_xlpm.IsPrincipalRemainingBlankCondition,$H479="",
_xlpm.IsPeriodBlankCondition,ISBLANK($A480),
_xlpm.Calculation,IF(_xlpm.IsPeriodBlankCondition,"",IF(_xlpm.IsPrincipalRemainingBlankCondition,"",IF(_xlpm.IsPrincipalZeroCondition,"",_xlpm.PrincpalRemainingCalculation))),
_xlpm.Calculation
)</f>
        <v/>
      </c>
      <c r="J480" s="5" t="str">
        <f>_xlfn.LET(
_xlpm.IsPrincipalRemainingLessThanOrEqualToPMICutoffAmtCondition,$H479&lt;=$B$2*(1-$B$13),
_xlpm.PMIMonthlyPayment,$B$17,
_xlpm.IsPrincipalZeroCondition,ROUND($H479,2) = 0,
_xlpm.IsPrincipalRemainingBlankCondition,$H479="",
_xlpm.IsPeriodBlankCondition,ISBLANK($A480),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80" s="5" t="str">
        <f>_xlfn.LET(
_xlpm.IfPMIOwedIsBlank,IF($J480 = "",0,$J480),
_xlpm.TotalMonthlyPaymentCalculation,$F480+$G480+$I480+_xlpm.IfPMIOwedIsBlank,
_xlpm.IsPrincipalZeroCondition,ROUND($H479,2) = 0,
_xlpm.IsPrincipalRemainingBlankCondition,$H479="",
_xlpm.IsPeriodBlankCondition,ISBLANK($A480),
_xlpm.Calculation,IF(_xlpm.IsPeriodBlankCondition,"",IF(_xlpm.IsPrincipalRemainingBlankCondition,"",IF(_xlpm.IsPrincipalZeroCondition,"",_xlpm.TotalMonthlyPaymentCalculation))),
_xlpm.Calculation
)</f>
        <v/>
      </c>
      <c r="N480" s="5"/>
    </row>
    <row r="481" spans="2:14" x14ac:dyDescent="0.3">
      <c r="B481" s="53" t="str">
        <f t="shared" si="7"/>
        <v/>
      </c>
      <c r="C481" s="70" t="str">
        <f>IF(ISBLANK($A481),"",'Variable Mortgage Schedule'!$C481)</f>
        <v/>
      </c>
      <c r="D481" s="63" t="str">
        <f>_xlfn.LET(
_xlpm.Payment,IF(OR($C481&lt;&gt;$C480,$C480=""),-PMT($C481/12,COUNT($A481:$A$625),$H480),$D480),
_xlpm.IsPrincipalRemainingZeroCondition,ROUND($H480,2)=0,
_xlpm.IsPrincipalRemainingBlankCondition,$H480="",
_xlpm.IsPeriodBlankCondition,ISBLANK($A481),
_xlpm.Calculation,IF(_xlpm.IsPeriodBlankCondition,"",IF(_xlpm.IsPrincipalRemainingBlankCondition,"",IF(_xlpm.IsPrincipalRemainingZeroCondition,"",_xlpm.Payment))),
_xlpm.Calculation
)</f>
        <v/>
      </c>
      <c r="E481" s="5" t="str">
        <f>_xlfn.LET(
_xlpm.StartingPrincipalBalance,$H480,
_xlpm.IsPrincipalRemainingZeroCondition,ROUND($H480,2)=0,
_xlpm.IsPrincipalRemainingBlankCondition,$H480="",
_xlpm.IsPeriodBlankCondition,ISBLANK($A481),
_xlpm.Calculation,IF(_xlpm.IsPeriodBlankCondition,"",IF(_xlpm.IsPrincipalRemainingBlankCondition,"",IF(_xlpm.IsPrincipalRemainingZeroCondition,"",_xlpm.StartingPrincipalBalance))),
_xlpm.Calculation
)</f>
        <v/>
      </c>
      <c r="F481" s="5" t="str" cm="1">
        <f t="array" ref="F481">_xlfn.LET(
_xlpm.InterestCalculation,$H480*($C481/12),
_xlpm.IsPrincipalRemainingZeroCondition,ROUND($H480,2)=0,
_xlpm.IsPrincipalRemainingBlankCondition,$H480="",
_xlpm.IsPeriodBlankCondition,ISBLANK($A481),
_xlpm.Calculation,IF(_xlpm.IsPeriodBlankCondition,"",IF(_xlpm.IsPrincipalRemainingBlankCondition,"",IF(_xlpm.IsPrincipalRemainingZeroCondition,"",_xlpm.InterestCalculation))),
_xlpm.Calculation
)</f>
        <v/>
      </c>
      <c r="G481" s="5" t="str">
        <f>_xlfn.LET(
_xlpm.PrincipalOwedCalculation,$D481-$F481,
_xlpm.IsPrincipalLessThenOrEqualToMonthlyPaymentCondition,$H480&lt;=$D481,
_xlpm.IsPrincipalZeroCondition,ROUND($H480,2) = 0,
_xlpm.IsPrincipalRemainingBlankCondition,$H480="",
_xlpm.IsPeriodBlankCondition,ISBLANK($A481),
_xlpm.Calculation,IF(_xlpm.IsPeriodBlankCondition,"",IF(_xlpm.IsPrincipalRemainingBlankCondition,"",IF(_xlpm.IsPrincipalZeroCondition,"",IF(_xlpm.IsPrincipalLessThenOrEqualToMonthlyPaymentCondition,$H480,_xlpm.PrincipalOwedCalculation)))),
_xlpm.Calculation
)</f>
        <v/>
      </c>
      <c r="H481" s="5" t="str">
        <f>_xlfn.LET(
_xlpm.StartingBalanceGreaterThanPrincipalOwedPlusPrepaymentCondition,$E481&gt;=$G481,
_xlpm.IsPrincpalOwedPlusPrepaymentLessThanOrEqualToPrincipalRemainingCondition,ROUND($G481,2)&lt;=ROUND($H480,2),
_xlpm.IsCurrentPrincapalOwedAmtGreaterThanPrevPrincipalOwedCondition,$G480&gt;$H480,
_xlpm.IsPrincipalZeroCondition,ROUND($H480,2) = 0,
_xlpm.IsPrincipalRemainingBlankCondition,$H480="",
_xlpm.IsPeriodBlankCondition,ISBLANK($A481),
_xlpm.Calculation,IF(_xlpm.IsPeriodBlankCondition,"",IF(_xlpm.IsPrincipalRemainingBlankCondition,"",IF(_xlpm.IsPrincipalZeroCondition,"",IF(_xlpm.StartingBalanceGreaterThanPrincipalOwedPlusPrepaymentCondition,$E481-$G481,0)))),
_xlpm.Calculation
)</f>
        <v/>
      </c>
      <c r="I481" s="5" t="str">
        <f>_xlfn.LET(
_xlpm.PrincpalRemainingCalculation,$B$11,
_xlpm.IsPrincipalZeroCondition,ROUND($H480,2) = 0,
_xlpm.IsPrincipalRemainingBlankCondition,$H480="",
_xlpm.IsPeriodBlankCondition,ISBLANK($A481),
_xlpm.Calculation,IF(_xlpm.IsPeriodBlankCondition,"",IF(_xlpm.IsPrincipalRemainingBlankCondition,"",IF(_xlpm.IsPrincipalZeroCondition,"",_xlpm.PrincpalRemainingCalculation))),
_xlpm.Calculation
)</f>
        <v/>
      </c>
      <c r="J481" s="5" t="str">
        <f>_xlfn.LET(
_xlpm.IsPrincipalRemainingLessThanOrEqualToPMICutoffAmtCondition,$H480&lt;=$B$2*(1-$B$13),
_xlpm.PMIMonthlyPayment,$B$17,
_xlpm.IsPrincipalZeroCondition,ROUND($H480,2) = 0,
_xlpm.IsPrincipalRemainingBlankCondition,$H480="",
_xlpm.IsPeriodBlankCondition,ISBLANK($A481),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81" s="5" t="str">
        <f>_xlfn.LET(
_xlpm.IfPMIOwedIsBlank,IF($J481 = "",0,$J481),
_xlpm.TotalMonthlyPaymentCalculation,$F481+$G481+$I481+_xlpm.IfPMIOwedIsBlank,
_xlpm.IsPrincipalZeroCondition,ROUND($H480,2) = 0,
_xlpm.IsPrincipalRemainingBlankCondition,$H480="",
_xlpm.IsPeriodBlankCondition,ISBLANK($A481),
_xlpm.Calculation,IF(_xlpm.IsPeriodBlankCondition,"",IF(_xlpm.IsPrincipalRemainingBlankCondition,"",IF(_xlpm.IsPrincipalZeroCondition,"",_xlpm.TotalMonthlyPaymentCalculation))),
_xlpm.Calculation
)</f>
        <v/>
      </c>
      <c r="N481" s="5"/>
    </row>
    <row r="482" spans="2:14" x14ac:dyDescent="0.3">
      <c r="B482" s="53" t="str">
        <f t="shared" si="7"/>
        <v/>
      </c>
      <c r="C482" s="70" t="str">
        <f>IF(ISBLANK($A482),"",'Variable Mortgage Schedule'!$C482)</f>
        <v/>
      </c>
      <c r="D482" s="63" t="str">
        <f>_xlfn.LET(
_xlpm.Payment,IF(OR($C482&lt;&gt;$C481,$C481=""),-PMT($C482/12,COUNT($A482:$A$625),$H481),$D481),
_xlpm.IsPrincipalRemainingZeroCondition,ROUND($H481,2)=0,
_xlpm.IsPrincipalRemainingBlankCondition,$H481="",
_xlpm.IsPeriodBlankCondition,ISBLANK($A482),
_xlpm.Calculation,IF(_xlpm.IsPeriodBlankCondition,"",IF(_xlpm.IsPrincipalRemainingBlankCondition,"",IF(_xlpm.IsPrincipalRemainingZeroCondition,"",_xlpm.Payment))),
_xlpm.Calculation
)</f>
        <v/>
      </c>
      <c r="E482" s="5" t="str">
        <f>_xlfn.LET(
_xlpm.StartingPrincipalBalance,$H481,
_xlpm.IsPrincipalRemainingZeroCondition,ROUND($H481,2)=0,
_xlpm.IsPrincipalRemainingBlankCondition,$H481="",
_xlpm.IsPeriodBlankCondition,ISBLANK($A482),
_xlpm.Calculation,IF(_xlpm.IsPeriodBlankCondition,"",IF(_xlpm.IsPrincipalRemainingBlankCondition,"",IF(_xlpm.IsPrincipalRemainingZeroCondition,"",_xlpm.StartingPrincipalBalance))),
_xlpm.Calculation
)</f>
        <v/>
      </c>
      <c r="F482" s="5" t="str" cm="1">
        <f t="array" ref="F482">_xlfn.LET(
_xlpm.InterestCalculation,$H481*($C482/12),
_xlpm.IsPrincipalRemainingZeroCondition,ROUND($H481,2)=0,
_xlpm.IsPrincipalRemainingBlankCondition,$H481="",
_xlpm.IsPeriodBlankCondition,ISBLANK($A482),
_xlpm.Calculation,IF(_xlpm.IsPeriodBlankCondition,"",IF(_xlpm.IsPrincipalRemainingBlankCondition,"",IF(_xlpm.IsPrincipalRemainingZeroCondition,"",_xlpm.InterestCalculation))),
_xlpm.Calculation
)</f>
        <v/>
      </c>
      <c r="G482" s="5" t="str">
        <f>_xlfn.LET(
_xlpm.PrincipalOwedCalculation,$D482-$F482,
_xlpm.IsPrincipalLessThenOrEqualToMonthlyPaymentCondition,$H481&lt;=$D482,
_xlpm.IsPrincipalZeroCondition,ROUND($H481,2) = 0,
_xlpm.IsPrincipalRemainingBlankCondition,$H481="",
_xlpm.IsPeriodBlankCondition,ISBLANK($A482),
_xlpm.Calculation,IF(_xlpm.IsPeriodBlankCondition,"",IF(_xlpm.IsPrincipalRemainingBlankCondition,"",IF(_xlpm.IsPrincipalZeroCondition,"",IF(_xlpm.IsPrincipalLessThenOrEqualToMonthlyPaymentCondition,$H481,_xlpm.PrincipalOwedCalculation)))),
_xlpm.Calculation
)</f>
        <v/>
      </c>
      <c r="H482" s="5" t="str">
        <f>_xlfn.LET(
_xlpm.StartingBalanceGreaterThanPrincipalOwedPlusPrepaymentCondition,$E482&gt;=$G482,
_xlpm.IsPrincpalOwedPlusPrepaymentLessThanOrEqualToPrincipalRemainingCondition,ROUND($G482,2)&lt;=ROUND($H481,2),
_xlpm.IsCurrentPrincapalOwedAmtGreaterThanPrevPrincipalOwedCondition,$G481&gt;$H481,
_xlpm.IsPrincipalZeroCondition,ROUND($H481,2) = 0,
_xlpm.IsPrincipalRemainingBlankCondition,$H481="",
_xlpm.IsPeriodBlankCondition,ISBLANK($A482),
_xlpm.Calculation,IF(_xlpm.IsPeriodBlankCondition,"",IF(_xlpm.IsPrincipalRemainingBlankCondition,"",IF(_xlpm.IsPrincipalZeroCondition,"",IF(_xlpm.StartingBalanceGreaterThanPrincipalOwedPlusPrepaymentCondition,$E482-$G482,0)))),
_xlpm.Calculation
)</f>
        <v/>
      </c>
      <c r="I482" s="5" t="str">
        <f>_xlfn.LET(
_xlpm.PrincpalRemainingCalculation,$B$11,
_xlpm.IsPrincipalZeroCondition,ROUND($H481,2) = 0,
_xlpm.IsPrincipalRemainingBlankCondition,$H481="",
_xlpm.IsPeriodBlankCondition,ISBLANK($A482),
_xlpm.Calculation,IF(_xlpm.IsPeriodBlankCondition,"",IF(_xlpm.IsPrincipalRemainingBlankCondition,"",IF(_xlpm.IsPrincipalZeroCondition,"",_xlpm.PrincpalRemainingCalculation))),
_xlpm.Calculation
)</f>
        <v/>
      </c>
      <c r="J482" s="5" t="str">
        <f>_xlfn.LET(
_xlpm.IsPrincipalRemainingLessThanOrEqualToPMICutoffAmtCondition,$H481&lt;=$B$2*(1-$B$13),
_xlpm.PMIMonthlyPayment,$B$17,
_xlpm.IsPrincipalZeroCondition,ROUND($H481,2) = 0,
_xlpm.IsPrincipalRemainingBlankCondition,$H481="",
_xlpm.IsPeriodBlankCondition,ISBLANK($A482),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82" s="5" t="str">
        <f>_xlfn.LET(
_xlpm.IfPMIOwedIsBlank,IF($J482 = "",0,$J482),
_xlpm.TotalMonthlyPaymentCalculation,$F482+$G482+$I482+_xlpm.IfPMIOwedIsBlank,
_xlpm.IsPrincipalZeroCondition,ROUND($H481,2) = 0,
_xlpm.IsPrincipalRemainingBlankCondition,$H481="",
_xlpm.IsPeriodBlankCondition,ISBLANK($A482),
_xlpm.Calculation,IF(_xlpm.IsPeriodBlankCondition,"",IF(_xlpm.IsPrincipalRemainingBlankCondition,"",IF(_xlpm.IsPrincipalZeroCondition,"",_xlpm.TotalMonthlyPaymentCalculation))),
_xlpm.Calculation
)</f>
        <v/>
      </c>
      <c r="N482" s="5"/>
    </row>
    <row r="483" spans="2:14" x14ac:dyDescent="0.3">
      <c r="B483" s="53" t="str">
        <f t="shared" si="7"/>
        <v/>
      </c>
      <c r="C483" s="70" t="str">
        <f>IF(ISBLANK($A483),"",'Variable Mortgage Schedule'!$C483)</f>
        <v/>
      </c>
      <c r="D483" s="63" t="str">
        <f>_xlfn.LET(
_xlpm.Payment,IF(OR($C483&lt;&gt;$C482,$C482=""),-PMT($C483/12,COUNT($A483:$A$625),$H482),$D482),
_xlpm.IsPrincipalRemainingZeroCondition,ROUND($H482,2)=0,
_xlpm.IsPrincipalRemainingBlankCondition,$H482="",
_xlpm.IsPeriodBlankCondition,ISBLANK($A483),
_xlpm.Calculation,IF(_xlpm.IsPeriodBlankCondition,"",IF(_xlpm.IsPrincipalRemainingBlankCondition,"",IF(_xlpm.IsPrincipalRemainingZeroCondition,"",_xlpm.Payment))),
_xlpm.Calculation
)</f>
        <v/>
      </c>
      <c r="E483" s="5" t="str">
        <f>_xlfn.LET(
_xlpm.StartingPrincipalBalance,$H482,
_xlpm.IsPrincipalRemainingZeroCondition,ROUND($H482,2)=0,
_xlpm.IsPrincipalRemainingBlankCondition,$H482="",
_xlpm.IsPeriodBlankCondition,ISBLANK($A483),
_xlpm.Calculation,IF(_xlpm.IsPeriodBlankCondition,"",IF(_xlpm.IsPrincipalRemainingBlankCondition,"",IF(_xlpm.IsPrincipalRemainingZeroCondition,"",_xlpm.StartingPrincipalBalance))),
_xlpm.Calculation
)</f>
        <v/>
      </c>
      <c r="F483" s="5" t="str" cm="1">
        <f t="array" ref="F483">_xlfn.LET(
_xlpm.InterestCalculation,$H482*($C483/12),
_xlpm.IsPrincipalRemainingZeroCondition,ROUND($H482,2)=0,
_xlpm.IsPrincipalRemainingBlankCondition,$H482="",
_xlpm.IsPeriodBlankCondition,ISBLANK($A483),
_xlpm.Calculation,IF(_xlpm.IsPeriodBlankCondition,"",IF(_xlpm.IsPrincipalRemainingBlankCondition,"",IF(_xlpm.IsPrincipalRemainingZeroCondition,"",_xlpm.InterestCalculation))),
_xlpm.Calculation
)</f>
        <v/>
      </c>
      <c r="G483" s="5" t="str">
        <f>_xlfn.LET(
_xlpm.PrincipalOwedCalculation,$D483-$F483,
_xlpm.IsPrincipalLessThenOrEqualToMonthlyPaymentCondition,$H482&lt;=$D483,
_xlpm.IsPrincipalZeroCondition,ROUND($H482,2) = 0,
_xlpm.IsPrincipalRemainingBlankCondition,$H482="",
_xlpm.IsPeriodBlankCondition,ISBLANK($A483),
_xlpm.Calculation,IF(_xlpm.IsPeriodBlankCondition,"",IF(_xlpm.IsPrincipalRemainingBlankCondition,"",IF(_xlpm.IsPrincipalZeroCondition,"",IF(_xlpm.IsPrincipalLessThenOrEqualToMonthlyPaymentCondition,$H482,_xlpm.PrincipalOwedCalculation)))),
_xlpm.Calculation
)</f>
        <v/>
      </c>
      <c r="H483" s="5" t="str">
        <f>_xlfn.LET(
_xlpm.StartingBalanceGreaterThanPrincipalOwedPlusPrepaymentCondition,$E483&gt;=$G483,
_xlpm.IsPrincpalOwedPlusPrepaymentLessThanOrEqualToPrincipalRemainingCondition,ROUND($G483,2)&lt;=ROUND($H482,2),
_xlpm.IsCurrentPrincapalOwedAmtGreaterThanPrevPrincipalOwedCondition,$G482&gt;$H482,
_xlpm.IsPrincipalZeroCondition,ROUND($H482,2) = 0,
_xlpm.IsPrincipalRemainingBlankCondition,$H482="",
_xlpm.IsPeriodBlankCondition,ISBLANK($A483),
_xlpm.Calculation,IF(_xlpm.IsPeriodBlankCondition,"",IF(_xlpm.IsPrincipalRemainingBlankCondition,"",IF(_xlpm.IsPrincipalZeroCondition,"",IF(_xlpm.StartingBalanceGreaterThanPrincipalOwedPlusPrepaymentCondition,$E483-$G483,0)))),
_xlpm.Calculation
)</f>
        <v/>
      </c>
      <c r="I483" s="5" t="str">
        <f>_xlfn.LET(
_xlpm.PrincpalRemainingCalculation,$B$11,
_xlpm.IsPrincipalZeroCondition,ROUND($H482,2) = 0,
_xlpm.IsPrincipalRemainingBlankCondition,$H482="",
_xlpm.IsPeriodBlankCondition,ISBLANK($A483),
_xlpm.Calculation,IF(_xlpm.IsPeriodBlankCondition,"",IF(_xlpm.IsPrincipalRemainingBlankCondition,"",IF(_xlpm.IsPrincipalZeroCondition,"",_xlpm.PrincpalRemainingCalculation))),
_xlpm.Calculation
)</f>
        <v/>
      </c>
      <c r="J483" s="5" t="str">
        <f>_xlfn.LET(
_xlpm.IsPrincipalRemainingLessThanOrEqualToPMICutoffAmtCondition,$H482&lt;=$B$2*(1-$B$13),
_xlpm.PMIMonthlyPayment,$B$17,
_xlpm.IsPrincipalZeroCondition,ROUND($H482,2) = 0,
_xlpm.IsPrincipalRemainingBlankCondition,$H482="",
_xlpm.IsPeriodBlankCondition,ISBLANK($A483),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83" s="5" t="str">
        <f>_xlfn.LET(
_xlpm.IfPMIOwedIsBlank,IF($J483 = "",0,$J483),
_xlpm.TotalMonthlyPaymentCalculation,$F483+$G483+$I483+_xlpm.IfPMIOwedIsBlank,
_xlpm.IsPrincipalZeroCondition,ROUND($H482,2) = 0,
_xlpm.IsPrincipalRemainingBlankCondition,$H482="",
_xlpm.IsPeriodBlankCondition,ISBLANK($A483),
_xlpm.Calculation,IF(_xlpm.IsPeriodBlankCondition,"",IF(_xlpm.IsPrincipalRemainingBlankCondition,"",IF(_xlpm.IsPrincipalZeroCondition,"",_xlpm.TotalMonthlyPaymentCalculation))),
_xlpm.Calculation
)</f>
        <v/>
      </c>
      <c r="N483" s="5"/>
    </row>
    <row r="484" spans="2:14" x14ac:dyDescent="0.3">
      <c r="B484" s="53" t="str">
        <f t="shared" si="7"/>
        <v/>
      </c>
      <c r="C484" s="70" t="str">
        <f>IF(ISBLANK($A484),"",'Variable Mortgage Schedule'!$C484)</f>
        <v/>
      </c>
      <c r="D484" s="63" t="str">
        <f>_xlfn.LET(
_xlpm.Payment,IF(OR($C484&lt;&gt;$C483,$C483=""),-PMT($C484/12,COUNT($A484:$A$625),$H483),$D483),
_xlpm.IsPrincipalRemainingZeroCondition,ROUND($H483,2)=0,
_xlpm.IsPrincipalRemainingBlankCondition,$H483="",
_xlpm.IsPeriodBlankCondition,ISBLANK($A484),
_xlpm.Calculation,IF(_xlpm.IsPeriodBlankCondition,"",IF(_xlpm.IsPrincipalRemainingBlankCondition,"",IF(_xlpm.IsPrincipalRemainingZeroCondition,"",_xlpm.Payment))),
_xlpm.Calculation
)</f>
        <v/>
      </c>
      <c r="E484" s="5" t="str">
        <f>_xlfn.LET(
_xlpm.StartingPrincipalBalance,$H483,
_xlpm.IsPrincipalRemainingZeroCondition,ROUND($H483,2)=0,
_xlpm.IsPrincipalRemainingBlankCondition,$H483="",
_xlpm.IsPeriodBlankCondition,ISBLANK($A484),
_xlpm.Calculation,IF(_xlpm.IsPeriodBlankCondition,"",IF(_xlpm.IsPrincipalRemainingBlankCondition,"",IF(_xlpm.IsPrincipalRemainingZeroCondition,"",_xlpm.StartingPrincipalBalance))),
_xlpm.Calculation
)</f>
        <v/>
      </c>
      <c r="F484" s="5" t="str" cm="1">
        <f t="array" ref="F484">_xlfn.LET(
_xlpm.InterestCalculation,$H483*($C484/12),
_xlpm.IsPrincipalRemainingZeroCondition,ROUND($H483,2)=0,
_xlpm.IsPrincipalRemainingBlankCondition,$H483="",
_xlpm.IsPeriodBlankCondition,ISBLANK($A484),
_xlpm.Calculation,IF(_xlpm.IsPeriodBlankCondition,"",IF(_xlpm.IsPrincipalRemainingBlankCondition,"",IF(_xlpm.IsPrincipalRemainingZeroCondition,"",_xlpm.InterestCalculation))),
_xlpm.Calculation
)</f>
        <v/>
      </c>
      <c r="G484" s="5" t="str">
        <f>_xlfn.LET(
_xlpm.PrincipalOwedCalculation,$D484-$F484,
_xlpm.IsPrincipalLessThenOrEqualToMonthlyPaymentCondition,$H483&lt;=$D484,
_xlpm.IsPrincipalZeroCondition,ROUND($H483,2) = 0,
_xlpm.IsPrincipalRemainingBlankCondition,$H483="",
_xlpm.IsPeriodBlankCondition,ISBLANK($A484),
_xlpm.Calculation,IF(_xlpm.IsPeriodBlankCondition,"",IF(_xlpm.IsPrincipalRemainingBlankCondition,"",IF(_xlpm.IsPrincipalZeroCondition,"",IF(_xlpm.IsPrincipalLessThenOrEqualToMonthlyPaymentCondition,$H483,_xlpm.PrincipalOwedCalculation)))),
_xlpm.Calculation
)</f>
        <v/>
      </c>
      <c r="H484" s="5" t="str">
        <f>_xlfn.LET(
_xlpm.StartingBalanceGreaterThanPrincipalOwedPlusPrepaymentCondition,$E484&gt;=$G484,
_xlpm.IsPrincpalOwedPlusPrepaymentLessThanOrEqualToPrincipalRemainingCondition,ROUND($G484,2)&lt;=ROUND($H483,2),
_xlpm.IsCurrentPrincapalOwedAmtGreaterThanPrevPrincipalOwedCondition,$G483&gt;$H483,
_xlpm.IsPrincipalZeroCondition,ROUND($H483,2) = 0,
_xlpm.IsPrincipalRemainingBlankCondition,$H483="",
_xlpm.IsPeriodBlankCondition,ISBLANK($A484),
_xlpm.Calculation,IF(_xlpm.IsPeriodBlankCondition,"",IF(_xlpm.IsPrincipalRemainingBlankCondition,"",IF(_xlpm.IsPrincipalZeroCondition,"",IF(_xlpm.StartingBalanceGreaterThanPrincipalOwedPlusPrepaymentCondition,$E484-$G484,0)))),
_xlpm.Calculation
)</f>
        <v/>
      </c>
      <c r="I484" s="5" t="str">
        <f>_xlfn.LET(
_xlpm.PrincpalRemainingCalculation,$B$11,
_xlpm.IsPrincipalZeroCondition,ROUND($H483,2) = 0,
_xlpm.IsPrincipalRemainingBlankCondition,$H483="",
_xlpm.IsPeriodBlankCondition,ISBLANK($A484),
_xlpm.Calculation,IF(_xlpm.IsPeriodBlankCondition,"",IF(_xlpm.IsPrincipalRemainingBlankCondition,"",IF(_xlpm.IsPrincipalZeroCondition,"",_xlpm.PrincpalRemainingCalculation))),
_xlpm.Calculation
)</f>
        <v/>
      </c>
      <c r="J484" s="5" t="str">
        <f>_xlfn.LET(
_xlpm.IsPrincipalRemainingLessThanOrEqualToPMICutoffAmtCondition,$H483&lt;=$B$2*(1-$B$13),
_xlpm.PMIMonthlyPayment,$B$17,
_xlpm.IsPrincipalZeroCondition,ROUND($H483,2) = 0,
_xlpm.IsPrincipalRemainingBlankCondition,$H483="",
_xlpm.IsPeriodBlankCondition,ISBLANK($A484),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84" s="5" t="str">
        <f>_xlfn.LET(
_xlpm.IfPMIOwedIsBlank,IF($J484 = "",0,$J484),
_xlpm.TotalMonthlyPaymentCalculation,$F484+$G484+$I484+_xlpm.IfPMIOwedIsBlank,
_xlpm.IsPrincipalZeroCondition,ROUND($H483,2) = 0,
_xlpm.IsPrincipalRemainingBlankCondition,$H483="",
_xlpm.IsPeriodBlankCondition,ISBLANK($A484),
_xlpm.Calculation,IF(_xlpm.IsPeriodBlankCondition,"",IF(_xlpm.IsPrincipalRemainingBlankCondition,"",IF(_xlpm.IsPrincipalZeroCondition,"",_xlpm.TotalMonthlyPaymentCalculation))),
_xlpm.Calculation
)</f>
        <v/>
      </c>
      <c r="N484" s="5"/>
    </row>
    <row r="485" spans="2:14" x14ac:dyDescent="0.3">
      <c r="B485" s="53" t="str">
        <f t="shared" si="7"/>
        <v/>
      </c>
      <c r="C485" s="70" t="str">
        <f>IF(ISBLANK($A485),"",'Variable Mortgage Schedule'!$C485)</f>
        <v/>
      </c>
      <c r="D485" s="63" t="str">
        <f>_xlfn.LET(
_xlpm.Payment,IF(OR($C485&lt;&gt;$C484,$C484=""),-PMT($C485/12,COUNT($A485:$A$625),$H484),$D484),
_xlpm.IsPrincipalRemainingZeroCondition,ROUND($H484,2)=0,
_xlpm.IsPrincipalRemainingBlankCondition,$H484="",
_xlpm.IsPeriodBlankCondition,ISBLANK($A485),
_xlpm.Calculation,IF(_xlpm.IsPeriodBlankCondition,"",IF(_xlpm.IsPrincipalRemainingBlankCondition,"",IF(_xlpm.IsPrincipalRemainingZeroCondition,"",_xlpm.Payment))),
_xlpm.Calculation
)</f>
        <v/>
      </c>
      <c r="E485" s="5" t="str">
        <f>_xlfn.LET(
_xlpm.StartingPrincipalBalance,$H484,
_xlpm.IsPrincipalRemainingZeroCondition,ROUND($H484,2)=0,
_xlpm.IsPrincipalRemainingBlankCondition,$H484="",
_xlpm.IsPeriodBlankCondition,ISBLANK($A485),
_xlpm.Calculation,IF(_xlpm.IsPeriodBlankCondition,"",IF(_xlpm.IsPrincipalRemainingBlankCondition,"",IF(_xlpm.IsPrincipalRemainingZeroCondition,"",_xlpm.StartingPrincipalBalance))),
_xlpm.Calculation
)</f>
        <v/>
      </c>
      <c r="F485" s="5" t="str" cm="1">
        <f t="array" ref="F485">_xlfn.LET(
_xlpm.InterestCalculation,$H484*($C485/12),
_xlpm.IsPrincipalRemainingZeroCondition,ROUND($H484,2)=0,
_xlpm.IsPrincipalRemainingBlankCondition,$H484="",
_xlpm.IsPeriodBlankCondition,ISBLANK($A485),
_xlpm.Calculation,IF(_xlpm.IsPeriodBlankCondition,"",IF(_xlpm.IsPrincipalRemainingBlankCondition,"",IF(_xlpm.IsPrincipalRemainingZeroCondition,"",_xlpm.InterestCalculation))),
_xlpm.Calculation
)</f>
        <v/>
      </c>
      <c r="G485" s="5" t="str">
        <f>_xlfn.LET(
_xlpm.PrincipalOwedCalculation,$D485-$F485,
_xlpm.IsPrincipalLessThenOrEqualToMonthlyPaymentCondition,$H484&lt;=$D485,
_xlpm.IsPrincipalZeroCondition,ROUND($H484,2) = 0,
_xlpm.IsPrincipalRemainingBlankCondition,$H484="",
_xlpm.IsPeriodBlankCondition,ISBLANK($A485),
_xlpm.Calculation,IF(_xlpm.IsPeriodBlankCondition,"",IF(_xlpm.IsPrincipalRemainingBlankCondition,"",IF(_xlpm.IsPrincipalZeroCondition,"",IF(_xlpm.IsPrincipalLessThenOrEqualToMonthlyPaymentCondition,$H484,_xlpm.PrincipalOwedCalculation)))),
_xlpm.Calculation
)</f>
        <v/>
      </c>
      <c r="H485" s="5" t="str">
        <f>_xlfn.LET(
_xlpm.StartingBalanceGreaterThanPrincipalOwedPlusPrepaymentCondition,$E485&gt;=$G485,
_xlpm.IsPrincpalOwedPlusPrepaymentLessThanOrEqualToPrincipalRemainingCondition,ROUND($G485,2)&lt;=ROUND($H484,2),
_xlpm.IsCurrentPrincapalOwedAmtGreaterThanPrevPrincipalOwedCondition,$G484&gt;$H484,
_xlpm.IsPrincipalZeroCondition,ROUND($H484,2) = 0,
_xlpm.IsPrincipalRemainingBlankCondition,$H484="",
_xlpm.IsPeriodBlankCondition,ISBLANK($A485),
_xlpm.Calculation,IF(_xlpm.IsPeriodBlankCondition,"",IF(_xlpm.IsPrincipalRemainingBlankCondition,"",IF(_xlpm.IsPrincipalZeroCondition,"",IF(_xlpm.StartingBalanceGreaterThanPrincipalOwedPlusPrepaymentCondition,$E485-$G485,0)))),
_xlpm.Calculation
)</f>
        <v/>
      </c>
      <c r="I485" s="5" t="str">
        <f>_xlfn.LET(
_xlpm.PrincpalRemainingCalculation,$B$11,
_xlpm.IsPrincipalZeroCondition,ROUND($H484,2) = 0,
_xlpm.IsPrincipalRemainingBlankCondition,$H484="",
_xlpm.IsPeriodBlankCondition,ISBLANK($A485),
_xlpm.Calculation,IF(_xlpm.IsPeriodBlankCondition,"",IF(_xlpm.IsPrincipalRemainingBlankCondition,"",IF(_xlpm.IsPrincipalZeroCondition,"",_xlpm.PrincpalRemainingCalculation))),
_xlpm.Calculation
)</f>
        <v/>
      </c>
      <c r="J485" s="5" t="str">
        <f>_xlfn.LET(
_xlpm.IsPrincipalRemainingLessThanOrEqualToPMICutoffAmtCondition,$H484&lt;=$B$2*(1-$B$13),
_xlpm.PMIMonthlyPayment,$B$17,
_xlpm.IsPrincipalZeroCondition,ROUND($H484,2) = 0,
_xlpm.IsPrincipalRemainingBlankCondition,$H484="",
_xlpm.IsPeriodBlankCondition,ISBLANK($A485),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85" s="5" t="str">
        <f>_xlfn.LET(
_xlpm.IfPMIOwedIsBlank,IF($J485 = "",0,$J485),
_xlpm.TotalMonthlyPaymentCalculation,$F485+$G485+$I485+_xlpm.IfPMIOwedIsBlank,
_xlpm.IsPrincipalZeroCondition,ROUND($H484,2) = 0,
_xlpm.IsPrincipalRemainingBlankCondition,$H484="",
_xlpm.IsPeriodBlankCondition,ISBLANK($A485),
_xlpm.Calculation,IF(_xlpm.IsPeriodBlankCondition,"",IF(_xlpm.IsPrincipalRemainingBlankCondition,"",IF(_xlpm.IsPrincipalZeroCondition,"",_xlpm.TotalMonthlyPaymentCalculation))),
_xlpm.Calculation
)</f>
        <v/>
      </c>
      <c r="N485" s="5"/>
    </row>
    <row r="486" spans="2:14" x14ac:dyDescent="0.3">
      <c r="B486" s="53" t="str">
        <f t="shared" si="7"/>
        <v/>
      </c>
      <c r="C486" s="70" t="str">
        <f>IF(ISBLANK($A486),"",'Variable Mortgage Schedule'!$C486)</f>
        <v/>
      </c>
      <c r="D486" s="63" t="str">
        <f>_xlfn.LET(
_xlpm.Payment,IF(OR($C486&lt;&gt;$C485,$C485=""),-PMT($C486/12,COUNT($A486:$A$625),$H485),$D485),
_xlpm.IsPrincipalRemainingZeroCondition,ROUND($H485,2)=0,
_xlpm.IsPrincipalRemainingBlankCondition,$H485="",
_xlpm.IsPeriodBlankCondition,ISBLANK($A486),
_xlpm.Calculation,IF(_xlpm.IsPeriodBlankCondition,"",IF(_xlpm.IsPrincipalRemainingBlankCondition,"",IF(_xlpm.IsPrincipalRemainingZeroCondition,"",_xlpm.Payment))),
_xlpm.Calculation
)</f>
        <v/>
      </c>
      <c r="E486" s="5" t="str">
        <f>_xlfn.LET(
_xlpm.StartingPrincipalBalance,$H485,
_xlpm.IsPrincipalRemainingZeroCondition,ROUND($H485,2)=0,
_xlpm.IsPrincipalRemainingBlankCondition,$H485="",
_xlpm.IsPeriodBlankCondition,ISBLANK($A486),
_xlpm.Calculation,IF(_xlpm.IsPeriodBlankCondition,"",IF(_xlpm.IsPrincipalRemainingBlankCondition,"",IF(_xlpm.IsPrincipalRemainingZeroCondition,"",_xlpm.StartingPrincipalBalance))),
_xlpm.Calculation
)</f>
        <v/>
      </c>
      <c r="F486" s="5" t="str" cm="1">
        <f t="array" ref="F486">_xlfn.LET(
_xlpm.InterestCalculation,$H485*($C486/12),
_xlpm.IsPrincipalRemainingZeroCondition,ROUND($H485,2)=0,
_xlpm.IsPrincipalRemainingBlankCondition,$H485="",
_xlpm.IsPeriodBlankCondition,ISBLANK($A486),
_xlpm.Calculation,IF(_xlpm.IsPeriodBlankCondition,"",IF(_xlpm.IsPrincipalRemainingBlankCondition,"",IF(_xlpm.IsPrincipalRemainingZeroCondition,"",_xlpm.InterestCalculation))),
_xlpm.Calculation
)</f>
        <v/>
      </c>
      <c r="G486" s="5" t="str">
        <f>_xlfn.LET(
_xlpm.PrincipalOwedCalculation,$D486-$F486,
_xlpm.IsPrincipalLessThenOrEqualToMonthlyPaymentCondition,$H485&lt;=$D486,
_xlpm.IsPrincipalZeroCondition,ROUND($H485,2) = 0,
_xlpm.IsPrincipalRemainingBlankCondition,$H485="",
_xlpm.IsPeriodBlankCondition,ISBLANK($A486),
_xlpm.Calculation,IF(_xlpm.IsPeriodBlankCondition,"",IF(_xlpm.IsPrincipalRemainingBlankCondition,"",IF(_xlpm.IsPrincipalZeroCondition,"",IF(_xlpm.IsPrincipalLessThenOrEqualToMonthlyPaymentCondition,$H485,_xlpm.PrincipalOwedCalculation)))),
_xlpm.Calculation
)</f>
        <v/>
      </c>
      <c r="H486" s="5" t="str">
        <f>_xlfn.LET(
_xlpm.StartingBalanceGreaterThanPrincipalOwedPlusPrepaymentCondition,$E486&gt;=$G486,
_xlpm.IsPrincpalOwedPlusPrepaymentLessThanOrEqualToPrincipalRemainingCondition,ROUND($G486,2)&lt;=ROUND($H485,2),
_xlpm.IsCurrentPrincapalOwedAmtGreaterThanPrevPrincipalOwedCondition,$G485&gt;$H485,
_xlpm.IsPrincipalZeroCondition,ROUND($H485,2) = 0,
_xlpm.IsPrincipalRemainingBlankCondition,$H485="",
_xlpm.IsPeriodBlankCondition,ISBLANK($A486),
_xlpm.Calculation,IF(_xlpm.IsPeriodBlankCondition,"",IF(_xlpm.IsPrincipalRemainingBlankCondition,"",IF(_xlpm.IsPrincipalZeroCondition,"",IF(_xlpm.StartingBalanceGreaterThanPrincipalOwedPlusPrepaymentCondition,$E486-$G486,0)))),
_xlpm.Calculation
)</f>
        <v/>
      </c>
      <c r="I486" s="5" t="str">
        <f>_xlfn.LET(
_xlpm.PrincpalRemainingCalculation,$B$11,
_xlpm.IsPrincipalZeroCondition,ROUND($H485,2) = 0,
_xlpm.IsPrincipalRemainingBlankCondition,$H485="",
_xlpm.IsPeriodBlankCondition,ISBLANK($A486),
_xlpm.Calculation,IF(_xlpm.IsPeriodBlankCondition,"",IF(_xlpm.IsPrincipalRemainingBlankCondition,"",IF(_xlpm.IsPrincipalZeroCondition,"",_xlpm.PrincpalRemainingCalculation))),
_xlpm.Calculation
)</f>
        <v/>
      </c>
      <c r="J486" s="5" t="str">
        <f>_xlfn.LET(
_xlpm.IsPrincipalRemainingLessThanOrEqualToPMICutoffAmtCondition,$H485&lt;=$B$2*(1-$B$13),
_xlpm.PMIMonthlyPayment,$B$17,
_xlpm.IsPrincipalZeroCondition,ROUND($H485,2) = 0,
_xlpm.IsPrincipalRemainingBlankCondition,$H485="",
_xlpm.IsPeriodBlankCondition,ISBLANK($A486),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86" s="5" t="str">
        <f>_xlfn.LET(
_xlpm.IfPMIOwedIsBlank,IF($J486 = "",0,$J486),
_xlpm.TotalMonthlyPaymentCalculation,$F486+$G486+$I486+_xlpm.IfPMIOwedIsBlank,
_xlpm.IsPrincipalZeroCondition,ROUND($H485,2) = 0,
_xlpm.IsPrincipalRemainingBlankCondition,$H485="",
_xlpm.IsPeriodBlankCondition,ISBLANK($A486),
_xlpm.Calculation,IF(_xlpm.IsPeriodBlankCondition,"",IF(_xlpm.IsPrincipalRemainingBlankCondition,"",IF(_xlpm.IsPrincipalZeroCondition,"",_xlpm.TotalMonthlyPaymentCalculation))),
_xlpm.Calculation
)</f>
        <v/>
      </c>
      <c r="N486" s="5"/>
    </row>
    <row r="487" spans="2:14" x14ac:dyDescent="0.3">
      <c r="B487" s="53" t="str">
        <f t="shared" si="7"/>
        <v/>
      </c>
      <c r="C487" s="70" t="str">
        <f>IF(ISBLANK($A487),"",'Variable Mortgage Schedule'!$C487)</f>
        <v/>
      </c>
      <c r="D487" s="63" t="str">
        <f>_xlfn.LET(
_xlpm.Payment,IF(OR($C487&lt;&gt;$C486,$C486=""),-PMT($C487/12,COUNT($A487:$A$625),$H486),$D486),
_xlpm.IsPrincipalRemainingZeroCondition,ROUND($H486,2)=0,
_xlpm.IsPrincipalRemainingBlankCondition,$H486="",
_xlpm.IsPeriodBlankCondition,ISBLANK($A487),
_xlpm.Calculation,IF(_xlpm.IsPeriodBlankCondition,"",IF(_xlpm.IsPrincipalRemainingBlankCondition,"",IF(_xlpm.IsPrincipalRemainingZeroCondition,"",_xlpm.Payment))),
_xlpm.Calculation
)</f>
        <v/>
      </c>
      <c r="E487" s="5" t="str">
        <f>_xlfn.LET(
_xlpm.StartingPrincipalBalance,$H486,
_xlpm.IsPrincipalRemainingZeroCondition,ROUND($H486,2)=0,
_xlpm.IsPrincipalRemainingBlankCondition,$H486="",
_xlpm.IsPeriodBlankCondition,ISBLANK($A487),
_xlpm.Calculation,IF(_xlpm.IsPeriodBlankCondition,"",IF(_xlpm.IsPrincipalRemainingBlankCondition,"",IF(_xlpm.IsPrincipalRemainingZeroCondition,"",_xlpm.StartingPrincipalBalance))),
_xlpm.Calculation
)</f>
        <v/>
      </c>
      <c r="F487" s="5" t="str" cm="1">
        <f t="array" ref="F487">_xlfn.LET(
_xlpm.InterestCalculation,$H486*($C487/12),
_xlpm.IsPrincipalRemainingZeroCondition,ROUND($H486,2)=0,
_xlpm.IsPrincipalRemainingBlankCondition,$H486="",
_xlpm.IsPeriodBlankCondition,ISBLANK($A487),
_xlpm.Calculation,IF(_xlpm.IsPeriodBlankCondition,"",IF(_xlpm.IsPrincipalRemainingBlankCondition,"",IF(_xlpm.IsPrincipalRemainingZeroCondition,"",_xlpm.InterestCalculation))),
_xlpm.Calculation
)</f>
        <v/>
      </c>
      <c r="G487" s="5" t="str">
        <f>_xlfn.LET(
_xlpm.PrincipalOwedCalculation,$D487-$F487,
_xlpm.IsPrincipalLessThenOrEqualToMonthlyPaymentCondition,$H486&lt;=$D487,
_xlpm.IsPrincipalZeroCondition,ROUND($H486,2) = 0,
_xlpm.IsPrincipalRemainingBlankCondition,$H486="",
_xlpm.IsPeriodBlankCondition,ISBLANK($A487),
_xlpm.Calculation,IF(_xlpm.IsPeriodBlankCondition,"",IF(_xlpm.IsPrincipalRemainingBlankCondition,"",IF(_xlpm.IsPrincipalZeroCondition,"",IF(_xlpm.IsPrincipalLessThenOrEqualToMonthlyPaymentCondition,$H486,_xlpm.PrincipalOwedCalculation)))),
_xlpm.Calculation
)</f>
        <v/>
      </c>
      <c r="H487" s="5" t="str">
        <f>_xlfn.LET(
_xlpm.StartingBalanceGreaterThanPrincipalOwedPlusPrepaymentCondition,$E487&gt;=$G487,
_xlpm.IsPrincpalOwedPlusPrepaymentLessThanOrEqualToPrincipalRemainingCondition,ROUND($G487,2)&lt;=ROUND($H486,2),
_xlpm.IsCurrentPrincapalOwedAmtGreaterThanPrevPrincipalOwedCondition,$G486&gt;$H486,
_xlpm.IsPrincipalZeroCondition,ROUND($H486,2) = 0,
_xlpm.IsPrincipalRemainingBlankCondition,$H486="",
_xlpm.IsPeriodBlankCondition,ISBLANK($A487),
_xlpm.Calculation,IF(_xlpm.IsPeriodBlankCondition,"",IF(_xlpm.IsPrincipalRemainingBlankCondition,"",IF(_xlpm.IsPrincipalZeroCondition,"",IF(_xlpm.StartingBalanceGreaterThanPrincipalOwedPlusPrepaymentCondition,$E487-$G487,0)))),
_xlpm.Calculation
)</f>
        <v/>
      </c>
      <c r="I487" s="5" t="str">
        <f>_xlfn.LET(
_xlpm.PrincpalRemainingCalculation,$B$11,
_xlpm.IsPrincipalZeroCondition,ROUND($H486,2) = 0,
_xlpm.IsPrincipalRemainingBlankCondition,$H486="",
_xlpm.IsPeriodBlankCondition,ISBLANK($A487),
_xlpm.Calculation,IF(_xlpm.IsPeriodBlankCondition,"",IF(_xlpm.IsPrincipalRemainingBlankCondition,"",IF(_xlpm.IsPrincipalZeroCondition,"",_xlpm.PrincpalRemainingCalculation))),
_xlpm.Calculation
)</f>
        <v/>
      </c>
      <c r="J487" s="5" t="str">
        <f>_xlfn.LET(
_xlpm.IsPrincipalRemainingLessThanOrEqualToPMICutoffAmtCondition,$H486&lt;=$B$2*(1-$B$13),
_xlpm.PMIMonthlyPayment,$B$17,
_xlpm.IsPrincipalZeroCondition,ROUND($H486,2) = 0,
_xlpm.IsPrincipalRemainingBlankCondition,$H486="",
_xlpm.IsPeriodBlankCondition,ISBLANK($A487),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87" s="5" t="str">
        <f>_xlfn.LET(
_xlpm.IfPMIOwedIsBlank,IF($J487 = "",0,$J487),
_xlpm.TotalMonthlyPaymentCalculation,$F487+$G487+$I487+_xlpm.IfPMIOwedIsBlank,
_xlpm.IsPrincipalZeroCondition,ROUND($H486,2) = 0,
_xlpm.IsPrincipalRemainingBlankCondition,$H486="",
_xlpm.IsPeriodBlankCondition,ISBLANK($A487),
_xlpm.Calculation,IF(_xlpm.IsPeriodBlankCondition,"",IF(_xlpm.IsPrincipalRemainingBlankCondition,"",IF(_xlpm.IsPrincipalZeroCondition,"",_xlpm.TotalMonthlyPaymentCalculation))),
_xlpm.Calculation
)</f>
        <v/>
      </c>
      <c r="N487" s="5"/>
    </row>
    <row r="488" spans="2:14" x14ac:dyDescent="0.3">
      <c r="B488" s="53" t="str">
        <f t="shared" si="7"/>
        <v/>
      </c>
      <c r="C488" s="70" t="str">
        <f>IF(ISBLANK($A488),"",'Variable Mortgage Schedule'!$C488)</f>
        <v/>
      </c>
      <c r="D488" s="63" t="str">
        <f>_xlfn.LET(
_xlpm.Payment,IF(OR($C488&lt;&gt;$C487,$C487=""),-PMT($C488/12,COUNT($A488:$A$625),$H487),$D487),
_xlpm.IsPrincipalRemainingZeroCondition,ROUND($H487,2)=0,
_xlpm.IsPrincipalRemainingBlankCondition,$H487="",
_xlpm.IsPeriodBlankCondition,ISBLANK($A488),
_xlpm.Calculation,IF(_xlpm.IsPeriodBlankCondition,"",IF(_xlpm.IsPrincipalRemainingBlankCondition,"",IF(_xlpm.IsPrincipalRemainingZeroCondition,"",_xlpm.Payment))),
_xlpm.Calculation
)</f>
        <v/>
      </c>
      <c r="E488" s="5" t="str">
        <f>_xlfn.LET(
_xlpm.StartingPrincipalBalance,$H487,
_xlpm.IsPrincipalRemainingZeroCondition,ROUND($H487,2)=0,
_xlpm.IsPrincipalRemainingBlankCondition,$H487="",
_xlpm.IsPeriodBlankCondition,ISBLANK($A488),
_xlpm.Calculation,IF(_xlpm.IsPeriodBlankCondition,"",IF(_xlpm.IsPrincipalRemainingBlankCondition,"",IF(_xlpm.IsPrincipalRemainingZeroCondition,"",_xlpm.StartingPrincipalBalance))),
_xlpm.Calculation
)</f>
        <v/>
      </c>
      <c r="F488" s="5" t="str" cm="1">
        <f t="array" ref="F488">_xlfn.LET(
_xlpm.InterestCalculation,$H487*($C488/12),
_xlpm.IsPrincipalRemainingZeroCondition,ROUND($H487,2)=0,
_xlpm.IsPrincipalRemainingBlankCondition,$H487="",
_xlpm.IsPeriodBlankCondition,ISBLANK($A488),
_xlpm.Calculation,IF(_xlpm.IsPeriodBlankCondition,"",IF(_xlpm.IsPrincipalRemainingBlankCondition,"",IF(_xlpm.IsPrincipalRemainingZeroCondition,"",_xlpm.InterestCalculation))),
_xlpm.Calculation
)</f>
        <v/>
      </c>
      <c r="G488" s="5" t="str">
        <f>_xlfn.LET(
_xlpm.PrincipalOwedCalculation,$D488-$F488,
_xlpm.IsPrincipalLessThenOrEqualToMonthlyPaymentCondition,$H487&lt;=$D488,
_xlpm.IsPrincipalZeroCondition,ROUND($H487,2) = 0,
_xlpm.IsPrincipalRemainingBlankCondition,$H487="",
_xlpm.IsPeriodBlankCondition,ISBLANK($A488),
_xlpm.Calculation,IF(_xlpm.IsPeriodBlankCondition,"",IF(_xlpm.IsPrincipalRemainingBlankCondition,"",IF(_xlpm.IsPrincipalZeroCondition,"",IF(_xlpm.IsPrincipalLessThenOrEqualToMonthlyPaymentCondition,$H487,_xlpm.PrincipalOwedCalculation)))),
_xlpm.Calculation
)</f>
        <v/>
      </c>
      <c r="H488" s="5" t="str">
        <f>_xlfn.LET(
_xlpm.StartingBalanceGreaterThanPrincipalOwedPlusPrepaymentCondition,$E488&gt;=$G488,
_xlpm.IsPrincpalOwedPlusPrepaymentLessThanOrEqualToPrincipalRemainingCondition,ROUND($G488,2)&lt;=ROUND($H487,2),
_xlpm.IsCurrentPrincapalOwedAmtGreaterThanPrevPrincipalOwedCondition,$G487&gt;$H487,
_xlpm.IsPrincipalZeroCondition,ROUND($H487,2) = 0,
_xlpm.IsPrincipalRemainingBlankCondition,$H487="",
_xlpm.IsPeriodBlankCondition,ISBLANK($A488),
_xlpm.Calculation,IF(_xlpm.IsPeriodBlankCondition,"",IF(_xlpm.IsPrincipalRemainingBlankCondition,"",IF(_xlpm.IsPrincipalZeroCondition,"",IF(_xlpm.StartingBalanceGreaterThanPrincipalOwedPlusPrepaymentCondition,$E488-$G488,0)))),
_xlpm.Calculation
)</f>
        <v/>
      </c>
      <c r="I488" s="5" t="str">
        <f>_xlfn.LET(
_xlpm.PrincpalRemainingCalculation,$B$11,
_xlpm.IsPrincipalZeroCondition,ROUND($H487,2) = 0,
_xlpm.IsPrincipalRemainingBlankCondition,$H487="",
_xlpm.IsPeriodBlankCondition,ISBLANK($A488),
_xlpm.Calculation,IF(_xlpm.IsPeriodBlankCondition,"",IF(_xlpm.IsPrincipalRemainingBlankCondition,"",IF(_xlpm.IsPrincipalZeroCondition,"",_xlpm.PrincpalRemainingCalculation))),
_xlpm.Calculation
)</f>
        <v/>
      </c>
      <c r="J488" s="5" t="str">
        <f>_xlfn.LET(
_xlpm.IsPrincipalRemainingLessThanOrEqualToPMICutoffAmtCondition,$H487&lt;=$B$2*(1-$B$13),
_xlpm.PMIMonthlyPayment,$B$17,
_xlpm.IsPrincipalZeroCondition,ROUND($H487,2) = 0,
_xlpm.IsPrincipalRemainingBlankCondition,$H487="",
_xlpm.IsPeriodBlankCondition,ISBLANK($A488),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88" s="5" t="str">
        <f>_xlfn.LET(
_xlpm.IfPMIOwedIsBlank,IF($J488 = "",0,$J488),
_xlpm.TotalMonthlyPaymentCalculation,$F488+$G488+$I488+_xlpm.IfPMIOwedIsBlank,
_xlpm.IsPrincipalZeroCondition,ROUND($H487,2) = 0,
_xlpm.IsPrincipalRemainingBlankCondition,$H487="",
_xlpm.IsPeriodBlankCondition,ISBLANK($A488),
_xlpm.Calculation,IF(_xlpm.IsPeriodBlankCondition,"",IF(_xlpm.IsPrincipalRemainingBlankCondition,"",IF(_xlpm.IsPrincipalZeroCondition,"",_xlpm.TotalMonthlyPaymentCalculation))),
_xlpm.Calculation
)</f>
        <v/>
      </c>
      <c r="N488" s="5"/>
    </row>
    <row r="489" spans="2:14" x14ac:dyDescent="0.3">
      <c r="B489" s="53" t="str">
        <f t="shared" si="7"/>
        <v/>
      </c>
      <c r="C489" s="70" t="str">
        <f>IF(ISBLANK($A489),"",'Variable Mortgage Schedule'!$C489)</f>
        <v/>
      </c>
      <c r="D489" s="63" t="str">
        <f>_xlfn.LET(
_xlpm.Payment,IF(OR($C489&lt;&gt;$C488,$C488=""),-PMT($C489/12,COUNT($A489:$A$625),$H488),$D488),
_xlpm.IsPrincipalRemainingZeroCondition,ROUND($H488,2)=0,
_xlpm.IsPrincipalRemainingBlankCondition,$H488="",
_xlpm.IsPeriodBlankCondition,ISBLANK($A489),
_xlpm.Calculation,IF(_xlpm.IsPeriodBlankCondition,"",IF(_xlpm.IsPrincipalRemainingBlankCondition,"",IF(_xlpm.IsPrincipalRemainingZeroCondition,"",_xlpm.Payment))),
_xlpm.Calculation
)</f>
        <v/>
      </c>
      <c r="E489" s="5" t="str">
        <f>_xlfn.LET(
_xlpm.StartingPrincipalBalance,$H488,
_xlpm.IsPrincipalRemainingZeroCondition,ROUND($H488,2)=0,
_xlpm.IsPrincipalRemainingBlankCondition,$H488="",
_xlpm.IsPeriodBlankCondition,ISBLANK($A489),
_xlpm.Calculation,IF(_xlpm.IsPeriodBlankCondition,"",IF(_xlpm.IsPrincipalRemainingBlankCondition,"",IF(_xlpm.IsPrincipalRemainingZeroCondition,"",_xlpm.StartingPrincipalBalance))),
_xlpm.Calculation
)</f>
        <v/>
      </c>
      <c r="F489" s="5" t="str" cm="1">
        <f t="array" ref="F489">_xlfn.LET(
_xlpm.InterestCalculation,$H488*($C489/12),
_xlpm.IsPrincipalRemainingZeroCondition,ROUND($H488,2)=0,
_xlpm.IsPrincipalRemainingBlankCondition,$H488="",
_xlpm.IsPeriodBlankCondition,ISBLANK($A489),
_xlpm.Calculation,IF(_xlpm.IsPeriodBlankCondition,"",IF(_xlpm.IsPrincipalRemainingBlankCondition,"",IF(_xlpm.IsPrincipalRemainingZeroCondition,"",_xlpm.InterestCalculation))),
_xlpm.Calculation
)</f>
        <v/>
      </c>
      <c r="G489" s="5" t="str">
        <f>_xlfn.LET(
_xlpm.PrincipalOwedCalculation,$D489-$F489,
_xlpm.IsPrincipalLessThenOrEqualToMonthlyPaymentCondition,$H488&lt;=$D489,
_xlpm.IsPrincipalZeroCondition,ROUND($H488,2) = 0,
_xlpm.IsPrincipalRemainingBlankCondition,$H488="",
_xlpm.IsPeriodBlankCondition,ISBLANK($A489),
_xlpm.Calculation,IF(_xlpm.IsPeriodBlankCondition,"",IF(_xlpm.IsPrincipalRemainingBlankCondition,"",IF(_xlpm.IsPrincipalZeroCondition,"",IF(_xlpm.IsPrincipalLessThenOrEqualToMonthlyPaymentCondition,$H488,_xlpm.PrincipalOwedCalculation)))),
_xlpm.Calculation
)</f>
        <v/>
      </c>
      <c r="H489" s="5" t="str">
        <f>_xlfn.LET(
_xlpm.StartingBalanceGreaterThanPrincipalOwedPlusPrepaymentCondition,$E489&gt;=$G489,
_xlpm.IsPrincpalOwedPlusPrepaymentLessThanOrEqualToPrincipalRemainingCondition,ROUND($G489,2)&lt;=ROUND($H488,2),
_xlpm.IsCurrentPrincapalOwedAmtGreaterThanPrevPrincipalOwedCondition,$G488&gt;$H488,
_xlpm.IsPrincipalZeroCondition,ROUND($H488,2) = 0,
_xlpm.IsPrincipalRemainingBlankCondition,$H488="",
_xlpm.IsPeriodBlankCondition,ISBLANK($A489),
_xlpm.Calculation,IF(_xlpm.IsPeriodBlankCondition,"",IF(_xlpm.IsPrincipalRemainingBlankCondition,"",IF(_xlpm.IsPrincipalZeroCondition,"",IF(_xlpm.StartingBalanceGreaterThanPrincipalOwedPlusPrepaymentCondition,$E489-$G489,0)))),
_xlpm.Calculation
)</f>
        <v/>
      </c>
      <c r="I489" s="5" t="str">
        <f>_xlfn.LET(
_xlpm.PrincpalRemainingCalculation,$B$11,
_xlpm.IsPrincipalZeroCondition,ROUND($H488,2) = 0,
_xlpm.IsPrincipalRemainingBlankCondition,$H488="",
_xlpm.IsPeriodBlankCondition,ISBLANK($A489),
_xlpm.Calculation,IF(_xlpm.IsPeriodBlankCondition,"",IF(_xlpm.IsPrincipalRemainingBlankCondition,"",IF(_xlpm.IsPrincipalZeroCondition,"",_xlpm.PrincpalRemainingCalculation))),
_xlpm.Calculation
)</f>
        <v/>
      </c>
      <c r="J489" s="5" t="str">
        <f>_xlfn.LET(
_xlpm.IsPrincipalRemainingLessThanOrEqualToPMICutoffAmtCondition,$H488&lt;=$B$2*(1-$B$13),
_xlpm.PMIMonthlyPayment,$B$17,
_xlpm.IsPrincipalZeroCondition,ROUND($H488,2) = 0,
_xlpm.IsPrincipalRemainingBlankCondition,$H488="",
_xlpm.IsPeriodBlankCondition,ISBLANK($A489),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89" s="5" t="str">
        <f>_xlfn.LET(
_xlpm.IfPMIOwedIsBlank,IF($J489 = "",0,$J489),
_xlpm.TotalMonthlyPaymentCalculation,$F489+$G489+$I489+_xlpm.IfPMIOwedIsBlank,
_xlpm.IsPrincipalZeroCondition,ROUND($H488,2) = 0,
_xlpm.IsPrincipalRemainingBlankCondition,$H488="",
_xlpm.IsPeriodBlankCondition,ISBLANK($A489),
_xlpm.Calculation,IF(_xlpm.IsPeriodBlankCondition,"",IF(_xlpm.IsPrincipalRemainingBlankCondition,"",IF(_xlpm.IsPrincipalZeroCondition,"",_xlpm.TotalMonthlyPaymentCalculation))),
_xlpm.Calculation
)</f>
        <v/>
      </c>
      <c r="N489" s="5"/>
    </row>
    <row r="490" spans="2:14" x14ac:dyDescent="0.3">
      <c r="B490" s="53" t="str">
        <f t="shared" si="7"/>
        <v/>
      </c>
      <c r="C490" s="70" t="str">
        <f>IF(ISBLANK($A490),"",'Variable Mortgage Schedule'!$C490)</f>
        <v/>
      </c>
      <c r="D490" s="63" t="str">
        <f>_xlfn.LET(
_xlpm.Payment,IF(OR($C490&lt;&gt;$C489,$C489=""),-PMT($C490/12,COUNT($A490:$A$625),$H489),$D489),
_xlpm.IsPrincipalRemainingZeroCondition,ROUND($H489,2)=0,
_xlpm.IsPrincipalRemainingBlankCondition,$H489="",
_xlpm.IsPeriodBlankCondition,ISBLANK($A490),
_xlpm.Calculation,IF(_xlpm.IsPeriodBlankCondition,"",IF(_xlpm.IsPrincipalRemainingBlankCondition,"",IF(_xlpm.IsPrincipalRemainingZeroCondition,"",_xlpm.Payment))),
_xlpm.Calculation
)</f>
        <v/>
      </c>
      <c r="E490" s="5" t="str">
        <f>_xlfn.LET(
_xlpm.StartingPrincipalBalance,$H489,
_xlpm.IsPrincipalRemainingZeroCondition,ROUND($H489,2)=0,
_xlpm.IsPrincipalRemainingBlankCondition,$H489="",
_xlpm.IsPeriodBlankCondition,ISBLANK($A490),
_xlpm.Calculation,IF(_xlpm.IsPeriodBlankCondition,"",IF(_xlpm.IsPrincipalRemainingBlankCondition,"",IF(_xlpm.IsPrincipalRemainingZeroCondition,"",_xlpm.StartingPrincipalBalance))),
_xlpm.Calculation
)</f>
        <v/>
      </c>
      <c r="F490" s="5" t="str" cm="1">
        <f t="array" ref="F490">_xlfn.LET(
_xlpm.InterestCalculation,$H489*($C490/12),
_xlpm.IsPrincipalRemainingZeroCondition,ROUND($H489,2)=0,
_xlpm.IsPrincipalRemainingBlankCondition,$H489="",
_xlpm.IsPeriodBlankCondition,ISBLANK($A490),
_xlpm.Calculation,IF(_xlpm.IsPeriodBlankCondition,"",IF(_xlpm.IsPrincipalRemainingBlankCondition,"",IF(_xlpm.IsPrincipalRemainingZeroCondition,"",_xlpm.InterestCalculation))),
_xlpm.Calculation
)</f>
        <v/>
      </c>
      <c r="G490" s="5" t="str">
        <f>_xlfn.LET(
_xlpm.PrincipalOwedCalculation,$D490-$F490,
_xlpm.IsPrincipalLessThenOrEqualToMonthlyPaymentCondition,$H489&lt;=$D490,
_xlpm.IsPrincipalZeroCondition,ROUND($H489,2) = 0,
_xlpm.IsPrincipalRemainingBlankCondition,$H489="",
_xlpm.IsPeriodBlankCondition,ISBLANK($A490),
_xlpm.Calculation,IF(_xlpm.IsPeriodBlankCondition,"",IF(_xlpm.IsPrincipalRemainingBlankCondition,"",IF(_xlpm.IsPrincipalZeroCondition,"",IF(_xlpm.IsPrincipalLessThenOrEqualToMonthlyPaymentCondition,$H489,_xlpm.PrincipalOwedCalculation)))),
_xlpm.Calculation
)</f>
        <v/>
      </c>
      <c r="H490" s="5" t="str">
        <f>_xlfn.LET(
_xlpm.StartingBalanceGreaterThanPrincipalOwedPlusPrepaymentCondition,$E490&gt;=$G490,
_xlpm.IsPrincpalOwedPlusPrepaymentLessThanOrEqualToPrincipalRemainingCondition,ROUND($G490,2)&lt;=ROUND($H489,2),
_xlpm.IsCurrentPrincapalOwedAmtGreaterThanPrevPrincipalOwedCondition,$G489&gt;$H489,
_xlpm.IsPrincipalZeroCondition,ROUND($H489,2) = 0,
_xlpm.IsPrincipalRemainingBlankCondition,$H489="",
_xlpm.IsPeriodBlankCondition,ISBLANK($A490),
_xlpm.Calculation,IF(_xlpm.IsPeriodBlankCondition,"",IF(_xlpm.IsPrincipalRemainingBlankCondition,"",IF(_xlpm.IsPrincipalZeroCondition,"",IF(_xlpm.StartingBalanceGreaterThanPrincipalOwedPlusPrepaymentCondition,$E490-$G490,0)))),
_xlpm.Calculation
)</f>
        <v/>
      </c>
      <c r="I490" s="5" t="str">
        <f>_xlfn.LET(
_xlpm.PrincpalRemainingCalculation,$B$11,
_xlpm.IsPrincipalZeroCondition,ROUND($H489,2) = 0,
_xlpm.IsPrincipalRemainingBlankCondition,$H489="",
_xlpm.IsPeriodBlankCondition,ISBLANK($A490),
_xlpm.Calculation,IF(_xlpm.IsPeriodBlankCondition,"",IF(_xlpm.IsPrincipalRemainingBlankCondition,"",IF(_xlpm.IsPrincipalZeroCondition,"",_xlpm.PrincpalRemainingCalculation))),
_xlpm.Calculation
)</f>
        <v/>
      </c>
      <c r="J490" s="5" t="str">
        <f>_xlfn.LET(
_xlpm.IsPrincipalRemainingLessThanOrEqualToPMICutoffAmtCondition,$H489&lt;=$B$2*(1-$B$13),
_xlpm.PMIMonthlyPayment,$B$17,
_xlpm.IsPrincipalZeroCondition,ROUND($H489,2) = 0,
_xlpm.IsPrincipalRemainingBlankCondition,$H489="",
_xlpm.IsPeriodBlankCondition,ISBLANK($A490),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90" s="5" t="str">
        <f>_xlfn.LET(
_xlpm.IfPMIOwedIsBlank,IF($J490 = "",0,$J490),
_xlpm.TotalMonthlyPaymentCalculation,$F490+$G490+$I490+_xlpm.IfPMIOwedIsBlank,
_xlpm.IsPrincipalZeroCondition,ROUND($H489,2) = 0,
_xlpm.IsPrincipalRemainingBlankCondition,$H489="",
_xlpm.IsPeriodBlankCondition,ISBLANK($A490),
_xlpm.Calculation,IF(_xlpm.IsPeriodBlankCondition,"",IF(_xlpm.IsPrincipalRemainingBlankCondition,"",IF(_xlpm.IsPrincipalZeroCondition,"",_xlpm.TotalMonthlyPaymentCalculation))),
_xlpm.Calculation
)</f>
        <v/>
      </c>
      <c r="N490" s="5"/>
    </row>
    <row r="491" spans="2:14" x14ac:dyDescent="0.3">
      <c r="B491" s="53" t="str">
        <f t="shared" si="7"/>
        <v/>
      </c>
      <c r="C491" s="70" t="str">
        <f>IF(ISBLANK($A491),"",'Variable Mortgage Schedule'!$C491)</f>
        <v/>
      </c>
      <c r="D491" s="63" t="str">
        <f>_xlfn.LET(
_xlpm.Payment,IF(OR($C491&lt;&gt;$C490,$C490=""),-PMT($C491/12,COUNT($A491:$A$625),$H490),$D490),
_xlpm.IsPrincipalRemainingZeroCondition,ROUND($H490,2)=0,
_xlpm.IsPrincipalRemainingBlankCondition,$H490="",
_xlpm.IsPeriodBlankCondition,ISBLANK($A491),
_xlpm.Calculation,IF(_xlpm.IsPeriodBlankCondition,"",IF(_xlpm.IsPrincipalRemainingBlankCondition,"",IF(_xlpm.IsPrincipalRemainingZeroCondition,"",_xlpm.Payment))),
_xlpm.Calculation
)</f>
        <v/>
      </c>
      <c r="E491" s="5" t="str">
        <f>_xlfn.LET(
_xlpm.StartingPrincipalBalance,$H490,
_xlpm.IsPrincipalRemainingZeroCondition,ROUND($H490,2)=0,
_xlpm.IsPrincipalRemainingBlankCondition,$H490="",
_xlpm.IsPeriodBlankCondition,ISBLANK($A491),
_xlpm.Calculation,IF(_xlpm.IsPeriodBlankCondition,"",IF(_xlpm.IsPrincipalRemainingBlankCondition,"",IF(_xlpm.IsPrincipalRemainingZeroCondition,"",_xlpm.StartingPrincipalBalance))),
_xlpm.Calculation
)</f>
        <v/>
      </c>
      <c r="F491" s="5" t="str" cm="1">
        <f t="array" ref="F491">_xlfn.LET(
_xlpm.InterestCalculation,$H490*($C491/12),
_xlpm.IsPrincipalRemainingZeroCondition,ROUND($H490,2)=0,
_xlpm.IsPrincipalRemainingBlankCondition,$H490="",
_xlpm.IsPeriodBlankCondition,ISBLANK($A491),
_xlpm.Calculation,IF(_xlpm.IsPeriodBlankCondition,"",IF(_xlpm.IsPrincipalRemainingBlankCondition,"",IF(_xlpm.IsPrincipalRemainingZeroCondition,"",_xlpm.InterestCalculation))),
_xlpm.Calculation
)</f>
        <v/>
      </c>
      <c r="G491" s="5" t="str">
        <f>_xlfn.LET(
_xlpm.PrincipalOwedCalculation,$D491-$F491,
_xlpm.IsPrincipalLessThenOrEqualToMonthlyPaymentCondition,$H490&lt;=$D491,
_xlpm.IsPrincipalZeroCondition,ROUND($H490,2) = 0,
_xlpm.IsPrincipalRemainingBlankCondition,$H490="",
_xlpm.IsPeriodBlankCondition,ISBLANK($A491),
_xlpm.Calculation,IF(_xlpm.IsPeriodBlankCondition,"",IF(_xlpm.IsPrincipalRemainingBlankCondition,"",IF(_xlpm.IsPrincipalZeroCondition,"",IF(_xlpm.IsPrincipalLessThenOrEqualToMonthlyPaymentCondition,$H490,_xlpm.PrincipalOwedCalculation)))),
_xlpm.Calculation
)</f>
        <v/>
      </c>
      <c r="H491" s="5" t="str">
        <f>_xlfn.LET(
_xlpm.StartingBalanceGreaterThanPrincipalOwedPlusPrepaymentCondition,$E491&gt;=$G491,
_xlpm.IsPrincpalOwedPlusPrepaymentLessThanOrEqualToPrincipalRemainingCondition,ROUND($G491,2)&lt;=ROUND($H490,2),
_xlpm.IsCurrentPrincapalOwedAmtGreaterThanPrevPrincipalOwedCondition,$G490&gt;$H490,
_xlpm.IsPrincipalZeroCondition,ROUND($H490,2) = 0,
_xlpm.IsPrincipalRemainingBlankCondition,$H490="",
_xlpm.IsPeriodBlankCondition,ISBLANK($A491),
_xlpm.Calculation,IF(_xlpm.IsPeriodBlankCondition,"",IF(_xlpm.IsPrincipalRemainingBlankCondition,"",IF(_xlpm.IsPrincipalZeroCondition,"",IF(_xlpm.StartingBalanceGreaterThanPrincipalOwedPlusPrepaymentCondition,$E491-$G491,0)))),
_xlpm.Calculation
)</f>
        <v/>
      </c>
      <c r="I491" s="5" t="str">
        <f>_xlfn.LET(
_xlpm.PrincpalRemainingCalculation,$B$11,
_xlpm.IsPrincipalZeroCondition,ROUND($H490,2) = 0,
_xlpm.IsPrincipalRemainingBlankCondition,$H490="",
_xlpm.IsPeriodBlankCondition,ISBLANK($A491),
_xlpm.Calculation,IF(_xlpm.IsPeriodBlankCondition,"",IF(_xlpm.IsPrincipalRemainingBlankCondition,"",IF(_xlpm.IsPrincipalZeroCondition,"",_xlpm.PrincpalRemainingCalculation))),
_xlpm.Calculation
)</f>
        <v/>
      </c>
      <c r="J491" s="5" t="str">
        <f>_xlfn.LET(
_xlpm.IsPrincipalRemainingLessThanOrEqualToPMICutoffAmtCondition,$H490&lt;=$B$2*(1-$B$13),
_xlpm.PMIMonthlyPayment,$B$17,
_xlpm.IsPrincipalZeroCondition,ROUND($H490,2) = 0,
_xlpm.IsPrincipalRemainingBlankCondition,$H490="",
_xlpm.IsPeriodBlankCondition,ISBLANK($A491),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91" s="5" t="str">
        <f>_xlfn.LET(
_xlpm.IfPMIOwedIsBlank,IF($J491 = "",0,$J491),
_xlpm.TotalMonthlyPaymentCalculation,$F491+$G491+$I491+_xlpm.IfPMIOwedIsBlank,
_xlpm.IsPrincipalZeroCondition,ROUND($H490,2) = 0,
_xlpm.IsPrincipalRemainingBlankCondition,$H490="",
_xlpm.IsPeriodBlankCondition,ISBLANK($A491),
_xlpm.Calculation,IF(_xlpm.IsPeriodBlankCondition,"",IF(_xlpm.IsPrincipalRemainingBlankCondition,"",IF(_xlpm.IsPrincipalZeroCondition,"",_xlpm.TotalMonthlyPaymentCalculation))),
_xlpm.Calculation
)</f>
        <v/>
      </c>
      <c r="N491" s="5"/>
    </row>
    <row r="492" spans="2:14" x14ac:dyDescent="0.3">
      <c r="B492" s="53" t="str">
        <f t="shared" si="7"/>
        <v/>
      </c>
      <c r="C492" s="70" t="str">
        <f>IF(ISBLANK($A492),"",'Variable Mortgage Schedule'!$C492)</f>
        <v/>
      </c>
      <c r="D492" s="63" t="str">
        <f>_xlfn.LET(
_xlpm.Payment,IF(OR($C492&lt;&gt;$C491,$C491=""),-PMT($C492/12,COUNT($A492:$A$625),$H491),$D491),
_xlpm.IsPrincipalRemainingZeroCondition,ROUND($H491,2)=0,
_xlpm.IsPrincipalRemainingBlankCondition,$H491="",
_xlpm.IsPeriodBlankCondition,ISBLANK($A492),
_xlpm.Calculation,IF(_xlpm.IsPeriodBlankCondition,"",IF(_xlpm.IsPrincipalRemainingBlankCondition,"",IF(_xlpm.IsPrincipalRemainingZeroCondition,"",_xlpm.Payment))),
_xlpm.Calculation
)</f>
        <v/>
      </c>
      <c r="E492" s="5" t="str">
        <f>_xlfn.LET(
_xlpm.StartingPrincipalBalance,$H491,
_xlpm.IsPrincipalRemainingZeroCondition,ROUND($H491,2)=0,
_xlpm.IsPrincipalRemainingBlankCondition,$H491="",
_xlpm.IsPeriodBlankCondition,ISBLANK($A492),
_xlpm.Calculation,IF(_xlpm.IsPeriodBlankCondition,"",IF(_xlpm.IsPrincipalRemainingBlankCondition,"",IF(_xlpm.IsPrincipalRemainingZeroCondition,"",_xlpm.StartingPrincipalBalance))),
_xlpm.Calculation
)</f>
        <v/>
      </c>
      <c r="F492" s="5" t="str" cm="1">
        <f t="array" ref="F492">_xlfn.LET(
_xlpm.InterestCalculation,$H491*($C492/12),
_xlpm.IsPrincipalRemainingZeroCondition,ROUND($H491,2)=0,
_xlpm.IsPrincipalRemainingBlankCondition,$H491="",
_xlpm.IsPeriodBlankCondition,ISBLANK($A492),
_xlpm.Calculation,IF(_xlpm.IsPeriodBlankCondition,"",IF(_xlpm.IsPrincipalRemainingBlankCondition,"",IF(_xlpm.IsPrincipalRemainingZeroCondition,"",_xlpm.InterestCalculation))),
_xlpm.Calculation
)</f>
        <v/>
      </c>
      <c r="G492" s="5" t="str">
        <f>_xlfn.LET(
_xlpm.PrincipalOwedCalculation,$D492-$F492,
_xlpm.IsPrincipalLessThenOrEqualToMonthlyPaymentCondition,$H491&lt;=$D492,
_xlpm.IsPrincipalZeroCondition,ROUND($H491,2) = 0,
_xlpm.IsPrincipalRemainingBlankCondition,$H491="",
_xlpm.IsPeriodBlankCondition,ISBLANK($A492),
_xlpm.Calculation,IF(_xlpm.IsPeriodBlankCondition,"",IF(_xlpm.IsPrincipalRemainingBlankCondition,"",IF(_xlpm.IsPrincipalZeroCondition,"",IF(_xlpm.IsPrincipalLessThenOrEqualToMonthlyPaymentCondition,$H491,_xlpm.PrincipalOwedCalculation)))),
_xlpm.Calculation
)</f>
        <v/>
      </c>
      <c r="H492" s="5" t="str">
        <f>_xlfn.LET(
_xlpm.StartingBalanceGreaterThanPrincipalOwedPlusPrepaymentCondition,$E492&gt;=$G492,
_xlpm.IsPrincpalOwedPlusPrepaymentLessThanOrEqualToPrincipalRemainingCondition,ROUND($G492,2)&lt;=ROUND($H491,2),
_xlpm.IsCurrentPrincapalOwedAmtGreaterThanPrevPrincipalOwedCondition,$G491&gt;$H491,
_xlpm.IsPrincipalZeroCondition,ROUND($H491,2) = 0,
_xlpm.IsPrincipalRemainingBlankCondition,$H491="",
_xlpm.IsPeriodBlankCondition,ISBLANK($A492),
_xlpm.Calculation,IF(_xlpm.IsPeriodBlankCondition,"",IF(_xlpm.IsPrincipalRemainingBlankCondition,"",IF(_xlpm.IsPrincipalZeroCondition,"",IF(_xlpm.StartingBalanceGreaterThanPrincipalOwedPlusPrepaymentCondition,$E492-$G492,0)))),
_xlpm.Calculation
)</f>
        <v/>
      </c>
      <c r="I492" s="5" t="str">
        <f>_xlfn.LET(
_xlpm.PrincpalRemainingCalculation,$B$11,
_xlpm.IsPrincipalZeroCondition,ROUND($H491,2) = 0,
_xlpm.IsPrincipalRemainingBlankCondition,$H491="",
_xlpm.IsPeriodBlankCondition,ISBLANK($A492),
_xlpm.Calculation,IF(_xlpm.IsPeriodBlankCondition,"",IF(_xlpm.IsPrincipalRemainingBlankCondition,"",IF(_xlpm.IsPrincipalZeroCondition,"",_xlpm.PrincpalRemainingCalculation))),
_xlpm.Calculation
)</f>
        <v/>
      </c>
      <c r="J492" s="5" t="str">
        <f>_xlfn.LET(
_xlpm.IsPrincipalRemainingLessThanOrEqualToPMICutoffAmtCondition,$H491&lt;=$B$2*(1-$B$13),
_xlpm.PMIMonthlyPayment,$B$17,
_xlpm.IsPrincipalZeroCondition,ROUND($H491,2) = 0,
_xlpm.IsPrincipalRemainingBlankCondition,$H491="",
_xlpm.IsPeriodBlankCondition,ISBLANK($A492),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92" s="5" t="str">
        <f>_xlfn.LET(
_xlpm.IfPMIOwedIsBlank,IF($J492 = "",0,$J492),
_xlpm.TotalMonthlyPaymentCalculation,$F492+$G492+$I492+_xlpm.IfPMIOwedIsBlank,
_xlpm.IsPrincipalZeroCondition,ROUND($H491,2) = 0,
_xlpm.IsPrincipalRemainingBlankCondition,$H491="",
_xlpm.IsPeriodBlankCondition,ISBLANK($A492),
_xlpm.Calculation,IF(_xlpm.IsPeriodBlankCondition,"",IF(_xlpm.IsPrincipalRemainingBlankCondition,"",IF(_xlpm.IsPrincipalZeroCondition,"",_xlpm.TotalMonthlyPaymentCalculation))),
_xlpm.Calculation
)</f>
        <v/>
      </c>
      <c r="N492" s="5"/>
    </row>
    <row r="493" spans="2:14" x14ac:dyDescent="0.3">
      <c r="B493" s="53" t="str">
        <f t="shared" si="7"/>
        <v/>
      </c>
      <c r="C493" s="70" t="str">
        <f>IF(ISBLANK($A493),"",'Variable Mortgage Schedule'!$C493)</f>
        <v/>
      </c>
      <c r="D493" s="63" t="str">
        <f>_xlfn.LET(
_xlpm.Payment,IF(OR($C493&lt;&gt;$C492,$C492=""),-PMT($C493/12,COUNT($A493:$A$625),$H492),$D492),
_xlpm.IsPrincipalRemainingZeroCondition,ROUND($H492,2)=0,
_xlpm.IsPrincipalRemainingBlankCondition,$H492="",
_xlpm.IsPeriodBlankCondition,ISBLANK($A493),
_xlpm.Calculation,IF(_xlpm.IsPeriodBlankCondition,"",IF(_xlpm.IsPrincipalRemainingBlankCondition,"",IF(_xlpm.IsPrincipalRemainingZeroCondition,"",_xlpm.Payment))),
_xlpm.Calculation
)</f>
        <v/>
      </c>
      <c r="E493" s="5" t="str">
        <f>_xlfn.LET(
_xlpm.StartingPrincipalBalance,$H492,
_xlpm.IsPrincipalRemainingZeroCondition,ROUND($H492,2)=0,
_xlpm.IsPrincipalRemainingBlankCondition,$H492="",
_xlpm.IsPeriodBlankCondition,ISBLANK($A493),
_xlpm.Calculation,IF(_xlpm.IsPeriodBlankCondition,"",IF(_xlpm.IsPrincipalRemainingBlankCondition,"",IF(_xlpm.IsPrincipalRemainingZeroCondition,"",_xlpm.StartingPrincipalBalance))),
_xlpm.Calculation
)</f>
        <v/>
      </c>
      <c r="F493" s="5" t="str" cm="1">
        <f t="array" ref="F493">_xlfn.LET(
_xlpm.InterestCalculation,$H492*($C493/12),
_xlpm.IsPrincipalRemainingZeroCondition,ROUND($H492,2)=0,
_xlpm.IsPrincipalRemainingBlankCondition,$H492="",
_xlpm.IsPeriodBlankCondition,ISBLANK($A493),
_xlpm.Calculation,IF(_xlpm.IsPeriodBlankCondition,"",IF(_xlpm.IsPrincipalRemainingBlankCondition,"",IF(_xlpm.IsPrincipalRemainingZeroCondition,"",_xlpm.InterestCalculation))),
_xlpm.Calculation
)</f>
        <v/>
      </c>
      <c r="G493" s="5" t="str">
        <f>_xlfn.LET(
_xlpm.PrincipalOwedCalculation,$D493-$F493,
_xlpm.IsPrincipalLessThenOrEqualToMonthlyPaymentCondition,$H492&lt;=$D493,
_xlpm.IsPrincipalZeroCondition,ROUND($H492,2) = 0,
_xlpm.IsPrincipalRemainingBlankCondition,$H492="",
_xlpm.IsPeriodBlankCondition,ISBLANK($A493),
_xlpm.Calculation,IF(_xlpm.IsPeriodBlankCondition,"",IF(_xlpm.IsPrincipalRemainingBlankCondition,"",IF(_xlpm.IsPrincipalZeroCondition,"",IF(_xlpm.IsPrincipalLessThenOrEqualToMonthlyPaymentCondition,$H492,_xlpm.PrincipalOwedCalculation)))),
_xlpm.Calculation
)</f>
        <v/>
      </c>
      <c r="H493" s="5" t="str">
        <f>_xlfn.LET(
_xlpm.StartingBalanceGreaterThanPrincipalOwedPlusPrepaymentCondition,$E493&gt;=$G493,
_xlpm.IsPrincpalOwedPlusPrepaymentLessThanOrEqualToPrincipalRemainingCondition,ROUND($G493,2)&lt;=ROUND($H492,2),
_xlpm.IsCurrentPrincapalOwedAmtGreaterThanPrevPrincipalOwedCondition,$G492&gt;$H492,
_xlpm.IsPrincipalZeroCondition,ROUND($H492,2) = 0,
_xlpm.IsPrincipalRemainingBlankCondition,$H492="",
_xlpm.IsPeriodBlankCondition,ISBLANK($A493),
_xlpm.Calculation,IF(_xlpm.IsPeriodBlankCondition,"",IF(_xlpm.IsPrincipalRemainingBlankCondition,"",IF(_xlpm.IsPrincipalZeroCondition,"",IF(_xlpm.StartingBalanceGreaterThanPrincipalOwedPlusPrepaymentCondition,$E493-$G493,0)))),
_xlpm.Calculation
)</f>
        <v/>
      </c>
      <c r="I493" s="5" t="str">
        <f>_xlfn.LET(
_xlpm.PrincpalRemainingCalculation,$B$11,
_xlpm.IsPrincipalZeroCondition,ROUND($H492,2) = 0,
_xlpm.IsPrincipalRemainingBlankCondition,$H492="",
_xlpm.IsPeriodBlankCondition,ISBLANK($A493),
_xlpm.Calculation,IF(_xlpm.IsPeriodBlankCondition,"",IF(_xlpm.IsPrincipalRemainingBlankCondition,"",IF(_xlpm.IsPrincipalZeroCondition,"",_xlpm.PrincpalRemainingCalculation))),
_xlpm.Calculation
)</f>
        <v/>
      </c>
      <c r="J493" s="5" t="str">
        <f>_xlfn.LET(
_xlpm.IsPrincipalRemainingLessThanOrEqualToPMICutoffAmtCondition,$H492&lt;=$B$2*(1-$B$13),
_xlpm.PMIMonthlyPayment,$B$17,
_xlpm.IsPrincipalZeroCondition,ROUND($H492,2) = 0,
_xlpm.IsPrincipalRemainingBlankCondition,$H492="",
_xlpm.IsPeriodBlankCondition,ISBLANK($A493),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93" s="5" t="str">
        <f>_xlfn.LET(
_xlpm.IfPMIOwedIsBlank,IF($J493 = "",0,$J493),
_xlpm.TotalMonthlyPaymentCalculation,$F493+$G493+$I493+_xlpm.IfPMIOwedIsBlank,
_xlpm.IsPrincipalZeroCondition,ROUND($H492,2) = 0,
_xlpm.IsPrincipalRemainingBlankCondition,$H492="",
_xlpm.IsPeriodBlankCondition,ISBLANK($A493),
_xlpm.Calculation,IF(_xlpm.IsPeriodBlankCondition,"",IF(_xlpm.IsPrincipalRemainingBlankCondition,"",IF(_xlpm.IsPrincipalZeroCondition,"",_xlpm.TotalMonthlyPaymentCalculation))),
_xlpm.Calculation
)</f>
        <v/>
      </c>
      <c r="N493" s="5"/>
    </row>
    <row r="494" spans="2:14" x14ac:dyDescent="0.3">
      <c r="B494" s="53" t="str">
        <f t="shared" si="7"/>
        <v/>
      </c>
      <c r="C494" s="70" t="str">
        <f>IF(ISBLANK($A494),"",'Variable Mortgage Schedule'!$C494)</f>
        <v/>
      </c>
      <c r="D494" s="63" t="str">
        <f>_xlfn.LET(
_xlpm.Payment,IF(OR($C494&lt;&gt;$C493,$C493=""),-PMT($C494/12,COUNT($A494:$A$625),$H493),$D493),
_xlpm.IsPrincipalRemainingZeroCondition,ROUND($H493,2)=0,
_xlpm.IsPrincipalRemainingBlankCondition,$H493="",
_xlpm.IsPeriodBlankCondition,ISBLANK($A494),
_xlpm.Calculation,IF(_xlpm.IsPeriodBlankCondition,"",IF(_xlpm.IsPrincipalRemainingBlankCondition,"",IF(_xlpm.IsPrincipalRemainingZeroCondition,"",_xlpm.Payment))),
_xlpm.Calculation
)</f>
        <v/>
      </c>
      <c r="E494" s="5" t="str">
        <f>_xlfn.LET(
_xlpm.StartingPrincipalBalance,$H493,
_xlpm.IsPrincipalRemainingZeroCondition,ROUND($H493,2)=0,
_xlpm.IsPrincipalRemainingBlankCondition,$H493="",
_xlpm.IsPeriodBlankCondition,ISBLANK($A494),
_xlpm.Calculation,IF(_xlpm.IsPeriodBlankCondition,"",IF(_xlpm.IsPrincipalRemainingBlankCondition,"",IF(_xlpm.IsPrincipalRemainingZeroCondition,"",_xlpm.StartingPrincipalBalance))),
_xlpm.Calculation
)</f>
        <v/>
      </c>
      <c r="F494" s="5" t="str" cm="1">
        <f t="array" ref="F494">_xlfn.LET(
_xlpm.InterestCalculation,$H493*($C494/12),
_xlpm.IsPrincipalRemainingZeroCondition,ROUND($H493,2)=0,
_xlpm.IsPrincipalRemainingBlankCondition,$H493="",
_xlpm.IsPeriodBlankCondition,ISBLANK($A494),
_xlpm.Calculation,IF(_xlpm.IsPeriodBlankCondition,"",IF(_xlpm.IsPrincipalRemainingBlankCondition,"",IF(_xlpm.IsPrincipalRemainingZeroCondition,"",_xlpm.InterestCalculation))),
_xlpm.Calculation
)</f>
        <v/>
      </c>
      <c r="G494" s="5" t="str">
        <f>_xlfn.LET(
_xlpm.PrincipalOwedCalculation,$D494-$F494,
_xlpm.IsPrincipalLessThenOrEqualToMonthlyPaymentCondition,$H493&lt;=$D494,
_xlpm.IsPrincipalZeroCondition,ROUND($H493,2) = 0,
_xlpm.IsPrincipalRemainingBlankCondition,$H493="",
_xlpm.IsPeriodBlankCondition,ISBLANK($A494),
_xlpm.Calculation,IF(_xlpm.IsPeriodBlankCondition,"",IF(_xlpm.IsPrincipalRemainingBlankCondition,"",IF(_xlpm.IsPrincipalZeroCondition,"",IF(_xlpm.IsPrincipalLessThenOrEqualToMonthlyPaymentCondition,$H493,_xlpm.PrincipalOwedCalculation)))),
_xlpm.Calculation
)</f>
        <v/>
      </c>
      <c r="H494" s="5" t="str">
        <f>_xlfn.LET(
_xlpm.StartingBalanceGreaterThanPrincipalOwedPlusPrepaymentCondition,$E494&gt;=$G494,
_xlpm.IsPrincpalOwedPlusPrepaymentLessThanOrEqualToPrincipalRemainingCondition,ROUND($G494,2)&lt;=ROUND($H493,2),
_xlpm.IsCurrentPrincapalOwedAmtGreaterThanPrevPrincipalOwedCondition,$G493&gt;$H493,
_xlpm.IsPrincipalZeroCondition,ROUND($H493,2) = 0,
_xlpm.IsPrincipalRemainingBlankCondition,$H493="",
_xlpm.IsPeriodBlankCondition,ISBLANK($A494),
_xlpm.Calculation,IF(_xlpm.IsPeriodBlankCondition,"",IF(_xlpm.IsPrincipalRemainingBlankCondition,"",IF(_xlpm.IsPrincipalZeroCondition,"",IF(_xlpm.StartingBalanceGreaterThanPrincipalOwedPlusPrepaymentCondition,$E494-$G494,0)))),
_xlpm.Calculation
)</f>
        <v/>
      </c>
      <c r="I494" s="5" t="str">
        <f>_xlfn.LET(
_xlpm.PrincpalRemainingCalculation,$B$11,
_xlpm.IsPrincipalZeroCondition,ROUND($H493,2) = 0,
_xlpm.IsPrincipalRemainingBlankCondition,$H493="",
_xlpm.IsPeriodBlankCondition,ISBLANK($A494),
_xlpm.Calculation,IF(_xlpm.IsPeriodBlankCondition,"",IF(_xlpm.IsPrincipalRemainingBlankCondition,"",IF(_xlpm.IsPrincipalZeroCondition,"",_xlpm.PrincpalRemainingCalculation))),
_xlpm.Calculation
)</f>
        <v/>
      </c>
      <c r="J494" s="5" t="str">
        <f>_xlfn.LET(
_xlpm.IsPrincipalRemainingLessThanOrEqualToPMICutoffAmtCondition,$H493&lt;=$B$2*(1-$B$13),
_xlpm.PMIMonthlyPayment,$B$17,
_xlpm.IsPrincipalZeroCondition,ROUND($H493,2) = 0,
_xlpm.IsPrincipalRemainingBlankCondition,$H493="",
_xlpm.IsPeriodBlankCondition,ISBLANK($A494),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94" s="5" t="str">
        <f>_xlfn.LET(
_xlpm.IfPMIOwedIsBlank,IF($J494 = "",0,$J494),
_xlpm.TotalMonthlyPaymentCalculation,$F494+$G494+$I494+_xlpm.IfPMIOwedIsBlank,
_xlpm.IsPrincipalZeroCondition,ROUND($H493,2) = 0,
_xlpm.IsPrincipalRemainingBlankCondition,$H493="",
_xlpm.IsPeriodBlankCondition,ISBLANK($A494),
_xlpm.Calculation,IF(_xlpm.IsPeriodBlankCondition,"",IF(_xlpm.IsPrincipalRemainingBlankCondition,"",IF(_xlpm.IsPrincipalZeroCondition,"",_xlpm.TotalMonthlyPaymentCalculation))),
_xlpm.Calculation
)</f>
        <v/>
      </c>
      <c r="N494" s="5"/>
    </row>
    <row r="495" spans="2:14" x14ac:dyDescent="0.3">
      <c r="B495" s="53" t="str">
        <f t="shared" si="7"/>
        <v/>
      </c>
      <c r="C495" s="70" t="str">
        <f>IF(ISBLANK($A495),"",'Variable Mortgage Schedule'!$C495)</f>
        <v/>
      </c>
      <c r="D495" s="63" t="str">
        <f>_xlfn.LET(
_xlpm.Payment,IF(OR($C495&lt;&gt;$C494,$C494=""),-PMT($C495/12,COUNT($A495:$A$625),$H494),$D494),
_xlpm.IsPrincipalRemainingZeroCondition,ROUND($H494,2)=0,
_xlpm.IsPrincipalRemainingBlankCondition,$H494="",
_xlpm.IsPeriodBlankCondition,ISBLANK($A495),
_xlpm.Calculation,IF(_xlpm.IsPeriodBlankCondition,"",IF(_xlpm.IsPrincipalRemainingBlankCondition,"",IF(_xlpm.IsPrincipalRemainingZeroCondition,"",_xlpm.Payment))),
_xlpm.Calculation
)</f>
        <v/>
      </c>
      <c r="E495" s="5" t="str">
        <f>_xlfn.LET(
_xlpm.StartingPrincipalBalance,$H494,
_xlpm.IsPrincipalRemainingZeroCondition,ROUND($H494,2)=0,
_xlpm.IsPrincipalRemainingBlankCondition,$H494="",
_xlpm.IsPeriodBlankCondition,ISBLANK($A495),
_xlpm.Calculation,IF(_xlpm.IsPeriodBlankCondition,"",IF(_xlpm.IsPrincipalRemainingBlankCondition,"",IF(_xlpm.IsPrincipalRemainingZeroCondition,"",_xlpm.StartingPrincipalBalance))),
_xlpm.Calculation
)</f>
        <v/>
      </c>
      <c r="F495" s="5" t="str" cm="1">
        <f t="array" ref="F495">_xlfn.LET(
_xlpm.InterestCalculation,$H494*($C495/12),
_xlpm.IsPrincipalRemainingZeroCondition,ROUND($H494,2)=0,
_xlpm.IsPrincipalRemainingBlankCondition,$H494="",
_xlpm.IsPeriodBlankCondition,ISBLANK($A495),
_xlpm.Calculation,IF(_xlpm.IsPeriodBlankCondition,"",IF(_xlpm.IsPrincipalRemainingBlankCondition,"",IF(_xlpm.IsPrincipalRemainingZeroCondition,"",_xlpm.InterestCalculation))),
_xlpm.Calculation
)</f>
        <v/>
      </c>
      <c r="G495" s="5" t="str">
        <f>_xlfn.LET(
_xlpm.PrincipalOwedCalculation,$D495-$F495,
_xlpm.IsPrincipalLessThenOrEqualToMonthlyPaymentCondition,$H494&lt;=$D495,
_xlpm.IsPrincipalZeroCondition,ROUND($H494,2) = 0,
_xlpm.IsPrincipalRemainingBlankCondition,$H494="",
_xlpm.IsPeriodBlankCondition,ISBLANK($A495),
_xlpm.Calculation,IF(_xlpm.IsPeriodBlankCondition,"",IF(_xlpm.IsPrincipalRemainingBlankCondition,"",IF(_xlpm.IsPrincipalZeroCondition,"",IF(_xlpm.IsPrincipalLessThenOrEqualToMonthlyPaymentCondition,$H494,_xlpm.PrincipalOwedCalculation)))),
_xlpm.Calculation
)</f>
        <v/>
      </c>
      <c r="H495" s="5" t="str">
        <f>_xlfn.LET(
_xlpm.StartingBalanceGreaterThanPrincipalOwedPlusPrepaymentCondition,$E495&gt;=$G495,
_xlpm.IsPrincpalOwedPlusPrepaymentLessThanOrEqualToPrincipalRemainingCondition,ROUND($G495,2)&lt;=ROUND($H494,2),
_xlpm.IsCurrentPrincapalOwedAmtGreaterThanPrevPrincipalOwedCondition,$G494&gt;$H494,
_xlpm.IsPrincipalZeroCondition,ROUND($H494,2) = 0,
_xlpm.IsPrincipalRemainingBlankCondition,$H494="",
_xlpm.IsPeriodBlankCondition,ISBLANK($A495),
_xlpm.Calculation,IF(_xlpm.IsPeriodBlankCondition,"",IF(_xlpm.IsPrincipalRemainingBlankCondition,"",IF(_xlpm.IsPrincipalZeroCondition,"",IF(_xlpm.StartingBalanceGreaterThanPrincipalOwedPlusPrepaymentCondition,$E495-$G495,0)))),
_xlpm.Calculation
)</f>
        <v/>
      </c>
      <c r="I495" s="5" t="str">
        <f>_xlfn.LET(
_xlpm.PrincpalRemainingCalculation,$B$11,
_xlpm.IsPrincipalZeroCondition,ROUND($H494,2) = 0,
_xlpm.IsPrincipalRemainingBlankCondition,$H494="",
_xlpm.IsPeriodBlankCondition,ISBLANK($A495),
_xlpm.Calculation,IF(_xlpm.IsPeriodBlankCondition,"",IF(_xlpm.IsPrincipalRemainingBlankCondition,"",IF(_xlpm.IsPrincipalZeroCondition,"",_xlpm.PrincpalRemainingCalculation))),
_xlpm.Calculation
)</f>
        <v/>
      </c>
      <c r="J495" s="5" t="str">
        <f>_xlfn.LET(
_xlpm.IsPrincipalRemainingLessThanOrEqualToPMICutoffAmtCondition,$H494&lt;=$B$2*(1-$B$13),
_xlpm.PMIMonthlyPayment,$B$17,
_xlpm.IsPrincipalZeroCondition,ROUND($H494,2) = 0,
_xlpm.IsPrincipalRemainingBlankCondition,$H494="",
_xlpm.IsPeriodBlankCondition,ISBLANK($A495),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95" s="5" t="str">
        <f>_xlfn.LET(
_xlpm.IfPMIOwedIsBlank,IF($J495 = "",0,$J495),
_xlpm.TotalMonthlyPaymentCalculation,$F495+$G495+$I495+_xlpm.IfPMIOwedIsBlank,
_xlpm.IsPrincipalZeroCondition,ROUND($H494,2) = 0,
_xlpm.IsPrincipalRemainingBlankCondition,$H494="",
_xlpm.IsPeriodBlankCondition,ISBLANK($A495),
_xlpm.Calculation,IF(_xlpm.IsPeriodBlankCondition,"",IF(_xlpm.IsPrincipalRemainingBlankCondition,"",IF(_xlpm.IsPrincipalZeroCondition,"",_xlpm.TotalMonthlyPaymentCalculation))),
_xlpm.Calculation
)</f>
        <v/>
      </c>
      <c r="N495" s="5"/>
    </row>
    <row r="496" spans="2:14" x14ac:dyDescent="0.3">
      <c r="B496" s="53" t="str">
        <f t="shared" si="7"/>
        <v/>
      </c>
      <c r="C496" s="70" t="str">
        <f>IF(ISBLANK($A496),"",'Variable Mortgage Schedule'!$C496)</f>
        <v/>
      </c>
      <c r="D496" s="63" t="str">
        <f>_xlfn.LET(
_xlpm.Payment,IF(OR($C496&lt;&gt;$C495,$C495=""),-PMT($C496/12,COUNT($A496:$A$625),$H495),$D495),
_xlpm.IsPrincipalRemainingZeroCondition,ROUND($H495,2)=0,
_xlpm.IsPrincipalRemainingBlankCondition,$H495="",
_xlpm.IsPeriodBlankCondition,ISBLANK($A496),
_xlpm.Calculation,IF(_xlpm.IsPeriodBlankCondition,"",IF(_xlpm.IsPrincipalRemainingBlankCondition,"",IF(_xlpm.IsPrincipalRemainingZeroCondition,"",_xlpm.Payment))),
_xlpm.Calculation
)</f>
        <v/>
      </c>
      <c r="E496" s="5" t="str">
        <f>_xlfn.LET(
_xlpm.StartingPrincipalBalance,$H495,
_xlpm.IsPrincipalRemainingZeroCondition,ROUND($H495,2)=0,
_xlpm.IsPrincipalRemainingBlankCondition,$H495="",
_xlpm.IsPeriodBlankCondition,ISBLANK($A496),
_xlpm.Calculation,IF(_xlpm.IsPeriodBlankCondition,"",IF(_xlpm.IsPrincipalRemainingBlankCondition,"",IF(_xlpm.IsPrincipalRemainingZeroCondition,"",_xlpm.StartingPrincipalBalance))),
_xlpm.Calculation
)</f>
        <v/>
      </c>
      <c r="F496" s="5" t="str" cm="1">
        <f t="array" ref="F496">_xlfn.LET(
_xlpm.InterestCalculation,$H495*($C496/12),
_xlpm.IsPrincipalRemainingZeroCondition,ROUND($H495,2)=0,
_xlpm.IsPrincipalRemainingBlankCondition,$H495="",
_xlpm.IsPeriodBlankCondition,ISBLANK($A496),
_xlpm.Calculation,IF(_xlpm.IsPeriodBlankCondition,"",IF(_xlpm.IsPrincipalRemainingBlankCondition,"",IF(_xlpm.IsPrincipalRemainingZeroCondition,"",_xlpm.InterestCalculation))),
_xlpm.Calculation
)</f>
        <v/>
      </c>
      <c r="G496" s="5" t="str">
        <f>_xlfn.LET(
_xlpm.PrincipalOwedCalculation,$D496-$F496,
_xlpm.IsPrincipalLessThenOrEqualToMonthlyPaymentCondition,$H495&lt;=$D496,
_xlpm.IsPrincipalZeroCondition,ROUND($H495,2) = 0,
_xlpm.IsPrincipalRemainingBlankCondition,$H495="",
_xlpm.IsPeriodBlankCondition,ISBLANK($A496),
_xlpm.Calculation,IF(_xlpm.IsPeriodBlankCondition,"",IF(_xlpm.IsPrincipalRemainingBlankCondition,"",IF(_xlpm.IsPrincipalZeroCondition,"",IF(_xlpm.IsPrincipalLessThenOrEqualToMonthlyPaymentCondition,$H495,_xlpm.PrincipalOwedCalculation)))),
_xlpm.Calculation
)</f>
        <v/>
      </c>
      <c r="H496" s="5" t="str">
        <f>_xlfn.LET(
_xlpm.StartingBalanceGreaterThanPrincipalOwedPlusPrepaymentCondition,$E496&gt;=$G496,
_xlpm.IsPrincpalOwedPlusPrepaymentLessThanOrEqualToPrincipalRemainingCondition,ROUND($G496,2)&lt;=ROUND($H495,2),
_xlpm.IsCurrentPrincapalOwedAmtGreaterThanPrevPrincipalOwedCondition,$G495&gt;$H495,
_xlpm.IsPrincipalZeroCondition,ROUND($H495,2) = 0,
_xlpm.IsPrincipalRemainingBlankCondition,$H495="",
_xlpm.IsPeriodBlankCondition,ISBLANK($A496),
_xlpm.Calculation,IF(_xlpm.IsPeriodBlankCondition,"",IF(_xlpm.IsPrincipalRemainingBlankCondition,"",IF(_xlpm.IsPrincipalZeroCondition,"",IF(_xlpm.StartingBalanceGreaterThanPrincipalOwedPlusPrepaymentCondition,$E496-$G496,0)))),
_xlpm.Calculation
)</f>
        <v/>
      </c>
      <c r="I496" s="5" t="str">
        <f>_xlfn.LET(
_xlpm.PrincpalRemainingCalculation,$B$11,
_xlpm.IsPrincipalZeroCondition,ROUND($H495,2) = 0,
_xlpm.IsPrincipalRemainingBlankCondition,$H495="",
_xlpm.IsPeriodBlankCondition,ISBLANK($A496),
_xlpm.Calculation,IF(_xlpm.IsPeriodBlankCondition,"",IF(_xlpm.IsPrincipalRemainingBlankCondition,"",IF(_xlpm.IsPrincipalZeroCondition,"",_xlpm.PrincpalRemainingCalculation))),
_xlpm.Calculation
)</f>
        <v/>
      </c>
      <c r="J496" s="5" t="str">
        <f>_xlfn.LET(
_xlpm.IsPrincipalRemainingLessThanOrEqualToPMICutoffAmtCondition,$H495&lt;=$B$2*(1-$B$13),
_xlpm.PMIMonthlyPayment,$B$17,
_xlpm.IsPrincipalZeroCondition,ROUND($H495,2) = 0,
_xlpm.IsPrincipalRemainingBlankCondition,$H495="",
_xlpm.IsPeriodBlankCondition,ISBLANK($A496),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96" s="5" t="str">
        <f>_xlfn.LET(
_xlpm.IfPMIOwedIsBlank,IF($J496 = "",0,$J496),
_xlpm.TotalMonthlyPaymentCalculation,$F496+$G496+$I496+_xlpm.IfPMIOwedIsBlank,
_xlpm.IsPrincipalZeroCondition,ROUND($H495,2) = 0,
_xlpm.IsPrincipalRemainingBlankCondition,$H495="",
_xlpm.IsPeriodBlankCondition,ISBLANK($A496),
_xlpm.Calculation,IF(_xlpm.IsPeriodBlankCondition,"",IF(_xlpm.IsPrincipalRemainingBlankCondition,"",IF(_xlpm.IsPrincipalZeroCondition,"",_xlpm.TotalMonthlyPaymentCalculation))),
_xlpm.Calculation
)</f>
        <v/>
      </c>
      <c r="N496" s="5"/>
    </row>
    <row r="497" spans="2:14" x14ac:dyDescent="0.3">
      <c r="B497" s="53" t="str">
        <f t="shared" si="7"/>
        <v/>
      </c>
      <c r="C497" s="70" t="str">
        <f>IF(ISBLANK($A497),"",'Variable Mortgage Schedule'!$C497)</f>
        <v/>
      </c>
      <c r="D497" s="63" t="str">
        <f>_xlfn.LET(
_xlpm.Payment,IF(OR($C497&lt;&gt;$C496,$C496=""),-PMT($C497/12,COUNT($A497:$A$625),$H496),$D496),
_xlpm.IsPrincipalRemainingZeroCondition,ROUND($H496,2)=0,
_xlpm.IsPrincipalRemainingBlankCondition,$H496="",
_xlpm.IsPeriodBlankCondition,ISBLANK($A497),
_xlpm.Calculation,IF(_xlpm.IsPeriodBlankCondition,"",IF(_xlpm.IsPrincipalRemainingBlankCondition,"",IF(_xlpm.IsPrincipalRemainingZeroCondition,"",_xlpm.Payment))),
_xlpm.Calculation
)</f>
        <v/>
      </c>
      <c r="E497" s="5" t="str">
        <f>_xlfn.LET(
_xlpm.StartingPrincipalBalance,$H496,
_xlpm.IsPrincipalRemainingZeroCondition,ROUND($H496,2)=0,
_xlpm.IsPrincipalRemainingBlankCondition,$H496="",
_xlpm.IsPeriodBlankCondition,ISBLANK($A497),
_xlpm.Calculation,IF(_xlpm.IsPeriodBlankCondition,"",IF(_xlpm.IsPrincipalRemainingBlankCondition,"",IF(_xlpm.IsPrincipalRemainingZeroCondition,"",_xlpm.StartingPrincipalBalance))),
_xlpm.Calculation
)</f>
        <v/>
      </c>
      <c r="F497" s="5" t="str" cm="1">
        <f t="array" ref="F497">_xlfn.LET(
_xlpm.InterestCalculation,$H496*($C497/12),
_xlpm.IsPrincipalRemainingZeroCondition,ROUND($H496,2)=0,
_xlpm.IsPrincipalRemainingBlankCondition,$H496="",
_xlpm.IsPeriodBlankCondition,ISBLANK($A497),
_xlpm.Calculation,IF(_xlpm.IsPeriodBlankCondition,"",IF(_xlpm.IsPrincipalRemainingBlankCondition,"",IF(_xlpm.IsPrincipalRemainingZeroCondition,"",_xlpm.InterestCalculation))),
_xlpm.Calculation
)</f>
        <v/>
      </c>
      <c r="G497" s="5" t="str">
        <f>_xlfn.LET(
_xlpm.PrincipalOwedCalculation,$D497-$F497,
_xlpm.IsPrincipalLessThenOrEqualToMonthlyPaymentCondition,$H496&lt;=$D497,
_xlpm.IsPrincipalZeroCondition,ROUND($H496,2) = 0,
_xlpm.IsPrincipalRemainingBlankCondition,$H496="",
_xlpm.IsPeriodBlankCondition,ISBLANK($A497),
_xlpm.Calculation,IF(_xlpm.IsPeriodBlankCondition,"",IF(_xlpm.IsPrincipalRemainingBlankCondition,"",IF(_xlpm.IsPrincipalZeroCondition,"",IF(_xlpm.IsPrincipalLessThenOrEqualToMonthlyPaymentCondition,$H496,_xlpm.PrincipalOwedCalculation)))),
_xlpm.Calculation
)</f>
        <v/>
      </c>
      <c r="H497" s="5" t="str">
        <f>_xlfn.LET(
_xlpm.StartingBalanceGreaterThanPrincipalOwedPlusPrepaymentCondition,$E497&gt;=$G497,
_xlpm.IsPrincpalOwedPlusPrepaymentLessThanOrEqualToPrincipalRemainingCondition,ROUND($G497,2)&lt;=ROUND($H496,2),
_xlpm.IsCurrentPrincapalOwedAmtGreaterThanPrevPrincipalOwedCondition,$G496&gt;$H496,
_xlpm.IsPrincipalZeroCondition,ROUND($H496,2) = 0,
_xlpm.IsPrincipalRemainingBlankCondition,$H496="",
_xlpm.IsPeriodBlankCondition,ISBLANK($A497),
_xlpm.Calculation,IF(_xlpm.IsPeriodBlankCondition,"",IF(_xlpm.IsPrincipalRemainingBlankCondition,"",IF(_xlpm.IsPrincipalZeroCondition,"",IF(_xlpm.StartingBalanceGreaterThanPrincipalOwedPlusPrepaymentCondition,$E497-$G497,0)))),
_xlpm.Calculation
)</f>
        <v/>
      </c>
      <c r="I497" s="5" t="str">
        <f>_xlfn.LET(
_xlpm.PrincpalRemainingCalculation,$B$11,
_xlpm.IsPrincipalZeroCondition,ROUND($H496,2) = 0,
_xlpm.IsPrincipalRemainingBlankCondition,$H496="",
_xlpm.IsPeriodBlankCondition,ISBLANK($A497),
_xlpm.Calculation,IF(_xlpm.IsPeriodBlankCondition,"",IF(_xlpm.IsPrincipalRemainingBlankCondition,"",IF(_xlpm.IsPrincipalZeroCondition,"",_xlpm.PrincpalRemainingCalculation))),
_xlpm.Calculation
)</f>
        <v/>
      </c>
      <c r="J497" s="5" t="str">
        <f>_xlfn.LET(
_xlpm.IsPrincipalRemainingLessThanOrEqualToPMICutoffAmtCondition,$H496&lt;=$B$2*(1-$B$13),
_xlpm.PMIMonthlyPayment,$B$17,
_xlpm.IsPrincipalZeroCondition,ROUND($H496,2) = 0,
_xlpm.IsPrincipalRemainingBlankCondition,$H496="",
_xlpm.IsPeriodBlankCondition,ISBLANK($A497),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97" s="5" t="str">
        <f>_xlfn.LET(
_xlpm.IfPMIOwedIsBlank,IF($J497 = "",0,$J497),
_xlpm.TotalMonthlyPaymentCalculation,$F497+$G497+$I497+_xlpm.IfPMIOwedIsBlank,
_xlpm.IsPrincipalZeroCondition,ROUND($H496,2) = 0,
_xlpm.IsPrincipalRemainingBlankCondition,$H496="",
_xlpm.IsPeriodBlankCondition,ISBLANK($A497),
_xlpm.Calculation,IF(_xlpm.IsPeriodBlankCondition,"",IF(_xlpm.IsPrincipalRemainingBlankCondition,"",IF(_xlpm.IsPrincipalZeroCondition,"",_xlpm.TotalMonthlyPaymentCalculation))),
_xlpm.Calculation
)</f>
        <v/>
      </c>
      <c r="N497" s="5"/>
    </row>
    <row r="498" spans="2:14" x14ac:dyDescent="0.3">
      <c r="B498" s="53" t="str">
        <f t="shared" si="7"/>
        <v/>
      </c>
      <c r="C498" s="70" t="str">
        <f>IF(ISBLANK($A498),"",'Variable Mortgage Schedule'!$C498)</f>
        <v/>
      </c>
      <c r="D498" s="63" t="str">
        <f>_xlfn.LET(
_xlpm.Payment,IF(OR($C498&lt;&gt;$C497,$C497=""),-PMT($C498/12,COUNT($A498:$A$625),$H497),$D497),
_xlpm.IsPrincipalRemainingZeroCondition,ROUND($H497,2)=0,
_xlpm.IsPrincipalRemainingBlankCondition,$H497="",
_xlpm.IsPeriodBlankCondition,ISBLANK($A498),
_xlpm.Calculation,IF(_xlpm.IsPeriodBlankCondition,"",IF(_xlpm.IsPrincipalRemainingBlankCondition,"",IF(_xlpm.IsPrincipalRemainingZeroCondition,"",_xlpm.Payment))),
_xlpm.Calculation
)</f>
        <v/>
      </c>
      <c r="E498" s="5" t="str">
        <f>_xlfn.LET(
_xlpm.StartingPrincipalBalance,$H497,
_xlpm.IsPrincipalRemainingZeroCondition,ROUND($H497,2)=0,
_xlpm.IsPrincipalRemainingBlankCondition,$H497="",
_xlpm.IsPeriodBlankCondition,ISBLANK($A498),
_xlpm.Calculation,IF(_xlpm.IsPeriodBlankCondition,"",IF(_xlpm.IsPrincipalRemainingBlankCondition,"",IF(_xlpm.IsPrincipalRemainingZeroCondition,"",_xlpm.StartingPrincipalBalance))),
_xlpm.Calculation
)</f>
        <v/>
      </c>
      <c r="F498" s="5" t="str" cm="1">
        <f t="array" ref="F498">_xlfn.LET(
_xlpm.InterestCalculation,$H497*($C498/12),
_xlpm.IsPrincipalRemainingZeroCondition,ROUND($H497,2)=0,
_xlpm.IsPrincipalRemainingBlankCondition,$H497="",
_xlpm.IsPeriodBlankCondition,ISBLANK($A498),
_xlpm.Calculation,IF(_xlpm.IsPeriodBlankCondition,"",IF(_xlpm.IsPrincipalRemainingBlankCondition,"",IF(_xlpm.IsPrincipalRemainingZeroCondition,"",_xlpm.InterestCalculation))),
_xlpm.Calculation
)</f>
        <v/>
      </c>
      <c r="G498" s="5" t="str">
        <f>_xlfn.LET(
_xlpm.PrincipalOwedCalculation,$D498-$F498,
_xlpm.IsPrincipalLessThenOrEqualToMonthlyPaymentCondition,$H497&lt;=$D498,
_xlpm.IsPrincipalZeroCondition,ROUND($H497,2) = 0,
_xlpm.IsPrincipalRemainingBlankCondition,$H497="",
_xlpm.IsPeriodBlankCondition,ISBLANK($A498),
_xlpm.Calculation,IF(_xlpm.IsPeriodBlankCondition,"",IF(_xlpm.IsPrincipalRemainingBlankCondition,"",IF(_xlpm.IsPrincipalZeroCondition,"",IF(_xlpm.IsPrincipalLessThenOrEqualToMonthlyPaymentCondition,$H497,_xlpm.PrincipalOwedCalculation)))),
_xlpm.Calculation
)</f>
        <v/>
      </c>
      <c r="H498" s="5" t="str">
        <f>_xlfn.LET(
_xlpm.StartingBalanceGreaterThanPrincipalOwedPlusPrepaymentCondition,$E498&gt;=$G498,
_xlpm.IsPrincpalOwedPlusPrepaymentLessThanOrEqualToPrincipalRemainingCondition,ROUND($G498,2)&lt;=ROUND($H497,2),
_xlpm.IsCurrentPrincapalOwedAmtGreaterThanPrevPrincipalOwedCondition,$G497&gt;$H497,
_xlpm.IsPrincipalZeroCondition,ROUND($H497,2) = 0,
_xlpm.IsPrincipalRemainingBlankCondition,$H497="",
_xlpm.IsPeriodBlankCondition,ISBLANK($A498),
_xlpm.Calculation,IF(_xlpm.IsPeriodBlankCondition,"",IF(_xlpm.IsPrincipalRemainingBlankCondition,"",IF(_xlpm.IsPrincipalZeroCondition,"",IF(_xlpm.StartingBalanceGreaterThanPrincipalOwedPlusPrepaymentCondition,$E498-$G498,0)))),
_xlpm.Calculation
)</f>
        <v/>
      </c>
      <c r="I498" s="5" t="str">
        <f>_xlfn.LET(
_xlpm.PrincpalRemainingCalculation,$B$11,
_xlpm.IsPrincipalZeroCondition,ROUND($H497,2) = 0,
_xlpm.IsPrincipalRemainingBlankCondition,$H497="",
_xlpm.IsPeriodBlankCondition,ISBLANK($A498),
_xlpm.Calculation,IF(_xlpm.IsPeriodBlankCondition,"",IF(_xlpm.IsPrincipalRemainingBlankCondition,"",IF(_xlpm.IsPrincipalZeroCondition,"",_xlpm.PrincpalRemainingCalculation))),
_xlpm.Calculation
)</f>
        <v/>
      </c>
      <c r="J498" s="5" t="str">
        <f>_xlfn.LET(
_xlpm.IsPrincipalRemainingLessThanOrEqualToPMICutoffAmtCondition,$H497&lt;=$B$2*(1-$B$13),
_xlpm.PMIMonthlyPayment,$B$17,
_xlpm.IsPrincipalZeroCondition,ROUND($H497,2) = 0,
_xlpm.IsPrincipalRemainingBlankCondition,$H497="",
_xlpm.IsPeriodBlankCondition,ISBLANK($A498),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98" s="5" t="str">
        <f>_xlfn.LET(
_xlpm.IfPMIOwedIsBlank,IF($J498 = "",0,$J498),
_xlpm.TotalMonthlyPaymentCalculation,$F498+$G498+$I498+_xlpm.IfPMIOwedIsBlank,
_xlpm.IsPrincipalZeroCondition,ROUND($H497,2) = 0,
_xlpm.IsPrincipalRemainingBlankCondition,$H497="",
_xlpm.IsPeriodBlankCondition,ISBLANK($A498),
_xlpm.Calculation,IF(_xlpm.IsPeriodBlankCondition,"",IF(_xlpm.IsPrincipalRemainingBlankCondition,"",IF(_xlpm.IsPrincipalZeroCondition,"",_xlpm.TotalMonthlyPaymentCalculation))),
_xlpm.Calculation
)</f>
        <v/>
      </c>
      <c r="N498" s="5"/>
    </row>
    <row r="499" spans="2:14" x14ac:dyDescent="0.3">
      <c r="B499" s="53" t="str">
        <f t="shared" si="7"/>
        <v/>
      </c>
      <c r="C499" s="70" t="str">
        <f>IF(ISBLANK($A499),"",'Variable Mortgage Schedule'!$C499)</f>
        <v/>
      </c>
      <c r="D499" s="63" t="str">
        <f>_xlfn.LET(
_xlpm.Payment,IF(OR($C499&lt;&gt;$C498,$C498=""),-PMT($C499/12,COUNT($A499:$A$625),$H498),$D498),
_xlpm.IsPrincipalRemainingZeroCondition,ROUND($H498,2)=0,
_xlpm.IsPrincipalRemainingBlankCondition,$H498="",
_xlpm.IsPeriodBlankCondition,ISBLANK($A499),
_xlpm.Calculation,IF(_xlpm.IsPeriodBlankCondition,"",IF(_xlpm.IsPrincipalRemainingBlankCondition,"",IF(_xlpm.IsPrincipalRemainingZeroCondition,"",_xlpm.Payment))),
_xlpm.Calculation
)</f>
        <v/>
      </c>
      <c r="E499" s="5" t="str">
        <f>_xlfn.LET(
_xlpm.StartingPrincipalBalance,$H498,
_xlpm.IsPrincipalRemainingZeroCondition,ROUND($H498,2)=0,
_xlpm.IsPrincipalRemainingBlankCondition,$H498="",
_xlpm.IsPeriodBlankCondition,ISBLANK($A499),
_xlpm.Calculation,IF(_xlpm.IsPeriodBlankCondition,"",IF(_xlpm.IsPrincipalRemainingBlankCondition,"",IF(_xlpm.IsPrincipalRemainingZeroCondition,"",_xlpm.StartingPrincipalBalance))),
_xlpm.Calculation
)</f>
        <v/>
      </c>
      <c r="F499" s="5" t="str" cm="1">
        <f t="array" ref="F499">_xlfn.LET(
_xlpm.InterestCalculation,$H498*($C499/12),
_xlpm.IsPrincipalRemainingZeroCondition,ROUND($H498,2)=0,
_xlpm.IsPrincipalRemainingBlankCondition,$H498="",
_xlpm.IsPeriodBlankCondition,ISBLANK($A499),
_xlpm.Calculation,IF(_xlpm.IsPeriodBlankCondition,"",IF(_xlpm.IsPrincipalRemainingBlankCondition,"",IF(_xlpm.IsPrincipalRemainingZeroCondition,"",_xlpm.InterestCalculation))),
_xlpm.Calculation
)</f>
        <v/>
      </c>
      <c r="G499" s="5" t="str">
        <f>_xlfn.LET(
_xlpm.PrincipalOwedCalculation,$D499-$F499,
_xlpm.IsPrincipalLessThenOrEqualToMonthlyPaymentCondition,$H498&lt;=$D499,
_xlpm.IsPrincipalZeroCondition,ROUND($H498,2) = 0,
_xlpm.IsPrincipalRemainingBlankCondition,$H498="",
_xlpm.IsPeriodBlankCondition,ISBLANK($A499),
_xlpm.Calculation,IF(_xlpm.IsPeriodBlankCondition,"",IF(_xlpm.IsPrincipalRemainingBlankCondition,"",IF(_xlpm.IsPrincipalZeroCondition,"",IF(_xlpm.IsPrincipalLessThenOrEqualToMonthlyPaymentCondition,$H498,_xlpm.PrincipalOwedCalculation)))),
_xlpm.Calculation
)</f>
        <v/>
      </c>
      <c r="H499" s="5" t="str">
        <f>_xlfn.LET(
_xlpm.StartingBalanceGreaterThanPrincipalOwedPlusPrepaymentCondition,$E499&gt;=$G499,
_xlpm.IsPrincpalOwedPlusPrepaymentLessThanOrEqualToPrincipalRemainingCondition,ROUND($G499,2)&lt;=ROUND($H498,2),
_xlpm.IsCurrentPrincapalOwedAmtGreaterThanPrevPrincipalOwedCondition,$G498&gt;$H498,
_xlpm.IsPrincipalZeroCondition,ROUND($H498,2) = 0,
_xlpm.IsPrincipalRemainingBlankCondition,$H498="",
_xlpm.IsPeriodBlankCondition,ISBLANK($A499),
_xlpm.Calculation,IF(_xlpm.IsPeriodBlankCondition,"",IF(_xlpm.IsPrincipalRemainingBlankCondition,"",IF(_xlpm.IsPrincipalZeroCondition,"",IF(_xlpm.StartingBalanceGreaterThanPrincipalOwedPlusPrepaymentCondition,$E499-$G499,0)))),
_xlpm.Calculation
)</f>
        <v/>
      </c>
      <c r="I499" s="5" t="str">
        <f>_xlfn.LET(
_xlpm.PrincpalRemainingCalculation,$B$11,
_xlpm.IsPrincipalZeroCondition,ROUND($H498,2) = 0,
_xlpm.IsPrincipalRemainingBlankCondition,$H498="",
_xlpm.IsPeriodBlankCondition,ISBLANK($A499),
_xlpm.Calculation,IF(_xlpm.IsPeriodBlankCondition,"",IF(_xlpm.IsPrincipalRemainingBlankCondition,"",IF(_xlpm.IsPrincipalZeroCondition,"",_xlpm.PrincpalRemainingCalculation))),
_xlpm.Calculation
)</f>
        <v/>
      </c>
      <c r="J499" s="5" t="str">
        <f>_xlfn.LET(
_xlpm.IsPrincipalRemainingLessThanOrEqualToPMICutoffAmtCondition,$H498&lt;=$B$2*(1-$B$13),
_xlpm.PMIMonthlyPayment,$B$17,
_xlpm.IsPrincipalZeroCondition,ROUND($H498,2) = 0,
_xlpm.IsPrincipalRemainingBlankCondition,$H498="",
_xlpm.IsPeriodBlankCondition,ISBLANK($A499),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99" s="5" t="str">
        <f>_xlfn.LET(
_xlpm.IfPMIOwedIsBlank,IF($J499 = "",0,$J499),
_xlpm.TotalMonthlyPaymentCalculation,$F499+$G499+$I499+_xlpm.IfPMIOwedIsBlank,
_xlpm.IsPrincipalZeroCondition,ROUND($H498,2) = 0,
_xlpm.IsPrincipalRemainingBlankCondition,$H498="",
_xlpm.IsPeriodBlankCondition,ISBLANK($A499),
_xlpm.Calculation,IF(_xlpm.IsPeriodBlankCondition,"",IF(_xlpm.IsPrincipalRemainingBlankCondition,"",IF(_xlpm.IsPrincipalZeroCondition,"",_xlpm.TotalMonthlyPaymentCalculation))),
_xlpm.Calculation
)</f>
        <v/>
      </c>
      <c r="N499" s="5"/>
    </row>
    <row r="500" spans="2:14" x14ac:dyDescent="0.3">
      <c r="B500" s="53" t="str">
        <f t="shared" si="7"/>
        <v/>
      </c>
      <c r="C500" s="70" t="str">
        <f>IF(ISBLANK($A500),"",'Variable Mortgage Schedule'!$C500)</f>
        <v/>
      </c>
      <c r="D500" s="63" t="str">
        <f>_xlfn.LET(
_xlpm.Payment,IF(OR($C500&lt;&gt;$C499,$C499=""),-PMT($C500/12,COUNT($A500:$A$625),$H499),$D499),
_xlpm.IsPrincipalRemainingZeroCondition,ROUND($H499,2)=0,
_xlpm.IsPrincipalRemainingBlankCondition,$H499="",
_xlpm.IsPeriodBlankCondition,ISBLANK($A500),
_xlpm.Calculation,IF(_xlpm.IsPeriodBlankCondition,"",IF(_xlpm.IsPrincipalRemainingBlankCondition,"",IF(_xlpm.IsPrincipalRemainingZeroCondition,"",_xlpm.Payment))),
_xlpm.Calculation
)</f>
        <v/>
      </c>
      <c r="E500" s="5" t="str">
        <f>_xlfn.LET(
_xlpm.StartingPrincipalBalance,$H499,
_xlpm.IsPrincipalRemainingZeroCondition,ROUND($H499,2)=0,
_xlpm.IsPrincipalRemainingBlankCondition,$H499="",
_xlpm.IsPeriodBlankCondition,ISBLANK($A500),
_xlpm.Calculation,IF(_xlpm.IsPeriodBlankCondition,"",IF(_xlpm.IsPrincipalRemainingBlankCondition,"",IF(_xlpm.IsPrincipalRemainingZeroCondition,"",_xlpm.StartingPrincipalBalance))),
_xlpm.Calculation
)</f>
        <v/>
      </c>
      <c r="F500" s="5" t="str" cm="1">
        <f t="array" ref="F500">_xlfn.LET(
_xlpm.InterestCalculation,$H499*($C500/12),
_xlpm.IsPrincipalRemainingZeroCondition,ROUND($H499,2)=0,
_xlpm.IsPrincipalRemainingBlankCondition,$H499="",
_xlpm.IsPeriodBlankCondition,ISBLANK($A500),
_xlpm.Calculation,IF(_xlpm.IsPeriodBlankCondition,"",IF(_xlpm.IsPrincipalRemainingBlankCondition,"",IF(_xlpm.IsPrincipalRemainingZeroCondition,"",_xlpm.InterestCalculation))),
_xlpm.Calculation
)</f>
        <v/>
      </c>
      <c r="G500" s="5" t="str">
        <f>_xlfn.LET(
_xlpm.PrincipalOwedCalculation,$D500-$F500,
_xlpm.IsPrincipalLessThenOrEqualToMonthlyPaymentCondition,$H499&lt;=$D500,
_xlpm.IsPrincipalZeroCondition,ROUND($H499,2) = 0,
_xlpm.IsPrincipalRemainingBlankCondition,$H499="",
_xlpm.IsPeriodBlankCondition,ISBLANK($A500),
_xlpm.Calculation,IF(_xlpm.IsPeriodBlankCondition,"",IF(_xlpm.IsPrincipalRemainingBlankCondition,"",IF(_xlpm.IsPrincipalZeroCondition,"",IF(_xlpm.IsPrincipalLessThenOrEqualToMonthlyPaymentCondition,$H499,_xlpm.PrincipalOwedCalculation)))),
_xlpm.Calculation
)</f>
        <v/>
      </c>
      <c r="H500" s="5" t="str">
        <f>_xlfn.LET(
_xlpm.StartingBalanceGreaterThanPrincipalOwedPlusPrepaymentCondition,$E500&gt;=$G500,
_xlpm.IsPrincpalOwedPlusPrepaymentLessThanOrEqualToPrincipalRemainingCondition,ROUND($G500,2)&lt;=ROUND($H499,2),
_xlpm.IsCurrentPrincapalOwedAmtGreaterThanPrevPrincipalOwedCondition,$G499&gt;$H499,
_xlpm.IsPrincipalZeroCondition,ROUND($H499,2) = 0,
_xlpm.IsPrincipalRemainingBlankCondition,$H499="",
_xlpm.IsPeriodBlankCondition,ISBLANK($A500),
_xlpm.Calculation,IF(_xlpm.IsPeriodBlankCondition,"",IF(_xlpm.IsPrincipalRemainingBlankCondition,"",IF(_xlpm.IsPrincipalZeroCondition,"",IF(_xlpm.StartingBalanceGreaterThanPrincipalOwedPlusPrepaymentCondition,$E500-$G500,0)))),
_xlpm.Calculation
)</f>
        <v/>
      </c>
      <c r="I500" s="5" t="str">
        <f>_xlfn.LET(
_xlpm.PrincpalRemainingCalculation,$B$11,
_xlpm.IsPrincipalZeroCondition,ROUND($H499,2) = 0,
_xlpm.IsPrincipalRemainingBlankCondition,$H499="",
_xlpm.IsPeriodBlankCondition,ISBLANK($A500),
_xlpm.Calculation,IF(_xlpm.IsPeriodBlankCondition,"",IF(_xlpm.IsPrincipalRemainingBlankCondition,"",IF(_xlpm.IsPrincipalZeroCondition,"",_xlpm.PrincpalRemainingCalculation))),
_xlpm.Calculation
)</f>
        <v/>
      </c>
      <c r="J500" s="5" t="str">
        <f>_xlfn.LET(
_xlpm.IsPrincipalRemainingLessThanOrEqualToPMICutoffAmtCondition,$H499&lt;=$B$2*(1-$B$13),
_xlpm.PMIMonthlyPayment,$B$17,
_xlpm.IsPrincipalZeroCondition,ROUND($H499,2) = 0,
_xlpm.IsPrincipalRemainingBlankCondition,$H499="",
_xlpm.IsPeriodBlankCondition,ISBLANK($A500),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00" s="5" t="str">
        <f>_xlfn.LET(
_xlpm.IfPMIOwedIsBlank,IF($J500 = "",0,$J500),
_xlpm.TotalMonthlyPaymentCalculation,$F500+$G500+$I500+_xlpm.IfPMIOwedIsBlank,
_xlpm.IsPrincipalZeroCondition,ROUND($H499,2) = 0,
_xlpm.IsPrincipalRemainingBlankCondition,$H499="",
_xlpm.IsPeriodBlankCondition,ISBLANK($A500),
_xlpm.Calculation,IF(_xlpm.IsPeriodBlankCondition,"",IF(_xlpm.IsPrincipalRemainingBlankCondition,"",IF(_xlpm.IsPrincipalZeroCondition,"",_xlpm.TotalMonthlyPaymentCalculation))),
_xlpm.Calculation
)</f>
        <v/>
      </c>
      <c r="N500" s="5"/>
    </row>
    <row r="501" spans="2:14" x14ac:dyDescent="0.3">
      <c r="B501" s="53" t="str">
        <f t="shared" si="7"/>
        <v/>
      </c>
      <c r="C501" s="70" t="str">
        <f>IF(ISBLANK($A501),"",'Variable Mortgage Schedule'!$C501)</f>
        <v/>
      </c>
      <c r="D501" s="63" t="str">
        <f>_xlfn.LET(
_xlpm.Payment,IF(OR($C501&lt;&gt;$C500,$C500=""),-PMT($C501/12,COUNT($A501:$A$625),$H500),$D500),
_xlpm.IsPrincipalRemainingZeroCondition,ROUND($H500,2)=0,
_xlpm.IsPrincipalRemainingBlankCondition,$H500="",
_xlpm.IsPeriodBlankCondition,ISBLANK($A501),
_xlpm.Calculation,IF(_xlpm.IsPeriodBlankCondition,"",IF(_xlpm.IsPrincipalRemainingBlankCondition,"",IF(_xlpm.IsPrincipalRemainingZeroCondition,"",_xlpm.Payment))),
_xlpm.Calculation
)</f>
        <v/>
      </c>
      <c r="E501" s="5" t="str">
        <f>_xlfn.LET(
_xlpm.StartingPrincipalBalance,$H500,
_xlpm.IsPrincipalRemainingZeroCondition,ROUND($H500,2)=0,
_xlpm.IsPrincipalRemainingBlankCondition,$H500="",
_xlpm.IsPeriodBlankCondition,ISBLANK($A501),
_xlpm.Calculation,IF(_xlpm.IsPeriodBlankCondition,"",IF(_xlpm.IsPrincipalRemainingBlankCondition,"",IF(_xlpm.IsPrincipalRemainingZeroCondition,"",_xlpm.StartingPrincipalBalance))),
_xlpm.Calculation
)</f>
        <v/>
      </c>
      <c r="F501" s="5" t="str" cm="1">
        <f t="array" ref="F501">_xlfn.LET(
_xlpm.InterestCalculation,$H500*($C501/12),
_xlpm.IsPrincipalRemainingZeroCondition,ROUND($H500,2)=0,
_xlpm.IsPrincipalRemainingBlankCondition,$H500="",
_xlpm.IsPeriodBlankCondition,ISBLANK($A501),
_xlpm.Calculation,IF(_xlpm.IsPeriodBlankCondition,"",IF(_xlpm.IsPrincipalRemainingBlankCondition,"",IF(_xlpm.IsPrincipalRemainingZeroCondition,"",_xlpm.InterestCalculation))),
_xlpm.Calculation
)</f>
        <v/>
      </c>
      <c r="G501" s="5" t="str">
        <f>_xlfn.LET(
_xlpm.PrincipalOwedCalculation,$D501-$F501,
_xlpm.IsPrincipalLessThenOrEqualToMonthlyPaymentCondition,$H500&lt;=$D501,
_xlpm.IsPrincipalZeroCondition,ROUND($H500,2) = 0,
_xlpm.IsPrincipalRemainingBlankCondition,$H500="",
_xlpm.IsPeriodBlankCondition,ISBLANK($A501),
_xlpm.Calculation,IF(_xlpm.IsPeriodBlankCondition,"",IF(_xlpm.IsPrincipalRemainingBlankCondition,"",IF(_xlpm.IsPrincipalZeroCondition,"",IF(_xlpm.IsPrincipalLessThenOrEqualToMonthlyPaymentCondition,$H500,_xlpm.PrincipalOwedCalculation)))),
_xlpm.Calculation
)</f>
        <v/>
      </c>
      <c r="H501" s="5" t="str">
        <f>_xlfn.LET(
_xlpm.StartingBalanceGreaterThanPrincipalOwedPlusPrepaymentCondition,$E501&gt;=$G501,
_xlpm.IsPrincpalOwedPlusPrepaymentLessThanOrEqualToPrincipalRemainingCondition,ROUND($G501,2)&lt;=ROUND($H500,2),
_xlpm.IsCurrentPrincapalOwedAmtGreaterThanPrevPrincipalOwedCondition,$G500&gt;$H500,
_xlpm.IsPrincipalZeroCondition,ROUND($H500,2) = 0,
_xlpm.IsPrincipalRemainingBlankCondition,$H500="",
_xlpm.IsPeriodBlankCondition,ISBLANK($A501),
_xlpm.Calculation,IF(_xlpm.IsPeriodBlankCondition,"",IF(_xlpm.IsPrincipalRemainingBlankCondition,"",IF(_xlpm.IsPrincipalZeroCondition,"",IF(_xlpm.StartingBalanceGreaterThanPrincipalOwedPlusPrepaymentCondition,$E501-$G501,0)))),
_xlpm.Calculation
)</f>
        <v/>
      </c>
      <c r="I501" s="5" t="str">
        <f>_xlfn.LET(
_xlpm.PrincpalRemainingCalculation,$B$11,
_xlpm.IsPrincipalZeroCondition,ROUND($H500,2) = 0,
_xlpm.IsPrincipalRemainingBlankCondition,$H500="",
_xlpm.IsPeriodBlankCondition,ISBLANK($A501),
_xlpm.Calculation,IF(_xlpm.IsPeriodBlankCondition,"",IF(_xlpm.IsPrincipalRemainingBlankCondition,"",IF(_xlpm.IsPrincipalZeroCondition,"",_xlpm.PrincpalRemainingCalculation))),
_xlpm.Calculation
)</f>
        <v/>
      </c>
      <c r="J501" s="5" t="str">
        <f>_xlfn.LET(
_xlpm.IsPrincipalRemainingLessThanOrEqualToPMICutoffAmtCondition,$H500&lt;=$B$2*(1-$B$13),
_xlpm.PMIMonthlyPayment,$B$17,
_xlpm.IsPrincipalZeroCondition,ROUND($H500,2) = 0,
_xlpm.IsPrincipalRemainingBlankCondition,$H500="",
_xlpm.IsPeriodBlankCondition,ISBLANK($A501),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01" s="5" t="str">
        <f>_xlfn.LET(
_xlpm.IfPMIOwedIsBlank,IF($J501 = "",0,$J501),
_xlpm.TotalMonthlyPaymentCalculation,$F501+$G501+$I501+_xlpm.IfPMIOwedIsBlank,
_xlpm.IsPrincipalZeroCondition,ROUND($H500,2) = 0,
_xlpm.IsPrincipalRemainingBlankCondition,$H500="",
_xlpm.IsPeriodBlankCondition,ISBLANK($A501),
_xlpm.Calculation,IF(_xlpm.IsPeriodBlankCondition,"",IF(_xlpm.IsPrincipalRemainingBlankCondition,"",IF(_xlpm.IsPrincipalZeroCondition,"",_xlpm.TotalMonthlyPaymentCalculation))),
_xlpm.Calculation
)</f>
        <v/>
      </c>
      <c r="N501" s="5"/>
    </row>
    <row r="502" spans="2:14" x14ac:dyDescent="0.3">
      <c r="B502" s="53" t="str">
        <f t="shared" si="7"/>
        <v/>
      </c>
      <c r="C502" s="70" t="str">
        <f>IF(ISBLANK($A502),"",'Variable Mortgage Schedule'!$C502)</f>
        <v/>
      </c>
      <c r="D502" s="63" t="str">
        <f>_xlfn.LET(
_xlpm.Payment,IF(OR($C502&lt;&gt;$C501,$C501=""),-PMT($C502/12,COUNT($A502:$A$625),$H501),$D501),
_xlpm.IsPrincipalRemainingZeroCondition,ROUND($H501,2)=0,
_xlpm.IsPrincipalRemainingBlankCondition,$H501="",
_xlpm.IsPeriodBlankCondition,ISBLANK($A502),
_xlpm.Calculation,IF(_xlpm.IsPeriodBlankCondition,"",IF(_xlpm.IsPrincipalRemainingBlankCondition,"",IF(_xlpm.IsPrincipalRemainingZeroCondition,"",_xlpm.Payment))),
_xlpm.Calculation
)</f>
        <v/>
      </c>
      <c r="E502" s="5" t="str">
        <f>_xlfn.LET(
_xlpm.StartingPrincipalBalance,$H501,
_xlpm.IsPrincipalRemainingZeroCondition,ROUND($H501,2)=0,
_xlpm.IsPrincipalRemainingBlankCondition,$H501="",
_xlpm.IsPeriodBlankCondition,ISBLANK($A502),
_xlpm.Calculation,IF(_xlpm.IsPeriodBlankCondition,"",IF(_xlpm.IsPrincipalRemainingBlankCondition,"",IF(_xlpm.IsPrincipalRemainingZeroCondition,"",_xlpm.StartingPrincipalBalance))),
_xlpm.Calculation
)</f>
        <v/>
      </c>
      <c r="F502" s="5" t="str" cm="1">
        <f t="array" ref="F502">_xlfn.LET(
_xlpm.InterestCalculation,$H501*($C502/12),
_xlpm.IsPrincipalRemainingZeroCondition,ROUND($H501,2)=0,
_xlpm.IsPrincipalRemainingBlankCondition,$H501="",
_xlpm.IsPeriodBlankCondition,ISBLANK($A502),
_xlpm.Calculation,IF(_xlpm.IsPeriodBlankCondition,"",IF(_xlpm.IsPrincipalRemainingBlankCondition,"",IF(_xlpm.IsPrincipalRemainingZeroCondition,"",_xlpm.InterestCalculation))),
_xlpm.Calculation
)</f>
        <v/>
      </c>
      <c r="G502" s="5" t="str">
        <f>_xlfn.LET(
_xlpm.PrincipalOwedCalculation,$D502-$F502,
_xlpm.IsPrincipalLessThenOrEqualToMonthlyPaymentCondition,$H501&lt;=$D502,
_xlpm.IsPrincipalZeroCondition,ROUND($H501,2) = 0,
_xlpm.IsPrincipalRemainingBlankCondition,$H501="",
_xlpm.IsPeriodBlankCondition,ISBLANK($A502),
_xlpm.Calculation,IF(_xlpm.IsPeriodBlankCondition,"",IF(_xlpm.IsPrincipalRemainingBlankCondition,"",IF(_xlpm.IsPrincipalZeroCondition,"",IF(_xlpm.IsPrincipalLessThenOrEqualToMonthlyPaymentCondition,$H501,_xlpm.PrincipalOwedCalculation)))),
_xlpm.Calculation
)</f>
        <v/>
      </c>
      <c r="H502" s="5" t="str">
        <f>_xlfn.LET(
_xlpm.StartingBalanceGreaterThanPrincipalOwedPlusPrepaymentCondition,$E502&gt;=$G502,
_xlpm.IsPrincpalOwedPlusPrepaymentLessThanOrEqualToPrincipalRemainingCondition,ROUND($G502,2)&lt;=ROUND($H501,2),
_xlpm.IsCurrentPrincapalOwedAmtGreaterThanPrevPrincipalOwedCondition,$G501&gt;$H501,
_xlpm.IsPrincipalZeroCondition,ROUND($H501,2) = 0,
_xlpm.IsPrincipalRemainingBlankCondition,$H501="",
_xlpm.IsPeriodBlankCondition,ISBLANK($A502),
_xlpm.Calculation,IF(_xlpm.IsPeriodBlankCondition,"",IF(_xlpm.IsPrincipalRemainingBlankCondition,"",IF(_xlpm.IsPrincipalZeroCondition,"",IF(_xlpm.StartingBalanceGreaterThanPrincipalOwedPlusPrepaymentCondition,$E502-$G502,0)))),
_xlpm.Calculation
)</f>
        <v/>
      </c>
      <c r="I502" s="5" t="str">
        <f>_xlfn.LET(
_xlpm.PrincpalRemainingCalculation,$B$11,
_xlpm.IsPrincipalZeroCondition,ROUND($H501,2) = 0,
_xlpm.IsPrincipalRemainingBlankCondition,$H501="",
_xlpm.IsPeriodBlankCondition,ISBLANK($A502),
_xlpm.Calculation,IF(_xlpm.IsPeriodBlankCondition,"",IF(_xlpm.IsPrincipalRemainingBlankCondition,"",IF(_xlpm.IsPrincipalZeroCondition,"",_xlpm.PrincpalRemainingCalculation))),
_xlpm.Calculation
)</f>
        <v/>
      </c>
      <c r="J502" s="5" t="str">
        <f>_xlfn.LET(
_xlpm.IsPrincipalRemainingLessThanOrEqualToPMICutoffAmtCondition,$H501&lt;=$B$2*(1-$B$13),
_xlpm.PMIMonthlyPayment,$B$17,
_xlpm.IsPrincipalZeroCondition,ROUND($H501,2) = 0,
_xlpm.IsPrincipalRemainingBlankCondition,$H501="",
_xlpm.IsPeriodBlankCondition,ISBLANK($A502),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02" s="5" t="str">
        <f>_xlfn.LET(
_xlpm.IfPMIOwedIsBlank,IF($J502 = "",0,$J502),
_xlpm.TotalMonthlyPaymentCalculation,$F502+$G502+$I502+_xlpm.IfPMIOwedIsBlank,
_xlpm.IsPrincipalZeroCondition,ROUND($H501,2) = 0,
_xlpm.IsPrincipalRemainingBlankCondition,$H501="",
_xlpm.IsPeriodBlankCondition,ISBLANK($A502),
_xlpm.Calculation,IF(_xlpm.IsPeriodBlankCondition,"",IF(_xlpm.IsPrincipalRemainingBlankCondition,"",IF(_xlpm.IsPrincipalZeroCondition,"",_xlpm.TotalMonthlyPaymentCalculation))),
_xlpm.Calculation
)</f>
        <v/>
      </c>
      <c r="N502" s="5"/>
    </row>
    <row r="503" spans="2:14" x14ac:dyDescent="0.3">
      <c r="B503" s="53" t="str">
        <f t="shared" si="7"/>
        <v/>
      </c>
      <c r="C503" s="70" t="str">
        <f>IF(ISBLANK($A503),"",'Variable Mortgage Schedule'!$C503)</f>
        <v/>
      </c>
      <c r="D503" s="63" t="str">
        <f>_xlfn.LET(
_xlpm.Payment,IF(OR($C503&lt;&gt;$C502,$C502=""),-PMT($C503/12,COUNT($A503:$A$625),$H502),$D502),
_xlpm.IsPrincipalRemainingZeroCondition,ROUND($H502,2)=0,
_xlpm.IsPrincipalRemainingBlankCondition,$H502="",
_xlpm.IsPeriodBlankCondition,ISBLANK($A503),
_xlpm.Calculation,IF(_xlpm.IsPeriodBlankCondition,"",IF(_xlpm.IsPrincipalRemainingBlankCondition,"",IF(_xlpm.IsPrincipalRemainingZeroCondition,"",_xlpm.Payment))),
_xlpm.Calculation
)</f>
        <v/>
      </c>
      <c r="E503" s="5" t="str">
        <f>_xlfn.LET(
_xlpm.StartingPrincipalBalance,$H502,
_xlpm.IsPrincipalRemainingZeroCondition,ROUND($H502,2)=0,
_xlpm.IsPrincipalRemainingBlankCondition,$H502="",
_xlpm.IsPeriodBlankCondition,ISBLANK($A503),
_xlpm.Calculation,IF(_xlpm.IsPeriodBlankCondition,"",IF(_xlpm.IsPrincipalRemainingBlankCondition,"",IF(_xlpm.IsPrincipalRemainingZeroCondition,"",_xlpm.StartingPrincipalBalance))),
_xlpm.Calculation
)</f>
        <v/>
      </c>
      <c r="F503" s="5" t="str" cm="1">
        <f t="array" ref="F503">_xlfn.LET(
_xlpm.InterestCalculation,$H502*($C503/12),
_xlpm.IsPrincipalRemainingZeroCondition,ROUND($H502,2)=0,
_xlpm.IsPrincipalRemainingBlankCondition,$H502="",
_xlpm.IsPeriodBlankCondition,ISBLANK($A503),
_xlpm.Calculation,IF(_xlpm.IsPeriodBlankCondition,"",IF(_xlpm.IsPrincipalRemainingBlankCondition,"",IF(_xlpm.IsPrincipalRemainingZeroCondition,"",_xlpm.InterestCalculation))),
_xlpm.Calculation
)</f>
        <v/>
      </c>
      <c r="G503" s="5" t="str">
        <f>_xlfn.LET(
_xlpm.PrincipalOwedCalculation,$D503-$F503,
_xlpm.IsPrincipalLessThenOrEqualToMonthlyPaymentCondition,$H502&lt;=$D503,
_xlpm.IsPrincipalZeroCondition,ROUND($H502,2) = 0,
_xlpm.IsPrincipalRemainingBlankCondition,$H502="",
_xlpm.IsPeriodBlankCondition,ISBLANK($A503),
_xlpm.Calculation,IF(_xlpm.IsPeriodBlankCondition,"",IF(_xlpm.IsPrincipalRemainingBlankCondition,"",IF(_xlpm.IsPrincipalZeroCondition,"",IF(_xlpm.IsPrincipalLessThenOrEqualToMonthlyPaymentCondition,$H502,_xlpm.PrincipalOwedCalculation)))),
_xlpm.Calculation
)</f>
        <v/>
      </c>
      <c r="H503" s="5" t="str">
        <f>_xlfn.LET(
_xlpm.StartingBalanceGreaterThanPrincipalOwedPlusPrepaymentCondition,$E503&gt;=$G503,
_xlpm.IsPrincpalOwedPlusPrepaymentLessThanOrEqualToPrincipalRemainingCondition,ROUND($G503,2)&lt;=ROUND($H502,2),
_xlpm.IsCurrentPrincapalOwedAmtGreaterThanPrevPrincipalOwedCondition,$G502&gt;$H502,
_xlpm.IsPrincipalZeroCondition,ROUND($H502,2) = 0,
_xlpm.IsPrincipalRemainingBlankCondition,$H502="",
_xlpm.IsPeriodBlankCondition,ISBLANK($A503),
_xlpm.Calculation,IF(_xlpm.IsPeriodBlankCondition,"",IF(_xlpm.IsPrincipalRemainingBlankCondition,"",IF(_xlpm.IsPrincipalZeroCondition,"",IF(_xlpm.StartingBalanceGreaterThanPrincipalOwedPlusPrepaymentCondition,$E503-$G503,0)))),
_xlpm.Calculation
)</f>
        <v/>
      </c>
      <c r="I503" s="5" t="str">
        <f>_xlfn.LET(
_xlpm.PrincpalRemainingCalculation,$B$11,
_xlpm.IsPrincipalZeroCondition,ROUND($H502,2) = 0,
_xlpm.IsPrincipalRemainingBlankCondition,$H502="",
_xlpm.IsPeriodBlankCondition,ISBLANK($A503),
_xlpm.Calculation,IF(_xlpm.IsPeriodBlankCondition,"",IF(_xlpm.IsPrincipalRemainingBlankCondition,"",IF(_xlpm.IsPrincipalZeroCondition,"",_xlpm.PrincpalRemainingCalculation))),
_xlpm.Calculation
)</f>
        <v/>
      </c>
      <c r="J503" s="5" t="str">
        <f>_xlfn.LET(
_xlpm.IsPrincipalRemainingLessThanOrEqualToPMICutoffAmtCondition,$H502&lt;=$B$2*(1-$B$13),
_xlpm.PMIMonthlyPayment,$B$17,
_xlpm.IsPrincipalZeroCondition,ROUND($H502,2) = 0,
_xlpm.IsPrincipalRemainingBlankCondition,$H502="",
_xlpm.IsPeriodBlankCondition,ISBLANK($A503),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03" s="5" t="str">
        <f>_xlfn.LET(
_xlpm.IfPMIOwedIsBlank,IF($J503 = "",0,$J503),
_xlpm.TotalMonthlyPaymentCalculation,$F503+$G503+$I503+_xlpm.IfPMIOwedIsBlank,
_xlpm.IsPrincipalZeroCondition,ROUND($H502,2) = 0,
_xlpm.IsPrincipalRemainingBlankCondition,$H502="",
_xlpm.IsPeriodBlankCondition,ISBLANK($A503),
_xlpm.Calculation,IF(_xlpm.IsPeriodBlankCondition,"",IF(_xlpm.IsPrincipalRemainingBlankCondition,"",IF(_xlpm.IsPrincipalZeroCondition,"",_xlpm.TotalMonthlyPaymentCalculation))),
_xlpm.Calculation
)</f>
        <v/>
      </c>
      <c r="N503" s="5"/>
    </row>
    <row r="504" spans="2:14" x14ac:dyDescent="0.3">
      <c r="B504" s="53" t="str">
        <f t="shared" si="7"/>
        <v/>
      </c>
      <c r="C504" s="70" t="str">
        <f>IF(ISBLANK($A504),"",'Variable Mortgage Schedule'!$C504)</f>
        <v/>
      </c>
      <c r="D504" s="63" t="str">
        <f>_xlfn.LET(
_xlpm.Payment,IF(OR($C504&lt;&gt;$C503,$C503=""),-PMT($C504/12,COUNT($A504:$A$625),$H503),$D503),
_xlpm.IsPrincipalRemainingZeroCondition,ROUND($H503,2)=0,
_xlpm.IsPrincipalRemainingBlankCondition,$H503="",
_xlpm.IsPeriodBlankCondition,ISBLANK($A504),
_xlpm.Calculation,IF(_xlpm.IsPeriodBlankCondition,"",IF(_xlpm.IsPrincipalRemainingBlankCondition,"",IF(_xlpm.IsPrincipalRemainingZeroCondition,"",_xlpm.Payment))),
_xlpm.Calculation
)</f>
        <v/>
      </c>
      <c r="E504" s="5" t="str">
        <f>_xlfn.LET(
_xlpm.StartingPrincipalBalance,$H503,
_xlpm.IsPrincipalRemainingZeroCondition,ROUND($H503,2)=0,
_xlpm.IsPrincipalRemainingBlankCondition,$H503="",
_xlpm.IsPeriodBlankCondition,ISBLANK($A504),
_xlpm.Calculation,IF(_xlpm.IsPeriodBlankCondition,"",IF(_xlpm.IsPrincipalRemainingBlankCondition,"",IF(_xlpm.IsPrincipalRemainingZeroCondition,"",_xlpm.StartingPrincipalBalance))),
_xlpm.Calculation
)</f>
        <v/>
      </c>
      <c r="F504" s="5" t="str" cm="1">
        <f t="array" ref="F504">_xlfn.LET(
_xlpm.InterestCalculation,$H503*($C504/12),
_xlpm.IsPrincipalRemainingZeroCondition,ROUND($H503,2)=0,
_xlpm.IsPrincipalRemainingBlankCondition,$H503="",
_xlpm.IsPeriodBlankCondition,ISBLANK($A504),
_xlpm.Calculation,IF(_xlpm.IsPeriodBlankCondition,"",IF(_xlpm.IsPrincipalRemainingBlankCondition,"",IF(_xlpm.IsPrincipalRemainingZeroCondition,"",_xlpm.InterestCalculation))),
_xlpm.Calculation
)</f>
        <v/>
      </c>
      <c r="G504" s="5" t="str">
        <f>_xlfn.LET(
_xlpm.PrincipalOwedCalculation,$D504-$F504,
_xlpm.IsPrincipalLessThenOrEqualToMonthlyPaymentCondition,$H503&lt;=$D504,
_xlpm.IsPrincipalZeroCondition,ROUND($H503,2) = 0,
_xlpm.IsPrincipalRemainingBlankCondition,$H503="",
_xlpm.IsPeriodBlankCondition,ISBLANK($A504),
_xlpm.Calculation,IF(_xlpm.IsPeriodBlankCondition,"",IF(_xlpm.IsPrincipalRemainingBlankCondition,"",IF(_xlpm.IsPrincipalZeroCondition,"",IF(_xlpm.IsPrincipalLessThenOrEqualToMonthlyPaymentCondition,$H503,_xlpm.PrincipalOwedCalculation)))),
_xlpm.Calculation
)</f>
        <v/>
      </c>
      <c r="H504" s="5" t="str">
        <f>_xlfn.LET(
_xlpm.StartingBalanceGreaterThanPrincipalOwedPlusPrepaymentCondition,$E504&gt;=$G504,
_xlpm.IsPrincpalOwedPlusPrepaymentLessThanOrEqualToPrincipalRemainingCondition,ROUND($G504,2)&lt;=ROUND($H503,2),
_xlpm.IsCurrentPrincapalOwedAmtGreaterThanPrevPrincipalOwedCondition,$G503&gt;$H503,
_xlpm.IsPrincipalZeroCondition,ROUND($H503,2) = 0,
_xlpm.IsPrincipalRemainingBlankCondition,$H503="",
_xlpm.IsPeriodBlankCondition,ISBLANK($A504),
_xlpm.Calculation,IF(_xlpm.IsPeriodBlankCondition,"",IF(_xlpm.IsPrincipalRemainingBlankCondition,"",IF(_xlpm.IsPrincipalZeroCondition,"",IF(_xlpm.StartingBalanceGreaterThanPrincipalOwedPlusPrepaymentCondition,$E504-$G504,0)))),
_xlpm.Calculation
)</f>
        <v/>
      </c>
      <c r="I504" s="5" t="str">
        <f>_xlfn.LET(
_xlpm.PrincpalRemainingCalculation,$B$11,
_xlpm.IsPrincipalZeroCondition,ROUND($H503,2) = 0,
_xlpm.IsPrincipalRemainingBlankCondition,$H503="",
_xlpm.IsPeriodBlankCondition,ISBLANK($A504),
_xlpm.Calculation,IF(_xlpm.IsPeriodBlankCondition,"",IF(_xlpm.IsPrincipalRemainingBlankCondition,"",IF(_xlpm.IsPrincipalZeroCondition,"",_xlpm.PrincpalRemainingCalculation))),
_xlpm.Calculation
)</f>
        <v/>
      </c>
      <c r="J504" s="5" t="str">
        <f>_xlfn.LET(
_xlpm.IsPrincipalRemainingLessThanOrEqualToPMICutoffAmtCondition,$H503&lt;=$B$2*(1-$B$13),
_xlpm.PMIMonthlyPayment,$B$17,
_xlpm.IsPrincipalZeroCondition,ROUND($H503,2) = 0,
_xlpm.IsPrincipalRemainingBlankCondition,$H503="",
_xlpm.IsPeriodBlankCondition,ISBLANK($A504),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04" s="5" t="str">
        <f>_xlfn.LET(
_xlpm.IfPMIOwedIsBlank,IF($J504 = "",0,$J504),
_xlpm.TotalMonthlyPaymentCalculation,$F504+$G504+$I504+_xlpm.IfPMIOwedIsBlank,
_xlpm.IsPrincipalZeroCondition,ROUND($H503,2) = 0,
_xlpm.IsPrincipalRemainingBlankCondition,$H503="",
_xlpm.IsPeriodBlankCondition,ISBLANK($A504),
_xlpm.Calculation,IF(_xlpm.IsPeriodBlankCondition,"",IF(_xlpm.IsPrincipalRemainingBlankCondition,"",IF(_xlpm.IsPrincipalZeroCondition,"",_xlpm.TotalMonthlyPaymentCalculation))),
_xlpm.Calculation
)</f>
        <v/>
      </c>
      <c r="N504" s="5"/>
    </row>
    <row r="505" spans="2:14" x14ac:dyDescent="0.3">
      <c r="B505" s="53" t="str">
        <f t="shared" si="7"/>
        <v/>
      </c>
      <c r="C505" s="70" t="str">
        <f>IF(ISBLANK($A505),"",'Variable Mortgage Schedule'!$C505)</f>
        <v/>
      </c>
      <c r="D505" s="63" t="str">
        <f>_xlfn.LET(
_xlpm.Payment,IF(OR($C505&lt;&gt;$C504,$C504=""),-PMT($C505/12,COUNT($A505:$A$625),$H504),$D504),
_xlpm.IsPrincipalRemainingZeroCondition,ROUND($H504,2)=0,
_xlpm.IsPrincipalRemainingBlankCondition,$H504="",
_xlpm.IsPeriodBlankCondition,ISBLANK($A505),
_xlpm.Calculation,IF(_xlpm.IsPeriodBlankCondition,"",IF(_xlpm.IsPrincipalRemainingBlankCondition,"",IF(_xlpm.IsPrincipalRemainingZeroCondition,"",_xlpm.Payment))),
_xlpm.Calculation
)</f>
        <v/>
      </c>
      <c r="E505" s="5" t="str">
        <f>_xlfn.LET(
_xlpm.StartingPrincipalBalance,$H504,
_xlpm.IsPrincipalRemainingZeroCondition,ROUND($H504,2)=0,
_xlpm.IsPrincipalRemainingBlankCondition,$H504="",
_xlpm.IsPeriodBlankCondition,ISBLANK($A505),
_xlpm.Calculation,IF(_xlpm.IsPeriodBlankCondition,"",IF(_xlpm.IsPrincipalRemainingBlankCondition,"",IF(_xlpm.IsPrincipalRemainingZeroCondition,"",_xlpm.StartingPrincipalBalance))),
_xlpm.Calculation
)</f>
        <v/>
      </c>
      <c r="F505" s="5" t="str" cm="1">
        <f t="array" ref="F505">_xlfn.LET(
_xlpm.InterestCalculation,$H504*($C505/12),
_xlpm.IsPrincipalRemainingZeroCondition,ROUND($H504,2)=0,
_xlpm.IsPrincipalRemainingBlankCondition,$H504="",
_xlpm.IsPeriodBlankCondition,ISBLANK($A505),
_xlpm.Calculation,IF(_xlpm.IsPeriodBlankCondition,"",IF(_xlpm.IsPrincipalRemainingBlankCondition,"",IF(_xlpm.IsPrincipalRemainingZeroCondition,"",_xlpm.InterestCalculation))),
_xlpm.Calculation
)</f>
        <v/>
      </c>
      <c r="G505" s="5" t="str">
        <f>_xlfn.LET(
_xlpm.PrincipalOwedCalculation,$D505-$F505,
_xlpm.IsPrincipalLessThenOrEqualToMonthlyPaymentCondition,$H504&lt;=$D505,
_xlpm.IsPrincipalZeroCondition,ROUND($H504,2) = 0,
_xlpm.IsPrincipalRemainingBlankCondition,$H504="",
_xlpm.IsPeriodBlankCondition,ISBLANK($A505),
_xlpm.Calculation,IF(_xlpm.IsPeriodBlankCondition,"",IF(_xlpm.IsPrincipalRemainingBlankCondition,"",IF(_xlpm.IsPrincipalZeroCondition,"",IF(_xlpm.IsPrincipalLessThenOrEqualToMonthlyPaymentCondition,$H504,_xlpm.PrincipalOwedCalculation)))),
_xlpm.Calculation
)</f>
        <v/>
      </c>
      <c r="H505" s="5" t="str">
        <f>_xlfn.LET(
_xlpm.StartingBalanceGreaterThanPrincipalOwedPlusPrepaymentCondition,$E505&gt;=$G505,
_xlpm.IsPrincpalOwedPlusPrepaymentLessThanOrEqualToPrincipalRemainingCondition,ROUND($G505,2)&lt;=ROUND($H504,2),
_xlpm.IsCurrentPrincapalOwedAmtGreaterThanPrevPrincipalOwedCondition,$G504&gt;$H504,
_xlpm.IsPrincipalZeroCondition,ROUND($H504,2) = 0,
_xlpm.IsPrincipalRemainingBlankCondition,$H504="",
_xlpm.IsPeriodBlankCondition,ISBLANK($A505),
_xlpm.Calculation,IF(_xlpm.IsPeriodBlankCondition,"",IF(_xlpm.IsPrincipalRemainingBlankCondition,"",IF(_xlpm.IsPrincipalZeroCondition,"",IF(_xlpm.StartingBalanceGreaterThanPrincipalOwedPlusPrepaymentCondition,$E505-$G505,0)))),
_xlpm.Calculation
)</f>
        <v/>
      </c>
      <c r="I505" s="5" t="str">
        <f>_xlfn.LET(
_xlpm.PrincpalRemainingCalculation,$B$11,
_xlpm.IsPrincipalZeroCondition,ROUND($H504,2) = 0,
_xlpm.IsPrincipalRemainingBlankCondition,$H504="",
_xlpm.IsPeriodBlankCondition,ISBLANK($A505),
_xlpm.Calculation,IF(_xlpm.IsPeriodBlankCondition,"",IF(_xlpm.IsPrincipalRemainingBlankCondition,"",IF(_xlpm.IsPrincipalZeroCondition,"",_xlpm.PrincpalRemainingCalculation))),
_xlpm.Calculation
)</f>
        <v/>
      </c>
      <c r="J505" s="5" t="str">
        <f>_xlfn.LET(
_xlpm.IsPrincipalRemainingLessThanOrEqualToPMICutoffAmtCondition,$H504&lt;=$B$2*(1-$B$13),
_xlpm.PMIMonthlyPayment,$B$17,
_xlpm.IsPrincipalZeroCondition,ROUND($H504,2) = 0,
_xlpm.IsPrincipalRemainingBlankCondition,$H504="",
_xlpm.IsPeriodBlankCondition,ISBLANK($A505),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05" s="5" t="str">
        <f>_xlfn.LET(
_xlpm.IfPMIOwedIsBlank,IF($J505 = "",0,$J505),
_xlpm.TotalMonthlyPaymentCalculation,$F505+$G505+$I505+_xlpm.IfPMIOwedIsBlank,
_xlpm.IsPrincipalZeroCondition,ROUND($H504,2) = 0,
_xlpm.IsPrincipalRemainingBlankCondition,$H504="",
_xlpm.IsPeriodBlankCondition,ISBLANK($A505),
_xlpm.Calculation,IF(_xlpm.IsPeriodBlankCondition,"",IF(_xlpm.IsPrincipalRemainingBlankCondition,"",IF(_xlpm.IsPrincipalZeroCondition,"",_xlpm.TotalMonthlyPaymentCalculation))),
_xlpm.Calculation
)</f>
        <v/>
      </c>
      <c r="N505" s="5"/>
    </row>
    <row r="506" spans="2:14" x14ac:dyDescent="0.3">
      <c r="B506" s="53" t="str">
        <f t="shared" si="7"/>
        <v/>
      </c>
      <c r="C506" s="70" t="str">
        <f>IF(ISBLANK($A506),"",'Variable Mortgage Schedule'!$C506)</f>
        <v/>
      </c>
      <c r="D506" s="63" t="str">
        <f>_xlfn.LET(
_xlpm.Payment,IF(OR($C506&lt;&gt;$C505,$C505=""),-PMT($C506/12,COUNT($A506:$A$625),$H505),$D505),
_xlpm.IsPrincipalRemainingZeroCondition,ROUND($H505,2)=0,
_xlpm.IsPrincipalRemainingBlankCondition,$H505="",
_xlpm.IsPeriodBlankCondition,ISBLANK($A506),
_xlpm.Calculation,IF(_xlpm.IsPeriodBlankCondition,"",IF(_xlpm.IsPrincipalRemainingBlankCondition,"",IF(_xlpm.IsPrincipalRemainingZeroCondition,"",_xlpm.Payment))),
_xlpm.Calculation
)</f>
        <v/>
      </c>
      <c r="E506" s="5" t="str">
        <f>_xlfn.LET(
_xlpm.StartingPrincipalBalance,$H505,
_xlpm.IsPrincipalRemainingZeroCondition,ROUND($H505,2)=0,
_xlpm.IsPrincipalRemainingBlankCondition,$H505="",
_xlpm.IsPeriodBlankCondition,ISBLANK($A506),
_xlpm.Calculation,IF(_xlpm.IsPeriodBlankCondition,"",IF(_xlpm.IsPrincipalRemainingBlankCondition,"",IF(_xlpm.IsPrincipalRemainingZeroCondition,"",_xlpm.StartingPrincipalBalance))),
_xlpm.Calculation
)</f>
        <v/>
      </c>
      <c r="F506" s="5" t="str" cm="1">
        <f t="array" ref="F506">_xlfn.LET(
_xlpm.InterestCalculation,$H505*($C506/12),
_xlpm.IsPrincipalRemainingZeroCondition,ROUND($H505,2)=0,
_xlpm.IsPrincipalRemainingBlankCondition,$H505="",
_xlpm.IsPeriodBlankCondition,ISBLANK($A506),
_xlpm.Calculation,IF(_xlpm.IsPeriodBlankCondition,"",IF(_xlpm.IsPrincipalRemainingBlankCondition,"",IF(_xlpm.IsPrincipalRemainingZeroCondition,"",_xlpm.InterestCalculation))),
_xlpm.Calculation
)</f>
        <v/>
      </c>
      <c r="G506" s="5" t="str">
        <f>_xlfn.LET(
_xlpm.PrincipalOwedCalculation,$D506-$F506,
_xlpm.IsPrincipalLessThenOrEqualToMonthlyPaymentCondition,$H505&lt;=$D506,
_xlpm.IsPrincipalZeroCondition,ROUND($H505,2) = 0,
_xlpm.IsPrincipalRemainingBlankCondition,$H505="",
_xlpm.IsPeriodBlankCondition,ISBLANK($A506),
_xlpm.Calculation,IF(_xlpm.IsPeriodBlankCondition,"",IF(_xlpm.IsPrincipalRemainingBlankCondition,"",IF(_xlpm.IsPrincipalZeroCondition,"",IF(_xlpm.IsPrincipalLessThenOrEqualToMonthlyPaymentCondition,$H505,_xlpm.PrincipalOwedCalculation)))),
_xlpm.Calculation
)</f>
        <v/>
      </c>
      <c r="H506" s="5" t="str">
        <f>_xlfn.LET(
_xlpm.StartingBalanceGreaterThanPrincipalOwedPlusPrepaymentCondition,$E506&gt;=$G506,
_xlpm.IsPrincpalOwedPlusPrepaymentLessThanOrEqualToPrincipalRemainingCondition,ROUND($G506,2)&lt;=ROUND($H505,2),
_xlpm.IsCurrentPrincapalOwedAmtGreaterThanPrevPrincipalOwedCondition,$G505&gt;$H505,
_xlpm.IsPrincipalZeroCondition,ROUND($H505,2) = 0,
_xlpm.IsPrincipalRemainingBlankCondition,$H505="",
_xlpm.IsPeriodBlankCondition,ISBLANK($A506),
_xlpm.Calculation,IF(_xlpm.IsPeriodBlankCondition,"",IF(_xlpm.IsPrincipalRemainingBlankCondition,"",IF(_xlpm.IsPrincipalZeroCondition,"",IF(_xlpm.StartingBalanceGreaterThanPrincipalOwedPlusPrepaymentCondition,$E506-$G506,0)))),
_xlpm.Calculation
)</f>
        <v/>
      </c>
      <c r="I506" s="5" t="str">
        <f>_xlfn.LET(
_xlpm.PrincpalRemainingCalculation,$B$11,
_xlpm.IsPrincipalZeroCondition,ROUND($H505,2) = 0,
_xlpm.IsPrincipalRemainingBlankCondition,$H505="",
_xlpm.IsPeriodBlankCondition,ISBLANK($A506),
_xlpm.Calculation,IF(_xlpm.IsPeriodBlankCondition,"",IF(_xlpm.IsPrincipalRemainingBlankCondition,"",IF(_xlpm.IsPrincipalZeroCondition,"",_xlpm.PrincpalRemainingCalculation))),
_xlpm.Calculation
)</f>
        <v/>
      </c>
      <c r="J506" s="5" t="str">
        <f>_xlfn.LET(
_xlpm.IsPrincipalRemainingLessThanOrEqualToPMICutoffAmtCondition,$H505&lt;=$B$2*(1-$B$13),
_xlpm.PMIMonthlyPayment,$B$17,
_xlpm.IsPrincipalZeroCondition,ROUND($H505,2) = 0,
_xlpm.IsPrincipalRemainingBlankCondition,$H505="",
_xlpm.IsPeriodBlankCondition,ISBLANK($A506),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06" s="5" t="str">
        <f>_xlfn.LET(
_xlpm.IfPMIOwedIsBlank,IF($J506 = "",0,$J506),
_xlpm.TotalMonthlyPaymentCalculation,$F506+$G506+$I506+_xlpm.IfPMIOwedIsBlank,
_xlpm.IsPrincipalZeroCondition,ROUND($H505,2) = 0,
_xlpm.IsPrincipalRemainingBlankCondition,$H505="",
_xlpm.IsPeriodBlankCondition,ISBLANK($A506),
_xlpm.Calculation,IF(_xlpm.IsPeriodBlankCondition,"",IF(_xlpm.IsPrincipalRemainingBlankCondition,"",IF(_xlpm.IsPrincipalZeroCondition,"",_xlpm.TotalMonthlyPaymentCalculation))),
_xlpm.Calculation
)</f>
        <v/>
      </c>
      <c r="N506" s="5"/>
    </row>
    <row r="507" spans="2:14" x14ac:dyDescent="0.3">
      <c r="B507" s="53" t="str">
        <f t="shared" si="7"/>
        <v/>
      </c>
      <c r="C507" s="70" t="str">
        <f>IF(ISBLANK($A507),"",'Variable Mortgage Schedule'!$C507)</f>
        <v/>
      </c>
      <c r="D507" s="63" t="str">
        <f>_xlfn.LET(
_xlpm.Payment,IF(OR($C507&lt;&gt;$C506,$C506=""),-PMT($C507/12,COUNT($A507:$A$625),$H506),$D506),
_xlpm.IsPrincipalRemainingZeroCondition,ROUND($H506,2)=0,
_xlpm.IsPrincipalRemainingBlankCondition,$H506="",
_xlpm.IsPeriodBlankCondition,ISBLANK($A507),
_xlpm.Calculation,IF(_xlpm.IsPeriodBlankCondition,"",IF(_xlpm.IsPrincipalRemainingBlankCondition,"",IF(_xlpm.IsPrincipalRemainingZeroCondition,"",_xlpm.Payment))),
_xlpm.Calculation
)</f>
        <v/>
      </c>
      <c r="E507" s="5" t="str">
        <f>_xlfn.LET(
_xlpm.StartingPrincipalBalance,$H506,
_xlpm.IsPrincipalRemainingZeroCondition,ROUND($H506,2)=0,
_xlpm.IsPrincipalRemainingBlankCondition,$H506="",
_xlpm.IsPeriodBlankCondition,ISBLANK($A507),
_xlpm.Calculation,IF(_xlpm.IsPeriodBlankCondition,"",IF(_xlpm.IsPrincipalRemainingBlankCondition,"",IF(_xlpm.IsPrincipalRemainingZeroCondition,"",_xlpm.StartingPrincipalBalance))),
_xlpm.Calculation
)</f>
        <v/>
      </c>
      <c r="F507" s="5" t="str" cm="1">
        <f t="array" ref="F507">_xlfn.LET(
_xlpm.InterestCalculation,$H506*($C507/12),
_xlpm.IsPrincipalRemainingZeroCondition,ROUND($H506,2)=0,
_xlpm.IsPrincipalRemainingBlankCondition,$H506="",
_xlpm.IsPeriodBlankCondition,ISBLANK($A507),
_xlpm.Calculation,IF(_xlpm.IsPeriodBlankCondition,"",IF(_xlpm.IsPrincipalRemainingBlankCondition,"",IF(_xlpm.IsPrincipalRemainingZeroCondition,"",_xlpm.InterestCalculation))),
_xlpm.Calculation
)</f>
        <v/>
      </c>
      <c r="G507" s="5" t="str">
        <f>_xlfn.LET(
_xlpm.PrincipalOwedCalculation,$D507-$F507,
_xlpm.IsPrincipalLessThenOrEqualToMonthlyPaymentCondition,$H506&lt;=$D507,
_xlpm.IsPrincipalZeroCondition,ROUND($H506,2) = 0,
_xlpm.IsPrincipalRemainingBlankCondition,$H506="",
_xlpm.IsPeriodBlankCondition,ISBLANK($A507),
_xlpm.Calculation,IF(_xlpm.IsPeriodBlankCondition,"",IF(_xlpm.IsPrincipalRemainingBlankCondition,"",IF(_xlpm.IsPrincipalZeroCondition,"",IF(_xlpm.IsPrincipalLessThenOrEqualToMonthlyPaymentCondition,$H506,_xlpm.PrincipalOwedCalculation)))),
_xlpm.Calculation
)</f>
        <v/>
      </c>
      <c r="H507" s="5" t="str">
        <f>_xlfn.LET(
_xlpm.StartingBalanceGreaterThanPrincipalOwedPlusPrepaymentCondition,$E507&gt;=$G507,
_xlpm.IsPrincpalOwedPlusPrepaymentLessThanOrEqualToPrincipalRemainingCondition,ROUND($G507,2)&lt;=ROUND($H506,2),
_xlpm.IsCurrentPrincapalOwedAmtGreaterThanPrevPrincipalOwedCondition,$G506&gt;$H506,
_xlpm.IsPrincipalZeroCondition,ROUND($H506,2) = 0,
_xlpm.IsPrincipalRemainingBlankCondition,$H506="",
_xlpm.IsPeriodBlankCondition,ISBLANK($A507),
_xlpm.Calculation,IF(_xlpm.IsPeriodBlankCondition,"",IF(_xlpm.IsPrincipalRemainingBlankCondition,"",IF(_xlpm.IsPrincipalZeroCondition,"",IF(_xlpm.StartingBalanceGreaterThanPrincipalOwedPlusPrepaymentCondition,$E507-$G507,0)))),
_xlpm.Calculation
)</f>
        <v/>
      </c>
      <c r="I507" s="5" t="str">
        <f>_xlfn.LET(
_xlpm.PrincpalRemainingCalculation,$B$11,
_xlpm.IsPrincipalZeroCondition,ROUND($H506,2) = 0,
_xlpm.IsPrincipalRemainingBlankCondition,$H506="",
_xlpm.IsPeriodBlankCondition,ISBLANK($A507),
_xlpm.Calculation,IF(_xlpm.IsPeriodBlankCondition,"",IF(_xlpm.IsPrincipalRemainingBlankCondition,"",IF(_xlpm.IsPrincipalZeroCondition,"",_xlpm.PrincpalRemainingCalculation))),
_xlpm.Calculation
)</f>
        <v/>
      </c>
      <c r="J507" s="5" t="str">
        <f>_xlfn.LET(
_xlpm.IsPrincipalRemainingLessThanOrEqualToPMICutoffAmtCondition,$H506&lt;=$B$2*(1-$B$13),
_xlpm.PMIMonthlyPayment,$B$17,
_xlpm.IsPrincipalZeroCondition,ROUND($H506,2) = 0,
_xlpm.IsPrincipalRemainingBlankCondition,$H506="",
_xlpm.IsPeriodBlankCondition,ISBLANK($A507),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07" s="5" t="str">
        <f>_xlfn.LET(
_xlpm.IfPMIOwedIsBlank,IF($J507 = "",0,$J507),
_xlpm.TotalMonthlyPaymentCalculation,$F507+$G507+$I507+_xlpm.IfPMIOwedIsBlank,
_xlpm.IsPrincipalZeroCondition,ROUND($H506,2) = 0,
_xlpm.IsPrincipalRemainingBlankCondition,$H506="",
_xlpm.IsPeriodBlankCondition,ISBLANK($A507),
_xlpm.Calculation,IF(_xlpm.IsPeriodBlankCondition,"",IF(_xlpm.IsPrincipalRemainingBlankCondition,"",IF(_xlpm.IsPrincipalZeroCondition,"",_xlpm.TotalMonthlyPaymentCalculation))),
_xlpm.Calculation
)</f>
        <v/>
      </c>
      <c r="N507" s="5"/>
    </row>
    <row r="508" spans="2:14" x14ac:dyDescent="0.3">
      <c r="B508" s="53" t="str">
        <f t="shared" si="7"/>
        <v/>
      </c>
      <c r="C508" s="70" t="str">
        <f>IF(ISBLANK($A508),"",'Variable Mortgage Schedule'!$C508)</f>
        <v/>
      </c>
      <c r="D508" s="63" t="str">
        <f>_xlfn.LET(
_xlpm.Payment,IF(OR($C508&lt;&gt;$C507,$C507=""),-PMT($C508/12,COUNT($A508:$A$625),$H507),$D507),
_xlpm.IsPrincipalRemainingZeroCondition,ROUND($H507,2)=0,
_xlpm.IsPrincipalRemainingBlankCondition,$H507="",
_xlpm.IsPeriodBlankCondition,ISBLANK($A508),
_xlpm.Calculation,IF(_xlpm.IsPeriodBlankCondition,"",IF(_xlpm.IsPrincipalRemainingBlankCondition,"",IF(_xlpm.IsPrincipalRemainingZeroCondition,"",_xlpm.Payment))),
_xlpm.Calculation
)</f>
        <v/>
      </c>
      <c r="E508" s="5" t="str">
        <f>_xlfn.LET(
_xlpm.StartingPrincipalBalance,$H507,
_xlpm.IsPrincipalRemainingZeroCondition,ROUND($H507,2)=0,
_xlpm.IsPrincipalRemainingBlankCondition,$H507="",
_xlpm.IsPeriodBlankCondition,ISBLANK($A508),
_xlpm.Calculation,IF(_xlpm.IsPeriodBlankCondition,"",IF(_xlpm.IsPrincipalRemainingBlankCondition,"",IF(_xlpm.IsPrincipalRemainingZeroCondition,"",_xlpm.StartingPrincipalBalance))),
_xlpm.Calculation
)</f>
        <v/>
      </c>
      <c r="F508" s="5" t="str" cm="1">
        <f t="array" ref="F508">_xlfn.LET(
_xlpm.InterestCalculation,$H507*($C508/12),
_xlpm.IsPrincipalRemainingZeroCondition,ROUND($H507,2)=0,
_xlpm.IsPrincipalRemainingBlankCondition,$H507="",
_xlpm.IsPeriodBlankCondition,ISBLANK($A508),
_xlpm.Calculation,IF(_xlpm.IsPeriodBlankCondition,"",IF(_xlpm.IsPrincipalRemainingBlankCondition,"",IF(_xlpm.IsPrincipalRemainingZeroCondition,"",_xlpm.InterestCalculation))),
_xlpm.Calculation
)</f>
        <v/>
      </c>
      <c r="G508" s="5" t="str">
        <f>_xlfn.LET(
_xlpm.PrincipalOwedCalculation,$D508-$F508,
_xlpm.IsPrincipalLessThenOrEqualToMonthlyPaymentCondition,$H507&lt;=$D508,
_xlpm.IsPrincipalZeroCondition,ROUND($H507,2) = 0,
_xlpm.IsPrincipalRemainingBlankCondition,$H507="",
_xlpm.IsPeriodBlankCondition,ISBLANK($A508),
_xlpm.Calculation,IF(_xlpm.IsPeriodBlankCondition,"",IF(_xlpm.IsPrincipalRemainingBlankCondition,"",IF(_xlpm.IsPrincipalZeroCondition,"",IF(_xlpm.IsPrincipalLessThenOrEqualToMonthlyPaymentCondition,$H507,_xlpm.PrincipalOwedCalculation)))),
_xlpm.Calculation
)</f>
        <v/>
      </c>
      <c r="H508" s="5" t="str">
        <f>_xlfn.LET(
_xlpm.StartingBalanceGreaterThanPrincipalOwedPlusPrepaymentCondition,$E508&gt;=$G508,
_xlpm.IsPrincpalOwedPlusPrepaymentLessThanOrEqualToPrincipalRemainingCondition,ROUND($G508,2)&lt;=ROUND($H507,2),
_xlpm.IsCurrentPrincapalOwedAmtGreaterThanPrevPrincipalOwedCondition,$G507&gt;$H507,
_xlpm.IsPrincipalZeroCondition,ROUND($H507,2) = 0,
_xlpm.IsPrincipalRemainingBlankCondition,$H507="",
_xlpm.IsPeriodBlankCondition,ISBLANK($A508),
_xlpm.Calculation,IF(_xlpm.IsPeriodBlankCondition,"",IF(_xlpm.IsPrincipalRemainingBlankCondition,"",IF(_xlpm.IsPrincipalZeroCondition,"",IF(_xlpm.StartingBalanceGreaterThanPrincipalOwedPlusPrepaymentCondition,$E508-$G508,0)))),
_xlpm.Calculation
)</f>
        <v/>
      </c>
      <c r="I508" s="5" t="str">
        <f>_xlfn.LET(
_xlpm.PrincpalRemainingCalculation,$B$11,
_xlpm.IsPrincipalZeroCondition,ROUND($H507,2) = 0,
_xlpm.IsPrincipalRemainingBlankCondition,$H507="",
_xlpm.IsPeriodBlankCondition,ISBLANK($A508),
_xlpm.Calculation,IF(_xlpm.IsPeriodBlankCondition,"",IF(_xlpm.IsPrincipalRemainingBlankCondition,"",IF(_xlpm.IsPrincipalZeroCondition,"",_xlpm.PrincpalRemainingCalculation))),
_xlpm.Calculation
)</f>
        <v/>
      </c>
      <c r="J508" s="5" t="str">
        <f>_xlfn.LET(
_xlpm.IsPrincipalRemainingLessThanOrEqualToPMICutoffAmtCondition,$H507&lt;=$B$2*(1-$B$13),
_xlpm.PMIMonthlyPayment,$B$17,
_xlpm.IsPrincipalZeroCondition,ROUND($H507,2) = 0,
_xlpm.IsPrincipalRemainingBlankCondition,$H507="",
_xlpm.IsPeriodBlankCondition,ISBLANK($A508),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08" s="5" t="str">
        <f>_xlfn.LET(
_xlpm.IfPMIOwedIsBlank,IF($J508 = "",0,$J508),
_xlpm.TotalMonthlyPaymentCalculation,$F508+$G508+$I508+_xlpm.IfPMIOwedIsBlank,
_xlpm.IsPrincipalZeroCondition,ROUND($H507,2) = 0,
_xlpm.IsPrincipalRemainingBlankCondition,$H507="",
_xlpm.IsPeriodBlankCondition,ISBLANK($A508),
_xlpm.Calculation,IF(_xlpm.IsPeriodBlankCondition,"",IF(_xlpm.IsPrincipalRemainingBlankCondition,"",IF(_xlpm.IsPrincipalZeroCondition,"",_xlpm.TotalMonthlyPaymentCalculation))),
_xlpm.Calculation
)</f>
        <v/>
      </c>
      <c r="N508" s="5"/>
    </row>
    <row r="509" spans="2:14" x14ac:dyDescent="0.3">
      <c r="B509" s="53" t="str">
        <f t="shared" si="7"/>
        <v/>
      </c>
      <c r="C509" s="70" t="str">
        <f>IF(ISBLANK($A509),"",'Variable Mortgage Schedule'!$C509)</f>
        <v/>
      </c>
      <c r="D509" s="63" t="str">
        <f>_xlfn.LET(
_xlpm.Payment,IF(OR($C509&lt;&gt;$C508,$C508=""),-PMT($C509/12,COUNT($A509:$A$625),$H508),$D508),
_xlpm.IsPrincipalRemainingZeroCondition,ROUND($H508,2)=0,
_xlpm.IsPrincipalRemainingBlankCondition,$H508="",
_xlpm.IsPeriodBlankCondition,ISBLANK($A509),
_xlpm.Calculation,IF(_xlpm.IsPeriodBlankCondition,"",IF(_xlpm.IsPrincipalRemainingBlankCondition,"",IF(_xlpm.IsPrincipalRemainingZeroCondition,"",_xlpm.Payment))),
_xlpm.Calculation
)</f>
        <v/>
      </c>
      <c r="E509" s="5" t="str">
        <f>_xlfn.LET(
_xlpm.StartingPrincipalBalance,$H508,
_xlpm.IsPrincipalRemainingZeroCondition,ROUND($H508,2)=0,
_xlpm.IsPrincipalRemainingBlankCondition,$H508="",
_xlpm.IsPeriodBlankCondition,ISBLANK($A509),
_xlpm.Calculation,IF(_xlpm.IsPeriodBlankCondition,"",IF(_xlpm.IsPrincipalRemainingBlankCondition,"",IF(_xlpm.IsPrincipalRemainingZeroCondition,"",_xlpm.StartingPrincipalBalance))),
_xlpm.Calculation
)</f>
        <v/>
      </c>
      <c r="F509" s="5" t="str" cm="1">
        <f t="array" ref="F509">_xlfn.LET(
_xlpm.InterestCalculation,$H508*($C509/12),
_xlpm.IsPrincipalRemainingZeroCondition,ROUND($H508,2)=0,
_xlpm.IsPrincipalRemainingBlankCondition,$H508="",
_xlpm.IsPeriodBlankCondition,ISBLANK($A509),
_xlpm.Calculation,IF(_xlpm.IsPeriodBlankCondition,"",IF(_xlpm.IsPrincipalRemainingBlankCondition,"",IF(_xlpm.IsPrincipalRemainingZeroCondition,"",_xlpm.InterestCalculation))),
_xlpm.Calculation
)</f>
        <v/>
      </c>
      <c r="G509" s="5" t="str">
        <f>_xlfn.LET(
_xlpm.PrincipalOwedCalculation,$D509-$F509,
_xlpm.IsPrincipalLessThenOrEqualToMonthlyPaymentCondition,$H508&lt;=$D509,
_xlpm.IsPrincipalZeroCondition,ROUND($H508,2) = 0,
_xlpm.IsPrincipalRemainingBlankCondition,$H508="",
_xlpm.IsPeriodBlankCondition,ISBLANK($A509),
_xlpm.Calculation,IF(_xlpm.IsPeriodBlankCondition,"",IF(_xlpm.IsPrincipalRemainingBlankCondition,"",IF(_xlpm.IsPrincipalZeroCondition,"",IF(_xlpm.IsPrincipalLessThenOrEqualToMonthlyPaymentCondition,$H508,_xlpm.PrincipalOwedCalculation)))),
_xlpm.Calculation
)</f>
        <v/>
      </c>
      <c r="H509" s="5" t="str">
        <f>_xlfn.LET(
_xlpm.StartingBalanceGreaterThanPrincipalOwedPlusPrepaymentCondition,$E509&gt;=$G509,
_xlpm.IsPrincpalOwedPlusPrepaymentLessThanOrEqualToPrincipalRemainingCondition,ROUND($G509,2)&lt;=ROUND($H508,2),
_xlpm.IsCurrentPrincapalOwedAmtGreaterThanPrevPrincipalOwedCondition,$G508&gt;$H508,
_xlpm.IsPrincipalZeroCondition,ROUND($H508,2) = 0,
_xlpm.IsPrincipalRemainingBlankCondition,$H508="",
_xlpm.IsPeriodBlankCondition,ISBLANK($A509),
_xlpm.Calculation,IF(_xlpm.IsPeriodBlankCondition,"",IF(_xlpm.IsPrincipalRemainingBlankCondition,"",IF(_xlpm.IsPrincipalZeroCondition,"",IF(_xlpm.StartingBalanceGreaterThanPrincipalOwedPlusPrepaymentCondition,$E509-$G509,0)))),
_xlpm.Calculation
)</f>
        <v/>
      </c>
      <c r="I509" s="5" t="str">
        <f>_xlfn.LET(
_xlpm.PrincpalRemainingCalculation,$B$11,
_xlpm.IsPrincipalZeroCondition,ROUND($H508,2) = 0,
_xlpm.IsPrincipalRemainingBlankCondition,$H508="",
_xlpm.IsPeriodBlankCondition,ISBLANK($A509),
_xlpm.Calculation,IF(_xlpm.IsPeriodBlankCondition,"",IF(_xlpm.IsPrincipalRemainingBlankCondition,"",IF(_xlpm.IsPrincipalZeroCondition,"",_xlpm.PrincpalRemainingCalculation))),
_xlpm.Calculation
)</f>
        <v/>
      </c>
      <c r="J509" s="5" t="str">
        <f>_xlfn.LET(
_xlpm.IsPrincipalRemainingLessThanOrEqualToPMICutoffAmtCondition,$H508&lt;=$B$2*(1-$B$13),
_xlpm.PMIMonthlyPayment,$B$17,
_xlpm.IsPrincipalZeroCondition,ROUND($H508,2) = 0,
_xlpm.IsPrincipalRemainingBlankCondition,$H508="",
_xlpm.IsPeriodBlankCondition,ISBLANK($A509),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09" s="5" t="str">
        <f>_xlfn.LET(
_xlpm.IfPMIOwedIsBlank,IF($J509 = "",0,$J509),
_xlpm.TotalMonthlyPaymentCalculation,$F509+$G509+$I509+_xlpm.IfPMIOwedIsBlank,
_xlpm.IsPrincipalZeroCondition,ROUND($H508,2) = 0,
_xlpm.IsPrincipalRemainingBlankCondition,$H508="",
_xlpm.IsPeriodBlankCondition,ISBLANK($A509),
_xlpm.Calculation,IF(_xlpm.IsPeriodBlankCondition,"",IF(_xlpm.IsPrincipalRemainingBlankCondition,"",IF(_xlpm.IsPrincipalZeroCondition,"",_xlpm.TotalMonthlyPaymentCalculation))),
_xlpm.Calculation
)</f>
        <v/>
      </c>
      <c r="N509" s="5"/>
    </row>
    <row r="510" spans="2:14" x14ac:dyDescent="0.3">
      <c r="B510" s="53" t="str">
        <f t="shared" si="7"/>
        <v/>
      </c>
      <c r="C510" s="70" t="str">
        <f>IF(ISBLANK($A510),"",'Variable Mortgage Schedule'!$C510)</f>
        <v/>
      </c>
      <c r="D510" s="63" t="str">
        <f>_xlfn.LET(
_xlpm.Payment,IF(OR($C510&lt;&gt;$C509,$C509=""),-PMT($C510/12,COUNT($A510:$A$625),$H509),$D509),
_xlpm.IsPrincipalRemainingZeroCondition,ROUND($H509,2)=0,
_xlpm.IsPrincipalRemainingBlankCondition,$H509="",
_xlpm.IsPeriodBlankCondition,ISBLANK($A510),
_xlpm.Calculation,IF(_xlpm.IsPeriodBlankCondition,"",IF(_xlpm.IsPrincipalRemainingBlankCondition,"",IF(_xlpm.IsPrincipalRemainingZeroCondition,"",_xlpm.Payment))),
_xlpm.Calculation
)</f>
        <v/>
      </c>
      <c r="E510" s="5" t="str">
        <f>_xlfn.LET(
_xlpm.StartingPrincipalBalance,$H509,
_xlpm.IsPrincipalRemainingZeroCondition,ROUND($H509,2)=0,
_xlpm.IsPrincipalRemainingBlankCondition,$H509="",
_xlpm.IsPeriodBlankCondition,ISBLANK($A510),
_xlpm.Calculation,IF(_xlpm.IsPeriodBlankCondition,"",IF(_xlpm.IsPrincipalRemainingBlankCondition,"",IF(_xlpm.IsPrincipalRemainingZeroCondition,"",_xlpm.StartingPrincipalBalance))),
_xlpm.Calculation
)</f>
        <v/>
      </c>
      <c r="F510" s="5" t="str" cm="1">
        <f t="array" ref="F510">_xlfn.LET(
_xlpm.InterestCalculation,$H509*($C510/12),
_xlpm.IsPrincipalRemainingZeroCondition,ROUND($H509,2)=0,
_xlpm.IsPrincipalRemainingBlankCondition,$H509="",
_xlpm.IsPeriodBlankCondition,ISBLANK($A510),
_xlpm.Calculation,IF(_xlpm.IsPeriodBlankCondition,"",IF(_xlpm.IsPrincipalRemainingBlankCondition,"",IF(_xlpm.IsPrincipalRemainingZeroCondition,"",_xlpm.InterestCalculation))),
_xlpm.Calculation
)</f>
        <v/>
      </c>
      <c r="G510" s="5" t="str">
        <f>_xlfn.LET(
_xlpm.PrincipalOwedCalculation,$D510-$F510,
_xlpm.IsPrincipalLessThenOrEqualToMonthlyPaymentCondition,$H509&lt;=$D510,
_xlpm.IsPrincipalZeroCondition,ROUND($H509,2) = 0,
_xlpm.IsPrincipalRemainingBlankCondition,$H509="",
_xlpm.IsPeriodBlankCondition,ISBLANK($A510),
_xlpm.Calculation,IF(_xlpm.IsPeriodBlankCondition,"",IF(_xlpm.IsPrincipalRemainingBlankCondition,"",IF(_xlpm.IsPrincipalZeroCondition,"",IF(_xlpm.IsPrincipalLessThenOrEqualToMonthlyPaymentCondition,$H509,_xlpm.PrincipalOwedCalculation)))),
_xlpm.Calculation
)</f>
        <v/>
      </c>
      <c r="H510" s="5" t="str">
        <f>_xlfn.LET(
_xlpm.StartingBalanceGreaterThanPrincipalOwedPlusPrepaymentCondition,$E510&gt;=$G510,
_xlpm.IsPrincpalOwedPlusPrepaymentLessThanOrEqualToPrincipalRemainingCondition,ROUND($G510,2)&lt;=ROUND($H509,2),
_xlpm.IsCurrentPrincapalOwedAmtGreaterThanPrevPrincipalOwedCondition,$G509&gt;$H509,
_xlpm.IsPrincipalZeroCondition,ROUND($H509,2) = 0,
_xlpm.IsPrincipalRemainingBlankCondition,$H509="",
_xlpm.IsPeriodBlankCondition,ISBLANK($A510),
_xlpm.Calculation,IF(_xlpm.IsPeriodBlankCondition,"",IF(_xlpm.IsPrincipalRemainingBlankCondition,"",IF(_xlpm.IsPrincipalZeroCondition,"",IF(_xlpm.StartingBalanceGreaterThanPrincipalOwedPlusPrepaymentCondition,$E510-$G510,0)))),
_xlpm.Calculation
)</f>
        <v/>
      </c>
      <c r="I510" s="5" t="str">
        <f>_xlfn.LET(
_xlpm.PrincpalRemainingCalculation,$B$11,
_xlpm.IsPrincipalZeroCondition,ROUND($H509,2) = 0,
_xlpm.IsPrincipalRemainingBlankCondition,$H509="",
_xlpm.IsPeriodBlankCondition,ISBLANK($A510),
_xlpm.Calculation,IF(_xlpm.IsPeriodBlankCondition,"",IF(_xlpm.IsPrincipalRemainingBlankCondition,"",IF(_xlpm.IsPrincipalZeroCondition,"",_xlpm.PrincpalRemainingCalculation))),
_xlpm.Calculation
)</f>
        <v/>
      </c>
      <c r="J510" s="5" t="str">
        <f>_xlfn.LET(
_xlpm.IsPrincipalRemainingLessThanOrEqualToPMICutoffAmtCondition,$H509&lt;=$B$2*(1-$B$13),
_xlpm.PMIMonthlyPayment,$B$17,
_xlpm.IsPrincipalZeroCondition,ROUND($H509,2) = 0,
_xlpm.IsPrincipalRemainingBlankCondition,$H509="",
_xlpm.IsPeriodBlankCondition,ISBLANK($A510),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10" s="5" t="str">
        <f>_xlfn.LET(
_xlpm.IfPMIOwedIsBlank,IF($J510 = "",0,$J510),
_xlpm.TotalMonthlyPaymentCalculation,$F510+$G510+$I510+_xlpm.IfPMIOwedIsBlank,
_xlpm.IsPrincipalZeroCondition,ROUND($H509,2) = 0,
_xlpm.IsPrincipalRemainingBlankCondition,$H509="",
_xlpm.IsPeriodBlankCondition,ISBLANK($A510),
_xlpm.Calculation,IF(_xlpm.IsPeriodBlankCondition,"",IF(_xlpm.IsPrincipalRemainingBlankCondition,"",IF(_xlpm.IsPrincipalZeroCondition,"",_xlpm.TotalMonthlyPaymentCalculation))),
_xlpm.Calculation
)</f>
        <v/>
      </c>
      <c r="N510" s="5"/>
    </row>
    <row r="511" spans="2:14" x14ac:dyDescent="0.3">
      <c r="B511" s="53" t="str">
        <f t="shared" si="7"/>
        <v/>
      </c>
      <c r="C511" s="70" t="str">
        <f>IF(ISBLANK($A511),"",'Variable Mortgage Schedule'!$C511)</f>
        <v/>
      </c>
      <c r="D511" s="63" t="str">
        <f>_xlfn.LET(
_xlpm.Payment,IF(OR($C511&lt;&gt;$C510,$C510=""),-PMT($C511/12,COUNT($A511:$A$625),$H510),$D510),
_xlpm.IsPrincipalRemainingZeroCondition,ROUND($H510,2)=0,
_xlpm.IsPrincipalRemainingBlankCondition,$H510="",
_xlpm.IsPeriodBlankCondition,ISBLANK($A511),
_xlpm.Calculation,IF(_xlpm.IsPeriodBlankCondition,"",IF(_xlpm.IsPrincipalRemainingBlankCondition,"",IF(_xlpm.IsPrincipalRemainingZeroCondition,"",_xlpm.Payment))),
_xlpm.Calculation
)</f>
        <v/>
      </c>
      <c r="E511" s="5" t="str">
        <f>_xlfn.LET(
_xlpm.StartingPrincipalBalance,$H510,
_xlpm.IsPrincipalRemainingZeroCondition,ROUND($H510,2)=0,
_xlpm.IsPrincipalRemainingBlankCondition,$H510="",
_xlpm.IsPeriodBlankCondition,ISBLANK($A511),
_xlpm.Calculation,IF(_xlpm.IsPeriodBlankCondition,"",IF(_xlpm.IsPrincipalRemainingBlankCondition,"",IF(_xlpm.IsPrincipalRemainingZeroCondition,"",_xlpm.StartingPrincipalBalance))),
_xlpm.Calculation
)</f>
        <v/>
      </c>
      <c r="F511" s="5" t="str" cm="1">
        <f t="array" ref="F511">_xlfn.LET(
_xlpm.InterestCalculation,$H510*($C511/12),
_xlpm.IsPrincipalRemainingZeroCondition,ROUND($H510,2)=0,
_xlpm.IsPrincipalRemainingBlankCondition,$H510="",
_xlpm.IsPeriodBlankCondition,ISBLANK($A511),
_xlpm.Calculation,IF(_xlpm.IsPeriodBlankCondition,"",IF(_xlpm.IsPrincipalRemainingBlankCondition,"",IF(_xlpm.IsPrincipalRemainingZeroCondition,"",_xlpm.InterestCalculation))),
_xlpm.Calculation
)</f>
        <v/>
      </c>
      <c r="G511" s="5" t="str">
        <f>_xlfn.LET(
_xlpm.PrincipalOwedCalculation,$D511-$F511,
_xlpm.IsPrincipalLessThenOrEqualToMonthlyPaymentCondition,$H510&lt;=$D511,
_xlpm.IsPrincipalZeroCondition,ROUND($H510,2) = 0,
_xlpm.IsPrincipalRemainingBlankCondition,$H510="",
_xlpm.IsPeriodBlankCondition,ISBLANK($A511),
_xlpm.Calculation,IF(_xlpm.IsPeriodBlankCondition,"",IF(_xlpm.IsPrincipalRemainingBlankCondition,"",IF(_xlpm.IsPrincipalZeroCondition,"",IF(_xlpm.IsPrincipalLessThenOrEqualToMonthlyPaymentCondition,$H510,_xlpm.PrincipalOwedCalculation)))),
_xlpm.Calculation
)</f>
        <v/>
      </c>
      <c r="H511" s="5" t="str">
        <f>_xlfn.LET(
_xlpm.StartingBalanceGreaterThanPrincipalOwedPlusPrepaymentCondition,$E511&gt;=$G511,
_xlpm.IsPrincpalOwedPlusPrepaymentLessThanOrEqualToPrincipalRemainingCondition,ROUND($G511,2)&lt;=ROUND($H510,2),
_xlpm.IsCurrentPrincapalOwedAmtGreaterThanPrevPrincipalOwedCondition,$G510&gt;$H510,
_xlpm.IsPrincipalZeroCondition,ROUND($H510,2) = 0,
_xlpm.IsPrincipalRemainingBlankCondition,$H510="",
_xlpm.IsPeriodBlankCondition,ISBLANK($A511),
_xlpm.Calculation,IF(_xlpm.IsPeriodBlankCondition,"",IF(_xlpm.IsPrincipalRemainingBlankCondition,"",IF(_xlpm.IsPrincipalZeroCondition,"",IF(_xlpm.StartingBalanceGreaterThanPrincipalOwedPlusPrepaymentCondition,$E511-$G511,0)))),
_xlpm.Calculation
)</f>
        <v/>
      </c>
      <c r="I511" s="5" t="str">
        <f>_xlfn.LET(
_xlpm.PrincpalRemainingCalculation,$B$11,
_xlpm.IsPrincipalZeroCondition,ROUND($H510,2) = 0,
_xlpm.IsPrincipalRemainingBlankCondition,$H510="",
_xlpm.IsPeriodBlankCondition,ISBLANK($A511),
_xlpm.Calculation,IF(_xlpm.IsPeriodBlankCondition,"",IF(_xlpm.IsPrincipalRemainingBlankCondition,"",IF(_xlpm.IsPrincipalZeroCondition,"",_xlpm.PrincpalRemainingCalculation))),
_xlpm.Calculation
)</f>
        <v/>
      </c>
      <c r="J511" s="5" t="str">
        <f>_xlfn.LET(
_xlpm.IsPrincipalRemainingLessThanOrEqualToPMICutoffAmtCondition,$H510&lt;=$B$2*(1-$B$13),
_xlpm.PMIMonthlyPayment,$B$17,
_xlpm.IsPrincipalZeroCondition,ROUND($H510,2) = 0,
_xlpm.IsPrincipalRemainingBlankCondition,$H510="",
_xlpm.IsPeriodBlankCondition,ISBLANK($A511),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11" s="5" t="str">
        <f>_xlfn.LET(
_xlpm.IfPMIOwedIsBlank,IF($J511 = "",0,$J511),
_xlpm.TotalMonthlyPaymentCalculation,$F511+$G511+$I511+_xlpm.IfPMIOwedIsBlank,
_xlpm.IsPrincipalZeroCondition,ROUND($H510,2) = 0,
_xlpm.IsPrincipalRemainingBlankCondition,$H510="",
_xlpm.IsPeriodBlankCondition,ISBLANK($A511),
_xlpm.Calculation,IF(_xlpm.IsPeriodBlankCondition,"",IF(_xlpm.IsPrincipalRemainingBlankCondition,"",IF(_xlpm.IsPrincipalZeroCondition,"",_xlpm.TotalMonthlyPaymentCalculation))),
_xlpm.Calculation
)</f>
        <v/>
      </c>
      <c r="N511" s="5"/>
    </row>
    <row r="512" spans="2:14" x14ac:dyDescent="0.3">
      <c r="B512" s="53" t="str">
        <f t="shared" si="7"/>
        <v/>
      </c>
      <c r="C512" s="70" t="str">
        <f>IF(ISBLANK($A512),"",'Variable Mortgage Schedule'!$C512)</f>
        <v/>
      </c>
      <c r="D512" s="63" t="str">
        <f>_xlfn.LET(
_xlpm.Payment,IF(OR($C512&lt;&gt;$C511,$C511=""),-PMT($C512/12,COUNT($A512:$A$625),$H511),$D511),
_xlpm.IsPrincipalRemainingZeroCondition,ROUND($H511,2)=0,
_xlpm.IsPrincipalRemainingBlankCondition,$H511="",
_xlpm.IsPeriodBlankCondition,ISBLANK($A512),
_xlpm.Calculation,IF(_xlpm.IsPeriodBlankCondition,"",IF(_xlpm.IsPrincipalRemainingBlankCondition,"",IF(_xlpm.IsPrincipalRemainingZeroCondition,"",_xlpm.Payment))),
_xlpm.Calculation
)</f>
        <v/>
      </c>
      <c r="E512" s="5" t="str">
        <f>_xlfn.LET(
_xlpm.StartingPrincipalBalance,$H511,
_xlpm.IsPrincipalRemainingZeroCondition,ROUND($H511,2)=0,
_xlpm.IsPrincipalRemainingBlankCondition,$H511="",
_xlpm.IsPeriodBlankCondition,ISBLANK($A512),
_xlpm.Calculation,IF(_xlpm.IsPeriodBlankCondition,"",IF(_xlpm.IsPrincipalRemainingBlankCondition,"",IF(_xlpm.IsPrincipalRemainingZeroCondition,"",_xlpm.StartingPrincipalBalance))),
_xlpm.Calculation
)</f>
        <v/>
      </c>
      <c r="F512" s="5" t="str" cm="1">
        <f t="array" ref="F512">_xlfn.LET(
_xlpm.InterestCalculation,$H511*($C512/12),
_xlpm.IsPrincipalRemainingZeroCondition,ROUND($H511,2)=0,
_xlpm.IsPrincipalRemainingBlankCondition,$H511="",
_xlpm.IsPeriodBlankCondition,ISBLANK($A512),
_xlpm.Calculation,IF(_xlpm.IsPeriodBlankCondition,"",IF(_xlpm.IsPrincipalRemainingBlankCondition,"",IF(_xlpm.IsPrincipalRemainingZeroCondition,"",_xlpm.InterestCalculation))),
_xlpm.Calculation
)</f>
        <v/>
      </c>
      <c r="G512" s="5" t="str">
        <f>_xlfn.LET(
_xlpm.PrincipalOwedCalculation,$D512-$F512,
_xlpm.IsPrincipalLessThenOrEqualToMonthlyPaymentCondition,$H511&lt;=$D512,
_xlpm.IsPrincipalZeroCondition,ROUND($H511,2) = 0,
_xlpm.IsPrincipalRemainingBlankCondition,$H511="",
_xlpm.IsPeriodBlankCondition,ISBLANK($A512),
_xlpm.Calculation,IF(_xlpm.IsPeriodBlankCondition,"",IF(_xlpm.IsPrincipalRemainingBlankCondition,"",IF(_xlpm.IsPrincipalZeroCondition,"",IF(_xlpm.IsPrincipalLessThenOrEqualToMonthlyPaymentCondition,$H511,_xlpm.PrincipalOwedCalculation)))),
_xlpm.Calculation
)</f>
        <v/>
      </c>
      <c r="H512" s="5" t="str">
        <f>_xlfn.LET(
_xlpm.StartingBalanceGreaterThanPrincipalOwedPlusPrepaymentCondition,$E512&gt;=$G512,
_xlpm.IsPrincpalOwedPlusPrepaymentLessThanOrEqualToPrincipalRemainingCondition,ROUND($G512,2)&lt;=ROUND($H511,2),
_xlpm.IsCurrentPrincapalOwedAmtGreaterThanPrevPrincipalOwedCondition,$G511&gt;$H511,
_xlpm.IsPrincipalZeroCondition,ROUND($H511,2) = 0,
_xlpm.IsPrincipalRemainingBlankCondition,$H511="",
_xlpm.IsPeriodBlankCondition,ISBLANK($A512),
_xlpm.Calculation,IF(_xlpm.IsPeriodBlankCondition,"",IF(_xlpm.IsPrincipalRemainingBlankCondition,"",IF(_xlpm.IsPrincipalZeroCondition,"",IF(_xlpm.StartingBalanceGreaterThanPrincipalOwedPlusPrepaymentCondition,$E512-$G512,0)))),
_xlpm.Calculation
)</f>
        <v/>
      </c>
      <c r="I512" s="5" t="str">
        <f>_xlfn.LET(
_xlpm.PrincpalRemainingCalculation,$B$11,
_xlpm.IsPrincipalZeroCondition,ROUND($H511,2) = 0,
_xlpm.IsPrincipalRemainingBlankCondition,$H511="",
_xlpm.IsPeriodBlankCondition,ISBLANK($A512),
_xlpm.Calculation,IF(_xlpm.IsPeriodBlankCondition,"",IF(_xlpm.IsPrincipalRemainingBlankCondition,"",IF(_xlpm.IsPrincipalZeroCondition,"",_xlpm.PrincpalRemainingCalculation))),
_xlpm.Calculation
)</f>
        <v/>
      </c>
      <c r="J512" s="5" t="str">
        <f>_xlfn.LET(
_xlpm.IsPrincipalRemainingLessThanOrEqualToPMICutoffAmtCondition,$H511&lt;=$B$2*(1-$B$13),
_xlpm.PMIMonthlyPayment,$B$17,
_xlpm.IsPrincipalZeroCondition,ROUND($H511,2) = 0,
_xlpm.IsPrincipalRemainingBlankCondition,$H511="",
_xlpm.IsPeriodBlankCondition,ISBLANK($A512),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12" s="5" t="str">
        <f>_xlfn.LET(
_xlpm.IfPMIOwedIsBlank,IF($J512 = "",0,$J512),
_xlpm.TotalMonthlyPaymentCalculation,$F512+$G512+$I512+_xlpm.IfPMIOwedIsBlank,
_xlpm.IsPrincipalZeroCondition,ROUND($H511,2) = 0,
_xlpm.IsPrincipalRemainingBlankCondition,$H511="",
_xlpm.IsPeriodBlankCondition,ISBLANK($A512),
_xlpm.Calculation,IF(_xlpm.IsPeriodBlankCondition,"",IF(_xlpm.IsPrincipalRemainingBlankCondition,"",IF(_xlpm.IsPrincipalZeroCondition,"",_xlpm.TotalMonthlyPaymentCalculation))),
_xlpm.Calculation
)</f>
        <v/>
      </c>
      <c r="N512" s="5"/>
    </row>
    <row r="513" spans="2:14" x14ac:dyDescent="0.3">
      <c r="B513" s="53" t="str">
        <f t="shared" si="7"/>
        <v/>
      </c>
      <c r="C513" s="70" t="str">
        <f>IF(ISBLANK($A513),"",'Variable Mortgage Schedule'!$C513)</f>
        <v/>
      </c>
      <c r="D513" s="63" t="str">
        <f>_xlfn.LET(
_xlpm.Payment,IF(OR($C513&lt;&gt;$C512,$C512=""),-PMT($C513/12,COUNT($A513:$A$625),$H512),$D512),
_xlpm.IsPrincipalRemainingZeroCondition,ROUND($H512,2)=0,
_xlpm.IsPrincipalRemainingBlankCondition,$H512="",
_xlpm.IsPeriodBlankCondition,ISBLANK($A513),
_xlpm.Calculation,IF(_xlpm.IsPeriodBlankCondition,"",IF(_xlpm.IsPrincipalRemainingBlankCondition,"",IF(_xlpm.IsPrincipalRemainingZeroCondition,"",_xlpm.Payment))),
_xlpm.Calculation
)</f>
        <v/>
      </c>
      <c r="E513" s="5" t="str">
        <f>_xlfn.LET(
_xlpm.StartingPrincipalBalance,$H512,
_xlpm.IsPrincipalRemainingZeroCondition,ROUND($H512,2)=0,
_xlpm.IsPrincipalRemainingBlankCondition,$H512="",
_xlpm.IsPeriodBlankCondition,ISBLANK($A513),
_xlpm.Calculation,IF(_xlpm.IsPeriodBlankCondition,"",IF(_xlpm.IsPrincipalRemainingBlankCondition,"",IF(_xlpm.IsPrincipalRemainingZeroCondition,"",_xlpm.StartingPrincipalBalance))),
_xlpm.Calculation
)</f>
        <v/>
      </c>
      <c r="F513" s="5" t="str" cm="1">
        <f t="array" ref="F513">_xlfn.LET(
_xlpm.InterestCalculation,$H512*($C513/12),
_xlpm.IsPrincipalRemainingZeroCondition,ROUND($H512,2)=0,
_xlpm.IsPrincipalRemainingBlankCondition,$H512="",
_xlpm.IsPeriodBlankCondition,ISBLANK($A513),
_xlpm.Calculation,IF(_xlpm.IsPeriodBlankCondition,"",IF(_xlpm.IsPrincipalRemainingBlankCondition,"",IF(_xlpm.IsPrincipalRemainingZeroCondition,"",_xlpm.InterestCalculation))),
_xlpm.Calculation
)</f>
        <v/>
      </c>
      <c r="G513" s="5" t="str">
        <f>_xlfn.LET(
_xlpm.PrincipalOwedCalculation,$D513-$F513,
_xlpm.IsPrincipalLessThenOrEqualToMonthlyPaymentCondition,$H512&lt;=$D513,
_xlpm.IsPrincipalZeroCondition,ROUND($H512,2) = 0,
_xlpm.IsPrincipalRemainingBlankCondition,$H512="",
_xlpm.IsPeriodBlankCondition,ISBLANK($A513),
_xlpm.Calculation,IF(_xlpm.IsPeriodBlankCondition,"",IF(_xlpm.IsPrincipalRemainingBlankCondition,"",IF(_xlpm.IsPrincipalZeroCondition,"",IF(_xlpm.IsPrincipalLessThenOrEqualToMonthlyPaymentCondition,$H512,_xlpm.PrincipalOwedCalculation)))),
_xlpm.Calculation
)</f>
        <v/>
      </c>
      <c r="H513" s="5" t="str">
        <f>_xlfn.LET(
_xlpm.StartingBalanceGreaterThanPrincipalOwedPlusPrepaymentCondition,$E513&gt;=$G513,
_xlpm.IsPrincpalOwedPlusPrepaymentLessThanOrEqualToPrincipalRemainingCondition,ROUND($G513,2)&lt;=ROUND($H512,2),
_xlpm.IsCurrentPrincapalOwedAmtGreaterThanPrevPrincipalOwedCondition,$G512&gt;$H512,
_xlpm.IsPrincipalZeroCondition,ROUND($H512,2) = 0,
_xlpm.IsPrincipalRemainingBlankCondition,$H512="",
_xlpm.IsPeriodBlankCondition,ISBLANK($A513),
_xlpm.Calculation,IF(_xlpm.IsPeriodBlankCondition,"",IF(_xlpm.IsPrincipalRemainingBlankCondition,"",IF(_xlpm.IsPrincipalZeroCondition,"",IF(_xlpm.StartingBalanceGreaterThanPrincipalOwedPlusPrepaymentCondition,$E513-$G513,0)))),
_xlpm.Calculation
)</f>
        <v/>
      </c>
      <c r="I513" s="5" t="str">
        <f>_xlfn.LET(
_xlpm.PrincpalRemainingCalculation,$B$11,
_xlpm.IsPrincipalZeroCondition,ROUND($H512,2) = 0,
_xlpm.IsPrincipalRemainingBlankCondition,$H512="",
_xlpm.IsPeriodBlankCondition,ISBLANK($A513),
_xlpm.Calculation,IF(_xlpm.IsPeriodBlankCondition,"",IF(_xlpm.IsPrincipalRemainingBlankCondition,"",IF(_xlpm.IsPrincipalZeroCondition,"",_xlpm.PrincpalRemainingCalculation))),
_xlpm.Calculation
)</f>
        <v/>
      </c>
      <c r="J513" s="5" t="str">
        <f>_xlfn.LET(
_xlpm.IsPrincipalRemainingLessThanOrEqualToPMICutoffAmtCondition,$H512&lt;=$B$2*(1-$B$13),
_xlpm.PMIMonthlyPayment,$B$17,
_xlpm.IsPrincipalZeroCondition,ROUND($H512,2) = 0,
_xlpm.IsPrincipalRemainingBlankCondition,$H512="",
_xlpm.IsPeriodBlankCondition,ISBLANK($A513),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13" s="5" t="str">
        <f>_xlfn.LET(
_xlpm.IfPMIOwedIsBlank,IF($J513 = "",0,$J513),
_xlpm.TotalMonthlyPaymentCalculation,$F513+$G513+$I513+_xlpm.IfPMIOwedIsBlank,
_xlpm.IsPrincipalZeroCondition,ROUND($H512,2) = 0,
_xlpm.IsPrincipalRemainingBlankCondition,$H512="",
_xlpm.IsPeriodBlankCondition,ISBLANK($A513),
_xlpm.Calculation,IF(_xlpm.IsPeriodBlankCondition,"",IF(_xlpm.IsPrincipalRemainingBlankCondition,"",IF(_xlpm.IsPrincipalZeroCondition,"",_xlpm.TotalMonthlyPaymentCalculation))),
_xlpm.Calculation
)</f>
        <v/>
      </c>
      <c r="N513" s="5"/>
    </row>
    <row r="514" spans="2:14" x14ac:dyDescent="0.3">
      <c r="B514" s="53" t="str">
        <f t="shared" si="7"/>
        <v/>
      </c>
      <c r="C514" s="70" t="str">
        <f>IF(ISBLANK($A514),"",'Variable Mortgage Schedule'!$C514)</f>
        <v/>
      </c>
      <c r="D514" s="63" t="str">
        <f>_xlfn.LET(
_xlpm.Payment,IF(OR($C514&lt;&gt;$C513,$C513=""),-PMT($C514/12,COUNT($A514:$A$625),$H513),$D513),
_xlpm.IsPrincipalRemainingZeroCondition,ROUND($H513,2)=0,
_xlpm.IsPrincipalRemainingBlankCondition,$H513="",
_xlpm.IsPeriodBlankCondition,ISBLANK($A514),
_xlpm.Calculation,IF(_xlpm.IsPeriodBlankCondition,"",IF(_xlpm.IsPrincipalRemainingBlankCondition,"",IF(_xlpm.IsPrincipalRemainingZeroCondition,"",_xlpm.Payment))),
_xlpm.Calculation
)</f>
        <v/>
      </c>
      <c r="E514" s="5" t="str">
        <f>_xlfn.LET(
_xlpm.StartingPrincipalBalance,$H513,
_xlpm.IsPrincipalRemainingZeroCondition,ROUND($H513,2)=0,
_xlpm.IsPrincipalRemainingBlankCondition,$H513="",
_xlpm.IsPeriodBlankCondition,ISBLANK($A514),
_xlpm.Calculation,IF(_xlpm.IsPeriodBlankCondition,"",IF(_xlpm.IsPrincipalRemainingBlankCondition,"",IF(_xlpm.IsPrincipalRemainingZeroCondition,"",_xlpm.StartingPrincipalBalance))),
_xlpm.Calculation
)</f>
        <v/>
      </c>
      <c r="F514" s="5" t="str" cm="1">
        <f t="array" ref="F514">_xlfn.LET(
_xlpm.InterestCalculation,$H513*($C514/12),
_xlpm.IsPrincipalRemainingZeroCondition,ROUND($H513,2)=0,
_xlpm.IsPrincipalRemainingBlankCondition,$H513="",
_xlpm.IsPeriodBlankCondition,ISBLANK($A514),
_xlpm.Calculation,IF(_xlpm.IsPeriodBlankCondition,"",IF(_xlpm.IsPrincipalRemainingBlankCondition,"",IF(_xlpm.IsPrincipalRemainingZeroCondition,"",_xlpm.InterestCalculation))),
_xlpm.Calculation
)</f>
        <v/>
      </c>
      <c r="G514" s="5" t="str">
        <f>_xlfn.LET(
_xlpm.PrincipalOwedCalculation,$D514-$F514,
_xlpm.IsPrincipalLessThenOrEqualToMonthlyPaymentCondition,$H513&lt;=$D514,
_xlpm.IsPrincipalZeroCondition,ROUND($H513,2) = 0,
_xlpm.IsPrincipalRemainingBlankCondition,$H513="",
_xlpm.IsPeriodBlankCondition,ISBLANK($A514),
_xlpm.Calculation,IF(_xlpm.IsPeriodBlankCondition,"",IF(_xlpm.IsPrincipalRemainingBlankCondition,"",IF(_xlpm.IsPrincipalZeroCondition,"",IF(_xlpm.IsPrincipalLessThenOrEqualToMonthlyPaymentCondition,$H513,_xlpm.PrincipalOwedCalculation)))),
_xlpm.Calculation
)</f>
        <v/>
      </c>
      <c r="H514" s="5" t="str">
        <f>_xlfn.LET(
_xlpm.StartingBalanceGreaterThanPrincipalOwedPlusPrepaymentCondition,$E514&gt;=$G514,
_xlpm.IsPrincpalOwedPlusPrepaymentLessThanOrEqualToPrincipalRemainingCondition,ROUND($G514,2)&lt;=ROUND($H513,2),
_xlpm.IsCurrentPrincapalOwedAmtGreaterThanPrevPrincipalOwedCondition,$G513&gt;$H513,
_xlpm.IsPrincipalZeroCondition,ROUND($H513,2) = 0,
_xlpm.IsPrincipalRemainingBlankCondition,$H513="",
_xlpm.IsPeriodBlankCondition,ISBLANK($A514),
_xlpm.Calculation,IF(_xlpm.IsPeriodBlankCondition,"",IF(_xlpm.IsPrincipalRemainingBlankCondition,"",IF(_xlpm.IsPrincipalZeroCondition,"",IF(_xlpm.StartingBalanceGreaterThanPrincipalOwedPlusPrepaymentCondition,$E514-$G514,0)))),
_xlpm.Calculation
)</f>
        <v/>
      </c>
      <c r="I514" s="5" t="str">
        <f>_xlfn.LET(
_xlpm.PrincpalRemainingCalculation,$B$11,
_xlpm.IsPrincipalZeroCondition,ROUND($H513,2) = 0,
_xlpm.IsPrincipalRemainingBlankCondition,$H513="",
_xlpm.IsPeriodBlankCondition,ISBLANK($A514),
_xlpm.Calculation,IF(_xlpm.IsPeriodBlankCondition,"",IF(_xlpm.IsPrincipalRemainingBlankCondition,"",IF(_xlpm.IsPrincipalZeroCondition,"",_xlpm.PrincpalRemainingCalculation))),
_xlpm.Calculation
)</f>
        <v/>
      </c>
      <c r="J514" s="5" t="str">
        <f>_xlfn.LET(
_xlpm.IsPrincipalRemainingLessThanOrEqualToPMICutoffAmtCondition,$H513&lt;=$B$2*(1-$B$13),
_xlpm.PMIMonthlyPayment,$B$17,
_xlpm.IsPrincipalZeroCondition,ROUND($H513,2) = 0,
_xlpm.IsPrincipalRemainingBlankCondition,$H513="",
_xlpm.IsPeriodBlankCondition,ISBLANK($A514),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14" s="5" t="str">
        <f>_xlfn.LET(
_xlpm.IfPMIOwedIsBlank,IF($J514 = "",0,$J514),
_xlpm.TotalMonthlyPaymentCalculation,$F514+$G514+$I514+_xlpm.IfPMIOwedIsBlank,
_xlpm.IsPrincipalZeroCondition,ROUND($H513,2) = 0,
_xlpm.IsPrincipalRemainingBlankCondition,$H513="",
_xlpm.IsPeriodBlankCondition,ISBLANK($A514),
_xlpm.Calculation,IF(_xlpm.IsPeriodBlankCondition,"",IF(_xlpm.IsPrincipalRemainingBlankCondition,"",IF(_xlpm.IsPrincipalZeroCondition,"",_xlpm.TotalMonthlyPaymentCalculation))),
_xlpm.Calculation
)</f>
        <v/>
      </c>
      <c r="N514" s="5"/>
    </row>
    <row r="515" spans="2:14" x14ac:dyDescent="0.3">
      <c r="B515" s="53" t="str">
        <f t="shared" si="7"/>
        <v/>
      </c>
      <c r="C515" s="70" t="str">
        <f>IF(ISBLANK($A515),"",'Variable Mortgage Schedule'!$C515)</f>
        <v/>
      </c>
      <c r="D515" s="63" t="str">
        <f>_xlfn.LET(
_xlpm.Payment,IF(OR($C515&lt;&gt;$C514,$C514=""),-PMT($C515/12,COUNT($A515:$A$625),$H514),$D514),
_xlpm.IsPrincipalRemainingZeroCondition,ROUND($H514,2)=0,
_xlpm.IsPrincipalRemainingBlankCondition,$H514="",
_xlpm.IsPeriodBlankCondition,ISBLANK($A515),
_xlpm.Calculation,IF(_xlpm.IsPeriodBlankCondition,"",IF(_xlpm.IsPrincipalRemainingBlankCondition,"",IF(_xlpm.IsPrincipalRemainingZeroCondition,"",_xlpm.Payment))),
_xlpm.Calculation
)</f>
        <v/>
      </c>
      <c r="E515" s="5" t="str">
        <f>_xlfn.LET(
_xlpm.StartingPrincipalBalance,$H514,
_xlpm.IsPrincipalRemainingZeroCondition,ROUND($H514,2)=0,
_xlpm.IsPrincipalRemainingBlankCondition,$H514="",
_xlpm.IsPeriodBlankCondition,ISBLANK($A515),
_xlpm.Calculation,IF(_xlpm.IsPeriodBlankCondition,"",IF(_xlpm.IsPrincipalRemainingBlankCondition,"",IF(_xlpm.IsPrincipalRemainingZeroCondition,"",_xlpm.StartingPrincipalBalance))),
_xlpm.Calculation
)</f>
        <v/>
      </c>
      <c r="F515" s="5" t="str" cm="1">
        <f t="array" ref="F515">_xlfn.LET(
_xlpm.InterestCalculation,$H514*($C515/12),
_xlpm.IsPrincipalRemainingZeroCondition,ROUND($H514,2)=0,
_xlpm.IsPrincipalRemainingBlankCondition,$H514="",
_xlpm.IsPeriodBlankCondition,ISBLANK($A515),
_xlpm.Calculation,IF(_xlpm.IsPeriodBlankCondition,"",IF(_xlpm.IsPrincipalRemainingBlankCondition,"",IF(_xlpm.IsPrincipalRemainingZeroCondition,"",_xlpm.InterestCalculation))),
_xlpm.Calculation
)</f>
        <v/>
      </c>
      <c r="G515" s="5" t="str">
        <f>_xlfn.LET(
_xlpm.PrincipalOwedCalculation,$D515-$F515,
_xlpm.IsPrincipalLessThenOrEqualToMonthlyPaymentCondition,$H514&lt;=$D515,
_xlpm.IsPrincipalZeroCondition,ROUND($H514,2) = 0,
_xlpm.IsPrincipalRemainingBlankCondition,$H514="",
_xlpm.IsPeriodBlankCondition,ISBLANK($A515),
_xlpm.Calculation,IF(_xlpm.IsPeriodBlankCondition,"",IF(_xlpm.IsPrincipalRemainingBlankCondition,"",IF(_xlpm.IsPrincipalZeroCondition,"",IF(_xlpm.IsPrincipalLessThenOrEqualToMonthlyPaymentCondition,$H514,_xlpm.PrincipalOwedCalculation)))),
_xlpm.Calculation
)</f>
        <v/>
      </c>
      <c r="H515" s="5" t="str">
        <f>_xlfn.LET(
_xlpm.StartingBalanceGreaterThanPrincipalOwedPlusPrepaymentCondition,$E515&gt;=$G515,
_xlpm.IsPrincpalOwedPlusPrepaymentLessThanOrEqualToPrincipalRemainingCondition,ROUND($G515,2)&lt;=ROUND($H514,2),
_xlpm.IsCurrentPrincapalOwedAmtGreaterThanPrevPrincipalOwedCondition,$G514&gt;$H514,
_xlpm.IsPrincipalZeroCondition,ROUND($H514,2) = 0,
_xlpm.IsPrincipalRemainingBlankCondition,$H514="",
_xlpm.IsPeriodBlankCondition,ISBLANK($A515),
_xlpm.Calculation,IF(_xlpm.IsPeriodBlankCondition,"",IF(_xlpm.IsPrincipalRemainingBlankCondition,"",IF(_xlpm.IsPrincipalZeroCondition,"",IF(_xlpm.StartingBalanceGreaterThanPrincipalOwedPlusPrepaymentCondition,$E515-$G515,0)))),
_xlpm.Calculation
)</f>
        <v/>
      </c>
      <c r="I515" s="5" t="str">
        <f>_xlfn.LET(
_xlpm.PrincpalRemainingCalculation,$B$11,
_xlpm.IsPrincipalZeroCondition,ROUND($H514,2) = 0,
_xlpm.IsPrincipalRemainingBlankCondition,$H514="",
_xlpm.IsPeriodBlankCondition,ISBLANK($A515),
_xlpm.Calculation,IF(_xlpm.IsPeriodBlankCondition,"",IF(_xlpm.IsPrincipalRemainingBlankCondition,"",IF(_xlpm.IsPrincipalZeroCondition,"",_xlpm.PrincpalRemainingCalculation))),
_xlpm.Calculation
)</f>
        <v/>
      </c>
      <c r="J515" s="5" t="str">
        <f>_xlfn.LET(
_xlpm.IsPrincipalRemainingLessThanOrEqualToPMICutoffAmtCondition,$H514&lt;=$B$2*(1-$B$13),
_xlpm.PMIMonthlyPayment,$B$17,
_xlpm.IsPrincipalZeroCondition,ROUND($H514,2) = 0,
_xlpm.IsPrincipalRemainingBlankCondition,$H514="",
_xlpm.IsPeriodBlankCondition,ISBLANK($A515),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15" s="5" t="str">
        <f>_xlfn.LET(
_xlpm.IfPMIOwedIsBlank,IF($J515 = "",0,$J515),
_xlpm.TotalMonthlyPaymentCalculation,$F515+$G515+$I515+_xlpm.IfPMIOwedIsBlank,
_xlpm.IsPrincipalZeroCondition,ROUND($H514,2) = 0,
_xlpm.IsPrincipalRemainingBlankCondition,$H514="",
_xlpm.IsPeriodBlankCondition,ISBLANK($A515),
_xlpm.Calculation,IF(_xlpm.IsPeriodBlankCondition,"",IF(_xlpm.IsPrincipalRemainingBlankCondition,"",IF(_xlpm.IsPrincipalZeroCondition,"",_xlpm.TotalMonthlyPaymentCalculation))),
_xlpm.Calculation
)</f>
        <v/>
      </c>
      <c r="N515" s="5"/>
    </row>
    <row r="516" spans="2:14" x14ac:dyDescent="0.3">
      <c r="B516" s="53" t="str">
        <f t="shared" si="7"/>
        <v/>
      </c>
      <c r="C516" s="70" t="str">
        <f>IF(ISBLANK($A516),"",'Variable Mortgage Schedule'!$C516)</f>
        <v/>
      </c>
      <c r="D516" s="63" t="str">
        <f>_xlfn.LET(
_xlpm.Payment,IF(OR($C516&lt;&gt;$C515,$C515=""),-PMT($C516/12,COUNT($A516:$A$625),$H515),$D515),
_xlpm.IsPrincipalRemainingZeroCondition,ROUND($H515,2)=0,
_xlpm.IsPrincipalRemainingBlankCondition,$H515="",
_xlpm.IsPeriodBlankCondition,ISBLANK($A516),
_xlpm.Calculation,IF(_xlpm.IsPeriodBlankCondition,"",IF(_xlpm.IsPrincipalRemainingBlankCondition,"",IF(_xlpm.IsPrincipalRemainingZeroCondition,"",_xlpm.Payment))),
_xlpm.Calculation
)</f>
        <v/>
      </c>
      <c r="E516" s="5" t="str">
        <f>_xlfn.LET(
_xlpm.StartingPrincipalBalance,$H515,
_xlpm.IsPrincipalRemainingZeroCondition,ROUND($H515,2)=0,
_xlpm.IsPrincipalRemainingBlankCondition,$H515="",
_xlpm.IsPeriodBlankCondition,ISBLANK($A516),
_xlpm.Calculation,IF(_xlpm.IsPeriodBlankCondition,"",IF(_xlpm.IsPrincipalRemainingBlankCondition,"",IF(_xlpm.IsPrincipalRemainingZeroCondition,"",_xlpm.StartingPrincipalBalance))),
_xlpm.Calculation
)</f>
        <v/>
      </c>
      <c r="F516" s="5" t="str" cm="1">
        <f t="array" ref="F516">_xlfn.LET(
_xlpm.InterestCalculation,$H515*($C516/12),
_xlpm.IsPrincipalRemainingZeroCondition,ROUND($H515,2)=0,
_xlpm.IsPrincipalRemainingBlankCondition,$H515="",
_xlpm.IsPeriodBlankCondition,ISBLANK($A516),
_xlpm.Calculation,IF(_xlpm.IsPeriodBlankCondition,"",IF(_xlpm.IsPrincipalRemainingBlankCondition,"",IF(_xlpm.IsPrincipalRemainingZeroCondition,"",_xlpm.InterestCalculation))),
_xlpm.Calculation
)</f>
        <v/>
      </c>
      <c r="G516" s="5" t="str">
        <f>_xlfn.LET(
_xlpm.PrincipalOwedCalculation,$D516-$F516,
_xlpm.IsPrincipalLessThenOrEqualToMonthlyPaymentCondition,$H515&lt;=$D516,
_xlpm.IsPrincipalZeroCondition,ROUND($H515,2) = 0,
_xlpm.IsPrincipalRemainingBlankCondition,$H515="",
_xlpm.IsPeriodBlankCondition,ISBLANK($A516),
_xlpm.Calculation,IF(_xlpm.IsPeriodBlankCondition,"",IF(_xlpm.IsPrincipalRemainingBlankCondition,"",IF(_xlpm.IsPrincipalZeroCondition,"",IF(_xlpm.IsPrincipalLessThenOrEqualToMonthlyPaymentCondition,$H515,_xlpm.PrincipalOwedCalculation)))),
_xlpm.Calculation
)</f>
        <v/>
      </c>
      <c r="H516" s="5" t="str">
        <f>_xlfn.LET(
_xlpm.StartingBalanceGreaterThanPrincipalOwedPlusPrepaymentCondition,$E516&gt;=$G516,
_xlpm.IsPrincpalOwedPlusPrepaymentLessThanOrEqualToPrincipalRemainingCondition,ROUND($G516,2)&lt;=ROUND($H515,2),
_xlpm.IsCurrentPrincapalOwedAmtGreaterThanPrevPrincipalOwedCondition,$G515&gt;$H515,
_xlpm.IsPrincipalZeroCondition,ROUND($H515,2) = 0,
_xlpm.IsPrincipalRemainingBlankCondition,$H515="",
_xlpm.IsPeriodBlankCondition,ISBLANK($A516),
_xlpm.Calculation,IF(_xlpm.IsPeriodBlankCondition,"",IF(_xlpm.IsPrincipalRemainingBlankCondition,"",IF(_xlpm.IsPrincipalZeroCondition,"",IF(_xlpm.StartingBalanceGreaterThanPrincipalOwedPlusPrepaymentCondition,$E516-$G516,0)))),
_xlpm.Calculation
)</f>
        <v/>
      </c>
      <c r="I516" s="5" t="str">
        <f>_xlfn.LET(
_xlpm.PrincpalRemainingCalculation,$B$11,
_xlpm.IsPrincipalZeroCondition,ROUND($H515,2) = 0,
_xlpm.IsPrincipalRemainingBlankCondition,$H515="",
_xlpm.IsPeriodBlankCondition,ISBLANK($A516),
_xlpm.Calculation,IF(_xlpm.IsPeriodBlankCondition,"",IF(_xlpm.IsPrincipalRemainingBlankCondition,"",IF(_xlpm.IsPrincipalZeroCondition,"",_xlpm.PrincpalRemainingCalculation))),
_xlpm.Calculation
)</f>
        <v/>
      </c>
      <c r="J516" s="5" t="str">
        <f>_xlfn.LET(
_xlpm.IsPrincipalRemainingLessThanOrEqualToPMICutoffAmtCondition,$H515&lt;=$B$2*(1-$B$13),
_xlpm.PMIMonthlyPayment,$B$17,
_xlpm.IsPrincipalZeroCondition,ROUND($H515,2) = 0,
_xlpm.IsPrincipalRemainingBlankCondition,$H515="",
_xlpm.IsPeriodBlankCondition,ISBLANK($A516),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16" s="5" t="str">
        <f>_xlfn.LET(
_xlpm.IfPMIOwedIsBlank,IF($J516 = "",0,$J516),
_xlpm.TotalMonthlyPaymentCalculation,$F516+$G516+$I516+_xlpm.IfPMIOwedIsBlank,
_xlpm.IsPrincipalZeroCondition,ROUND($H515,2) = 0,
_xlpm.IsPrincipalRemainingBlankCondition,$H515="",
_xlpm.IsPeriodBlankCondition,ISBLANK($A516),
_xlpm.Calculation,IF(_xlpm.IsPeriodBlankCondition,"",IF(_xlpm.IsPrincipalRemainingBlankCondition,"",IF(_xlpm.IsPrincipalZeroCondition,"",_xlpm.TotalMonthlyPaymentCalculation))),
_xlpm.Calculation
)</f>
        <v/>
      </c>
      <c r="N516" s="5"/>
    </row>
    <row r="517" spans="2:14" x14ac:dyDescent="0.3">
      <c r="B517" s="53" t="str">
        <f t="shared" si="7"/>
        <v/>
      </c>
      <c r="C517" s="70" t="str">
        <f>IF(ISBLANK($A517),"",'Variable Mortgage Schedule'!$C517)</f>
        <v/>
      </c>
      <c r="D517" s="63" t="str">
        <f>_xlfn.LET(
_xlpm.Payment,IF(OR($C517&lt;&gt;$C516,$C516=""),-PMT($C517/12,COUNT($A517:$A$625),$H516),$D516),
_xlpm.IsPrincipalRemainingZeroCondition,ROUND($H516,2)=0,
_xlpm.IsPrincipalRemainingBlankCondition,$H516="",
_xlpm.IsPeriodBlankCondition,ISBLANK($A517),
_xlpm.Calculation,IF(_xlpm.IsPeriodBlankCondition,"",IF(_xlpm.IsPrincipalRemainingBlankCondition,"",IF(_xlpm.IsPrincipalRemainingZeroCondition,"",_xlpm.Payment))),
_xlpm.Calculation
)</f>
        <v/>
      </c>
      <c r="E517" s="5" t="str">
        <f>_xlfn.LET(
_xlpm.StartingPrincipalBalance,$H516,
_xlpm.IsPrincipalRemainingZeroCondition,ROUND($H516,2)=0,
_xlpm.IsPrincipalRemainingBlankCondition,$H516="",
_xlpm.IsPeriodBlankCondition,ISBLANK($A517),
_xlpm.Calculation,IF(_xlpm.IsPeriodBlankCondition,"",IF(_xlpm.IsPrincipalRemainingBlankCondition,"",IF(_xlpm.IsPrincipalRemainingZeroCondition,"",_xlpm.StartingPrincipalBalance))),
_xlpm.Calculation
)</f>
        <v/>
      </c>
      <c r="F517" s="5" t="str" cm="1">
        <f t="array" ref="F517">_xlfn.LET(
_xlpm.InterestCalculation,$H516*($C517/12),
_xlpm.IsPrincipalRemainingZeroCondition,ROUND($H516,2)=0,
_xlpm.IsPrincipalRemainingBlankCondition,$H516="",
_xlpm.IsPeriodBlankCondition,ISBLANK($A517),
_xlpm.Calculation,IF(_xlpm.IsPeriodBlankCondition,"",IF(_xlpm.IsPrincipalRemainingBlankCondition,"",IF(_xlpm.IsPrincipalRemainingZeroCondition,"",_xlpm.InterestCalculation))),
_xlpm.Calculation
)</f>
        <v/>
      </c>
      <c r="G517" s="5" t="str">
        <f>_xlfn.LET(
_xlpm.PrincipalOwedCalculation,$D517-$F517,
_xlpm.IsPrincipalLessThenOrEqualToMonthlyPaymentCondition,$H516&lt;=$D517,
_xlpm.IsPrincipalZeroCondition,ROUND($H516,2) = 0,
_xlpm.IsPrincipalRemainingBlankCondition,$H516="",
_xlpm.IsPeriodBlankCondition,ISBLANK($A517),
_xlpm.Calculation,IF(_xlpm.IsPeriodBlankCondition,"",IF(_xlpm.IsPrincipalRemainingBlankCondition,"",IF(_xlpm.IsPrincipalZeroCondition,"",IF(_xlpm.IsPrincipalLessThenOrEqualToMonthlyPaymentCondition,$H516,_xlpm.PrincipalOwedCalculation)))),
_xlpm.Calculation
)</f>
        <v/>
      </c>
      <c r="H517" s="5" t="str">
        <f>_xlfn.LET(
_xlpm.StartingBalanceGreaterThanPrincipalOwedPlusPrepaymentCondition,$E517&gt;=$G517,
_xlpm.IsPrincpalOwedPlusPrepaymentLessThanOrEqualToPrincipalRemainingCondition,ROUND($G517,2)&lt;=ROUND($H516,2),
_xlpm.IsCurrentPrincapalOwedAmtGreaterThanPrevPrincipalOwedCondition,$G516&gt;$H516,
_xlpm.IsPrincipalZeroCondition,ROUND($H516,2) = 0,
_xlpm.IsPrincipalRemainingBlankCondition,$H516="",
_xlpm.IsPeriodBlankCondition,ISBLANK($A517),
_xlpm.Calculation,IF(_xlpm.IsPeriodBlankCondition,"",IF(_xlpm.IsPrincipalRemainingBlankCondition,"",IF(_xlpm.IsPrincipalZeroCondition,"",IF(_xlpm.StartingBalanceGreaterThanPrincipalOwedPlusPrepaymentCondition,$E517-$G517,0)))),
_xlpm.Calculation
)</f>
        <v/>
      </c>
      <c r="I517" s="5" t="str">
        <f>_xlfn.LET(
_xlpm.PrincpalRemainingCalculation,$B$11,
_xlpm.IsPrincipalZeroCondition,ROUND($H516,2) = 0,
_xlpm.IsPrincipalRemainingBlankCondition,$H516="",
_xlpm.IsPeriodBlankCondition,ISBLANK($A517),
_xlpm.Calculation,IF(_xlpm.IsPeriodBlankCondition,"",IF(_xlpm.IsPrincipalRemainingBlankCondition,"",IF(_xlpm.IsPrincipalZeroCondition,"",_xlpm.PrincpalRemainingCalculation))),
_xlpm.Calculation
)</f>
        <v/>
      </c>
      <c r="J517" s="5" t="str">
        <f>_xlfn.LET(
_xlpm.IsPrincipalRemainingLessThanOrEqualToPMICutoffAmtCondition,$H516&lt;=$B$2*(1-$B$13),
_xlpm.PMIMonthlyPayment,$B$17,
_xlpm.IsPrincipalZeroCondition,ROUND($H516,2) = 0,
_xlpm.IsPrincipalRemainingBlankCondition,$H516="",
_xlpm.IsPeriodBlankCondition,ISBLANK($A517),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17" s="5" t="str">
        <f>_xlfn.LET(
_xlpm.IfPMIOwedIsBlank,IF($J517 = "",0,$J517),
_xlpm.TotalMonthlyPaymentCalculation,$F517+$G517+$I517+_xlpm.IfPMIOwedIsBlank,
_xlpm.IsPrincipalZeroCondition,ROUND($H516,2) = 0,
_xlpm.IsPrincipalRemainingBlankCondition,$H516="",
_xlpm.IsPeriodBlankCondition,ISBLANK($A517),
_xlpm.Calculation,IF(_xlpm.IsPeriodBlankCondition,"",IF(_xlpm.IsPrincipalRemainingBlankCondition,"",IF(_xlpm.IsPrincipalZeroCondition,"",_xlpm.TotalMonthlyPaymentCalculation))),
_xlpm.Calculation
)</f>
        <v/>
      </c>
      <c r="N517" s="5"/>
    </row>
    <row r="518" spans="2:14" x14ac:dyDescent="0.3">
      <c r="B518" s="53" t="str">
        <f t="shared" si="7"/>
        <v/>
      </c>
      <c r="C518" s="70" t="str">
        <f>IF(ISBLANK($A518),"",'Variable Mortgage Schedule'!$C518)</f>
        <v/>
      </c>
      <c r="D518" s="63" t="str">
        <f>_xlfn.LET(
_xlpm.Payment,IF(OR($C518&lt;&gt;$C517,$C517=""),-PMT($C518/12,COUNT($A518:$A$625),$H517),$D517),
_xlpm.IsPrincipalRemainingZeroCondition,ROUND($H517,2)=0,
_xlpm.IsPrincipalRemainingBlankCondition,$H517="",
_xlpm.IsPeriodBlankCondition,ISBLANK($A518),
_xlpm.Calculation,IF(_xlpm.IsPeriodBlankCondition,"",IF(_xlpm.IsPrincipalRemainingBlankCondition,"",IF(_xlpm.IsPrincipalRemainingZeroCondition,"",_xlpm.Payment))),
_xlpm.Calculation
)</f>
        <v/>
      </c>
      <c r="E518" s="5" t="str">
        <f>_xlfn.LET(
_xlpm.StartingPrincipalBalance,$H517,
_xlpm.IsPrincipalRemainingZeroCondition,ROUND($H517,2)=0,
_xlpm.IsPrincipalRemainingBlankCondition,$H517="",
_xlpm.IsPeriodBlankCondition,ISBLANK($A518),
_xlpm.Calculation,IF(_xlpm.IsPeriodBlankCondition,"",IF(_xlpm.IsPrincipalRemainingBlankCondition,"",IF(_xlpm.IsPrincipalRemainingZeroCondition,"",_xlpm.StartingPrincipalBalance))),
_xlpm.Calculation
)</f>
        <v/>
      </c>
      <c r="F518" s="5" t="str" cm="1">
        <f t="array" ref="F518">_xlfn.LET(
_xlpm.InterestCalculation,$H517*($C518/12),
_xlpm.IsPrincipalRemainingZeroCondition,ROUND($H517,2)=0,
_xlpm.IsPrincipalRemainingBlankCondition,$H517="",
_xlpm.IsPeriodBlankCondition,ISBLANK($A518),
_xlpm.Calculation,IF(_xlpm.IsPeriodBlankCondition,"",IF(_xlpm.IsPrincipalRemainingBlankCondition,"",IF(_xlpm.IsPrincipalRemainingZeroCondition,"",_xlpm.InterestCalculation))),
_xlpm.Calculation
)</f>
        <v/>
      </c>
      <c r="G518" s="5" t="str">
        <f>_xlfn.LET(
_xlpm.PrincipalOwedCalculation,$D518-$F518,
_xlpm.IsPrincipalLessThenOrEqualToMonthlyPaymentCondition,$H517&lt;=$D518,
_xlpm.IsPrincipalZeroCondition,ROUND($H517,2) = 0,
_xlpm.IsPrincipalRemainingBlankCondition,$H517="",
_xlpm.IsPeriodBlankCondition,ISBLANK($A518),
_xlpm.Calculation,IF(_xlpm.IsPeriodBlankCondition,"",IF(_xlpm.IsPrincipalRemainingBlankCondition,"",IF(_xlpm.IsPrincipalZeroCondition,"",IF(_xlpm.IsPrincipalLessThenOrEqualToMonthlyPaymentCondition,$H517,_xlpm.PrincipalOwedCalculation)))),
_xlpm.Calculation
)</f>
        <v/>
      </c>
      <c r="H518" s="5" t="str">
        <f>_xlfn.LET(
_xlpm.StartingBalanceGreaterThanPrincipalOwedPlusPrepaymentCondition,$E518&gt;=$G518,
_xlpm.IsPrincpalOwedPlusPrepaymentLessThanOrEqualToPrincipalRemainingCondition,ROUND($G518,2)&lt;=ROUND($H517,2),
_xlpm.IsCurrentPrincapalOwedAmtGreaterThanPrevPrincipalOwedCondition,$G517&gt;$H517,
_xlpm.IsPrincipalZeroCondition,ROUND($H517,2) = 0,
_xlpm.IsPrincipalRemainingBlankCondition,$H517="",
_xlpm.IsPeriodBlankCondition,ISBLANK($A518),
_xlpm.Calculation,IF(_xlpm.IsPeriodBlankCondition,"",IF(_xlpm.IsPrincipalRemainingBlankCondition,"",IF(_xlpm.IsPrincipalZeroCondition,"",IF(_xlpm.StartingBalanceGreaterThanPrincipalOwedPlusPrepaymentCondition,$E518-$G518,0)))),
_xlpm.Calculation
)</f>
        <v/>
      </c>
      <c r="I518" s="5" t="str">
        <f>_xlfn.LET(
_xlpm.PrincpalRemainingCalculation,$B$11,
_xlpm.IsPrincipalZeroCondition,ROUND($H517,2) = 0,
_xlpm.IsPrincipalRemainingBlankCondition,$H517="",
_xlpm.IsPeriodBlankCondition,ISBLANK($A518),
_xlpm.Calculation,IF(_xlpm.IsPeriodBlankCondition,"",IF(_xlpm.IsPrincipalRemainingBlankCondition,"",IF(_xlpm.IsPrincipalZeroCondition,"",_xlpm.PrincpalRemainingCalculation))),
_xlpm.Calculation
)</f>
        <v/>
      </c>
      <c r="J518" s="5" t="str">
        <f>_xlfn.LET(
_xlpm.IsPrincipalRemainingLessThanOrEqualToPMICutoffAmtCondition,$H517&lt;=$B$2*(1-$B$13),
_xlpm.PMIMonthlyPayment,$B$17,
_xlpm.IsPrincipalZeroCondition,ROUND($H517,2) = 0,
_xlpm.IsPrincipalRemainingBlankCondition,$H517="",
_xlpm.IsPeriodBlankCondition,ISBLANK($A518),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18" s="5" t="str">
        <f>_xlfn.LET(
_xlpm.IfPMIOwedIsBlank,IF($J518 = "",0,$J518),
_xlpm.TotalMonthlyPaymentCalculation,$F518+$G518+$I518+_xlpm.IfPMIOwedIsBlank,
_xlpm.IsPrincipalZeroCondition,ROUND($H517,2) = 0,
_xlpm.IsPrincipalRemainingBlankCondition,$H517="",
_xlpm.IsPeriodBlankCondition,ISBLANK($A518),
_xlpm.Calculation,IF(_xlpm.IsPeriodBlankCondition,"",IF(_xlpm.IsPrincipalRemainingBlankCondition,"",IF(_xlpm.IsPrincipalZeroCondition,"",_xlpm.TotalMonthlyPaymentCalculation))),
_xlpm.Calculation
)</f>
        <v/>
      </c>
      <c r="N518" s="5"/>
    </row>
    <row r="519" spans="2:14" x14ac:dyDescent="0.3">
      <c r="B519" s="53" t="str">
        <f t="shared" si="7"/>
        <v/>
      </c>
      <c r="C519" s="70" t="str">
        <f>IF(ISBLANK($A519),"",'Variable Mortgage Schedule'!$C519)</f>
        <v/>
      </c>
      <c r="D519" s="63" t="str">
        <f>_xlfn.LET(
_xlpm.Payment,IF(OR($C519&lt;&gt;$C518,$C518=""),-PMT($C519/12,COUNT($A519:$A$625),$H518),$D518),
_xlpm.IsPrincipalRemainingZeroCondition,ROUND($H518,2)=0,
_xlpm.IsPrincipalRemainingBlankCondition,$H518="",
_xlpm.IsPeriodBlankCondition,ISBLANK($A519),
_xlpm.Calculation,IF(_xlpm.IsPeriodBlankCondition,"",IF(_xlpm.IsPrincipalRemainingBlankCondition,"",IF(_xlpm.IsPrincipalRemainingZeroCondition,"",_xlpm.Payment))),
_xlpm.Calculation
)</f>
        <v/>
      </c>
      <c r="E519" s="5" t="str">
        <f>_xlfn.LET(
_xlpm.StartingPrincipalBalance,$H518,
_xlpm.IsPrincipalRemainingZeroCondition,ROUND($H518,2)=0,
_xlpm.IsPrincipalRemainingBlankCondition,$H518="",
_xlpm.IsPeriodBlankCondition,ISBLANK($A519),
_xlpm.Calculation,IF(_xlpm.IsPeriodBlankCondition,"",IF(_xlpm.IsPrincipalRemainingBlankCondition,"",IF(_xlpm.IsPrincipalRemainingZeroCondition,"",_xlpm.StartingPrincipalBalance))),
_xlpm.Calculation
)</f>
        <v/>
      </c>
      <c r="F519" s="5" t="str" cm="1">
        <f t="array" ref="F519">_xlfn.LET(
_xlpm.InterestCalculation,$H518*($C519/12),
_xlpm.IsPrincipalRemainingZeroCondition,ROUND($H518,2)=0,
_xlpm.IsPrincipalRemainingBlankCondition,$H518="",
_xlpm.IsPeriodBlankCondition,ISBLANK($A519),
_xlpm.Calculation,IF(_xlpm.IsPeriodBlankCondition,"",IF(_xlpm.IsPrincipalRemainingBlankCondition,"",IF(_xlpm.IsPrincipalRemainingZeroCondition,"",_xlpm.InterestCalculation))),
_xlpm.Calculation
)</f>
        <v/>
      </c>
      <c r="G519" s="5" t="str">
        <f>_xlfn.LET(
_xlpm.PrincipalOwedCalculation,$D519-$F519,
_xlpm.IsPrincipalLessThenOrEqualToMonthlyPaymentCondition,$H518&lt;=$D519,
_xlpm.IsPrincipalZeroCondition,ROUND($H518,2) = 0,
_xlpm.IsPrincipalRemainingBlankCondition,$H518="",
_xlpm.IsPeriodBlankCondition,ISBLANK($A519),
_xlpm.Calculation,IF(_xlpm.IsPeriodBlankCondition,"",IF(_xlpm.IsPrincipalRemainingBlankCondition,"",IF(_xlpm.IsPrincipalZeroCondition,"",IF(_xlpm.IsPrincipalLessThenOrEqualToMonthlyPaymentCondition,$H518,_xlpm.PrincipalOwedCalculation)))),
_xlpm.Calculation
)</f>
        <v/>
      </c>
      <c r="H519" s="5" t="str">
        <f>_xlfn.LET(
_xlpm.StartingBalanceGreaterThanPrincipalOwedPlusPrepaymentCondition,$E519&gt;=$G519,
_xlpm.IsPrincpalOwedPlusPrepaymentLessThanOrEqualToPrincipalRemainingCondition,ROUND($G519,2)&lt;=ROUND($H518,2),
_xlpm.IsCurrentPrincapalOwedAmtGreaterThanPrevPrincipalOwedCondition,$G518&gt;$H518,
_xlpm.IsPrincipalZeroCondition,ROUND($H518,2) = 0,
_xlpm.IsPrincipalRemainingBlankCondition,$H518="",
_xlpm.IsPeriodBlankCondition,ISBLANK($A519),
_xlpm.Calculation,IF(_xlpm.IsPeriodBlankCondition,"",IF(_xlpm.IsPrincipalRemainingBlankCondition,"",IF(_xlpm.IsPrincipalZeroCondition,"",IF(_xlpm.StartingBalanceGreaterThanPrincipalOwedPlusPrepaymentCondition,$E519-$G519,0)))),
_xlpm.Calculation
)</f>
        <v/>
      </c>
      <c r="I519" s="5" t="str">
        <f>_xlfn.LET(
_xlpm.PrincpalRemainingCalculation,$B$11,
_xlpm.IsPrincipalZeroCondition,ROUND($H518,2) = 0,
_xlpm.IsPrincipalRemainingBlankCondition,$H518="",
_xlpm.IsPeriodBlankCondition,ISBLANK($A519),
_xlpm.Calculation,IF(_xlpm.IsPeriodBlankCondition,"",IF(_xlpm.IsPrincipalRemainingBlankCondition,"",IF(_xlpm.IsPrincipalZeroCondition,"",_xlpm.PrincpalRemainingCalculation))),
_xlpm.Calculation
)</f>
        <v/>
      </c>
      <c r="J519" s="5" t="str">
        <f>_xlfn.LET(
_xlpm.IsPrincipalRemainingLessThanOrEqualToPMICutoffAmtCondition,$H518&lt;=$B$2*(1-$B$13),
_xlpm.PMIMonthlyPayment,$B$17,
_xlpm.IsPrincipalZeroCondition,ROUND($H518,2) = 0,
_xlpm.IsPrincipalRemainingBlankCondition,$H518="",
_xlpm.IsPeriodBlankCondition,ISBLANK($A519),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19" s="5" t="str">
        <f>_xlfn.LET(
_xlpm.IfPMIOwedIsBlank,IF($J519 = "",0,$J519),
_xlpm.TotalMonthlyPaymentCalculation,$F519+$G519+$I519+_xlpm.IfPMIOwedIsBlank,
_xlpm.IsPrincipalZeroCondition,ROUND($H518,2) = 0,
_xlpm.IsPrincipalRemainingBlankCondition,$H518="",
_xlpm.IsPeriodBlankCondition,ISBLANK($A519),
_xlpm.Calculation,IF(_xlpm.IsPeriodBlankCondition,"",IF(_xlpm.IsPrincipalRemainingBlankCondition,"",IF(_xlpm.IsPrincipalZeroCondition,"",_xlpm.TotalMonthlyPaymentCalculation))),
_xlpm.Calculation
)</f>
        <v/>
      </c>
      <c r="N519" s="5"/>
    </row>
    <row r="520" spans="2:14" x14ac:dyDescent="0.3">
      <c r="B520" s="53" t="str">
        <f t="shared" si="7"/>
        <v/>
      </c>
      <c r="C520" s="70" t="str">
        <f>IF(ISBLANK($A520),"",'Variable Mortgage Schedule'!$C520)</f>
        <v/>
      </c>
      <c r="D520" s="63" t="str">
        <f>_xlfn.LET(
_xlpm.Payment,IF(OR($C520&lt;&gt;$C519,$C519=""),-PMT($C520/12,COUNT($A520:$A$625),$H519),$D519),
_xlpm.IsPrincipalRemainingZeroCondition,ROUND($H519,2)=0,
_xlpm.IsPrincipalRemainingBlankCondition,$H519="",
_xlpm.IsPeriodBlankCondition,ISBLANK($A520),
_xlpm.Calculation,IF(_xlpm.IsPeriodBlankCondition,"",IF(_xlpm.IsPrincipalRemainingBlankCondition,"",IF(_xlpm.IsPrincipalRemainingZeroCondition,"",_xlpm.Payment))),
_xlpm.Calculation
)</f>
        <v/>
      </c>
      <c r="E520" s="5" t="str">
        <f>_xlfn.LET(
_xlpm.StartingPrincipalBalance,$H519,
_xlpm.IsPrincipalRemainingZeroCondition,ROUND($H519,2)=0,
_xlpm.IsPrincipalRemainingBlankCondition,$H519="",
_xlpm.IsPeriodBlankCondition,ISBLANK($A520),
_xlpm.Calculation,IF(_xlpm.IsPeriodBlankCondition,"",IF(_xlpm.IsPrincipalRemainingBlankCondition,"",IF(_xlpm.IsPrincipalRemainingZeroCondition,"",_xlpm.StartingPrincipalBalance))),
_xlpm.Calculation
)</f>
        <v/>
      </c>
      <c r="F520" s="5" t="str" cm="1">
        <f t="array" ref="F520">_xlfn.LET(
_xlpm.InterestCalculation,$H519*($C520/12),
_xlpm.IsPrincipalRemainingZeroCondition,ROUND($H519,2)=0,
_xlpm.IsPrincipalRemainingBlankCondition,$H519="",
_xlpm.IsPeriodBlankCondition,ISBLANK($A520),
_xlpm.Calculation,IF(_xlpm.IsPeriodBlankCondition,"",IF(_xlpm.IsPrincipalRemainingBlankCondition,"",IF(_xlpm.IsPrincipalRemainingZeroCondition,"",_xlpm.InterestCalculation))),
_xlpm.Calculation
)</f>
        <v/>
      </c>
      <c r="G520" s="5" t="str">
        <f>_xlfn.LET(
_xlpm.PrincipalOwedCalculation,$D520-$F520,
_xlpm.IsPrincipalLessThenOrEqualToMonthlyPaymentCondition,$H519&lt;=$D520,
_xlpm.IsPrincipalZeroCondition,ROUND($H519,2) = 0,
_xlpm.IsPrincipalRemainingBlankCondition,$H519="",
_xlpm.IsPeriodBlankCondition,ISBLANK($A520),
_xlpm.Calculation,IF(_xlpm.IsPeriodBlankCondition,"",IF(_xlpm.IsPrincipalRemainingBlankCondition,"",IF(_xlpm.IsPrincipalZeroCondition,"",IF(_xlpm.IsPrincipalLessThenOrEqualToMonthlyPaymentCondition,$H519,_xlpm.PrincipalOwedCalculation)))),
_xlpm.Calculation
)</f>
        <v/>
      </c>
      <c r="H520" s="5" t="str">
        <f>_xlfn.LET(
_xlpm.StartingBalanceGreaterThanPrincipalOwedPlusPrepaymentCondition,$E520&gt;=$G520,
_xlpm.IsPrincpalOwedPlusPrepaymentLessThanOrEqualToPrincipalRemainingCondition,ROUND($G520,2)&lt;=ROUND($H519,2),
_xlpm.IsCurrentPrincapalOwedAmtGreaterThanPrevPrincipalOwedCondition,$G519&gt;$H519,
_xlpm.IsPrincipalZeroCondition,ROUND($H519,2) = 0,
_xlpm.IsPrincipalRemainingBlankCondition,$H519="",
_xlpm.IsPeriodBlankCondition,ISBLANK($A520),
_xlpm.Calculation,IF(_xlpm.IsPeriodBlankCondition,"",IF(_xlpm.IsPrincipalRemainingBlankCondition,"",IF(_xlpm.IsPrincipalZeroCondition,"",IF(_xlpm.StartingBalanceGreaterThanPrincipalOwedPlusPrepaymentCondition,$E520-$G520,0)))),
_xlpm.Calculation
)</f>
        <v/>
      </c>
      <c r="I520" s="5" t="str">
        <f>_xlfn.LET(
_xlpm.PrincpalRemainingCalculation,$B$11,
_xlpm.IsPrincipalZeroCondition,ROUND($H519,2) = 0,
_xlpm.IsPrincipalRemainingBlankCondition,$H519="",
_xlpm.IsPeriodBlankCondition,ISBLANK($A520),
_xlpm.Calculation,IF(_xlpm.IsPeriodBlankCondition,"",IF(_xlpm.IsPrincipalRemainingBlankCondition,"",IF(_xlpm.IsPrincipalZeroCondition,"",_xlpm.PrincpalRemainingCalculation))),
_xlpm.Calculation
)</f>
        <v/>
      </c>
      <c r="J520" s="5" t="str">
        <f>_xlfn.LET(
_xlpm.IsPrincipalRemainingLessThanOrEqualToPMICutoffAmtCondition,$H519&lt;=$B$2*(1-$B$13),
_xlpm.PMIMonthlyPayment,$B$17,
_xlpm.IsPrincipalZeroCondition,ROUND($H519,2) = 0,
_xlpm.IsPrincipalRemainingBlankCondition,$H519="",
_xlpm.IsPeriodBlankCondition,ISBLANK($A520),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20" s="5" t="str">
        <f>_xlfn.LET(
_xlpm.IfPMIOwedIsBlank,IF($J520 = "",0,$J520),
_xlpm.TotalMonthlyPaymentCalculation,$F520+$G520+$I520+_xlpm.IfPMIOwedIsBlank,
_xlpm.IsPrincipalZeroCondition,ROUND($H519,2) = 0,
_xlpm.IsPrincipalRemainingBlankCondition,$H519="",
_xlpm.IsPeriodBlankCondition,ISBLANK($A520),
_xlpm.Calculation,IF(_xlpm.IsPeriodBlankCondition,"",IF(_xlpm.IsPrincipalRemainingBlankCondition,"",IF(_xlpm.IsPrincipalZeroCondition,"",_xlpm.TotalMonthlyPaymentCalculation))),
_xlpm.Calculation
)</f>
        <v/>
      </c>
      <c r="N520" s="5"/>
    </row>
    <row r="521" spans="2:14" x14ac:dyDescent="0.3">
      <c r="B521" s="53" t="str">
        <f t="shared" si="7"/>
        <v/>
      </c>
      <c r="C521" s="70" t="str">
        <f>IF(ISBLANK($A521),"",'Variable Mortgage Schedule'!$C521)</f>
        <v/>
      </c>
      <c r="D521" s="63" t="str">
        <f>_xlfn.LET(
_xlpm.Payment,IF(OR($C521&lt;&gt;$C520,$C520=""),-PMT($C521/12,COUNT($A521:$A$625),$H520),$D520),
_xlpm.IsPrincipalRemainingZeroCondition,ROUND($H520,2)=0,
_xlpm.IsPrincipalRemainingBlankCondition,$H520="",
_xlpm.IsPeriodBlankCondition,ISBLANK($A521),
_xlpm.Calculation,IF(_xlpm.IsPeriodBlankCondition,"",IF(_xlpm.IsPrincipalRemainingBlankCondition,"",IF(_xlpm.IsPrincipalRemainingZeroCondition,"",_xlpm.Payment))),
_xlpm.Calculation
)</f>
        <v/>
      </c>
      <c r="E521" s="5" t="str">
        <f>_xlfn.LET(
_xlpm.StartingPrincipalBalance,$H520,
_xlpm.IsPrincipalRemainingZeroCondition,ROUND($H520,2)=0,
_xlpm.IsPrincipalRemainingBlankCondition,$H520="",
_xlpm.IsPeriodBlankCondition,ISBLANK($A521),
_xlpm.Calculation,IF(_xlpm.IsPeriodBlankCondition,"",IF(_xlpm.IsPrincipalRemainingBlankCondition,"",IF(_xlpm.IsPrincipalRemainingZeroCondition,"",_xlpm.StartingPrincipalBalance))),
_xlpm.Calculation
)</f>
        <v/>
      </c>
      <c r="F521" s="5" t="str" cm="1">
        <f t="array" ref="F521">_xlfn.LET(
_xlpm.InterestCalculation,$H520*($C521/12),
_xlpm.IsPrincipalRemainingZeroCondition,ROUND($H520,2)=0,
_xlpm.IsPrincipalRemainingBlankCondition,$H520="",
_xlpm.IsPeriodBlankCondition,ISBLANK($A521),
_xlpm.Calculation,IF(_xlpm.IsPeriodBlankCondition,"",IF(_xlpm.IsPrincipalRemainingBlankCondition,"",IF(_xlpm.IsPrincipalRemainingZeroCondition,"",_xlpm.InterestCalculation))),
_xlpm.Calculation
)</f>
        <v/>
      </c>
      <c r="G521" s="5" t="str">
        <f>_xlfn.LET(
_xlpm.PrincipalOwedCalculation,$D521-$F521,
_xlpm.IsPrincipalLessThenOrEqualToMonthlyPaymentCondition,$H520&lt;=$D521,
_xlpm.IsPrincipalZeroCondition,ROUND($H520,2) = 0,
_xlpm.IsPrincipalRemainingBlankCondition,$H520="",
_xlpm.IsPeriodBlankCondition,ISBLANK($A521),
_xlpm.Calculation,IF(_xlpm.IsPeriodBlankCondition,"",IF(_xlpm.IsPrincipalRemainingBlankCondition,"",IF(_xlpm.IsPrincipalZeroCondition,"",IF(_xlpm.IsPrincipalLessThenOrEqualToMonthlyPaymentCondition,$H520,_xlpm.PrincipalOwedCalculation)))),
_xlpm.Calculation
)</f>
        <v/>
      </c>
      <c r="H521" s="5" t="str">
        <f>_xlfn.LET(
_xlpm.StartingBalanceGreaterThanPrincipalOwedPlusPrepaymentCondition,$E521&gt;=$G521,
_xlpm.IsPrincpalOwedPlusPrepaymentLessThanOrEqualToPrincipalRemainingCondition,ROUND($G521,2)&lt;=ROUND($H520,2),
_xlpm.IsCurrentPrincapalOwedAmtGreaterThanPrevPrincipalOwedCondition,$G520&gt;$H520,
_xlpm.IsPrincipalZeroCondition,ROUND($H520,2) = 0,
_xlpm.IsPrincipalRemainingBlankCondition,$H520="",
_xlpm.IsPeriodBlankCondition,ISBLANK($A521),
_xlpm.Calculation,IF(_xlpm.IsPeriodBlankCondition,"",IF(_xlpm.IsPrincipalRemainingBlankCondition,"",IF(_xlpm.IsPrincipalZeroCondition,"",IF(_xlpm.StartingBalanceGreaterThanPrincipalOwedPlusPrepaymentCondition,$E521-$G521,0)))),
_xlpm.Calculation
)</f>
        <v/>
      </c>
      <c r="I521" s="5" t="str">
        <f>_xlfn.LET(
_xlpm.PrincpalRemainingCalculation,$B$11,
_xlpm.IsPrincipalZeroCondition,ROUND($H520,2) = 0,
_xlpm.IsPrincipalRemainingBlankCondition,$H520="",
_xlpm.IsPeriodBlankCondition,ISBLANK($A521),
_xlpm.Calculation,IF(_xlpm.IsPeriodBlankCondition,"",IF(_xlpm.IsPrincipalRemainingBlankCondition,"",IF(_xlpm.IsPrincipalZeroCondition,"",_xlpm.PrincpalRemainingCalculation))),
_xlpm.Calculation
)</f>
        <v/>
      </c>
      <c r="J521" s="5" t="str">
        <f>_xlfn.LET(
_xlpm.IsPrincipalRemainingLessThanOrEqualToPMICutoffAmtCondition,$H520&lt;=$B$2*(1-$B$13),
_xlpm.PMIMonthlyPayment,$B$17,
_xlpm.IsPrincipalZeroCondition,ROUND($H520,2) = 0,
_xlpm.IsPrincipalRemainingBlankCondition,$H520="",
_xlpm.IsPeriodBlankCondition,ISBLANK($A521),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21" s="5" t="str">
        <f>_xlfn.LET(
_xlpm.IfPMIOwedIsBlank,IF($J521 = "",0,$J521),
_xlpm.TotalMonthlyPaymentCalculation,$F521+$G521+$I521+_xlpm.IfPMIOwedIsBlank,
_xlpm.IsPrincipalZeroCondition,ROUND($H520,2) = 0,
_xlpm.IsPrincipalRemainingBlankCondition,$H520="",
_xlpm.IsPeriodBlankCondition,ISBLANK($A521),
_xlpm.Calculation,IF(_xlpm.IsPeriodBlankCondition,"",IF(_xlpm.IsPrincipalRemainingBlankCondition,"",IF(_xlpm.IsPrincipalZeroCondition,"",_xlpm.TotalMonthlyPaymentCalculation))),
_xlpm.Calculation
)</f>
        <v/>
      </c>
      <c r="N521" s="5"/>
    </row>
    <row r="522" spans="2:14" x14ac:dyDescent="0.3">
      <c r="B522" s="53" t="str">
        <f t="shared" si="7"/>
        <v/>
      </c>
      <c r="C522" s="70" t="str">
        <f>IF(ISBLANK($A522),"",'Variable Mortgage Schedule'!$C522)</f>
        <v/>
      </c>
      <c r="D522" s="63" t="str">
        <f>_xlfn.LET(
_xlpm.Payment,IF(OR($C522&lt;&gt;$C521,$C521=""),-PMT($C522/12,COUNT($A522:$A$625),$H521),$D521),
_xlpm.IsPrincipalRemainingZeroCondition,ROUND($H521,2)=0,
_xlpm.IsPrincipalRemainingBlankCondition,$H521="",
_xlpm.IsPeriodBlankCondition,ISBLANK($A522),
_xlpm.Calculation,IF(_xlpm.IsPeriodBlankCondition,"",IF(_xlpm.IsPrincipalRemainingBlankCondition,"",IF(_xlpm.IsPrincipalRemainingZeroCondition,"",_xlpm.Payment))),
_xlpm.Calculation
)</f>
        <v/>
      </c>
      <c r="E522" s="5" t="str">
        <f>_xlfn.LET(
_xlpm.StartingPrincipalBalance,$H521,
_xlpm.IsPrincipalRemainingZeroCondition,ROUND($H521,2)=0,
_xlpm.IsPrincipalRemainingBlankCondition,$H521="",
_xlpm.IsPeriodBlankCondition,ISBLANK($A522),
_xlpm.Calculation,IF(_xlpm.IsPeriodBlankCondition,"",IF(_xlpm.IsPrincipalRemainingBlankCondition,"",IF(_xlpm.IsPrincipalRemainingZeroCondition,"",_xlpm.StartingPrincipalBalance))),
_xlpm.Calculation
)</f>
        <v/>
      </c>
      <c r="F522" s="5" t="str" cm="1">
        <f t="array" ref="F522">_xlfn.LET(
_xlpm.InterestCalculation,$H521*($C522/12),
_xlpm.IsPrincipalRemainingZeroCondition,ROUND($H521,2)=0,
_xlpm.IsPrincipalRemainingBlankCondition,$H521="",
_xlpm.IsPeriodBlankCondition,ISBLANK($A522),
_xlpm.Calculation,IF(_xlpm.IsPeriodBlankCondition,"",IF(_xlpm.IsPrincipalRemainingBlankCondition,"",IF(_xlpm.IsPrincipalRemainingZeroCondition,"",_xlpm.InterestCalculation))),
_xlpm.Calculation
)</f>
        <v/>
      </c>
      <c r="G522" s="5" t="str">
        <f>_xlfn.LET(
_xlpm.PrincipalOwedCalculation,$D522-$F522,
_xlpm.IsPrincipalLessThenOrEqualToMonthlyPaymentCondition,$H521&lt;=$D522,
_xlpm.IsPrincipalZeroCondition,ROUND($H521,2) = 0,
_xlpm.IsPrincipalRemainingBlankCondition,$H521="",
_xlpm.IsPeriodBlankCondition,ISBLANK($A522),
_xlpm.Calculation,IF(_xlpm.IsPeriodBlankCondition,"",IF(_xlpm.IsPrincipalRemainingBlankCondition,"",IF(_xlpm.IsPrincipalZeroCondition,"",IF(_xlpm.IsPrincipalLessThenOrEqualToMonthlyPaymentCondition,$H521,_xlpm.PrincipalOwedCalculation)))),
_xlpm.Calculation
)</f>
        <v/>
      </c>
      <c r="H522" s="5" t="str">
        <f>_xlfn.LET(
_xlpm.StartingBalanceGreaterThanPrincipalOwedPlusPrepaymentCondition,$E522&gt;=$G522,
_xlpm.IsPrincpalOwedPlusPrepaymentLessThanOrEqualToPrincipalRemainingCondition,ROUND($G522,2)&lt;=ROUND($H521,2),
_xlpm.IsCurrentPrincapalOwedAmtGreaterThanPrevPrincipalOwedCondition,$G521&gt;$H521,
_xlpm.IsPrincipalZeroCondition,ROUND($H521,2) = 0,
_xlpm.IsPrincipalRemainingBlankCondition,$H521="",
_xlpm.IsPeriodBlankCondition,ISBLANK($A522),
_xlpm.Calculation,IF(_xlpm.IsPeriodBlankCondition,"",IF(_xlpm.IsPrincipalRemainingBlankCondition,"",IF(_xlpm.IsPrincipalZeroCondition,"",IF(_xlpm.StartingBalanceGreaterThanPrincipalOwedPlusPrepaymentCondition,$E522-$G522,0)))),
_xlpm.Calculation
)</f>
        <v/>
      </c>
      <c r="I522" s="5" t="str">
        <f>_xlfn.LET(
_xlpm.PrincpalRemainingCalculation,$B$11,
_xlpm.IsPrincipalZeroCondition,ROUND($H521,2) = 0,
_xlpm.IsPrincipalRemainingBlankCondition,$H521="",
_xlpm.IsPeriodBlankCondition,ISBLANK($A522),
_xlpm.Calculation,IF(_xlpm.IsPeriodBlankCondition,"",IF(_xlpm.IsPrincipalRemainingBlankCondition,"",IF(_xlpm.IsPrincipalZeroCondition,"",_xlpm.PrincpalRemainingCalculation))),
_xlpm.Calculation
)</f>
        <v/>
      </c>
      <c r="J522" s="5" t="str">
        <f>_xlfn.LET(
_xlpm.IsPrincipalRemainingLessThanOrEqualToPMICutoffAmtCondition,$H521&lt;=$B$2*(1-$B$13),
_xlpm.PMIMonthlyPayment,$B$17,
_xlpm.IsPrincipalZeroCondition,ROUND($H521,2) = 0,
_xlpm.IsPrincipalRemainingBlankCondition,$H521="",
_xlpm.IsPeriodBlankCondition,ISBLANK($A522),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22" s="5" t="str">
        <f>_xlfn.LET(
_xlpm.IfPMIOwedIsBlank,IF($J522 = "",0,$J522),
_xlpm.TotalMonthlyPaymentCalculation,$F522+$G522+$I522+_xlpm.IfPMIOwedIsBlank,
_xlpm.IsPrincipalZeroCondition,ROUND($H521,2) = 0,
_xlpm.IsPrincipalRemainingBlankCondition,$H521="",
_xlpm.IsPeriodBlankCondition,ISBLANK($A522),
_xlpm.Calculation,IF(_xlpm.IsPeriodBlankCondition,"",IF(_xlpm.IsPrincipalRemainingBlankCondition,"",IF(_xlpm.IsPrincipalZeroCondition,"",_xlpm.TotalMonthlyPaymentCalculation))),
_xlpm.Calculation
)</f>
        <v/>
      </c>
      <c r="N522" s="5"/>
    </row>
    <row r="523" spans="2:14" x14ac:dyDescent="0.3">
      <c r="B523" s="53" t="str">
        <f t="shared" si="7"/>
        <v/>
      </c>
      <c r="C523" s="70" t="str">
        <f>IF(ISBLANK($A523),"",'Variable Mortgage Schedule'!$C523)</f>
        <v/>
      </c>
      <c r="D523" s="63" t="str">
        <f>_xlfn.LET(
_xlpm.Payment,IF(OR($C523&lt;&gt;$C522,$C522=""),-PMT($C523/12,COUNT($A523:$A$625),$H522),$D522),
_xlpm.IsPrincipalRemainingZeroCondition,ROUND($H522,2)=0,
_xlpm.IsPrincipalRemainingBlankCondition,$H522="",
_xlpm.IsPeriodBlankCondition,ISBLANK($A523),
_xlpm.Calculation,IF(_xlpm.IsPeriodBlankCondition,"",IF(_xlpm.IsPrincipalRemainingBlankCondition,"",IF(_xlpm.IsPrincipalRemainingZeroCondition,"",_xlpm.Payment))),
_xlpm.Calculation
)</f>
        <v/>
      </c>
      <c r="E523" s="5" t="str">
        <f>_xlfn.LET(
_xlpm.StartingPrincipalBalance,$H522,
_xlpm.IsPrincipalRemainingZeroCondition,ROUND($H522,2)=0,
_xlpm.IsPrincipalRemainingBlankCondition,$H522="",
_xlpm.IsPeriodBlankCondition,ISBLANK($A523),
_xlpm.Calculation,IF(_xlpm.IsPeriodBlankCondition,"",IF(_xlpm.IsPrincipalRemainingBlankCondition,"",IF(_xlpm.IsPrincipalRemainingZeroCondition,"",_xlpm.StartingPrincipalBalance))),
_xlpm.Calculation
)</f>
        <v/>
      </c>
      <c r="F523" s="5" t="str" cm="1">
        <f t="array" ref="F523">_xlfn.LET(
_xlpm.InterestCalculation,$H522*($C523/12),
_xlpm.IsPrincipalRemainingZeroCondition,ROUND($H522,2)=0,
_xlpm.IsPrincipalRemainingBlankCondition,$H522="",
_xlpm.IsPeriodBlankCondition,ISBLANK($A523),
_xlpm.Calculation,IF(_xlpm.IsPeriodBlankCondition,"",IF(_xlpm.IsPrincipalRemainingBlankCondition,"",IF(_xlpm.IsPrincipalRemainingZeroCondition,"",_xlpm.InterestCalculation))),
_xlpm.Calculation
)</f>
        <v/>
      </c>
      <c r="G523" s="5" t="str">
        <f>_xlfn.LET(
_xlpm.PrincipalOwedCalculation,$D523-$F523,
_xlpm.IsPrincipalLessThenOrEqualToMonthlyPaymentCondition,$H522&lt;=$D523,
_xlpm.IsPrincipalZeroCondition,ROUND($H522,2) = 0,
_xlpm.IsPrincipalRemainingBlankCondition,$H522="",
_xlpm.IsPeriodBlankCondition,ISBLANK($A523),
_xlpm.Calculation,IF(_xlpm.IsPeriodBlankCondition,"",IF(_xlpm.IsPrincipalRemainingBlankCondition,"",IF(_xlpm.IsPrincipalZeroCondition,"",IF(_xlpm.IsPrincipalLessThenOrEqualToMonthlyPaymentCondition,$H522,_xlpm.PrincipalOwedCalculation)))),
_xlpm.Calculation
)</f>
        <v/>
      </c>
      <c r="H523" s="5" t="str">
        <f>_xlfn.LET(
_xlpm.StartingBalanceGreaterThanPrincipalOwedPlusPrepaymentCondition,$E523&gt;=$G523,
_xlpm.IsPrincpalOwedPlusPrepaymentLessThanOrEqualToPrincipalRemainingCondition,ROUND($G523,2)&lt;=ROUND($H522,2),
_xlpm.IsCurrentPrincapalOwedAmtGreaterThanPrevPrincipalOwedCondition,$G522&gt;$H522,
_xlpm.IsPrincipalZeroCondition,ROUND($H522,2) = 0,
_xlpm.IsPrincipalRemainingBlankCondition,$H522="",
_xlpm.IsPeriodBlankCondition,ISBLANK($A523),
_xlpm.Calculation,IF(_xlpm.IsPeriodBlankCondition,"",IF(_xlpm.IsPrincipalRemainingBlankCondition,"",IF(_xlpm.IsPrincipalZeroCondition,"",IF(_xlpm.StartingBalanceGreaterThanPrincipalOwedPlusPrepaymentCondition,$E523-$G523,0)))),
_xlpm.Calculation
)</f>
        <v/>
      </c>
      <c r="I523" s="5" t="str">
        <f>_xlfn.LET(
_xlpm.PrincpalRemainingCalculation,$B$11,
_xlpm.IsPrincipalZeroCondition,ROUND($H522,2) = 0,
_xlpm.IsPrincipalRemainingBlankCondition,$H522="",
_xlpm.IsPeriodBlankCondition,ISBLANK($A523),
_xlpm.Calculation,IF(_xlpm.IsPeriodBlankCondition,"",IF(_xlpm.IsPrincipalRemainingBlankCondition,"",IF(_xlpm.IsPrincipalZeroCondition,"",_xlpm.PrincpalRemainingCalculation))),
_xlpm.Calculation
)</f>
        <v/>
      </c>
      <c r="J523" s="5" t="str">
        <f>_xlfn.LET(
_xlpm.IsPrincipalRemainingLessThanOrEqualToPMICutoffAmtCondition,$H522&lt;=$B$2*(1-$B$13),
_xlpm.PMIMonthlyPayment,$B$17,
_xlpm.IsPrincipalZeroCondition,ROUND($H522,2) = 0,
_xlpm.IsPrincipalRemainingBlankCondition,$H522="",
_xlpm.IsPeriodBlankCondition,ISBLANK($A523),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23" s="5" t="str">
        <f>_xlfn.LET(
_xlpm.IfPMIOwedIsBlank,IF($J523 = "",0,$J523),
_xlpm.TotalMonthlyPaymentCalculation,$F523+$G523+$I523+_xlpm.IfPMIOwedIsBlank,
_xlpm.IsPrincipalZeroCondition,ROUND($H522,2) = 0,
_xlpm.IsPrincipalRemainingBlankCondition,$H522="",
_xlpm.IsPeriodBlankCondition,ISBLANK($A523),
_xlpm.Calculation,IF(_xlpm.IsPeriodBlankCondition,"",IF(_xlpm.IsPrincipalRemainingBlankCondition,"",IF(_xlpm.IsPrincipalZeroCondition,"",_xlpm.TotalMonthlyPaymentCalculation))),
_xlpm.Calculation
)</f>
        <v/>
      </c>
      <c r="N523" s="5"/>
    </row>
    <row r="524" spans="2:14" x14ac:dyDescent="0.3">
      <c r="B524" s="53" t="str">
        <f t="shared" si="7"/>
        <v/>
      </c>
      <c r="C524" s="70" t="str">
        <f>IF(ISBLANK($A524),"",'Variable Mortgage Schedule'!$C524)</f>
        <v/>
      </c>
      <c r="D524" s="63" t="str">
        <f>_xlfn.LET(
_xlpm.Payment,IF(OR($C524&lt;&gt;$C523,$C523=""),-PMT($C524/12,COUNT($A524:$A$625),$H523),$D523),
_xlpm.IsPrincipalRemainingZeroCondition,ROUND($H523,2)=0,
_xlpm.IsPrincipalRemainingBlankCondition,$H523="",
_xlpm.IsPeriodBlankCondition,ISBLANK($A524),
_xlpm.Calculation,IF(_xlpm.IsPeriodBlankCondition,"",IF(_xlpm.IsPrincipalRemainingBlankCondition,"",IF(_xlpm.IsPrincipalRemainingZeroCondition,"",_xlpm.Payment))),
_xlpm.Calculation
)</f>
        <v/>
      </c>
      <c r="E524" s="5" t="str">
        <f>_xlfn.LET(
_xlpm.StartingPrincipalBalance,$H523,
_xlpm.IsPrincipalRemainingZeroCondition,ROUND($H523,2)=0,
_xlpm.IsPrincipalRemainingBlankCondition,$H523="",
_xlpm.IsPeriodBlankCondition,ISBLANK($A524),
_xlpm.Calculation,IF(_xlpm.IsPeriodBlankCondition,"",IF(_xlpm.IsPrincipalRemainingBlankCondition,"",IF(_xlpm.IsPrincipalRemainingZeroCondition,"",_xlpm.StartingPrincipalBalance))),
_xlpm.Calculation
)</f>
        <v/>
      </c>
      <c r="F524" s="5" t="str" cm="1">
        <f t="array" ref="F524">_xlfn.LET(
_xlpm.InterestCalculation,$H523*($C524/12),
_xlpm.IsPrincipalRemainingZeroCondition,ROUND($H523,2)=0,
_xlpm.IsPrincipalRemainingBlankCondition,$H523="",
_xlpm.IsPeriodBlankCondition,ISBLANK($A524),
_xlpm.Calculation,IF(_xlpm.IsPeriodBlankCondition,"",IF(_xlpm.IsPrincipalRemainingBlankCondition,"",IF(_xlpm.IsPrincipalRemainingZeroCondition,"",_xlpm.InterestCalculation))),
_xlpm.Calculation
)</f>
        <v/>
      </c>
      <c r="G524" s="5" t="str">
        <f>_xlfn.LET(
_xlpm.PrincipalOwedCalculation,$D524-$F524,
_xlpm.IsPrincipalLessThenOrEqualToMonthlyPaymentCondition,$H523&lt;=$D524,
_xlpm.IsPrincipalZeroCondition,ROUND($H523,2) = 0,
_xlpm.IsPrincipalRemainingBlankCondition,$H523="",
_xlpm.IsPeriodBlankCondition,ISBLANK($A524),
_xlpm.Calculation,IF(_xlpm.IsPeriodBlankCondition,"",IF(_xlpm.IsPrincipalRemainingBlankCondition,"",IF(_xlpm.IsPrincipalZeroCondition,"",IF(_xlpm.IsPrincipalLessThenOrEqualToMonthlyPaymentCondition,$H523,_xlpm.PrincipalOwedCalculation)))),
_xlpm.Calculation
)</f>
        <v/>
      </c>
      <c r="H524" s="5" t="str">
        <f>_xlfn.LET(
_xlpm.StartingBalanceGreaterThanPrincipalOwedPlusPrepaymentCondition,$E524&gt;=$G524,
_xlpm.IsPrincpalOwedPlusPrepaymentLessThanOrEqualToPrincipalRemainingCondition,ROUND($G524,2)&lt;=ROUND($H523,2),
_xlpm.IsCurrentPrincapalOwedAmtGreaterThanPrevPrincipalOwedCondition,$G523&gt;$H523,
_xlpm.IsPrincipalZeroCondition,ROUND($H523,2) = 0,
_xlpm.IsPrincipalRemainingBlankCondition,$H523="",
_xlpm.IsPeriodBlankCondition,ISBLANK($A524),
_xlpm.Calculation,IF(_xlpm.IsPeriodBlankCondition,"",IF(_xlpm.IsPrincipalRemainingBlankCondition,"",IF(_xlpm.IsPrincipalZeroCondition,"",IF(_xlpm.StartingBalanceGreaterThanPrincipalOwedPlusPrepaymentCondition,$E524-$G524,0)))),
_xlpm.Calculation
)</f>
        <v/>
      </c>
      <c r="I524" s="5" t="str">
        <f>_xlfn.LET(
_xlpm.PrincpalRemainingCalculation,$B$11,
_xlpm.IsPrincipalZeroCondition,ROUND($H523,2) = 0,
_xlpm.IsPrincipalRemainingBlankCondition,$H523="",
_xlpm.IsPeriodBlankCondition,ISBLANK($A524),
_xlpm.Calculation,IF(_xlpm.IsPeriodBlankCondition,"",IF(_xlpm.IsPrincipalRemainingBlankCondition,"",IF(_xlpm.IsPrincipalZeroCondition,"",_xlpm.PrincpalRemainingCalculation))),
_xlpm.Calculation
)</f>
        <v/>
      </c>
      <c r="J524" s="5" t="str">
        <f>_xlfn.LET(
_xlpm.IsPrincipalRemainingLessThanOrEqualToPMICutoffAmtCondition,$H523&lt;=$B$2*(1-$B$13),
_xlpm.PMIMonthlyPayment,$B$17,
_xlpm.IsPrincipalZeroCondition,ROUND($H523,2) = 0,
_xlpm.IsPrincipalRemainingBlankCondition,$H523="",
_xlpm.IsPeriodBlankCondition,ISBLANK($A524),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24" s="5" t="str">
        <f>_xlfn.LET(
_xlpm.IfPMIOwedIsBlank,IF($J524 = "",0,$J524),
_xlpm.TotalMonthlyPaymentCalculation,$F524+$G524+$I524+_xlpm.IfPMIOwedIsBlank,
_xlpm.IsPrincipalZeroCondition,ROUND($H523,2) = 0,
_xlpm.IsPrincipalRemainingBlankCondition,$H523="",
_xlpm.IsPeriodBlankCondition,ISBLANK($A524),
_xlpm.Calculation,IF(_xlpm.IsPeriodBlankCondition,"",IF(_xlpm.IsPrincipalRemainingBlankCondition,"",IF(_xlpm.IsPrincipalZeroCondition,"",_xlpm.TotalMonthlyPaymentCalculation))),
_xlpm.Calculation
)</f>
        <v/>
      </c>
      <c r="N524" s="5"/>
    </row>
    <row r="525" spans="2:14" x14ac:dyDescent="0.3">
      <c r="B525" s="53" t="str">
        <f t="shared" si="7"/>
        <v/>
      </c>
      <c r="C525" s="70" t="str">
        <f>IF(ISBLANK($A525),"",'Variable Mortgage Schedule'!$C525)</f>
        <v/>
      </c>
      <c r="D525" s="63" t="str">
        <f>_xlfn.LET(
_xlpm.Payment,IF(OR($C525&lt;&gt;$C524,$C524=""),-PMT($C525/12,COUNT($A525:$A$625),$H524),$D524),
_xlpm.IsPrincipalRemainingZeroCondition,ROUND($H524,2)=0,
_xlpm.IsPrincipalRemainingBlankCondition,$H524="",
_xlpm.IsPeriodBlankCondition,ISBLANK($A525),
_xlpm.Calculation,IF(_xlpm.IsPeriodBlankCondition,"",IF(_xlpm.IsPrincipalRemainingBlankCondition,"",IF(_xlpm.IsPrincipalRemainingZeroCondition,"",_xlpm.Payment))),
_xlpm.Calculation
)</f>
        <v/>
      </c>
      <c r="E525" s="5" t="str">
        <f>_xlfn.LET(
_xlpm.StartingPrincipalBalance,$H524,
_xlpm.IsPrincipalRemainingZeroCondition,ROUND($H524,2)=0,
_xlpm.IsPrincipalRemainingBlankCondition,$H524="",
_xlpm.IsPeriodBlankCondition,ISBLANK($A525),
_xlpm.Calculation,IF(_xlpm.IsPeriodBlankCondition,"",IF(_xlpm.IsPrincipalRemainingBlankCondition,"",IF(_xlpm.IsPrincipalRemainingZeroCondition,"",_xlpm.StartingPrincipalBalance))),
_xlpm.Calculation
)</f>
        <v/>
      </c>
      <c r="F525" s="5" t="str" cm="1">
        <f t="array" ref="F525">_xlfn.LET(
_xlpm.InterestCalculation,$H524*($C525/12),
_xlpm.IsPrincipalRemainingZeroCondition,ROUND($H524,2)=0,
_xlpm.IsPrincipalRemainingBlankCondition,$H524="",
_xlpm.IsPeriodBlankCondition,ISBLANK($A525),
_xlpm.Calculation,IF(_xlpm.IsPeriodBlankCondition,"",IF(_xlpm.IsPrincipalRemainingBlankCondition,"",IF(_xlpm.IsPrincipalRemainingZeroCondition,"",_xlpm.InterestCalculation))),
_xlpm.Calculation
)</f>
        <v/>
      </c>
      <c r="G525" s="5" t="str">
        <f>_xlfn.LET(
_xlpm.PrincipalOwedCalculation,$D525-$F525,
_xlpm.IsPrincipalLessThenOrEqualToMonthlyPaymentCondition,$H524&lt;=$D525,
_xlpm.IsPrincipalZeroCondition,ROUND($H524,2) = 0,
_xlpm.IsPrincipalRemainingBlankCondition,$H524="",
_xlpm.IsPeriodBlankCondition,ISBLANK($A525),
_xlpm.Calculation,IF(_xlpm.IsPeriodBlankCondition,"",IF(_xlpm.IsPrincipalRemainingBlankCondition,"",IF(_xlpm.IsPrincipalZeroCondition,"",IF(_xlpm.IsPrincipalLessThenOrEqualToMonthlyPaymentCondition,$H524,_xlpm.PrincipalOwedCalculation)))),
_xlpm.Calculation
)</f>
        <v/>
      </c>
      <c r="H525" s="5" t="str">
        <f>_xlfn.LET(
_xlpm.StartingBalanceGreaterThanPrincipalOwedPlusPrepaymentCondition,$E525&gt;=$G525,
_xlpm.IsPrincpalOwedPlusPrepaymentLessThanOrEqualToPrincipalRemainingCondition,ROUND($G525,2)&lt;=ROUND($H524,2),
_xlpm.IsCurrentPrincapalOwedAmtGreaterThanPrevPrincipalOwedCondition,$G524&gt;$H524,
_xlpm.IsPrincipalZeroCondition,ROUND($H524,2) = 0,
_xlpm.IsPrincipalRemainingBlankCondition,$H524="",
_xlpm.IsPeriodBlankCondition,ISBLANK($A525),
_xlpm.Calculation,IF(_xlpm.IsPeriodBlankCondition,"",IF(_xlpm.IsPrincipalRemainingBlankCondition,"",IF(_xlpm.IsPrincipalZeroCondition,"",IF(_xlpm.StartingBalanceGreaterThanPrincipalOwedPlusPrepaymentCondition,$E525-$G525,0)))),
_xlpm.Calculation
)</f>
        <v/>
      </c>
      <c r="I525" s="5" t="str">
        <f>_xlfn.LET(
_xlpm.PrincpalRemainingCalculation,$B$11,
_xlpm.IsPrincipalZeroCondition,ROUND($H524,2) = 0,
_xlpm.IsPrincipalRemainingBlankCondition,$H524="",
_xlpm.IsPeriodBlankCondition,ISBLANK($A525),
_xlpm.Calculation,IF(_xlpm.IsPeriodBlankCondition,"",IF(_xlpm.IsPrincipalRemainingBlankCondition,"",IF(_xlpm.IsPrincipalZeroCondition,"",_xlpm.PrincpalRemainingCalculation))),
_xlpm.Calculation
)</f>
        <v/>
      </c>
      <c r="J525" s="5" t="str">
        <f>_xlfn.LET(
_xlpm.IsPrincipalRemainingLessThanOrEqualToPMICutoffAmtCondition,$H524&lt;=$B$2*(1-$B$13),
_xlpm.PMIMonthlyPayment,$B$17,
_xlpm.IsPrincipalZeroCondition,ROUND($H524,2) = 0,
_xlpm.IsPrincipalRemainingBlankCondition,$H524="",
_xlpm.IsPeriodBlankCondition,ISBLANK($A525),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25" s="5" t="str">
        <f>_xlfn.LET(
_xlpm.IfPMIOwedIsBlank,IF($J525 = "",0,$J525),
_xlpm.TotalMonthlyPaymentCalculation,$F525+$G525+$I525+_xlpm.IfPMIOwedIsBlank,
_xlpm.IsPrincipalZeroCondition,ROUND($H524,2) = 0,
_xlpm.IsPrincipalRemainingBlankCondition,$H524="",
_xlpm.IsPeriodBlankCondition,ISBLANK($A525),
_xlpm.Calculation,IF(_xlpm.IsPeriodBlankCondition,"",IF(_xlpm.IsPrincipalRemainingBlankCondition,"",IF(_xlpm.IsPrincipalZeroCondition,"",_xlpm.TotalMonthlyPaymentCalculation))),
_xlpm.Calculation
)</f>
        <v/>
      </c>
      <c r="N525" s="5"/>
    </row>
    <row r="526" spans="2:14" x14ac:dyDescent="0.3">
      <c r="B526" s="53" t="str">
        <f t="shared" si="7"/>
        <v/>
      </c>
      <c r="C526" s="70" t="str">
        <f>IF(ISBLANK($A526),"",'Variable Mortgage Schedule'!$C526)</f>
        <v/>
      </c>
      <c r="D526" s="63" t="str">
        <f>_xlfn.LET(
_xlpm.Payment,IF(OR($C526&lt;&gt;$C525,$C525=""),-PMT($C526/12,COUNT($A526:$A$625),$H525),$D525),
_xlpm.IsPrincipalRemainingZeroCondition,ROUND($H525,2)=0,
_xlpm.IsPrincipalRemainingBlankCondition,$H525="",
_xlpm.IsPeriodBlankCondition,ISBLANK($A526),
_xlpm.Calculation,IF(_xlpm.IsPeriodBlankCondition,"",IF(_xlpm.IsPrincipalRemainingBlankCondition,"",IF(_xlpm.IsPrincipalRemainingZeroCondition,"",_xlpm.Payment))),
_xlpm.Calculation
)</f>
        <v/>
      </c>
      <c r="E526" s="5" t="str">
        <f>_xlfn.LET(
_xlpm.StartingPrincipalBalance,$H525,
_xlpm.IsPrincipalRemainingZeroCondition,ROUND($H525,2)=0,
_xlpm.IsPrincipalRemainingBlankCondition,$H525="",
_xlpm.IsPeriodBlankCondition,ISBLANK($A526),
_xlpm.Calculation,IF(_xlpm.IsPeriodBlankCondition,"",IF(_xlpm.IsPrincipalRemainingBlankCondition,"",IF(_xlpm.IsPrincipalRemainingZeroCondition,"",_xlpm.StartingPrincipalBalance))),
_xlpm.Calculation
)</f>
        <v/>
      </c>
      <c r="F526" s="5" t="str" cm="1">
        <f t="array" ref="F526">_xlfn.LET(
_xlpm.InterestCalculation,$H525*($C526/12),
_xlpm.IsPrincipalRemainingZeroCondition,ROUND($H525,2)=0,
_xlpm.IsPrincipalRemainingBlankCondition,$H525="",
_xlpm.IsPeriodBlankCondition,ISBLANK($A526),
_xlpm.Calculation,IF(_xlpm.IsPeriodBlankCondition,"",IF(_xlpm.IsPrincipalRemainingBlankCondition,"",IF(_xlpm.IsPrincipalRemainingZeroCondition,"",_xlpm.InterestCalculation))),
_xlpm.Calculation
)</f>
        <v/>
      </c>
      <c r="G526" s="5" t="str">
        <f>_xlfn.LET(
_xlpm.PrincipalOwedCalculation,$D526-$F526,
_xlpm.IsPrincipalLessThenOrEqualToMonthlyPaymentCondition,$H525&lt;=$D526,
_xlpm.IsPrincipalZeroCondition,ROUND($H525,2) = 0,
_xlpm.IsPrincipalRemainingBlankCondition,$H525="",
_xlpm.IsPeriodBlankCondition,ISBLANK($A526),
_xlpm.Calculation,IF(_xlpm.IsPeriodBlankCondition,"",IF(_xlpm.IsPrincipalRemainingBlankCondition,"",IF(_xlpm.IsPrincipalZeroCondition,"",IF(_xlpm.IsPrincipalLessThenOrEqualToMonthlyPaymentCondition,$H525,_xlpm.PrincipalOwedCalculation)))),
_xlpm.Calculation
)</f>
        <v/>
      </c>
      <c r="H526" s="5" t="str">
        <f>_xlfn.LET(
_xlpm.StartingBalanceGreaterThanPrincipalOwedPlusPrepaymentCondition,$E526&gt;=$G526,
_xlpm.IsPrincpalOwedPlusPrepaymentLessThanOrEqualToPrincipalRemainingCondition,ROUND($G526,2)&lt;=ROUND($H525,2),
_xlpm.IsCurrentPrincapalOwedAmtGreaterThanPrevPrincipalOwedCondition,$G525&gt;$H525,
_xlpm.IsPrincipalZeroCondition,ROUND($H525,2) = 0,
_xlpm.IsPrincipalRemainingBlankCondition,$H525="",
_xlpm.IsPeriodBlankCondition,ISBLANK($A526),
_xlpm.Calculation,IF(_xlpm.IsPeriodBlankCondition,"",IF(_xlpm.IsPrincipalRemainingBlankCondition,"",IF(_xlpm.IsPrincipalZeroCondition,"",IF(_xlpm.StartingBalanceGreaterThanPrincipalOwedPlusPrepaymentCondition,$E526-$G526,0)))),
_xlpm.Calculation
)</f>
        <v/>
      </c>
      <c r="I526" s="5" t="str">
        <f>_xlfn.LET(
_xlpm.PrincpalRemainingCalculation,$B$11,
_xlpm.IsPrincipalZeroCondition,ROUND($H525,2) = 0,
_xlpm.IsPrincipalRemainingBlankCondition,$H525="",
_xlpm.IsPeriodBlankCondition,ISBLANK($A526),
_xlpm.Calculation,IF(_xlpm.IsPeriodBlankCondition,"",IF(_xlpm.IsPrincipalRemainingBlankCondition,"",IF(_xlpm.IsPrincipalZeroCondition,"",_xlpm.PrincpalRemainingCalculation))),
_xlpm.Calculation
)</f>
        <v/>
      </c>
      <c r="J526" s="5" t="str">
        <f>_xlfn.LET(
_xlpm.IsPrincipalRemainingLessThanOrEqualToPMICutoffAmtCondition,$H525&lt;=$B$2*(1-$B$13),
_xlpm.PMIMonthlyPayment,$B$17,
_xlpm.IsPrincipalZeroCondition,ROUND($H525,2) = 0,
_xlpm.IsPrincipalRemainingBlankCondition,$H525="",
_xlpm.IsPeriodBlankCondition,ISBLANK($A526),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26" s="5" t="str">
        <f>_xlfn.LET(
_xlpm.IfPMIOwedIsBlank,IF($J526 = "",0,$J526),
_xlpm.TotalMonthlyPaymentCalculation,$F526+$G526+$I526+_xlpm.IfPMIOwedIsBlank,
_xlpm.IsPrincipalZeroCondition,ROUND($H525,2) = 0,
_xlpm.IsPrincipalRemainingBlankCondition,$H525="",
_xlpm.IsPeriodBlankCondition,ISBLANK($A526),
_xlpm.Calculation,IF(_xlpm.IsPeriodBlankCondition,"",IF(_xlpm.IsPrincipalRemainingBlankCondition,"",IF(_xlpm.IsPrincipalZeroCondition,"",_xlpm.TotalMonthlyPaymentCalculation))),
_xlpm.Calculation
)</f>
        <v/>
      </c>
      <c r="N526" s="5"/>
    </row>
    <row r="527" spans="2:14" x14ac:dyDescent="0.3">
      <c r="B527" s="53" t="str">
        <f t="shared" si="7"/>
        <v/>
      </c>
      <c r="C527" s="70" t="str">
        <f>IF(ISBLANK($A527),"",'Variable Mortgage Schedule'!$C527)</f>
        <v/>
      </c>
      <c r="D527" s="63" t="str">
        <f>_xlfn.LET(
_xlpm.Payment,IF(OR($C527&lt;&gt;$C526,$C526=""),-PMT($C527/12,COUNT($A527:$A$625),$H526),$D526),
_xlpm.IsPrincipalRemainingZeroCondition,ROUND($H526,2)=0,
_xlpm.IsPrincipalRemainingBlankCondition,$H526="",
_xlpm.IsPeriodBlankCondition,ISBLANK($A527),
_xlpm.Calculation,IF(_xlpm.IsPeriodBlankCondition,"",IF(_xlpm.IsPrincipalRemainingBlankCondition,"",IF(_xlpm.IsPrincipalRemainingZeroCondition,"",_xlpm.Payment))),
_xlpm.Calculation
)</f>
        <v/>
      </c>
      <c r="E527" s="5" t="str">
        <f>_xlfn.LET(
_xlpm.StartingPrincipalBalance,$H526,
_xlpm.IsPrincipalRemainingZeroCondition,ROUND($H526,2)=0,
_xlpm.IsPrincipalRemainingBlankCondition,$H526="",
_xlpm.IsPeriodBlankCondition,ISBLANK($A527),
_xlpm.Calculation,IF(_xlpm.IsPeriodBlankCondition,"",IF(_xlpm.IsPrincipalRemainingBlankCondition,"",IF(_xlpm.IsPrincipalRemainingZeroCondition,"",_xlpm.StartingPrincipalBalance))),
_xlpm.Calculation
)</f>
        <v/>
      </c>
      <c r="F527" s="5" t="str" cm="1">
        <f t="array" ref="F527">_xlfn.LET(
_xlpm.InterestCalculation,$H526*($C527/12),
_xlpm.IsPrincipalRemainingZeroCondition,ROUND($H526,2)=0,
_xlpm.IsPrincipalRemainingBlankCondition,$H526="",
_xlpm.IsPeriodBlankCondition,ISBLANK($A527),
_xlpm.Calculation,IF(_xlpm.IsPeriodBlankCondition,"",IF(_xlpm.IsPrincipalRemainingBlankCondition,"",IF(_xlpm.IsPrincipalRemainingZeroCondition,"",_xlpm.InterestCalculation))),
_xlpm.Calculation
)</f>
        <v/>
      </c>
      <c r="G527" s="5" t="str">
        <f>_xlfn.LET(
_xlpm.PrincipalOwedCalculation,$D527-$F527,
_xlpm.IsPrincipalLessThenOrEqualToMonthlyPaymentCondition,$H526&lt;=$D527,
_xlpm.IsPrincipalZeroCondition,ROUND($H526,2) = 0,
_xlpm.IsPrincipalRemainingBlankCondition,$H526="",
_xlpm.IsPeriodBlankCondition,ISBLANK($A527),
_xlpm.Calculation,IF(_xlpm.IsPeriodBlankCondition,"",IF(_xlpm.IsPrincipalRemainingBlankCondition,"",IF(_xlpm.IsPrincipalZeroCondition,"",IF(_xlpm.IsPrincipalLessThenOrEqualToMonthlyPaymentCondition,$H526,_xlpm.PrincipalOwedCalculation)))),
_xlpm.Calculation
)</f>
        <v/>
      </c>
      <c r="H527" s="5" t="str">
        <f>_xlfn.LET(
_xlpm.StartingBalanceGreaterThanPrincipalOwedPlusPrepaymentCondition,$E527&gt;=$G527,
_xlpm.IsPrincpalOwedPlusPrepaymentLessThanOrEqualToPrincipalRemainingCondition,ROUND($G527,2)&lt;=ROUND($H526,2),
_xlpm.IsCurrentPrincapalOwedAmtGreaterThanPrevPrincipalOwedCondition,$G526&gt;$H526,
_xlpm.IsPrincipalZeroCondition,ROUND($H526,2) = 0,
_xlpm.IsPrincipalRemainingBlankCondition,$H526="",
_xlpm.IsPeriodBlankCondition,ISBLANK($A527),
_xlpm.Calculation,IF(_xlpm.IsPeriodBlankCondition,"",IF(_xlpm.IsPrincipalRemainingBlankCondition,"",IF(_xlpm.IsPrincipalZeroCondition,"",IF(_xlpm.StartingBalanceGreaterThanPrincipalOwedPlusPrepaymentCondition,$E527-$G527,0)))),
_xlpm.Calculation
)</f>
        <v/>
      </c>
      <c r="I527" s="5" t="str">
        <f>_xlfn.LET(
_xlpm.PrincpalRemainingCalculation,$B$11,
_xlpm.IsPrincipalZeroCondition,ROUND($H526,2) = 0,
_xlpm.IsPrincipalRemainingBlankCondition,$H526="",
_xlpm.IsPeriodBlankCondition,ISBLANK($A527),
_xlpm.Calculation,IF(_xlpm.IsPeriodBlankCondition,"",IF(_xlpm.IsPrincipalRemainingBlankCondition,"",IF(_xlpm.IsPrincipalZeroCondition,"",_xlpm.PrincpalRemainingCalculation))),
_xlpm.Calculation
)</f>
        <v/>
      </c>
      <c r="J527" s="5" t="str">
        <f>_xlfn.LET(
_xlpm.IsPrincipalRemainingLessThanOrEqualToPMICutoffAmtCondition,$H526&lt;=$B$2*(1-$B$13),
_xlpm.PMIMonthlyPayment,$B$17,
_xlpm.IsPrincipalZeroCondition,ROUND($H526,2) = 0,
_xlpm.IsPrincipalRemainingBlankCondition,$H526="",
_xlpm.IsPeriodBlankCondition,ISBLANK($A527),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27" s="5" t="str">
        <f>_xlfn.LET(
_xlpm.IfPMIOwedIsBlank,IF($J527 = "",0,$J527),
_xlpm.TotalMonthlyPaymentCalculation,$F527+$G527+$I527+_xlpm.IfPMIOwedIsBlank,
_xlpm.IsPrincipalZeroCondition,ROUND($H526,2) = 0,
_xlpm.IsPrincipalRemainingBlankCondition,$H526="",
_xlpm.IsPeriodBlankCondition,ISBLANK($A527),
_xlpm.Calculation,IF(_xlpm.IsPeriodBlankCondition,"",IF(_xlpm.IsPrincipalRemainingBlankCondition,"",IF(_xlpm.IsPrincipalZeroCondition,"",_xlpm.TotalMonthlyPaymentCalculation))),
_xlpm.Calculation
)</f>
        <v/>
      </c>
      <c r="N527" s="5"/>
    </row>
    <row r="528" spans="2:14" x14ac:dyDescent="0.3">
      <c r="B528" s="53" t="str">
        <f t="shared" si="7"/>
        <v/>
      </c>
      <c r="C528" s="70" t="str">
        <f>IF(ISBLANK($A528),"",'Variable Mortgage Schedule'!$C528)</f>
        <v/>
      </c>
      <c r="D528" s="63" t="str">
        <f>_xlfn.LET(
_xlpm.Payment,IF(OR($C528&lt;&gt;$C527,$C527=""),-PMT($C528/12,COUNT($A528:$A$625),$H527),$D527),
_xlpm.IsPrincipalRemainingZeroCondition,ROUND($H527,2)=0,
_xlpm.IsPrincipalRemainingBlankCondition,$H527="",
_xlpm.IsPeriodBlankCondition,ISBLANK($A528),
_xlpm.Calculation,IF(_xlpm.IsPeriodBlankCondition,"",IF(_xlpm.IsPrincipalRemainingBlankCondition,"",IF(_xlpm.IsPrincipalRemainingZeroCondition,"",_xlpm.Payment))),
_xlpm.Calculation
)</f>
        <v/>
      </c>
      <c r="E528" s="5" t="str">
        <f>_xlfn.LET(
_xlpm.StartingPrincipalBalance,$H527,
_xlpm.IsPrincipalRemainingZeroCondition,ROUND($H527,2)=0,
_xlpm.IsPrincipalRemainingBlankCondition,$H527="",
_xlpm.IsPeriodBlankCondition,ISBLANK($A528),
_xlpm.Calculation,IF(_xlpm.IsPeriodBlankCondition,"",IF(_xlpm.IsPrincipalRemainingBlankCondition,"",IF(_xlpm.IsPrincipalRemainingZeroCondition,"",_xlpm.StartingPrincipalBalance))),
_xlpm.Calculation
)</f>
        <v/>
      </c>
      <c r="F528" s="5" t="str" cm="1">
        <f t="array" ref="F528">_xlfn.LET(
_xlpm.InterestCalculation,$H527*($C528/12),
_xlpm.IsPrincipalRemainingZeroCondition,ROUND($H527,2)=0,
_xlpm.IsPrincipalRemainingBlankCondition,$H527="",
_xlpm.IsPeriodBlankCondition,ISBLANK($A528),
_xlpm.Calculation,IF(_xlpm.IsPeriodBlankCondition,"",IF(_xlpm.IsPrincipalRemainingBlankCondition,"",IF(_xlpm.IsPrincipalRemainingZeroCondition,"",_xlpm.InterestCalculation))),
_xlpm.Calculation
)</f>
        <v/>
      </c>
      <c r="G528" s="5" t="str">
        <f>_xlfn.LET(
_xlpm.PrincipalOwedCalculation,$D528-$F528,
_xlpm.IsPrincipalLessThenOrEqualToMonthlyPaymentCondition,$H527&lt;=$D528,
_xlpm.IsPrincipalZeroCondition,ROUND($H527,2) = 0,
_xlpm.IsPrincipalRemainingBlankCondition,$H527="",
_xlpm.IsPeriodBlankCondition,ISBLANK($A528),
_xlpm.Calculation,IF(_xlpm.IsPeriodBlankCondition,"",IF(_xlpm.IsPrincipalRemainingBlankCondition,"",IF(_xlpm.IsPrincipalZeroCondition,"",IF(_xlpm.IsPrincipalLessThenOrEqualToMonthlyPaymentCondition,$H527,_xlpm.PrincipalOwedCalculation)))),
_xlpm.Calculation
)</f>
        <v/>
      </c>
      <c r="H528" s="5" t="str">
        <f>_xlfn.LET(
_xlpm.StartingBalanceGreaterThanPrincipalOwedPlusPrepaymentCondition,$E528&gt;=$G528,
_xlpm.IsPrincpalOwedPlusPrepaymentLessThanOrEqualToPrincipalRemainingCondition,ROUND($G528,2)&lt;=ROUND($H527,2),
_xlpm.IsCurrentPrincapalOwedAmtGreaterThanPrevPrincipalOwedCondition,$G527&gt;$H527,
_xlpm.IsPrincipalZeroCondition,ROUND($H527,2) = 0,
_xlpm.IsPrincipalRemainingBlankCondition,$H527="",
_xlpm.IsPeriodBlankCondition,ISBLANK($A528),
_xlpm.Calculation,IF(_xlpm.IsPeriodBlankCondition,"",IF(_xlpm.IsPrincipalRemainingBlankCondition,"",IF(_xlpm.IsPrincipalZeroCondition,"",IF(_xlpm.StartingBalanceGreaterThanPrincipalOwedPlusPrepaymentCondition,$E528-$G528,0)))),
_xlpm.Calculation
)</f>
        <v/>
      </c>
      <c r="I528" s="5" t="str">
        <f>_xlfn.LET(
_xlpm.PrincpalRemainingCalculation,$B$11,
_xlpm.IsPrincipalZeroCondition,ROUND($H527,2) = 0,
_xlpm.IsPrincipalRemainingBlankCondition,$H527="",
_xlpm.IsPeriodBlankCondition,ISBLANK($A528),
_xlpm.Calculation,IF(_xlpm.IsPeriodBlankCondition,"",IF(_xlpm.IsPrincipalRemainingBlankCondition,"",IF(_xlpm.IsPrincipalZeroCondition,"",_xlpm.PrincpalRemainingCalculation))),
_xlpm.Calculation
)</f>
        <v/>
      </c>
      <c r="J528" s="5" t="str">
        <f>_xlfn.LET(
_xlpm.IsPrincipalRemainingLessThanOrEqualToPMICutoffAmtCondition,$H527&lt;=$B$2*(1-$B$13),
_xlpm.PMIMonthlyPayment,$B$17,
_xlpm.IsPrincipalZeroCondition,ROUND($H527,2) = 0,
_xlpm.IsPrincipalRemainingBlankCondition,$H527="",
_xlpm.IsPeriodBlankCondition,ISBLANK($A528),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28" s="5" t="str">
        <f>_xlfn.LET(
_xlpm.IfPMIOwedIsBlank,IF($J528 = "",0,$J528),
_xlpm.TotalMonthlyPaymentCalculation,$F528+$G528+$I528+_xlpm.IfPMIOwedIsBlank,
_xlpm.IsPrincipalZeroCondition,ROUND($H527,2) = 0,
_xlpm.IsPrincipalRemainingBlankCondition,$H527="",
_xlpm.IsPeriodBlankCondition,ISBLANK($A528),
_xlpm.Calculation,IF(_xlpm.IsPeriodBlankCondition,"",IF(_xlpm.IsPrincipalRemainingBlankCondition,"",IF(_xlpm.IsPrincipalZeroCondition,"",_xlpm.TotalMonthlyPaymentCalculation))),
_xlpm.Calculation
)</f>
        <v/>
      </c>
      <c r="N528" s="5"/>
    </row>
    <row r="529" spans="2:14" x14ac:dyDescent="0.3">
      <c r="B529" s="53" t="str">
        <f t="shared" si="7"/>
        <v/>
      </c>
      <c r="C529" s="70" t="str">
        <f>IF(ISBLANK($A529),"",'Variable Mortgage Schedule'!$C529)</f>
        <v/>
      </c>
      <c r="D529" s="63" t="str">
        <f>_xlfn.LET(
_xlpm.Payment,IF(OR($C529&lt;&gt;$C528,$C528=""),-PMT($C529/12,COUNT($A529:$A$625),$H528),$D528),
_xlpm.IsPrincipalRemainingZeroCondition,ROUND($H528,2)=0,
_xlpm.IsPrincipalRemainingBlankCondition,$H528="",
_xlpm.IsPeriodBlankCondition,ISBLANK($A529),
_xlpm.Calculation,IF(_xlpm.IsPeriodBlankCondition,"",IF(_xlpm.IsPrincipalRemainingBlankCondition,"",IF(_xlpm.IsPrincipalRemainingZeroCondition,"",_xlpm.Payment))),
_xlpm.Calculation
)</f>
        <v/>
      </c>
      <c r="E529" s="5" t="str">
        <f>_xlfn.LET(
_xlpm.StartingPrincipalBalance,$H528,
_xlpm.IsPrincipalRemainingZeroCondition,ROUND($H528,2)=0,
_xlpm.IsPrincipalRemainingBlankCondition,$H528="",
_xlpm.IsPeriodBlankCondition,ISBLANK($A529),
_xlpm.Calculation,IF(_xlpm.IsPeriodBlankCondition,"",IF(_xlpm.IsPrincipalRemainingBlankCondition,"",IF(_xlpm.IsPrincipalRemainingZeroCondition,"",_xlpm.StartingPrincipalBalance))),
_xlpm.Calculation
)</f>
        <v/>
      </c>
      <c r="F529" s="5" t="str" cm="1">
        <f t="array" ref="F529">_xlfn.LET(
_xlpm.InterestCalculation,$H528*($C529/12),
_xlpm.IsPrincipalRemainingZeroCondition,ROUND($H528,2)=0,
_xlpm.IsPrincipalRemainingBlankCondition,$H528="",
_xlpm.IsPeriodBlankCondition,ISBLANK($A529),
_xlpm.Calculation,IF(_xlpm.IsPeriodBlankCondition,"",IF(_xlpm.IsPrincipalRemainingBlankCondition,"",IF(_xlpm.IsPrincipalRemainingZeroCondition,"",_xlpm.InterestCalculation))),
_xlpm.Calculation
)</f>
        <v/>
      </c>
      <c r="G529" s="5" t="str">
        <f>_xlfn.LET(
_xlpm.PrincipalOwedCalculation,$D529-$F529,
_xlpm.IsPrincipalLessThenOrEqualToMonthlyPaymentCondition,$H528&lt;=$D529,
_xlpm.IsPrincipalZeroCondition,ROUND($H528,2) = 0,
_xlpm.IsPrincipalRemainingBlankCondition,$H528="",
_xlpm.IsPeriodBlankCondition,ISBLANK($A529),
_xlpm.Calculation,IF(_xlpm.IsPeriodBlankCondition,"",IF(_xlpm.IsPrincipalRemainingBlankCondition,"",IF(_xlpm.IsPrincipalZeroCondition,"",IF(_xlpm.IsPrincipalLessThenOrEqualToMonthlyPaymentCondition,$H528,_xlpm.PrincipalOwedCalculation)))),
_xlpm.Calculation
)</f>
        <v/>
      </c>
      <c r="H529" s="5" t="str">
        <f>_xlfn.LET(
_xlpm.StartingBalanceGreaterThanPrincipalOwedPlusPrepaymentCondition,$E529&gt;=$G529,
_xlpm.IsPrincpalOwedPlusPrepaymentLessThanOrEqualToPrincipalRemainingCondition,ROUND($G529,2)&lt;=ROUND($H528,2),
_xlpm.IsCurrentPrincapalOwedAmtGreaterThanPrevPrincipalOwedCondition,$G528&gt;$H528,
_xlpm.IsPrincipalZeroCondition,ROUND($H528,2) = 0,
_xlpm.IsPrincipalRemainingBlankCondition,$H528="",
_xlpm.IsPeriodBlankCondition,ISBLANK($A529),
_xlpm.Calculation,IF(_xlpm.IsPeriodBlankCondition,"",IF(_xlpm.IsPrincipalRemainingBlankCondition,"",IF(_xlpm.IsPrincipalZeroCondition,"",IF(_xlpm.StartingBalanceGreaterThanPrincipalOwedPlusPrepaymentCondition,$E529-$G529,0)))),
_xlpm.Calculation
)</f>
        <v/>
      </c>
      <c r="I529" s="5" t="str">
        <f>_xlfn.LET(
_xlpm.PrincpalRemainingCalculation,$B$11,
_xlpm.IsPrincipalZeroCondition,ROUND($H528,2) = 0,
_xlpm.IsPrincipalRemainingBlankCondition,$H528="",
_xlpm.IsPeriodBlankCondition,ISBLANK($A529),
_xlpm.Calculation,IF(_xlpm.IsPeriodBlankCondition,"",IF(_xlpm.IsPrincipalRemainingBlankCondition,"",IF(_xlpm.IsPrincipalZeroCondition,"",_xlpm.PrincpalRemainingCalculation))),
_xlpm.Calculation
)</f>
        <v/>
      </c>
      <c r="J529" s="5" t="str">
        <f>_xlfn.LET(
_xlpm.IsPrincipalRemainingLessThanOrEqualToPMICutoffAmtCondition,$H528&lt;=$B$2*(1-$B$13),
_xlpm.PMIMonthlyPayment,$B$17,
_xlpm.IsPrincipalZeroCondition,ROUND($H528,2) = 0,
_xlpm.IsPrincipalRemainingBlankCondition,$H528="",
_xlpm.IsPeriodBlankCondition,ISBLANK($A529),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29" s="5" t="str">
        <f>_xlfn.LET(
_xlpm.IfPMIOwedIsBlank,IF($J529 = "",0,$J529),
_xlpm.TotalMonthlyPaymentCalculation,$F529+$G529+$I529+_xlpm.IfPMIOwedIsBlank,
_xlpm.IsPrincipalZeroCondition,ROUND($H528,2) = 0,
_xlpm.IsPrincipalRemainingBlankCondition,$H528="",
_xlpm.IsPeriodBlankCondition,ISBLANK($A529),
_xlpm.Calculation,IF(_xlpm.IsPeriodBlankCondition,"",IF(_xlpm.IsPrincipalRemainingBlankCondition,"",IF(_xlpm.IsPrincipalZeroCondition,"",_xlpm.TotalMonthlyPaymentCalculation))),
_xlpm.Calculation
)</f>
        <v/>
      </c>
      <c r="N529" s="5"/>
    </row>
    <row r="530" spans="2:14" x14ac:dyDescent="0.3">
      <c r="B530" s="53" t="str">
        <f t="shared" si="7"/>
        <v/>
      </c>
      <c r="C530" s="70" t="str">
        <f>IF(ISBLANK($A530),"",'Variable Mortgage Schedule'!$C530)</f>
        <v/>
      </c>
      <c r="D530" s="63" t="str">
        <f>_xlfn.LET(
_xlpm.Payment,IF(OR($C530&lt;&gt;$C529,$C529=""),-PMT($C530/12,COUNT($A530:$A$625),$H529),$D529),
_xlpm.IsPrincipalRemainingZeroCondition,ROUND($H529,2)=0,
_xlpm.IsPrincipalRemainingBlankCondition,$H529="",
_xlpm.IsPeriodBlankCondition,ISBLANK($A530),
_xlpm.Calculation,IF(_xlpm.IsPeriodBlankCondition,"",IF(_xlpm.IsPrincipalRemainingBlankCondition,"",IF(_xlpm.IsPrincipalRemainingZeroCondition,"",_xlpm.Payment))),
_xlpm.Calculation
)</f>
        <v/>
      </c>
      <c r="E530" s="5" t="str">
        <f>_xlfn.LET(
_xlpm.StartingPrincipalBalance,$H529,
_xlpm.IsPrincipalRemainingZeroCondition,ROUND($H529,2)=0,
_xlpm.IsPrincipalRemainingBlankCondition,$H529="",
_xlpm.IsPeriodBlankCondition,ISBLANK($A530),
_xlpm.Calculation,IF(_xlpm.IsPeriodBlankCondition,"",IF(_xlpm.IsPrincipalRemainingBlankCondition,"",IF(_xlpm.IsPrincipalRemainingZeroCondition,"",_xlpm.StartingPrincipalBalance))),
_xlpm.Calculation
)</f>
        <v/>
      </c>
      <c r="F530" s="5" t="str" cm="1">
        <f t="array" ref="F530">_xlfn.LET(
_xlpm.InterestCalculation,$H529*($C530/12),
_xlpm.IsPrincipalRemainingZeroCondition,ROUND($H529,2)=0,
_xlpm.IsPrincipalRemainingBlankCondition,$H529="",
_xlpm.IsPeriodBlankCondition,ISBLANK($A530),
_xlpm.Calculation,IF(_xlpm.IsPeriodBlankCondition,"",IF(_xlpm.IsPrincipalRemainingBlankCondition,"",IF(_xlpm.IsPrincipalRemainingZeroCondition,"",_xlpm.InterestCalculation))),
_xlpm.Calculation
)</f>
        <v/>
      </c>
      <c r="G530" s="5" t="str">
        <f>_xlfn.LET(
_xlpm.PrincipalOwedCalculation,$D530-$F530,
_xlpm.IsPrincipalLessThenOrEqualToMonthlyPaymentCondition,$H529&lt;=$D530,
_xlpm.IsPrincipalZeroCondition,ROUND($H529,2) = 0,
_xlpm.IsPrincipalRemainingBlankCondition,$H529="",
_xlpm.IsPeriodBlankCondition,ISBLANK($A530),
_xlpm.Calculation,IF(_xlpm.IsPeriodBlankCondition,"",IF(_xlpm.IsPrincipalRemainingBlankCondition,"",IF(_xlpm.IsPrincipalZeroCondition,"",IF(_xlpm.IsPrincipalLessThenOrEqualToMonthlyPaymentCondition,$H529,_xlpm.PrincipalOwedCalculation)))),
_xlpm.Calculation
)</f>
        <v/>
      </c>
      <c r="H530" s="5" t="str">
        <f>_xlfn.LET(
_xlpm.StartingBalanceGreaterThanPrincipalOwedPlusPrepaymentCondition,$E530&gt;=$G530,
_xlpm.IsPrincpalOwedPlusPrepaymentLessThanOrEqualToPrincipalRemainingCondition,ROUND($G530,2)&lt;=ROUND($H529,2),
_xlpm.IsCurrentPrincapalOwedAmtGreaterThanPrevPrincipalOwedCondition,$G529&gt;$H529,
_xlpm.IsPrincipalZeroCondition,ROUND($H529,2) = 0,
_xlpm.IsPrincipalRemainingBlankCondition,$H529="",
_xlpm.IsPeriodBlankCondition,ISBLANK($A530),
_xlpm.Calculation,IF(_xlpm.IsPeriodBlankCondition,"",IF(_xlpm.IsPrincipalRemainingBlankCondition,"",IF(_xlpm.IsPrincipalZeroCondition,"",IF(_xlpm.StartingBalanceGreaterThanPrincipalOwedPlusPrepaymentCondition,$E530-$G530,0)))),
_xlpm.Calculation
)</f>
        <v/>
      </c>
      <c r="I530" s="5" t="str">
        <f>_xlfn.LET(
_xlpm.PrincpalRemainingCalculation,$B$11,
_xlpm.IsPrincipalZeroCondition,ROUND($H529,2) = 0,
_xlpm.IsPrincipalRemainingBlankCondition,$H529="",
_xlpm.IsPeriodBlankCondition,ISBLANK($A530),
_xlpm.Calculation,IF(_xlpm.IsPeriodBlankCondition,"",IF(_xlpm.IsPrincipalRemainingBlankCondition,"",IF(_xlpm.IsPrincipalZeroCondition,"",_xlpm.PrincpalRemainingCalculation))),
_xlpm.Calculation
)</f>
        <v/>
      </c>
      <c r="J530" s="5" t="str">
        <f>_xlfn.LET(
_xlpm.IsPrincipalRemainingLessThanOrEqualToPMICutoffAmtCondition,$H529&lt;=$B$2*(1-$B$13),
_xlpm.PMIMonthlyPayment,$B$17,
_xlpm.IsPrincipalZeroCondition,ROUND($H529,2) = 0,
_xlpm.IsPrincipalRemainingBlankCondition,$H529="",
_xlpm.IsPeriodBlankCondition,ISBLANK($A530),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30" s="5" t="str">
        <f>_xlfn.LET(
_xlpm.IfPMIOwedIsBlank,IF($J530 = "",0,$J530),
_xlpm.TotalMonthlyPaymentCalculation,$F530+$G530+$I530+_xlpm.IfPMIOwedIsBlank,
_xlpm.IsPrincipalZeroCondition,ROUND($H529,2) = 0,
_xlpm.IsPrincipalRemainingBlankCondition,$H529="",
_xlpm.IsPeriodBlankCondition,ISBLANK($A530),
_xlpm.Calculation,IF(_xlpm.IsPeriodBlankCondition,"",IF(_xlpm.IsPrincipalRemainingBlankCondition,"",IF(_xlpm.IsPrincipalZeroCondition,"",_xlpm.TotalMonthlyPaymentCalculation))),
_xlpm.Calculation
)</f>
        <v/>
      </c>
      <c r="N530" s="5"/>
    </row>
    <row r="531" spans="2:14" x14ac:dyDescent="0.3">
      <c r="B531" s="53" t="str">
        <f t="shared" si="7"/>
        <v/>
      </c>
      <c r="C531" s="70" t="str">
        <f>IF(ISBLANK($A531),"",'Variable Mortgage Schedule'!$C531)</f>
        <v/>
      </c>
      <c r="D531" s="63" t="str">
        <f>_xlfn.LET(
_xlpm.Payment,IF(OR($C531&lt;&gt;$C530,$C530=""),-PMT($C531/12,COUNT($A531:$A$625),$H530),$D530),
_xlpm.IsPrincipalRemainingZeroCondition,ROUND($H530,2)=0,
_xlpm.IsPrincipalRemainingBlankCondition,$H530="",
_xlpm.IsPeriodBlankCondition,ISBLANK($A531),
_xlpm.Calculation,IF(_xlpm.IsPeriodBlankCondition,"",IF(_xlpm.IsPrincipalRemainingBlankCondition,"",IF(_xlpm.IsPrincipalRemainingZeroCondition,"",_xlpm.Payment))),
_xlpm.Calculation
)</f>
        <v/>
      </c>
      <c r="E531" s="5" t="str">
        <f>_xlfn.LET(
_xlpm.StartingPrincipalBalance,$H530,
_xlpm.IsPrincipalRemainingZeroCondition,ROUND($H530,2)=0,
_xlpm.IsPrincipalRemainingBlankCondition,$H530="",
_xlpm.IsPeriodBlankCondition,ISBLANK($A531),
_xlpm.Calculation,IF(_xlpm.IsPeriodBlankCondition,"",IF(_xlpm.IsPrincipalRemainingBlankCondition,"",IF(_xlpm.IsPrincipalRemainingZeroCondition,"",_xlpm.StartingPrincipalBalance))),
_xlpm.Calculation
)</f>
        <v/>
      </c>
      <c r="F531" s="5" t="str" cm="1">
        <f t="array" ref="F531">_xlfn.LET(
_xlpm.InterestCalculation,$H530*($C531/12),
_xlpm.IsPrincipalRemainingZeroCondition,ROUND($H530,2)=0,
_xlpm.IsPrincipalRemainingBlankCondition,$H530="",
_xlpm.IsPeriodBlankCondition,ISBLANK($A531),
_xlpm.Calculation,IF(_xlpm.IsPeriodBlankCondition,"",IF(_xlpm.IsPrincipalRemainingBlankCondition,"",IF(_xlpm.IsPrincipalRemainingZeroCondition,"",_xlpm.InterestCalculation))),
_xlpm.Calculation
)</f>
        <v/>
      </c>
      <c r="G531" s="5" t="str">
        <f>_xlfn.LET(
_xlpm.PrincipalOwedCalculation,$D531-$F531,
_xlpm.IsPrincipalLessThenOrEqualToMonthlyPaymentCondition,$H530&lt;=$D531,
_xlpm.IsPrincipalZeroCondition,ROUND($H530,2) = 0,
_xlpm.IsPrincipalRemainingBlankCondition,$H530="",
_xlpm.IsPeriodBlankCondition,ISBLANK($A531),
_xlpm.Calculation,IF(_xlpm.IsPeriodBlankCondition,"",IF(_xlpm.IsPrincipalRemainingBlankCondition,"",IF(_xlpm.IsPrincipalZeroCondition,"",IF(_xlpm.IsPrincipalLessThenOrEqualToMonthlyPaymentCondition,$H530,_xlpm.PrincipalOwedCalculation)))),
_xlpm.Calculation
)</f>
        <v/>
      </c>
      <c r="H531" s="5" t="str">
        <f>_xlfn.LET(
_xlpm.StartingBalanceGreaterThanPrincipalOwedPlusPrepaymentCondition,$E531&gt;=$G531,
_xlpm.IsPrincpalOwedPlusPrepaymentLessThanOrEqualToPrincipalRemainingCondition,ROUND($G531,2)&lt;=ROUND($H530,2),
_xlpm.IsCurrentPrincapalOwedAmtGreaterThanPrevPrincipalOwedCondition,$G530&gt;$H530,
_xlpm.IsPrincipalZeroCondition,ROUND($H530,2) = 0,
_xlpm.IsPrincipalRemainingBlankCondition,$H530="",
_xlpm.IsPeriodBlankCondition,ISBLANK($A531),
_xlpm.Calculation,IF(_xlpm.IsPeriodBlankCondition,"",IF(_xlpm.IsPrincipalRemainingBlankCondition,"",IF(_xlpm.IsPrincipalZeroCondition,"",IF(_xlpm.StartingBalanceGreaterThanPrincipalOwedPlusPrepaymentCondition,$E531-$G531,0)))),
_xlpm.Calculation
)</f>
        <v/>
      </c>
      <c r="I531" s="5" t="str">
        <f>_xlfn.LET(
_xlpm.PrincpalRemainingCalculation,$B$11,
_xlpm.IsPrincipalZeroCondition,ROUND($H530,2) = 0,
_xlpm.IsPrincipalRemainingBlankCondition,$H530="",
_xlpm.IsPeriodBlankCondition,ISBLANK($A531),
_xlpm.Calculation,IF(_xlpm.IsPeriodBlankCondition,"",IF(_xlpm.IsPrincipalRemainingBlankCondition,"",IF(_xlpm.IsPrincipalZeroCondition,"",_xlpm.PrincpalRemainingCalculation))),
_xlpm.Calculation
)</f>
        <v/>
      </c>
      <c r="J531" s="5" t="str">
        <f>_xlfn.LET(
_xlpm.IsPrincipalRemainingLessThanOrEqualToPMICutoffAmtCondition,$H530&lt;=$B$2*(1-$B$13),
_xlpm.PMIMonthlyPayment,$B$17,
_xlpm.IsPrincipalZeroCondition,ROUND($H530,2) = 0,
_xlpm.IsPrincipalRemainingBlankCondition,$H530="",
_xlpm.IsPeriodBlankCondition,ISBLANK($A531),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31" s="5" t="str">
        <f>_xlfn.LET(
_xlpm.IfPMIOwedIsBlank,IF($J531 = "",0,$J531),
_xlpm.TotalMonthlyPaymentCalculation,$F531+$G531+$I531+_xlpm.IfPMIOwedIsBlank,
_xlpm.IsPrincipalZeroCondition,ROUND($H530,2) = 0,
_xlpm.IsPrincipalRemainingBlankCondition,$H530="",
_xlpm.IsPeriodBlankCondition,ISBLANK($A531),
_xlpm.Calculation,IF(_xlpm.IsPeriodBlankCondition,"",IF(_xlpm.IsPrincipalRemainingBlankCondition,"",IF(_xlpm.IsPrincipalZeroCondition,"",_xlpm.TotalMonthlyPaymentCalculation))),
_xlpm.Calculation
)</f>
        <v/>
      </c>
      <c r="N531" s="5"/>
    </row>
    <row r="532" spans="2:14" x14ac:dyDescent="0.3">
      <c r="B532" s="53" t="str">
        <f t="shared" si="7"/>
        <v/>
      </c>
      <c r="C532" s="70" t="str">
        <f>IF(ISBLANK($A532),"",'Variable Mortgage Schedule'!$C532)</f>
        <v/>
      </c>
      <c r="D532" s="63" t="str">
        <f>_xlfn.LET(
_xlpm.Payment,IF(OR($C532&lt;&gt;$C531,$C531=""),-PMT($C532/12,COUNT($A532:$A$625),$H531),$D531),
_xlpm.IsPrincipalRemainingZeroCondition,ROUND($H531,2)=0,
_xlpm.IsPrincipalRemainingBlankCondition,$H531="",
_xlpm.IsPeriodBlankCondition,ISBLANK($A532),
_xlpm.Calculation,IF(_xlpm.IsPeriodBlankCondition,"",IF(_xlpm.IsPrincipalRemainingBlankCondition,"",IF(_xlpm.IsPrincipalRemainingZeroCondition,"",_xlpm.Payment))),
_xlpm.Calculation
)</f>
        <v/>
      </c>
      <c r="E532" s="5" t="str">
        <f>_xlfn.LET(
_xlpm.StartingPrincipalBalance,$H531,
_xlpm.IsPrincipalRemainingZeroCondition,ROUND($H531,2)=0,
_xlpm.IsPrincipalRemainingBlankCondition,$H531="",
_xlpm.IsPeriodBlankCondition,ISBLANK($A532),
_xlpm.Calculation,IF(_xlpm.IsPeriodBlankCondition,"",IF(_xlpm.IsPrincipalRemainingBlankCondition,"",IF(_xlpm.IsPrincipalRemainingZeroCondition,"",_xlpm.StartingPrincipalBalance))),
_xlpm.Calculation
)</f>
        <v/>
      </c>
      <c r="F532" s="5" t="str" cm="1">
        <f t="array" ref="F532">_xlfn.LET(
_xlpm.InterestCalculation,$H531*($C532/12),
_xlpm.IsPrincipalRemainingZeroCondition,ROUND($H531,2)=0,
_xlpm.IsPrincipalRemainingBlankCondition,$H531="",
_xlpm.IsPeriodBlankCondition,ISBLANK($A532),
_xlpm.Calculation,IF(_xlpm.IsPeriodBlankCondition,"",IF(_xlpm.IsPrincipalRemainingBlankCondition,"",IF(_xlpm.IsPrincipalRemainingZeroCondition,"",_xlpm.InterestCalculation))),
_xlpm.Calculation
)</f>
        <v/>
      </c>
      <c r="G532" s="5" t="str">
        <f>_xlfn.LET(
_xlpm.PrincipalOwedCalculation,$D532-$F532,
_xlpm.IsPrincipalLessThenOrEqualToMonthlyPaymentCondition,$H531&lt;=$D532,
_xlpm.IsPrincipalZeroCondition,ROUND($H531,2) = 0,
_xlpm.IsPrincipalRemainingBlankCondition,$H531="",
_xlpm.IsPeriodBlankCondition,ISBLANK($A532),
_xlpm.Calculation,IF(_xlpm.IsPeriodBlankCondition,"",IF(_xlpm.IsPrincipalRemainingBlankCondition,"",IF(_xlpm.IsPrincipalZeroCondition,"",IF(_xlpm.IsPrincipalLessThenOrEqualToMonthlyPaymentCondition,$H531,_xlpm.PrincipalOwedCalculation)))),
_xlpm.Calculation
)</f>
        <v/>
      </c>
      <c r="H532" s="5" t="str">
        <f>_xlfn.LET(
_xlpm.StartingBalanceGreaterThanPrincipalOwedPlusPrepaymentCondition,$E532&gt;=$G532,
_xlpm.IsPrincpalOwedPlusPrepaymentLessThanOrEqualToPrincipalRemainingCondition,ROUND($G532,2)&lt;=ROUND($H531,2),
_xlpm.IsCurrentPrincapalOwedAmtGreaterThanPrevPrincipalOwedCondition,$G531&gt;$H531,
_xlpm.IsPrincipalZeroCondition,ROUND($H531,2) = 0,
_xlpm.IsPrincipalRemainingBlankCondition,$H531="",
_xlpm.IsPeriodBlankCondition,ISBLANK($A532),
_xlpm.Calculation,IF(_xlpm.IsPeriodBlankCondition,"",IF(_xlpm.IsPrincipalRemainingBlankCondition,"",IF(_xlpm.IsPrincipalZeroCondition,"",IF(_xlpm.StartingBalanceGreaterThanPrincipalOwedPlusPrepaymentCondition,$E532-$G532,0)))),
_xlpm.Calculation
)</f>
        <v/>
      </c>
      <c r="I532" s="5" t="str">
        <f>_xlfn.LET(
_xlpm.PrincpalRemainingCalculation,$B$11,
_xlpm.IsPrincipalZeroCondition,ROUND($H531,2) = 0,
_xlpm.IsPrincipalRemainingBlankCondition,$H531="",
_xlpm.IsPeriodBlankCondition,ISBLANK($A532),
_xlpm.Calculation,IF(_xlpm.IsPeriodBlankCondition,"",IF(_xlpm.IsPrincipalRemainingBlankCondition,"",IF(_xlpm.IsPrincipalZeroCondition,"",_xlpm.PrincpalRemainingCalculation))),
_xlpm.Calculation
)</f>
        <v/>
      </c>
      <c r="J532" s="5" t="str">
        <f>_xlfn.LET(
_xlpm.IsPrincipalRemainingLessThanOrEqualToPMICutoffAmtCondition,$H531&lt;=$B$2*(1-$B$13),
_xlpm.PMIMonthlyPayment,$B$17,
_xlpm.IsPrincipalZeroCondition,ROUND($H531,2) = 0,
_xlpm.IsPrincipalRemainingBlankCondition,$H531="",
_xlpm.IsPeriodBlankCondition,ISBLANK($A532),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32" s="5" t="str">
        <f>_xlfn.LET(
_xlpm.IfPMIOwedIsBlank,IF($J532 = "",0,$J532),
_xlpm.TotalMonthlyPaymentCalculation,$F532+$G532+$I532+_xlpm.IfPMIOwedIsBlank,
_xlpm.IsPrincipalZeroCondition,ROUND($H531,2) = 0,
_xlpm.IsPrincipalRemainingBlankCondition,$H531="",
_xlpm.IsPeriodBlankCondition,ISBLANK($A532),
_xlpm.Calculation,IF(_xlpm.IsPeriodBlankCondition,"",IF(_xlpm.IsPrincipalRemainingBlankCondition,"",IF(_xlpm.IsPrincipalZeroCondition,"",_xlpm.TotalMonthlyPaymentCalculation))),
_xlpm.Calculation
)</f>
        <v/>
      </c>
      <c r="N532" s="5"/>
    </row>
    <row r="533" spans="2:14" x14ac:dyDescent="0.3">
      <c r="B533" s="53" t="str">
        <f t="shared" si="7"/>
        <v/>
      </c>
      <c r="C533" s="70" t="str">
        <f>IF(ISBLANK($A533),"",'Variable Mortgage Schedule'!$C533)</f>
        <v/>
      </c>
      <c r="D533" s="63" t="str">
        <f>_xlfn.LET(
_xlpm.Payment,IF(OR($C533&lt;&gt;$C532,$C532=""),-PMT($C533/12,COUNT($A533:$A$625),$H532),$D532),
_xlpm.IsPrincipalRemainingZeroCondition,ROUND($H532,2)=0,
_xlpm.IsPrincipalRemainingBlankCondition,$H532="",
_xlpm.IsPeriodBlankCondition,ISBLANK($A533),
_xlpm.Calculation,IF(_xlpm.IsPeriodBlankCondition,"",IF(_xlpm.IsPrincipalRemainingBlankCondition,"",IF(_xlpm.IsPrincipalRemainingZeroCondition,"",_xlpm.Payment))),
_xlpm.Calculation
)</f>
        <v/>
      </c>
      <c r="E533" s="5" t="str">
        <f>_xlfn.LET(
_xlpm.StartingPrincipalBalance,$H532,
_xlpm.IsPrincipalRemainingZeroCondition,ROUND($H532,2)=0,
_xlpm.IsPrincipalRemainingBlankCondition,$H532="",
_xlpm.IsPeriodBlankCondition,ISBLANK($A533),
_xlpm.Calculation,IF(_xlpm.IsPeriodBlankCondition,"",IF(_xlpm.IsPrincipalRemainingBlankCondition,"",IF(_xlpm.IsPrincipalRemainingZeroCondition,"",_xlpm.StartingPrincipalBalance))),
_xlpm.Calculation
)</f>
        <v/>
      </c>
      <c r="F533" s="5" t="str" cm="1">
        <f t="array" ref="F533">_xlfn.LET(
_xlpm.InterestCalculation,$H532*($C533/12),
_xlpm.IsPrincipalRemainingZeroCondition,ROUND($H532,2)=0,
_xlpm.IsPrincipalRemainingBlankCondition,$H532="",
_xlpm.IsPeriodBlankCondition,ISBLANK($A533),
_xlpm.Calculation,IF(_xlpm.IsPeriodBlankCondition,"",IF(_xlpm.IsPrincipalRemainingBlankCondition,"",IF(_xlpm.IsPrincipalRemainingZeroCondition,"",_xlpm.InterestCalculation))),
_xlpm.Calculation
)</f>
        <v/>
      </c>
      <c r="G533" s="5" t="str">
        <f>_xlfn.LET(
_xlpm.PrincipalOwedCalculation,$D533-$F533,
_xlpm.IsPrincipalLessThenOrEqualToMonthlyPaymentCondition,$H532&lt;=$D533,
_xlpm.IsPrincipalZeroCondition,ROUND($H532,2) = 0,
_xlpm.IsPrincipalRemainingBlankCondition,$H532="",
_xlpm.IsPeriodBlankCondition,ISBLANK($A533),
_xlpm.Calculation,IF(_xlpm.IsPeriodBlankCondition,"",IF(_xlpm.IsPrincipalRemainingBlankCondition,"",IF(_xlpm.IsPrincipalZeroCondition,"",IF(_xlpm.IsPrincipalLessThenOrEqualToMonthlyPaymentCondition,$H532,_xlpm.PrincipalOwedCalculation)))),
_xlpm.Calculation
)</f>
        <v/>
      </c>
      <c r="H533" s="5" t="str">
        <f>_xlfn.LET(
_xlpm.StartingBalanceGreaterThanPrincipalOwedPlusPrepaymentCondition,$E533&gt;=$G533,
_xlpm.IsPrincpalOwedPlusPrepaymentLessThanOrEqualToPrincipalRemainingCondition,ROUND($G533,2)&lt;=ROUND($H532,2),
_xlpm.IsCurrentPrincapalOwedAmtGreaterThanPrevPrincipalOwedCondition,$G532&gt;$H532,
_xlpm.IsPrincipalZeroCondition,ROUND($H532,2) = 0,
_xlpm.IsPrincipalRemainingBlankCondition,$H532="",
_xlpm.IsPeriodBlankCondition,ISBLANK($A533),
_xlpm.Calculation,IF(_xlpm.IsPeriodBlankCondition,"",IF(_xlpm.IsPrincipalRemainingBlankCondition,"",IF(_xlpm.IsPrincipalZeroCondition,"",IF(_xlpm.StartingBalanceGreaterThanPrincipalOwedPlusPrepaymentCondition,$E533-$G533,0)))),
_xlpm.Calculation
)</f>
        <v/>
      </c>
      <c r="I533" s="5" t="str">
        <f>_xlfn.LET(
_xlpm.PrincpalRemainingCalculation,$B$11,
_xlpm.IsPrincipalZeroCondition,ROUND($H532,2) = 0,
_xlpm.IsPrincipalRemainingBlankCondition,$H532="",
_xlpm.IsPeriodBlankCondition,ISBLANK($A533),
_xlpm.Calculation,IF(_xlpm.IsPeriodBlankCondition,"",IF(_xlpm.IsPrincipalRemainingBlankCondition,"",IF(_xlpm.IsPrincipalZeroCondition,"",_xlpm.PrincpalRemainingCalculation))),
_xlpm.Calculation
)</f>
        <v/>
      </c>
      <c r="J533" s="5" t="str">
        <f>_xlfn.LET(
_xlpm.IsPrincipalRemainingLessThanOrEqualToPMICutoffAmtCondition,$H532&lt;=$B$2*(1-$B$13),
_xlpm.PMIMonthlyPayment,$B$17,
_xlpm.IsPrincipalZeroCondition,ROUND($H532,2) = 0,
_xlpm.IsPrincipalRemainingBlankCondition,$H532="",
_xlpm.IsPeriodBlankCondition,ISBLANK($A533),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33" s="5" t="str">
        <f>_xlfn.LET(
_xlpm.IfPMIOwedIsBlank,IF($J533 = "",0,$J533),
_xlpm.TotalMonthlyPaymentCalculation,$F533+$G533+$I533+_xlpm.IfPMIOwedIsBlank,
_xlpm.IsPrincipalZeroCondition,ROUND($H532,2) = 0,
_xlpm.IsPrincipalRemainingBlankCondition,$H532="",
_xlpm.IsPeriodBlankCondition,ISBLANK($A533),
_xlpm.Calculation,IF(_xlpm.IsPeriodBlankCondition,"",IF(_xlpm.IsPrincipalRemainingBlankCondition,"",IF(_xlpm.IsPrincipalZeroCondition,"",_xlpm.TotalMonthlyPaymentCalculation))),
_xlpm.Calculation
)</f>
        <v/>
      </c>
      <c r="N533" s="5"/>
    </row>
    <row r="534" spans="2:14" x14ac:dyDescent="0.3">
      <c r="B534" s="53" t="str">
        <f t="shared" si="7"/>
        <v/>
      </c>
      <c r="C534" s="70" t="str">
        <f>IF(ISBLANK($A534),"",'Variable Mortgage Schedule'!$C534)</f>
        <v/>
      </c>
      <c r="D534" s="63" t="str">
        <f>_xlfn.LET(
_xlpm.Payment,IF(OR($C534&lt;&gt;$C533,$C533=""),-PMT($C534/12,COUNT($A534:$A$625),$H533),$D533),
_xlpm.IsPrincipalRemainingZeroCondition,ROUND($H533,2)=0,
_xlpm.IsPrincipalRemainingBlankCondition,$H533="",
_xlpm.IsPeriodBlankCondition,ISBLANK($A534),
_xlpm.Calculation,IF(_xlpm.IsPeriodBlankCondition,"",IF(_xlpm.IsPrincipalRemainingBlankCondition,"",IF(_xlpm.IsPrincipalRemainingZeroCondition,"",_xlpm.Payment))),
_xlpm.Calculation
)</f>
        <v/>
      </c>
      <c r="E534" s="5" t="str">
        <f>_xlfn.LET(
_xlpm.StartingPrincipalBalance,$H533,
_xlpm.IsPrincipalRemainingZeroCondition,ROUND($H533,2)=0,
_xlpm.IsPrincipalRemainingBlankCondition,$H533="",
_xlpm.IsPeriodBlankCondition,ISBLANK($A534),
_xlpm.Calculation,IF(_xlpm.IsPeriodBlankCondition,"",IF(_xlpm.IsPrincipalRemainingBlankCondition,"",IF(_xlpm.IsPrincipalRemainingZeroCondition,"",_xlpm.StartingPrincipalBalance))),
_xlpm.Calculation
)</f>
        <v/>
      </c>
      <c r="F534" s="5" t="str" cm="1">
        <f t="array" ref="F534">_xlfn.LET(
_xlpm.InterestCalculation,$H533*($C534/12),
_xlpm.IsPrincipalRemainingZeroCondition,ROUND($H533,2)=0,
_xlpm.IsPrincipalRemainingBlankCondition,$H533="",
_xlpm.IsPeriodBlankCondition,ISBLANK($A534),
_xlpm.Calculation,IF(_xlpm.IsPeriodBlankCondition,"",IF(_xlpm.IsPrincipalRemainingBlankCondition,"",IF(_xlpm.IsPrincipalRemainingZeroCondition,"",_xlpm.InterestCalculation))),
_xlpm.Calculation
)</f>
        <v/>
      </c>
      <c r="G534" s="5" t="str">
        <f>_xlfn.LET(
_xlpm.PrincipalOwedCalculation,$D534-$F534,
_xlpm.IsPrincipalLessThenOrEqualToMonthlyPaymentCondition,$H533&lt;=$D534,
_xlpm.IsPrincipalZeroCondition,ROUND($H533,2) = 0,
_xlpm.IsPrincipalRemainingBlankCondition,$H533="",
_xlpm.IsPeriodBlankCondition,ISBLANK($A534),
_xlpm.Calculation,IF(_xlpm.IsPeriodBlankCondition,"",IF(_xlpm.IsPrincipalRemainingBlankCondition,"",IF(_xlpm.IsPrincipalZeroCondition,"",IF(_xlpm.IsPrincipalLessThenOrEqualToMonthlyPaymentCondition,$H533,_xlpm.PrincipalOwedCalculation)))),
_xlpm.Calculation
)</f>
        <v/>
      </c>
      <c r="H534" s="5" t="str">
        <f>_xlfn.LET(
_xlpm.StartingBalanceGreaterThanPrincipalOwedPlusPrepaymentCondition,$E534&gt;=$G534,
_xlpm.IsPrincpalOwedPlusPrepaymentLessThanOrEqualToPrincipalRemainingCondition,ROUND($G534,2)&lt;=ROUND($H533,2),
_xlpm.IsCurrentPrincapalOwedAmtGreaterThanPrevPrincipalOwedCondition,$G533&gt;$H533,
_xlpm.IsPrincipalZeroCondition,ROUND($H533,2) = 0,
_xlpm.IsPrincipalRemainingBlankCondition,$H533="",
_xlpm.IsPeriodBlankCondition,ISBLANK($A534),
_xlpm.Calculation,IF(_xlpm.IsPeriodBlankCondition,"",IF(_xlpm.IsPrincipalRemainingBlankCondition,"",IF(_xlpm.IsPrincipalZeroCondition,"",IF(_xlpm.StartingBalanceGreaterThanPrincipalOwedPlusPrepaymentCondition,$E534-$G534,0)))),
_xlpm.Calculation
)</f>
        <v/>
      </c>
      <c r="I534" s="5" t="str">
        <f>_xlfn.LET(
_xlpm.PrincpalRemainingCalculation,$B$11,
_xlpm.IsPrincipalZeroCondition,ROUND($H533,2) = 0,
_xlpm.IsPrincipalRemainingBlankCondition,$H533="",
_xlpm.IsPeriodBlankCondition,ISBLANK($A534),
_xlpm.Calculation,IF(_xlpm.IsPeriodBlankCondition,"",IF(_xlpm.IsPrincipalRemainingBlankCondition,"",IF(_xlpm.IsPrincipalZeroCondition,"",_xlpm.PrincpalRemainingCalculation))),
_xlpm.Calculation
)</f>
        <v/>
      </c>
      <c r="J534" s="5" t="str">
        <f>_xlfn.LET(
_xlpm.IsPrincipalRemainingLessThanOrEqualToPMICutoffAmtCondition,$H533&lt;=$B$2*(1-$B$13),
_xlpm.PMIMonthlyPayment,$B$17,
_xlpm.IsPrincipalZeroCondition,ROUND($H533,2) = 0,
_xlpm.IsPrincipalRemainingBlankCondition,$H533="",
_xlpm.IsPeriodBlankCondition,ISBLANK($A534),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34" s="5" t="str">
        <f>_xlfn.LET(
_xlpm.IfPMIOwedIsBlank,IF($J534 = "",0,$J534),
_xlpm.TotalMonthlyPaymentCalculation,$F534+$G534+$I534+_xlpm.IfPMIOwedIsBlank,
_xlpm.IsPrincipalZeroCondition,ROUND($H533,2) = 0,
_xlpm.IsPrincipalRemainingBlankCondition,$H533="",
_xlpm.IsPeriodBlankCondition,ISBLANK($A534),
_xlpm.Calculation,IF(_xlpm.IsPeriodBlankCondition,"",IF(_xlpm.IsPrincipalRemainingBlankCondition,"",IF(_xlpm.IsPrincipalZeroCondition,"",_xlpm.TotalMonthlyPaymentCalculation))),
_xlpm.Calculation
)</f>
        <v/>
      </c>
      <c r="N534" s="5"/>
    </row>
    <row r="535" spans="2:14" x14ac:dyDescent="0.3">
      <c r="B535" s="53" t="str">
        <f t="shared" si="7"/>
        <v/>
      </c>
      <c r="C535" s="70" t="str">
        <f>IF(ISBLANK($A535),"",'Variable Mortgage Schedule'!$C535)</f>
        <v/>
      </c>
      <c r="D535" s="63" t="str">
        <f>_xlfn.LET(
_xlpm.Payment,IF(OR($C535&lt;&gt;$C534,$C534=""),-PMT($C535/12,COUNT($A535:$A$625),$H534),$D534),
_xlpm.IsPrincipalRemainingZeroCondition,ROUND($H534,2)=0,
_xlpm.IsPrincipalRemainingBlankCondition,$H534="",
_xlpm.IsPeriodBlankCondition,ISBLANK($A535),
_xlpm.Calculation,IF(_xlpm.IsPeriodBlankCondition,"",IF(_xlpm.IsPrincipalRemainingBlankCondition,"",IF(_xlpm.IsPrincipalRemainingZeroCondition,"",_xlpm.Payment))),
_xlpm.Calculation
)</f>
        <v/>
      </c>
      <c r="E535" s="5" t="str">
        <f>_xlfn.LET(
_xlpm.StartingPrincipalBalance,$H534,
_xlpm.IsPrincipalRemainingZeroCondition,ROUND($H534,2)=0,
_xlpm.IsPrincipalRemainingBlankCondition,$H534="",
_xlpm.IsPeriodBlankCondition,ISBLANK($A535),
_xlpm.Calculation,IF(_xlpm.IsPeriodBlankCondition,"",IF(_xlpm.IsPrincipalRemainingBlankCondition,"",IF(_xlpm.IsPrincipalRemainingZeroCondition,"",_xlpm.StartingPrincipalBalance))),
_xlpm.Calculation
)</f>
        <v/>
      </c>
      <c r="F535" s="5" t="str" cm="1">
        <f t="array" ref="F535">_xlfn.LET(
_xlpm.InterestCalculation,$H534*($C535/12),
_xlpm.IsPrincipalRemainingZeroCondition,ROUND($H534,2)=0,
_xlpm.IsPrincipalRemainingBlankCondition,$H534="",
_xlpm.IsPeriodBlankCondition,ISBLANK($A535),
_xlpm.Calculation,IF(_xlpm.IsPeriodBlankCondition,"",IF(_xlpm.IsPrincipalRemainingBlankCondition,"",IF(_xlpm.IsPrincipalRemainingZeroCondition,"",_xlpm.InterestCalculation))),
_xlpm.Calculation
)</f>
        <v/>
      </c>
      <c r="G535" s="5" t="str">
        <f>_xlfn.LET(
_xlpm.PrincipalOwedCalculation,$D535-$F535,
_xlpm.IsPrincipalLessThenOrEqualToMonthlyPaymentCondition,$H534&lt;=$D535,
_xlpm.IsPrincipalZeroCondition,ROUND($H534,2) = 0,
_xlpm.IsPrincipalRemainingBlankCondition,$H534="",
_xlpm.IsPeriodBlankCondition,ISBLANK($A535),
_xlpm.Calculation,IF(_xlpm.IsPeriodBlankCondition,"",IF(_xlpm.IsPrincipalRemainingBlankCondition,"",IF(_xlpm.IsPrincipalZeroCondition,"",IF(_xlpm.IsPrincipalLessThenOrEqualToMonthlyPaymentCondition,$H534,_xlpm.PrincipalOwedCalculation)))),
_xlpm.Calculation
)</f>
        <v/>
      </c>
      <c r="H535" s="5" t="str">
        <f>_xlfn.LET(
_xlpm.StartingBalanceGreaterThanPrincipalOwedPlusPrepaymentCondition,$E535&gt;=$G535,
_xlpm.IsPrincpalOwedPlusPrepaymentLessThanOrEqualToPrincipalRemainingCondition,ROUND($G535,2)&lt;=ROUND($H534,2),
_xlpm.IsCurrentPrincapalOwedAmtGreaterThanPrevPrincipalOwedCondition,$G534&gt;$H534,
_xlpm.IsPrincipalZeroCondition,ROUND($H534,2) = 0,
_xlpm.IsPrincipalRemainingBlankCondition,$H534="",
_xlpm.IsPeriodBlankCondition,ISBLANK($A535),
_xlpm.Calculation,IF(_xlpm.IsPeriodBlankCondition,"",IF(_xlpm.IsPrincipalRemainingBlankCondition,"",IF(_xlpm.IsPrincipalZeroCondition,"",IF(_xlpm.StartingBalanceGreaterThanPrincipalOwedPlusPrepaymentCondition,$E535-$G535,0)))),
_xlpm.Calculation
)</f>
        <v/>
      </c>
      <c r="I535" s="5" t="str">
        <f>_xlfn.LET(
_xlpm.PrincpalRemainingCalculation,$B$11,
_xlpm.IsPrincipalZeroCondition,ROUND($H534,2) = 0,
_xlpm.IsPrincipalRemainingBlankCondition,$H534="",
_xlpm.IsPeriodBlankCondition,ISBLANK($A535),
_xlpm.Calculation,IF(_xlpm.IsPeriodBlankCondition,"",IF(_xlpm.IsPrincipalRemainingBlankCondition,"",IF(_xlpm.IsPrincipalZeroCondition,"",_xlpm.PrincpalRemainingCalculation))),
_xlpm.Calculation
)</f>
        <v/>
      </c>
      <c r="J535" s="5" t="str">
        <f>_xlfn.LET(
_xlpm.IsPrincipalRemainingLessThanOrEqualToPMICutoffAmtCondition,$H534&lt;=$B$2*(1-$B$13),
_xlpm.PMIMonthlyPayment,$B$17,
_xlpm.IsPrincipalZeroCondition,ROUND($H534,2) = 0,
_xlpm.IsPrincipalRemainingBlankCondition,$H534="",
_xlpm.IsPeriodBlankCondition,ISBLANK($A535),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35" s="5" t="str">
        <f>_xlfn.LET(
_xlpm.IfPMIOwedIsBlank,IF($J535 = "",0,$J535),
_xlpm.TotalMonthlyPaymentCalculation,$F535+$G535+$I535+_xlpm.IfPMIOwedIsBlank,
_xlpm.IsPrincipalZeroCondition,ROUND($H534,2) = 0,
_xlpm.IsPrincipalRemainingBlankCondition,$H534="",
_xlpm.IsPeriodBlankCondition,ISBLANK($A535),
_xlpm.Calculation,IF(_xlpm.IsPeriodBlankCondition,"",IF(_xlpm.IsPrincipalRemainingBlankCondition,"",IF(_xlpm.IsPrincipalZeroCondition,"",_xlpm.TotalMonthlyPaymentCalculation))),
_xlpm.Calculation
)</f>
        <v/>
      </c>
      <c r="N535" s="5"/>
    </row>
    <row r="536" spans="2:14" x14ac:dyDescent="0.3">
      <c r="B536" s="53" t="str">
        <f t="shared" si="7"/>
        <v/>
      </c>
      <c r="C536" s="70" t="str">
        <f>IF(ISBLANK($A536),"",'Variable Mortgage Schedule'!$C536)</f>
        <v/>
      </c>
      <c r="D536" s="63" t="str">
        <f>_xlfn.LET(
_xlpm.Payment,IF(OR($C536&lt;&gt;$C535,$C535=""),-PMT($C536/12,COUNT($A536:$A$625),$H535),$D535),
_xlpm.IsPrincipalRemainingZeroCondition,ROUND($H535,2)=0,
_xlpm.IsPrincipalRemainingBlankCondition,$H535="",
_xlpm.IsPeriodBlankCondition,ISBLANK($A536),
_xlpm.Calculation,IF(_xlpm.IsPeriodBlankCondition,"",IF(_xlpm.IsPrincipalRemainingBlankCondition,"",IF(_xlpm.IsPrincipalRemainingZeroCondition,"",_xlpm.Payment))),
_xlpm.Calculation
)</f>
        <v/>
      </c>
      <c r="E536" s="5" t="str">
        <f>_xlfn.LET(
_xlpm.StartingPrincipalBalance,$H535,
_xlpm.IsPrincipalRemainingZeroCondition,ROUND($H535,2)=0,
_xlpm.IsPrincipalRemainingBlankCondition,$H535="",
_xlpm.IsPeriodBlankCondition,ISBLANK($A536),
_xlpm.Calculation,IF(_xlpm.IsPeriodBlankCondition,"",IF(_xlpm.IsPrincipalRemainingBlankCondition,"",IF(_xlpm.IsPrincipalRemainingZeroCondition,"",_xlpm.StartingPrincipalBalance))),
_xlpm.Calculation
)</f>
        <v/>
      </c>
      <c r="F536" s="5" t="str" cm="1">
        <f t="array" ref="F536">_xlfn.LET(
_xlpm.InterestCalculation,$H535*($C536/12),
_xlpm.IsPrincipalRemainingZeroCondition,ROUND($H535,2)=0,
_xlpm.IsPrincipalRemainingBlankCondition,$H535="",
_xlpm.IsPeriodBlankCondition,ISBLANK($A536),
_xlpm.Calculation,IF(_xlpm.IsPeriodBlankCondition,"",IF(_xlpm.IsPrincipalRemainingBlankCondition,"",IF(_xlpm.IsPrincipalRemainingZeroCondition,"",_xlpm.InterestCalculation))),
_xlpm.Calculation
)</f>
        <v/>
      </c>
      <c r="G536" s="5" t="str">
        <f>_xlfn.LET(
_xlpm.PrincipalOwedCalculation,$D536-$F536,
_xlpm.IsPrincipalLessThenOrEqualToMonthlyPaymentCondition,$H535&lt;=$D536,
_xlpm.IsPrincipalZeroCondition,ROUND($H535,2) = 0,
_xlpm.IsPrincipalRemainingBlankCondition,$H535="",
_xlpm.IsPeriodBlankCondition,ISBLANK($A536),
_xlpm.Calculation,IF(_xlpm.IsPeriodBlankCondition,"",IF(_xlpm.IsPrincipalRemainingBlankCondition,"",IF(_xlpm.IsPrincipalZeroCondition,"",IF(_xlpm.IsPrincipalLessThenOrEqualToMonthlyPaymentCondition,$H535,_xlpm.PrincipalOwedCalculation)))),
_xlpm.Calculation
)</f>
        <v/>
      </c>
      <c r="H536" s="5" t="str">
        <f>_xlfn.LET(
_xlpm.StartingBalanceGreaterThanPrincipalOwedPlusPrepaymentCondition,$E536&gt;=$G536,
_xlpm.IsPrincpalOwedPlusPrepaymentLessThanOrEqualToPrincipalRemainingCondition,ROUND($G536,2)&lt;=ROUND($H535,2),
_xlpm.IsCurrentPrincapalOwedAmtGreaterThanPrevPrincipalOwedCondition,$G535&gt;$H535,
_xlpm.IsPrincipalZeroCondition,ROUND($H535,2) = 0,
_xlpm.IsPrincipalRemainingBlankCondition,$H535="",
_xlpm.IsPeriodBlankCondition,ISBLANK($A536),
_xlpm.Calculation,IF(_xlpm.IsPeriodBlankCondition,"",IF(_xlpm.IsPrincipalRemainingBlankCondition,"",IF(_xlpm.IsPrincipalZeroCondition,"",IF(_xlpm.StartingBalanceGreaterThanPrincipalOwedPlusPrepaymentCondition,$E536-$G536,0)))),
_xlpm.Calculation
)</f>
        <v/>
      </c>
      <c r="I536" s="5" t="str">
        <f>_xlfn.LET(
_xlpm.PrincpalRemainingCalculation,$B$11,
_xlpm.IsPrincipalZeroCondition,ROUND($H535,2) = 0,
_xlpm.IsPrincipalRemainingBlankCondition,$H535="",
_xlpm.IsPeriodBlankCondition,ISBLANK($A536),
_xlpm.Calculation,IF(_xlpm.IsPeriodBlankCondition,"",IF(_xlpm.IsPrincipalRemainingBlankCondition,"",IF(_xlpm.IsPrincipalZeroCondition,"",_xlpm.PrincpalRemainingCalculation))),
_xlpm.Calculation
)</f>
        <v/>
      </c>
      <c r="J536" s="5" t="str">
        <f>_xlfn.LET(
_xlpm.IsPrincipalRemainingLessThanOrEqualToPMICutoffAmtCondition,$H535&lt;=$B$2*(1-$B$13),
_xlpm.PMIMonthlyPayment,$B$17,
_xlpm.IsPrincipalZeroCondition,ROUND($H535,2) = 0,
_xlpm.IsPrincipalRemainingBlankCondition,$H535="",
_xlpm.IsPeriodBlankCondition,ISBLANK($A536),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36" s="5" t="str">
        <f>_xlfn.LET(
_xlpm.IfPMIOwedIsBlank,IF($J536 = "",0,$J536),
_xlpm.TotalMonthlyPaymentCalculation,$F536+$G536+$I536+_xlpm.IfPMIOwedIsBlank,
_xlpm.IsPrincipalZeroCondition,ROUND($H535,2) = 0,
_xlpm.IsPrincipalRemainingBlankCondition,$H535="",
_xlpm.IsPeriodBlankCondition,ISBLANK($A536),
_xlpm.Calculation,IF(_xlpm.IsPeriodBlankCondition,"",IF(_xlpm.IsPrincipalRemainingBlankCondition,"",IF(_xlpm.IsPrincipalZeroCondition,"",_xlpm.TotalMonthlyPaymentCalculation))),
_xlpm.Calculation
)</f>
        <v/>
      </c>
      <c r="N536" s="5"/>
    </row>
    <row r="537" spans="2:14" x14ac:dyDescent="0.3">
      <c r="B537" s="53" t="str">
        <f t="shared" si="7"/>
        <v/>
      </c>
      <c r="C537" s="70" t="str">
        <f>IF(ISBLANK($A537),"",'Variable Mortgage Schedule'!$C537)</f>
        <v/>
      </c>
      <c r="D537" s="63" t="str">
        <f>_xlfn.LET(
_xlpm.Payment,IF(OR($C537&lt;&gt;$C536,$C536=""),-PMT($C537/12,COUNT($A537:$A$625),$H536),$D536),
_xlpm.IsPrincipalRemainingZeroCondition,ROUND($H536,2)=0,
_xlpm.IsPrincipalRemainingBlankCondition,$H536="",
_xlpm.IsPeriodBlankCondition,ISBLANK($A537),
_xlpm.Calculation,IF(_xlpm.IsPeriodBlankCondition,"",IF(_xlpm.IsPrincipalRemainingBlankCondition,"",IF(_xlpm.IsPrincipalRemainingZeroCondition,"",_xlpm.Payment))),
_xlpm.Calculation
)</f>
        <v/>
      </c>
      <c r="E537" s="5" t="str">
        <f>_xlfn.LET(
_xlpm.StartingPrincipalBalance,$H536,
_xlpm.IsPrincipalRemainingZeroCondition,ROUND($H536,2)=0,
_xlpm.IsPrincipalRemainingBlankCondition,$H536="",
_xlpm.IsPeriodBlankCondition,ISBLANK($A537),
_xlpm.Calculation,IF(_xlpm.IsPeriodBlankCondition,"",IF(_xlpm.IsPrincipalRemainingBlankCondition,"",IF(_xlpm.IsPrincipalRemainingZeroCondition,"",_xlpm.StartingPrincipalBalance))),
_xlpm.Calculation
)</f>
        <v/>
      </c>
      <c r="F537" s="5" t="str" cm="1">
        <f t="array" ref="F537">_xlfn.LET(
_xlpm.InterestCalculation,$H536*($C537/12),
_xlpm.IsPrincipalRemainingZeroCondition,ROUND($H536,2)=0,
_xlpm.IsPrincipalRemainingBlankCondition,$H536="",
_xlpm.IsPeriodBlankCondition,ISBLANK($A537),
_xlpm.Calculation,IF(_xlpm.IsPeriodBlankCondition,"",IF(_xlpm.IsPrincipalRemainingBlankCondition,"",IF(_xlpm.IsPrincipalRemainingZeroCondition,"",_xlpm.InterestCalculation))),
_xlpm.Calculation
)</f>
        <v/>
      </c>
      <c r="G537" s="5" t="str">
        <f>_xlfn.LET(
_xlpm.PrincipalOwedCalculation,$D537-$F537,
_xlpm.IsPrincipalLessThenOrEqualToMonthlyPaymentCondition,$H536&lt;=$D537,
_xlpm.IsPrincipalZeroCondition,ROUND($H536,2) = 0,
_xlpm.IsPrincipalRemainingBlankCondition,$H536="",
_xlpm.IsPeriodBlankCondition,ISBLANK($A537),
_xlpm.Calculation,IF(_xlpm.IsPeriodBlankCondition,"",IF(_xlpm.IsPrincipalRemainingBlankCondition,"",IF(_xlpm.IsPrincipalZeroCondition,"",IF(_xlpm.IsPrincipalLessThenOrEqualToMonthlyPaymentCondition,$H536,_xlpm.PrincipalOwedCalculation)))),
_xlpm.Calculation
)</f>
        <v/>
      </c>
      <c r="H537" s="5" t="str">
        <f>_xlfn.LET(
_xlpm.StartingBalanceGreaterThanPrincipalOwedPlusPrepaymentCondition,$E537&gt;=$G537,
_xlpm.IsPrincpalOwedPlusPrepaymentLessThanOrEqualToPrincipalRemainingCondition,ROUND($G537,2)&lt;=ROUND($H536,2),
_xlpm.IsCurrentPrincapalOwedAmtGreaterThanPrevPrincipalOwedCondition,$G536&gt;$H536,
_xlpm.IsPrincipalZeroCondition,ROUND($H536,2) = 0,
_xlpm.IsPrincipalRemainingBlankCondition,$H536="",
_xlpm.IsPeriodBlankCondition,ISBLANK($A537),
_xlpm.Calculation,IF(_xlpm.IsPeriodBlankCondition,"",IF(_xlpm.IsPrincipalRemainingBlankCondition,"",IF(_xlpm.IsPrincipalZeroCondition,"",IF(_xlpm.StartingBalanceGreaterThanPrincipalOwedPlusPrepaymentCondition,$E537-$G537,0)))),
_xlpm.Calculation
)</f>
        <v/>
      </c>
      <c r="I537" s="5" t="str">
        <f>_xlfn.LET(
_xlpm.PrincpalRemainingCalculation,$B$11,
_xlpm.IsPrincipalZeroCondition,ROUND($H536,2) = 0,
_xlpm.IsPrincipalRemainingBlankCondition,$H536="",
_xlpm.IsPeriodBlankCondition,ISBLANK($A537),
_xlpm.Calculation,IF(_xlpm.IsPeriodBlankCondition,"",IF(_xlpm.IsPrincipalRemainingBlankCondition,"",IF(_xlpm.IsPrincipalZeroCondition,"",_xlpm.PrincpalRemainingCalculation))),
_xlpm.Calculation
)</f>
        <v/>
      </c>
      <c r="J537" s="5" t="str">
        <f>_xlfn.LET(
_xlpm.IsPrincipalRemainingLessThanOrEqualToPMICutoffAmtCondition,$H536&lt;=$B$2*(1-$B$13),
_xlpm.PMIMonthlyPayment,$B$17,
_xlpm.IsPrincipalZeroCondition,ROUND($H536,2) = 0,
_xlpm.IsPrincipalRemainingBlankCondition,$H536="",
_xlpm.IsPeriodBlankCondition,ISBLANK($A537),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37" s="5" t="str">
        <f>_xlfn.LET(
_xlpm.IfPMIOwedIsBlank,IF($J537 = "",0,$J537),
_xlpm.TotalMonthlyPaymentCalculation,$F537+$G537+$I537+_xlpm.IfPMIOwedIsBlank,
_xlpm.IsPrincipalZeroCondition,ROUND($H536,2) = 0,
_xlpm.IsPrincipalRemainingBlankCondition,$H536="",
_xlpm.IsPeriodBlankCondition,ISBLANK($A537),
_xlpm.Calculation,IF(_xlpm.IsPeriodBlankCondition,"",IF(_xlpm.IsPrincipalRemainingBlankCondition,"",IF(_xlpm.IsPrincipalZeroCondition,"",_xlpm.TotalMonthlyPaymentCalculation))),
_xlpm.Calculation
)</f>
        <v/>
      </c>
      <c r="N537" s="5"/>
    </row>
    <row r="538" spans="2:14" x14ac:dyDescent="0.3">
      <c r="B538" s="53" t="str">
        <f t="shared" si="7"/>
        <v/>
      </c>
      <c r="C538" s="70" t="str">
        <f>IF(ISBLANK($A538),"",'Variable Mortgage Schedule'!$C538)</f>
        <v/>
      </c>
      <c r="D538" s="63" t="str">
        <f>_xlfn.LET(
_xlpm.Payment,IF(OR($C538&lt;&gt;$C537,$C537=""),-PMT($C538/12,COUNT($A538:$A$625),$H537),$D537),
_xlpm.IsPrincipalRemainingZeroCondition,ROUND($H537,2)=0,
_xlpm.IsPrincipalRemainingBlankCondition,$H537="",
_xlpm.IsPeriodBlankCondition,ISBLANK($A538),
_xlpm.Calculation,IF(_xlpm.IsPeriodBlankCondition,"",IF(_xlpm.IsPrincipalRemainingBlankCondition,"",IF(_xlpm.IsPrincipalRemainingZeroCondition,"",_xlpm.Payment))),
_xlpm.Calculation
)</f>
        <v/>
      </c>
      <c r="E538" s="5" t="str">
        <f>_xlfn.LET(
_xlpm.StartingPrincipalBalance,$H537,
_xlpm.IsPrincipalRemainingZeroCondition,ROUND($H537,2)=0,
_xlpm.IsPrincipalRemainingBlankCondition,$H537="",
_xlpm.IsPeriodBlankCondition,ISBLANK($A538),
_xlpm.Calculation,IF(_xlpm.IsPeriodBlankCondition,"",IF(_xlpm.IsPrincipalRemainingBlankCondition,"",IF(_xlpm.IsPrincipalRemainingZeroCondition,"",_xlpm.StartingPrincipalBalance))),
_xlpm.Calculation
)</f>
        <v/>
      </c>
      <c r="F538" s="5" t="str" cm="1">
        <f t="array" ref="F538">_xlfn.LET(
_xlpm.InterestCalculation,$H537*($C538/12),
_xlpm.IsPrincipalRemainingZeroCondition,ROUND($H537,2)=0,
_xlpm.IsPrincipalRemainingBlankCondition,$H537="",
_xlpm.IsPeriodBlankCondition,ISBLANK($A538),
_xlpm.Calculation,IF(_xlpm.IsPeriodBlankCondition,"",IF(_xlpm.IsPrincipalRemainingBlankCondition,"",IF(_xlpm.IsPrincipalRemainingZeroCondition,"",_xlpm.InterestCalculation))),
_xlpm.Calculation
)</f>
        <v/>
      </c>
      <c r="G538" s="5" t="str">
        <f>_xlfn.LET(
_xlpm.PrincipalOwedCalculation,$D538-$F538,
_xlpm.IsPrincipalLessThenOrEqualToMonthlyPaymentCondition,$H537&lt;=$D538,
_xlpm.IsPrincipalZeroCondition,ROUND($H537,2) = 0,
_xlpm.IsPrincipalRemainingBlankCondition,$H537="",
_xlpm.IsPeriodBlankCondition,ISBLANK($A538),
_xlpm.Calculation,IF(_xlpm.IsPeriodBlankCondition,"",IF(_xlpm.IsPrincipalRemainingBlankCondition,"",IF(_xlpm.IsPrincipalZeroCondition,"",IF(_xlpm.IsPrincipalLessThenOrEqualToMonthlyPaymentCondition,$H537,_xlpm.PrincipalOwedCalculation)))),
_xlpm.Calculation
)</f>
        <v/>
      </c>
      <c r="H538" s="5" t="str">
        <f>_xlfn.LET(
_xlpm.StartingBalanceGreaterThanPrincipalOwedPlusPrepaymentCondition,$E538&gt;=$G538,
_xlpm.IsPrincpalOwedPlusPrepaymentLessThanOrEqualToPrincipalRemainingCondition,ROUND($G538,2)&lt;=ROUND($H537,2),
_xlpm.IsCurrentPrincapalOwedAmtGreaterThanPrevPrincipalOwedCondition,$G537&gt;$H537,
_xlpm.IsPrincipalZeroCondition,ROUND($H537,2) = 0,
_xlpm.IsPrincipalRemainingBlankCondition,$H537="",
_xlpm.IsPeriodBlankCondition,ISBLANK($A538),
_xlpm.Calculation,IF(_xlpm.IsPeriodBlankCondition,"",IF(_xlpm.IsPrincipalRemainingBlankCondition,"",IF(_xlpm.IsPrincipalZeroCondition,"",IF(_xlpm.StartingBalanceGreaterThanPrincipalOwedPlusPrepaymentCondition,$E538-$G538,0)))),
_xlpm.Calculation
)</f>
        <v/>
      </c>
      <c r="I538" s="5" t="str">
        <f>_xlfn.LET(
_xlpm.PrincpalRemainingCalculation,$B$11,
_xlpm.IsPrincipalZeroCondition,ROUND($H537,2) = 0,
_xlpm.IsPrincipalRemainingBlankCondition,$H537="",
_xlpm.IsPeriodBlankCondition,ISBLANK($A538),
_xlpm.Calculation,IF(_xlpm.IsPeriodBlankCondition,"",IF(_xlpm.IsPrincipalRemainingBlankCondition,"",IF(_xlpm.IsPrincipalZeroCondition,"",_xlpm.PrincpalRemainingCalculation))),
_xlpm.Calculation
)</f>
        <v/>
      </c>
      <c r="J538" s="5" t="str">
        <f>_xlfn.LET(
_xlpm.IsPrincipalRemainingLessThanOrEqualToPMICutoffAmtCondition,$H537&lt;=$B$2*(1-$B$13),
_xlpm.PMIMonthlyPayment,$B$17,
_xlpm.IsPrincipalZeroCondition,ROUND($H537,2) = 0,
_xlpm.IsPrincipalRemainingBlankCondition,$H537="",
_xlpm.IsPeriodBlankCondition,ISBLANK($A538),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38" s="5" t="str">
        <f>_xlfn.LET(
_xlpm.IfPMIOwedIsBlank,IF($J538 = "",0,$J538),
_xlpm.TotalMonthlyPaymentCalculation,$F538+$G538+$I538+_xlpm.IfPMIOwedIsBlank,
_xlpm.IsPrincipalZeroCondition,ROUND($H537,2) = 0,
_xlpm.IsPrincipalRemainingBlankCondition,$H537="",
_xlpm.IsPeriodBlankCondition,ISBLANK($A538),
_xlpm.Calculation,IF(_xlpm.IsPeriodBlankCondition,"",IF(_xlpm.IsPrincipalRemainingBlankCondition,"",IF(_xlpm.IsPrincipalZeroCondition,"",_xlpm.TotalMonthlyPaymentCalculation))),
_xlpm.Calculation
)</f>
        <v/>
      </c>
      <c r="N538" s="5"/>
    </row>
    <row r="539" spans="2:14" x14ac:dyDescent="0.3">
      <c r="B539" s="53" t="str">
        <f t="shared" ref="B539:B602" si="8">IF(ISBLANK($A539),"",EDATE($B538,1))</f>
        <v/>
      </c>
      <c r="C539" s="70" t="str">
        <f>IF(ISBLANK($A539),"",'Variable Mortgage Schedule'!$C539)</f>
        <v/>
      </c>
      <c r="D539" s="63" t="str">
        <f>_xlfn.LET(
_xlpm.Payment,IF(OR($C539&lt;&gt;$C538,$C538=""),-PMT($C539/12,COUNT($A539:$A$625),$H538),$D538),
_xlpm.IsPrincipalRemainingZeroCondition,ROUND($H538,2)=0,
_xlpm.IsPrincipalRemainingBlankCondition,$H538="",
_xlpm.IsPeriodBlankCondition,ISBLANK($A539),
_xlpm.Calculation,IF(_xlpm.IsPeriodBlankCondition,"",IF(_xlpm.IsPrincipalRemainingBlankCondition,"",IF(_xlpm.IsPrincipalRemainingZeroCondition,"",_xlpm.Payment))),
_xlpm.Calculation
)</f>
        <v/>
      </c>
      <c r="E539" s="5" t="str">
        <f>_xlfn.LET(
_xlpm.StartingPrincipalBalance,$H538,
_xlpm.IsPrincipalRemainingZeroCondition,ROUND($H538,2)=0,
_xlpm.IsPrincipalRemainingBlankCondition,$H538="",
_xlpm.IsPeriodBlankCondition,ISBLANK($A539),
_xlpm.Calculation,IF(_xlpm.IsPeriodBlankCondition,"",IF(_xlpm.IsPrincipalRemainingBlankCondition,"",IF(_xlpm.IsPrincipalRemainingZeroCondition,"",_xlpm.StartingPrincipalBalance))),
_xlpm.Calculation
)</f>
        <v/>
      </c>
      <c r="F539" s="5" t="str" cm="1">
        <f t="array" ref="F539">_xlfn.LET(
_xlpm.InterestCalculation,$H538*($C539/12),
_xlpm.IsPrincipalRemainingZeroCondition,ROUND($H538,2)=0,
_xlpm.IsPrincipalRemainingBlankCondition,$H538="",
_xlpm.IsPeriodBlankCondition,ISBLANK($A539),
_xlpm.Calculation,IF(_xlpm.IsPeriodBlankCondition,"",IF(_xlpm.IsPrincipalRemainingBlankCondition,"",IF(_xlpm.IsPrincipalRemainingZeroCondition,"",_xlpm.InterestCalculation))),
_xlpm.Calculation
)</f>
        <v/>
      </c>
      <c r="G539" s="5" t="str">
        <f>_xlfn.LET(
_xlpm.PrincipalOwedCalculation,$D539-$F539,
_xlpm.IsPrincipalLessThenOrEqualToMonthlyPaymentCondition,$H538&lt;=$D539,
_xlpm.IsPrincipalZeroCondition,ROUND($H538,2) = 0,
_xlpm.IsPrincipalRemainingBlankCondition,$H538="",
_xlpm.IsPeriodBlankCondition,ISBLANK($A539),
_xlpm.Calculation,IF(_xlpm.IsPeriodBlankCondition,"",IF(_xlpm.IsPrincipalRemainingBlankCondition,"",IF(_xlpm.IsPrincipalZeroCondition,"",IF(_xlpm.IsPrincipalLessThenOrEqualToMonthlyPaymentCondition,$H538,_xlpm.PrincipalOwedCalculation)))),
_xlpm.Calculation
)</f>
        <v/>
      </c>
      <c r="H539" s="5" t="str">
        <f>_xlfn.LET(
_xlpm.StartingBalanceGreaterThanPrincipalOwedPlusPrepaymentCondition,$E539&gt;=$G539,
_xlpm.IsPrincpalOwedPlusPrepaymentLessThanOrEqualToPrincipalRemainingCondition,ROUND($G539,2)&lt;=ROUND($H538,2),
_xlpm.IsCurrentPrincapalOwedAmtGreaterThanPrevPrincipalOwedCondition,$G538&gt;$H538,
_xlpm.IsPrincipalZeroCondition,ROUND($H538,2) = 0,
_xlpm.IsPrincipalRemainingBlankCondition,$H538="",
_xlpm.IsPeriodBlankCondition,ISBLANK($A539),
_xlpm.Calculation,IF(_xlpm.IsPeriodBlankCondition,"",IF(_xlpm.IsPrincipalRemainingBlankCondition,"",IF(_xlpm.IsPrincipalZeroCondition,"",IF(_xlpm.StartingBalanceGreaterThanPrincipalOwedPlusPrepaymentCondition,$E539-$G539,0)))),
_xlpm.Calculation
)</f>
        <v/>
      </c>
      <c r="I539" s="5" t="str">
        <f>_xlfn.LET(
_xlpm.PrincpalRemainingCalculation,$B$11,
_xlpm.IsPrincipalZeroCondition,ROUND($H538,2) = 0,
_xlpm.IsPrincipalRemainingBlankCondition,$H538="",
_xlpm.IsPeriodBlankCondition,ISBLANK($A539),
_xlpm.Calculation,IF(_xlpm.IsPeriodBlankCondition,"",IF(_xlpm.IsPrincipalRemainingBlankCondition,"",IF(_xlpm.IsPrincipalZeroCondition,"",_xlpm.PrincpalRemainingCalculation))),
_xlpm.Calculation
)</f>
        <v/>
      </c>
      <c r="J539" s="5" t="str">
        <f>_xlfn.LET(
_xlpm.IsPrincipalRemainingLessThanOrEqualToPMICutoffAmtCondition,$H538&lt;=$B$2*(1-$B$13),
_xlpm.PMIMonthlyPayment,$B$17,
_xlpm.IsPrincipalZeroCondition,ROUND($H538,2) = 0,
_xlpm.IsPrincipalRemainingBlankCondition,$H538="",
_xlpm.IsPeriodBlankCondition,ISBLANK($A539),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39" s="5" t="str">
        <f>_xlfn.LET(
_xlpm.IfPMIOwedIsBlank,IF($J539 = "",0,$J539),
_xlpm.TotalMonthlyPaymentCalculation,$F539+$G539+$I539+_xlpm.IfPMIOwedIsBlank,
_xlpm.IsPrincipalZeroCondition,ROUND($H538,2) = 0,
_xlpm.IsPrincipalRemainingBlankCondition,$H538="",
_xlpm.IsPeriodBlankCondition,ISBLANK($A539),
_xlpm.Calculation,IF(_xlpm.IsPeriodBlankCondition,"",IF(_xlpm.IsPrincipalRemainingBlankCondition,"",IF(_xlpm.IsPrincipalZeroCondition,"",_xlpm.TotalMonthlyPaymentCalculation))),
_xlpm.Calculation
)</f>
        <v/>
      </c>
      <c r="N539" s="5"/>
    </row>
    <row r="540" spans="2:14" x14ac:dyDescent="0.3">
      <c r="B540" s="53" t="str">
        <f t="shared" si="8"/>
        <v/>
      </c>
      <c r="C540" s="70" t="str">
        <f>IF(ISBLANK($A540),"",'Variable Mortgage Schedule'!$C540)</f>
        <v/>
      </c>
      <c r="D540" s="63" t="str">
        <f>_xlfn.LET(
_xlpm.Payment,IF(OR($C540&lt;&gt;$C539,$C539=""),-PMT($C540/12,COUNT($A540:$A$625),$H539),$D539),
_xlpm.IsPrincipalRemainingZeroCondition,ROUND($H539,2)=0,
_xlpm.IsPrincipalRemainingBlankCondition,$H539="",
_xlpm.IsPeriodBlankCondition,ISBLANK($A540),
_xlpm.Calculation,IF(_xlpm.IsPeriodBlankCondition,"",IF(_xlpm.IsPrincipalRemainingBlankCondition,"",IF(_xlpm.IsPrincipalRemainingZeroCondition,"",_xlpm.Payment))),
_xlpm.Calculation
)</f>
        <v/>
      </c>
      <c r="E540" s="5" t="str">
        <f>_xlfn.LET(
_xlpm.StartingPrincipalBalance,$H539,
_xlpm.IsPrincipalRemainingZeroCondition,ROUND($H539,2)=0,
_xlpm.IsPrincipalRemainingBlankCondition,$H539="",
_xlpm.IsPeriodBlankCondition,ISBLANK($A540),
_xlpm.Calculation,IF(_xlpm.IsPeriodBlankCondition,"",IF(_xlpm.IsPrincipalRemainingBlankCondition,"",IF(_xlpm.IsPrincipalRemainingZeroCondition,"",_xlpm.StartingPrincipalBalance))),
_xlpm.Calculation
)</f>
        <v/>
      </c>
      <c r="F540" s="5" t="str" cm="1">
        <f t="array" ref="F540">_xlfn.LET(
_xlpm.InterestCalculation,$H539*($C540/12),
_xlpm.IsPrincipalRemainingZeroCondition,ROUND($H539,2)=0,
_xlpm.IsPrincipalRemainingBlankCondition,$H539="",
_xlpm.IsPeriodBlankCondition,ISBLANK($A540),
_xlpm.Calculation,IF(_xlpm.IsPeriodBlankCondition,"",IF(_xlpm.IsPrincipalRemainingBlankCondition,"",IF(_xlpm.IsPrincipalRemainingZeroCondition,"",_xlpm.InterestCalculation))),
_xlpm.Calculation
)</f>
        <v/>
      </c>
      <c r="G540" s="5" t="str">
        <f>_xlfn.LET(
_xlpm.PrincipalOwedCalculation,$D540-$F540,
_xlpm.IsPrincipalLessThenOrEqualToMonthlyPaymentCondition,$H539&lt;=$D540,
_xlpm.IsPrincipalZeroCondition,ROUND($H539,2) = 0,
_xlpm.IsPrincipalRemainingBlankCondition,$H539="",
_xlpm.IsPeriodBlankCondition,ISBLANK($A540),
_xlpm.Calculation,IF(_xlpm.IsPeriodBlankCondition,"",IF(_xlpm.IsPrincipalRemainingBlankCondition,"",IF(_xlpm.IsPrincipalZeroCondition,"",IF(_xlpm.IsPrincipalLessThenOrEqualToMonthlyPaymentCondition,$H539,_xlpm.PrincipalOwedCalculation)))),
_xlpm.Calculation
)</f>
        <v/>
      </c>
      <c r="H540" s="5" t="str">
        <f>_xlfn.LET(
_xlpm.StartingBalanceGreaterThanPrincipalOwedPlusPrepaymentCondition,$E540&gt;=$G540,
_xlpm.IsPrincpalOwedPlusPrepaymentLessThanOrEqualToPrincipalRemainingCondition,ROUND($G540,2)&lt;=ROUND($H539,2),
_xlpm.IsCurrentPrincapalOwedAmtGreaterThanPrevPrincipalOwedCondition,$G539&gt;$H539,
_xlpm.IsPrincipalZeroCondition,ROUND($H539,2) = 0,
_xlpm.IsPrincipalRemainingBlankCondition,$H539="",
_xlpm.IsPeriodBlankCondition,ISBLANK($A540),
_xlpm.Calculation,IF(_xlpm.IsPeriodBlankCondition,"",IF(_xlpm.IsPrincipalRemainingBlankCondition,"",IF(_xlpm.IsPrincipalZeroCondition,"",IF(_xlpm.StartingBalanceGreaterThanPrincipalOwedPlusPrepaymentCondition,$E540-$G540,0)))),
_xlpm.Calculation
)</f>
        <v/>
      </c>
      <c r="I540" s="5" t="str">
        <f>_xlfn.LET(
_xlpm.PrincpalRemainingCalculation,$B$11,
_xlpm.IsPrincipalZeroCondition,ROUND($H539,2) = 0,
_xlpm.IsPrincipalRemainingBlankCondition,$H539="",
_xlpm.IsPeriodBlankCondition,ISBLANK($A540),
_xlpm.Calculation,IF(_xlpm.IsPeriodBlankCondition,"",IF(_xlpm.IsPrincipalRemainingBlankCondition,"",IF(_xlpm.IsPrincipalZeroCondition,"",_xlpm.PrincpalRemainingCalculation))),
_xlpm.Calculation
)</f>
        <v/>
      </c>
      <c r="J540" s="5" t="str">
        <f>_xlfn.LET(
_xlpm.IsPrincipalRemainingLessThanOrEqualToPMICutoffAmtCondition,$H539&lt;=$B$2*(1-$B$13),
_xlpm.PMIMonthlyPayment,$B$17,
_xlpm.IsPrincipalZeroCondition,ROUND($H539,2) = 0,
_xlpm.IsPrincipalRemainingBlankCondition,$H539="",
_xlpm.IsPeriodBlankCondition,ISBLANK($A540),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40" s="5" t="str">
        <f>_xlfn.LET(
_xlpm.IfPMIOwedIsBlank,IF($J540 = "",0,$J540),
_xlpm.TotalMonthlyPaymentCalculation,$F540+$G540+$I540+_xlpm.IfPMIOwedIsBlank,
_xlpm.IsPrincipalZeroCondition,ROUND($H539,2) = 0,
_xlpm.IsPrincipalRemainingBlankCondition,$H539="",
_xlpm.IsPeriodBlankCondition,ISBLANK($A540),
_xlpm.Calculation,IF(_xlpm.IsPeriodBlankCondition,"",IF(_xlpm.IsPrincipalRemainingBlankCondition,"",IF(_xlpm.IsPrincipalZeroCondition,"",_xlpm.TotalMonthlyPaymentCalculation))),
_xlpm.Calculation
)</f>
        <v/>
      </c>
      <c r="N540" s="5"/>
    </row>
    <row r="541" spans="2:14" x14ac:dyDescent="0.3">
      <c r="B541" s="53" t="str">
        <f t="shared" si="8"/>
        <v/>
      </c>
      <c r="C541" s="70" t="str">
        <f>IF(ISBLANK($A541),"",'Variable Mortgage Schedule'!$C541)</f>
        <v/>
      </c>
      <c r="D541" s="63" t="str">
        <f>_xlfn.LET(
_xlpm.Payment,IF(OR($C541&lt;&gt;$C540,$C540=""),-PMT($C541/12,COUNT($A541:$A$625),$H540),$D540),
_xlpm.IsPrincipalRemainingZeroCondition,ROUND($H540,2)=0,
_xlpm.IsPrincipalRemainingBlankCondition,$H540="",
_xlpm.IsPeriodBlankCondition,ISBLANK($A541),
_xlpm.Calculation,IF(_xlpm.IsPeriodBlankCondition,"",IF(_xlpm.IsPrincipalRemainingBlankCondition,"",IF(_xlpm.IsPrincipalRemainingZeroCondition,"",_xlpm.Payment))),
_xlpm.Calculation
)</f>
        <v/>
      </c>
      <c r="E541" s="5" t="str">
        <f>_xlfn.LET(
_xlpm.StartingPrincipalBalance,$H540,
_xlpm.IsPrincipalRemainingZeroCondition,ROUND($H540,2)=0,
_xlpm.IsPrincipalRemainingBlankCondition,$H540="",
_xlpm.IsPeriodBlankCondition,ISBLANK($A541),
_xlpm.Calculation,IF(_xlpm.IsPeriodBlankCondition,"",IF(_xlpm.IsPrincipalRemainingBlankCondition,"",IF(_xlpm.IsPrincipalRemainingZeroCondition,"",_xlpm.StartingPrincipalBalance))),
_xlpm.Calculation
)</f>
        <v/>
      </c>
      <c r="F541" s="5" t="str" cm="1">
        <f t="array" ref="F541">_xlfn.LET(
_xlpm.InterestCalculation,$H540*($C541/12),
_xlpm.IsPrincipalRemainingZeroCondition,ROUND($H540,2)=0,
_xlpm.IsPrincipalRemainingBlankCondition,$H540="",
_xlpm.IsPeriodBlankCondition,ISBLANK($A541),
_xlpm.Calculation,IF(_xlpm.IsPeriodBlankCondition,"",IF(_xlpm.IsPrincipalRemainingBlankCondition,"",IF(_xlpm.IsPrincipalRemainingZeroCondition,"",_xlpm.InterestCalculation))),
_xlpm.Calculation
)</f>
        <v/>
      </c>
      <c r="G541" s="5" t="str">
        <f>_xlfn.LET(
_xlpm.PrincipalOwedCalculation,$D541-$F541,
_xlpm.IsPrincipalLessThenOrEqualToMonthlyPaymentCondition,$H540&lt;=$D541,
_xlpm.IsPrincipalZeroCondition,ROUND($H540,2) = 0,
_xlpm.IsPrincipalRemainingBlankCondition,$H540="",
_xlpm.IsPeriodBlankCondition,ISBLANK($A541),
_xlpm.Calculation,IF(_xlpm.IsPeriodBlankCondition,"",IF(_xlpm.IsPrincipalRemainingBlankCondition,"",IF(_xlpm.IsPrincipalZeroCondition,"",IF(_xlpm.IsPrincipalLessThenOrEqualToMonthlyPaymentCondition,$H540,_xlpm.PrincipalOwedCalculation)))),
_xlpm.Calculation
)</f>
        <v/>
      </c>
      <c r="H541" s="5" t="str">
        <f>_xlfn.LET(
_xlpm.StartingBalanceGreaterThanPrincipalOwedPlusPrepaymentCondition,$E541&gt;=$G541,
_xlpm.IsPrincpalOwedPlusPrepaymentLessThanOrEqualToPrincipalRemainingCondition,ROUND($G541,2)&lt;=ROUND($H540,2),
_xlpm.IsCurrentPrincapalOwedAmtGreaterThanPrevPrincipalOwedCondition,$G540&gt;$H540,
_xlpm.IsPrincipalZeroCondition,ROUND($H540,2) = 0,
_xlpm.IsPrincipalRemainingBlankCondition,$H540="",
_xlpm.IsPeriodBlankCondition,ISBLANK($A541),
_xlpm.Calculation,IF(_xlpm.IsPeriodBlankCondition,"",IF(_xlpm.IsPrincipalRemainingBlankCondition,"",IF(_xlpm.IsPrincipalZeroCondition,"",IF(_xlpm.StartingBalanceGreaterThanPrincipalOwedPlusPrepaymentCondition,$E541-$G541,0)))),
_xlpm.Calculation
)</f>
        <v/>
      </c>
      <c r="I541" s="5" t="str">
        <f>_xlfn.LET(
_xlpm.PrincpalRemainingCalculation,$B$11,
_xlpm.IsPrincipalZeroCondition,ROUND($H540,2) = 0,
_xlpm.IsPrincipalRemainingBlankCondition,$H540="",
_xlpm.IsPeriodBlankCondition,ISBLANK($A541),
_xlpm.Calculation,IF(_xlpm.IsPeriodBlankCondition,"",IF(_xlpm.IsPrincipalRemainingBlankCondition,"",IF(_xlpm.IsPrincipalZeroCondition,"",_xlpm.PrincpalRemainingCalculation))),
_xlpm.Calculation
)</f>
        <v/>
      </c>
      <c r="J541" s="5" t="str">
        <f>_xlfn.LET(
_xlpm.IsPrincipalRemainingLessThanOrEqualToPMICutoffAmtCondition,$H540&lt;=$B$2*(1-$B$13),
_xlpm.PMIMonthlyPayment,$B$17,
_xlpm.IsPrincipalZeroCondition,ROUND($H540,2) = 0,
_xlpm.IsPrincipalRemainingBlankCondition,$H540="",
_xlpm.IsPeriodBlankCondition,ISBLANK($A541),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41" s="5" t="str">
        <f>_xlfn.LET(
_xlpm.IfPMIOwedIsBlank,IF($J541 = "",0,$J541),
_xlpm.TotalMonthlyPaymentCalculation,$F541+$G541+$I541+_xlpm.IfPMIOwedIsBlank,
_xlpm.IsPrincipalZeroCondition,ROUND($H540,2) = 0,
_xlpm.IsPrincipalRemainingBlankCondition,$H540="",
_xlpm.IsPeriodBlankCondition,ISBLANK($A541),
_xlpm.Calculation,IF(_xlpm.IsPeriodBlankCondition,"",IF(_xlpm.IsPrincipalRemainingBlankCondition,"",IF(_xlpm.IsPrincipalZeroCondition,"",_xlpm.TotalMonthlyPaymentCalculation))),
_xlpm.Calculation
)</f>
        <v/>
      </c>
      <c r="N541" s="5"/>
    </row>
    <row r="542" spans="2:14" x14ac:dyDescent="0.3">
      <c r="B542" s="53" t="str">
        <f t="shared" si="8"/>
        <v/>
      </c>
      <c r="C542" s="70" t="str">
        <f>IF(ISBLANK($A542),"",'Variable Mortgage Schedule'!$C542)</f>
        <v/>
      </c>
      <c r="D542" s="63" t="str">
        <f>_xlfn.LET(
_xlpm.Payment,IF(OR($C542&lt;&gt;$C541,$C541=""),-PMT($C542/12,COUNT($A542:$A$625),$H541),$D541),
_xlpm.IsPrincipalRemainingZeroCondition,ROUND($H541,2)=0,
_xlpm.IsPrincipalRemainingBlankCondition,$H541="",
_xlpm.IsPeriodBlankCondition,ISBLANK($A542),
_xlpm.Calculation,IF(_xlpm.IsPeriodBlankCondition,"",IF(_xlpm.IsPrincipalRemainingBlankCondition,"",IF(_xlpm.IsPrincipalRemainingZeroCondition,"",_xlpm.Payment))),
_xlpm.Calculation
)</f>
        <v/>
      </c>
      <c r="E542" s="5" t="str">
        <f>_xlfn.LET(
_xlpm.StartingPrincipalBalance,$H541,
_xlpm.IsPrincipalRemainingZeroCondition,ROUND($H541,2)=0,
_xlpm.IsPrincipalRemainingBlankCondition,$H541="",
_xlpm.IsPeriodBlankCondition,ISBLANK($A542),
_xlpm.Calculation,IF(_xlpm.IsPeriodBlankCondition,"",IF(_xlpm.IsPrincipalRemainingBlankCondition,"",IF(_xlpm.IsPrincipalRemainingZeroCondition,"",_xlpm.StartingPrincipalBalance))),
_xlpm.Calculation
)</f>
        <v/>
      </c>
      <c r="F542" s="5" t="str" cm="1">
        <f t="array" ref="F542">_xlfn.LET(
_xlpm.InterestCalculation,$H541*($C542/12),
_xlpm.IsPrincipalRemainingZeroCondition,ROUND($H541,2)=0,
_xlpm.IsPrincipalRemainingBlankCondition,$H541="",
_xlpm.IsPeriodBlankCondition,ISBLANK($A542),
_xlpm.Calculation,IF(_xlpm.IsPeriodBlankCondition,"",IF(_xlpm.IsPrincipalRemainingBlankCondition,"",IF(_xlpm.IsPrincipalRemainingZeroCondition,"",_xlpm.InterestCalculation))),
_xlpm.Calculation
)</f>
        <v/>
      </c>
      <c r="G542" s="5" t="str">
        <f>_xlfn.LET(
_xlpm.PrincipalOwedCalculation,$D542-$F542,
_xlpm.IsPrincipalLessThenOrEqualToMonthlyPaymentCondition,$H541&lt;=$D542,
_xlpm.IsPrincipalZeroCondition,ROUND($H541,2) = 0,
_xlpm.IsPrincipalRemainingBlankCondition,$H541="",
_xlpm.IsPeriodBlankCondition,ISBLANK($A542),
_xlpm.Calculation,IF(_xlpm.IsPeriodBlankCondition,"",IF(_xlpm.IsPrincipalRemainingBlankCondition,"",IF(_xlpm.IsPrincipalZeroCondition,"",IF(_xlpm.IsPrincipalLessThenOrEqualToMonthlyPaymentCondition,$H541,_xlpm.PrincipalOwedCalculation)))),
_xlpm.Calculation
)</f>
        <v/>
      </c>
      <c r="H542" s="5" t="str">
        <f>_xlfn.LET(
_xlpm.StartingBalanceGreaterThanPrincipalOwedPlusPrepaymentCondition,$E542&gt;=$G542,
_xlpm.IsPrincpalOwedPlusPrepaymentLessThanOrEqualToPrincipalRemainingCondition,ROUND($G542,2)&lt;=ROUND($H541,2),
_xlpm.IsCurrentPrincapalOwedAmtGreaterThanPrevPrincipalOwedCondition,$G541&gt;$H541,
_xlpm.IsPrincipalZeroCondition,ROUND($H541,2) = 0,
_xlpm.IsPrincipalRemainingBlankCondition,$H541="",
_xlpm.IsPeriodBlankCondition,ISBLANK($A542),
_xlpm.Calculation,IF(_xlpm.IsPeriodBlankCondition,"",IF(_xlpm.IsPrincipalRemainingBlankCondition,"",IF(_xlpm.IsPrincipalZeroCondition,"",IF(_xlpm.StartingBalanceGreaterThanPrincipalOwedPlusPrepaymentCondition,$E542-$G542,0)))),
_xlpm.Calculation
)</f>
        <v/>
      </c>
      <c r="I542" s="5" t="str">
        <f>_xlfn.LET(
_xlpm.PrincpalRemainingCalculation,$B$11,
_xlpm.IsPrincipalZeroCondition,ROUND($H541,2) = 0,
_xlpm.IsPrincipalRemainingBlankCondition,$H541="",
_xlpm.IsPeriodBlankCondition,ISBLANK($A542),
_xlpm.Calculation,IF(_xlpm.IsPeriodBlankCondition,"",IF(_xlpm.IsPrincipalRemainingBlankCondition,"",IF(_xlpm.IsPrincipalZeroCondition,"",_xlpm.PrincpalRemainingCalculation))),
_xlpm.Calculation
)</f>
        <v/>
      </c>
      <c r="J542" s="5" t="str">
        <f>_xlfn.LET(
_xlpm.IsPrincipalRemainingLessThanOrEqualToPMICutoffAmtCondition,$H541&lt;=$B$2*(1-$B$13),
_xlpm.PMIMonthlyPayment,$B$17,
_xlpm.IsPrincipalZeroCondition,ROUND($H541,2) = 0,
_xlpm.IsPrincipalRemainingBlankCondition,$H541="",
_xlpm.IsPeriodBlankCondition,ISBLANK($A542),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42" s="5" t="str">
        <f>_xlfn.LET(
_xlpm.IfPMIOwedIsBlank,IF($J542 = "",0,$J542),
_xlpm.TotalMonthlyPaymentCalculation,$F542+$G542+$I542+_xlpm.IfPMIOwedIsBlank,
_xlpm.IsPrincipalZeroCondition,ROUND($H541,2) = 0,
_xlpm.IsPrincipalRemainingBlankCondition,$H541="",
_xlpm.IsPeriodBlankCondition,ISBLANK($A542),
_xlpm.Calculation,IF(_xlpm.IsPeriodBlankCondition,"",IF(_xlpm.IsPrincipalRemainingBlankCondition,"",IF(_xlpm.IsPrincipalZeroCondition,"",_xlpm.TotalMonthlyPaymentCalculation))),
_xlpm.Calculation
)</f>
        <v/>
      </c>
      <c r="N542" s="5"/>
    </row>
    <row r="543" spans="2:14" x14ac:dyDescent="0.3">
      <c r="B543" s="53" t="str">
        <f t="shared" si="8"/>
        <v/>
      </c>
      <c r="C543" s="70" t="str">
        <f>IF(ISBLANK($A543),"",'Variable Mortgage Schedule'!$C543)</f>
        <v/>
      </c>
      <c r="D543" s="63" t="str">
        <f>_xlfn.LET(
_xlpm.Payment,IF(OR($C543&lt;&gt;$C542,$C542=""),-PMT($C543/12,COUNT($A543:$A$625),$H542),$D542),
_xlpm.IsPrincipalRemainingZeroCondition,ROUND($H542,2)=0,
_xlpm.IsPrincipalRemainingBlankCondition,$H542="",
_xlpm.IsPeriodBlankCondition,ISBLANK($A543),
_xlpm.Calculation,IF(_xlpm.IsPeriodBlankCondition,"",IF(_xlpm.IsPrincipalRemainingBlankCondition,"",IF(_xlpm.IsPrincipalRemainingZeroCondition,"",_xlpm.Payment))),
_xlpm.Calculation
)</f>
        <v/>
      </c>
      <c r="E543" s="5" t="str">
        <f>_xlfn.LET(
_xlpm.StartingPrincipalBalance,$H542,
_xlpm.IsPrincipalRemainingZeroCondition,ROUND($H542,2)=0,
_xlpm.IsPrincipalRemainingBlankCondition,$H542="",
_xlpm.IsPeriodBlankCondition,ISBLANK($A543),
_xlpm.Calculation,IF(_xlpm.IsPeriodBlankCondition,"",IF(_xlpm.IsPrincipalRemainingBlankCondition,"",IF(_xlpm.IsPrincipalRemainingZeroCondition,"",_xlpm.StartingPrincipalBalance))),
_xlpm.Calculation
)</f>
        <v/>
      </c>
      <c r="F543" s="5" t="str" cm="1">
        <f t="array" ref="F543">_xlfn.LET(
_xlpm.InterestCalculation,$H542*($C543/12),
_xlpm.IsPrincipalRemainingZeroCondition,ROUND($H542,2)=0,
_xlpm.IsPrincipalRemainingBlankCondition,$H542="",
_xlpm.IsPeriodBlankCondition,ISBLANK($A543),
_xlpm.Calculation,IF(_xlpm.IsPeriodBlankCondition,"",IF(_xlpm.IsPrincipalRemainingBlankCondition,"",IF(_xlpm.IsPrincipalRemainingZeroCondition,"",_xlpm.InterestCalculation))),
_xlpm.Calculation
)</f>
        <v/>
      </c>
      <c r="G543" s="5" t="str">
        <f>_xlfn.LET(
_xlpm.PrincipalOwedCalculation,$D543-$F543,
_xlpm.IsPrincipalLessThenOrEqualToMonthlyPaymentCondition,$H542&lt;=$D543,
_xlpm.IsPrincipalZeroCondition,ROUND($H542,2) = 0,
_xlpm.IsPrincipalRemainingBlankCondition,$H542="",
_xlpm.IsPeriodBlankCondition,ISBLANK($A543),
_xlpm.Calculation,IF(_xlpm.IsPeriodBlankCondition,"",IF(_xlpm.IsPrincipalRemainingBlankCondition,"",IF(_xlpm.IsPrincipalZeroCondition,"",IF(_xlpm.IsPrincipalLessThenOrEqualToMonthlyPaymentCondition,$H542,_xlpm.PrincipalOwedCalculation)))),
_xlpm.Calculation
)</f>
        <v/>
      </c>
      <c r="H543" s="5" t="str">
        <f>_xlfn.LET(
_xlpm.StartingBalanceGreaterThanPrincipalOwedPlusPrepaymentCondition,$E543&gt;=$G543,
_xlpm.IsPrincpalOwedPlusPrepaymentLessThanOrEqualToPrincipalRemainingCondition,ROUND($G543,2)&lt;=ROUND($H542,2),
_xlpm.IsCurrentPrincapalOwedAmtGreaterThanPrevPrincipalOwedCondition,$G542&gt;$H542,
_xlpm.IsPrincipalZeroCondition,ROUND($H542,2) = 0,
_xlpm.IsPrincipalRemainingBlankCondition,$H542="",
_xlpm.IsPeriodBlankCondition,ISBLANK($A543),
_xlpm.Calculation,IF(_xlpm.IsPeriodBlankCondition,"",IF(_xlpm.IsPrincipalRemainingBlankCondition,"",IF(_xlpm.IsPrincipalZeroCondition,"",IF(_xlpm.StartingBalanceGreaterThanPrincipalOwedPlusPrepaymentCondition,$E543-$G543,0)))),
_xlpm.Calculation
)</f>
        <v/>
      </c>
      <c r="I543" s="5" t="str">
        <f>_xlfn.LET(
_xlpm.PrincpalRemainingCalculation,$B$11,
_xlpm.IsPrincipalZeroCondition,ROUND($H542,2) = 0,
_xlpm.IsPrincipalRemainingBlankCondition,$H542="",
_xlpm.IsPeriodBlankCondition,ISBLANK($A543),
_xlpm.Calculation,IF(_xlpm.IsPeriodBlankCondition,"",IF(_xlpm.IsPrincipalRemainingBlankCondition,"",IF(_xlpm.IsPrincipalZeroCondition,"",_xlpm.PrincpalRemainingCalculation))),
_xlpm.Calculation
)</f>
        <v/>
      </c>
      <c r="J543" s="5" t="str">
        <f>_xlfn.LET(
_xlpm.IsPrincipalRemainingLessThanOrEqualToPMICutoffAmtCondition,$H542&lt;=$B$2*(1-$B$13),
_xlpm.PMIMonthlyPayment,$B$17,
_xlpm.IsPrincipalZeroCondition,ROUND($H542,2) = 0,
_xlpm.IsPrincipalRemainingBlankCondition,$H542="",
_xlpm.IsPeriodBlankCondition,ISBLANK($A543),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43" s="5" t="str">
        <f>_xlfn.LET(
_xlpm.IfPMIOwedIsBlank,IF($J543 = "",0,$J543),
_xlpm.TotalMonthlyPaymentCalculation,$F543+$G543+$I543+_xlpm.IfPMIOwedIsBlank,
_xlpm.IsPrincipalZeroCondition,ROUND($H542,2) = 0,
_xlpm.IsPrincipalRemainingBlankCondition,$H542="",
_xlpm.IsPeriodBlankCondition,ISBLANK($A543),
_xlpm.Calculation,IF(_xlpm.IsPeriodBlankCondition,"",IF(_xlpm.IsPrincipalRemainingBlankCondition,"",IF(_xlpm.IsPrincipalZeroCondition,"",_xlpm.TotalMonthlyPaymentCalculation))),
_xlpm.Calculation
)</f>
        <v/>
      </c>
      <c r="N543" s="5"/>
    </row>
    <row r="544" spans="2:14" x14ac:dyDescent="0.3">
      <c r="B544" s="53" t="str">
        <f t="shared" si="8"/>
        <v/>
      </c>
      <c r="C544" s="70" t="str">
        <f>IF(ISBLANK($A544),"",'Variable Mortgage Schedule'!$C544)</f>
        <v/>
      </c>
      <c r="D544" s="63" t="str">
        <f>_xlfn.LET(
_xlpm.Payment,IF(OR($C544&lt;&gt;$C543,$C543=""),-PMT($C544/12,COUNT($A544:$A$625),$H543),$D543),
_xlpm.IsPrincipalRemainingZeroCondition,ROUND($H543,2)=0,
_xlpm.IsPrincipalRemainingBlankCondition,$H543="",
_xlpm.IsPeriodBlankCondition,ISBLANK($A544),
_xlpm.Calculation,IF(_xlpm.IsPeriodBlankCondition,"",IF(_xlpm.IsPrincipalRemainingBlankCondition,"",IF(_xlpm.IsPrincipalRemainingZeroCondition,"",_xlpm.Payment))),
_xlpm.Calculation
)</f>
        <v/>
      </c>
      <c r="E544" s="5" t="str">
        <f>_xlfn.LET(
_xlpm.StartingPrincipalBalance,$H543,
_xlpm.IsPrincipalRemainingZeroCondition,ROUND($H543,2)=0,
_xlpm.IsPrincipalRemainingBlankCondition,$H543="",
_xlpm.IsPeriodBlankCondition,ISBLANK($A544),
_xlpm.Calculation,IF(_xlpm.IsPeriodBlankCondition,"",IF(_xlpm.IsPrincipalRemainingBlankCondition,"",IF(_xlpm.IsPrincipalRemainingZeroCondition,"",_xlpm.StartingPrincipalBalance))),
_xlpm.Calculation
)</f>
        <v/>
      </c>
      <c r="F544" s="5" t="str" cm="1">
        <f t="array" ref="F544">_xlfn.LET(
_xlpm.InterestCalculation,$H543*($C544/12),
_xlpm.IsPrincipalRemainingZeroCondition,ROUND($H543,2)=0,
_xlpm.IsPrincipalRemainingBlankCondition,$H543="",
_xlpm.IsPeriodBlankCondition,ISBLANK($A544),
_xlpm.Calculation,IF(_xlpm.IsPeriodBlankCondition,"",IF(_xlpm.IsPrincipalRemainingBlankCondition,"",IF(_xlpm.IsPrincipalRemainingZeroCondition,"",_xlpm.InterestCalculation))),
_xlpm.Calculation
)</f>
        <v/>
      </c>
      <c r="G544" s="5" t="str">
        <f>_xlfn.LET(
_xlpm.PrincipalOwedCalculation,$D544-$F544,
_xlpm.IsPrincipalLessThenOrEqualToMonthlyPaymentCondition,$H543&lt;=$D544,
_xlpm.IsPrincipalZeroCondition,ROUND($H543,2) = 0,
_xlpm.IsPrincipalRemainingBlankCondition,$H543="",
_xlpm.IsPeriodBlankCondition,ISBLANK($A544),
_xlpm.Calculation,IF(_xlpm.IsPeriodBlankCondition,"",IF(_xlpm.IsPrincipalRemainingBlankCondition,"",IF(_xlpm.IsPrincipalZeroCondition,"",IF(_xlpm.IsPrincipalLessThenOrEqualToMonthlyPaymentCondition,$H543,_xlpm.PrincipalOwedCalculation)))),
_xlpm.Calculation
)</f>
        <v/>
      </c>
      <c r="H544" s="5" t="str">
        <f>_xlfn.LET(
_xlpm.StartingBalanceGreaterThanPrincipalOwedPlusPrepaymentCondition,$E544&gt;=$G544,
_xlpm.IsPrincpalOwedPlusPrepaymentLessThanOrEqualToPrincipalRemainingCondition,ROUND($G544,2)&lt;=ROUND($H543,2),
_xlpm.IsCurrentPrincapalOwedAmtGreaterThanPrevPrincipalOwedCondition,$G543&gt;$H543,
_xlpm.IsPrincipalZeroCondition,ROUND($H543,2) = 0,
_xlpm.IsPrincipalRemainingBlankCondition,$H543="",
_xlpm.IsPeriodBlankCondition,ISBLANK($A544),
_xlpm.Calculation,IF(_xlpm.IsPeriodBlankCondition,"",IF(_xlpm.IsPrincipalRemainingBlankCondition,"",IF(_xlpm.IsPrincipalZeroCondition,"",IF(_xlpm.StartingBalanceGreaterThanPrincipalOwedPlusPrepaymentCondition,$E544-$G544,0)))),
_xlpm.Calculation
)</f>
        <v/>
      </c>
      <c r="I544" s="5" t="str">
        <f>_xlfn.LET(
_xlpm.PrincpalRemainingCalculation,$B$11,
_xlpm.IsPrincipalZeroCondition,ROUND($H543,2) = 0,
_xlpm.IsPrincipalRemainingBlankCondition,$H543="",
_xlpm.IsPeriodBlankCondition,ISBLANK($A544),
_xlpm.Calculation,IF(_xlpm.IsPeriodBlankCondition,"",IF(_xlpm.IsPrincipalRemainingBlankCondition,"",IF(_xlpm.IsPrincipalZeroCondition,"",_xlpm.PrincpalRemainingCalculation))),
_xlpm.Calculation
)</f>
        <v/>
      </c>
      <c r="J544" s="5" t="str">
        <f>_xlfn.LET(
_xlpm.IsPrincipalRemainingLessThanOrEqualToPMICutoffAmtCondition,$H543&lt;=$B$2*(1-$B$13),
_xlpm.PMIMonthlyPayment,$B$17,
_xlpm.IsPrincipalZeroCondition,ROUND($H543,2) = 0,
_xlpm.IsPrincipalRemainingBlankCondition,$H543="",
_xlpm.IsPeriodBlankCondition,ISBLANK($A544),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44" s="5" t="str">
        <f>_xlfn.LET(
_xlpm.IfPMIOwedIsBlank,IF($J544 = "",0,$J544),
_xlpm.TotalMonthlyPaymentCalculation,$F544+$G544+$I544+_xlpm.IfPMIOwedIsBlank,
_xlpm.IsPrincipalZeroCondition,ROUND($H543,2) = 0,
_xlpm.IsPrincipalRemainingBlankCondition,$H543="",
_xlpm.IsPeriodBlankCondition,ISBLANK($A544),
_xlpm.Calculation,IF(_xlpm.IsPeriodBlankCondition,"",IF(_xlpm.IsPrincipalRemainingBlankCondition,"",IF(_xlpm.IsPrincipalZeroCondition,"",_xlpm.TotalMonthlyPaymentCalculation))),
_xlpm.Calculation
)</f>
        <v/>
      </c>
      <c r="N544" s="5"/>
    </row>
    <row r="545" spans="2:14" x14ac:dyDescent="0.3">
      <c r="B545" s="53" t="str">
        <f t="shared" si="8"/>
        <v/>
      </c>
      <c r="C545" s="70" t="str">
        <f>IF(ISBLANK($A545),"",'Variable Mortgage Schedule'!$C545)</f>
        <v/>
      </c>
      <c r="D545" s="63" t="str">
        <f>_xlfn.LET(
_xlpm.Payment,IF(OR($C545&lt;&gt;$C544,$C544=""),-PMT($C545/12,COUNT($A545:$A$625),$H544),$D544),
_xlpm.IsPrincipalRemainingZeroCondition,ROUND($H544,2)=0,
_xlpm.IsPrincipalRemainingBlankCondition,$H544="",
_xlpm.IsPeriodBlankCondition,ISBLANK($A545),
_xlpm.Calculation,IF(_xlpm.IsPeriodBlankCondition,"",IF(_xlpm.IsPrincipalRemainingBlankCondition,"",IF(_xlpm.IsPrincipalRemainingZeroCondition,"",_xlpm.Payment))),
_xlpm.Calculation
)</f>
        <v/>
      </c>
      <c r="E545" s="5" t="str">
        <f>_xlfn.LET(
_xlpm.StartingPrincipalBalance,$H544,
_xlpm.IsPrincipalRemainingZeroCondition,ROUND($H544,2)=0,
_xlpm.IsPrincipalRemainingBlankCondition,$H544="",
_xlpm.IsPeriodBlankCondition,ISBLANK($A545),
_xlpm.Calculation,IF(_xlpm.IsPeriodBlankCondition,"",IF(_xlpm.IsPrincipalRemainingBlankCondition,"",IF(_xlpm.IsPrincipalRemainingZeroCondition,"",_xlpm.StartingPrincipalBalance))),
_xlpm.Calculation
)</f>
        <v/>
      </c>
      <c r="F545" s="5" t="str" cm="1">
        <f t="array" ref="F545">_xlfn.LET(
_xlpm.InterestCalculation,$H544*($C545/12),
_xlpm.IsPrincipalRemainingZeroCondition,ROUND($H544,2)=0,
_xlpm.IsPrincipalRemainingBlankCondition,$H544="",
_xlpm.IsPeriodBlankCondition,ISBLANK($A545),
_xlpm.Calculation,IF(_xlpm.IsPeriodBlankCondition,"",IF(_xlpm.IsPrincipalRemainingBlankCondition,"",IF(_xlpm.IsPrincipalRemainingZeroCondition,"",_xlpm.InterestCalculation))),
_xlpm.Calculation
)</f>
        <v/>
      </c>
      <c r="G545" s="5" t="str">
        <f>_xlfn.LET(
_xlpm.PrincipalOwedCalculation,$D545-$F545,
_xlpm.IsPrincipalLessThenOrEqualToMonthlyPaymentCondition,$H544&lt;=$D545,
_xlpm.IsPrincipalZeroCondition,ROUND($H544,2) = 0,
_xlpm.IsPrincipalRemainingBlankCondition,$H544="",
_xlpm.IsPeriodBlankCondition,ISBLANK($A545),
_xlpm.Calculation,IF(_xlpm.IsPeriodBlankCondition,"",IF(_xlpm.IsPrincipalRemainingBlankCondition,"",IF(_xlpm.IsPrincipalZeroCondition,"",IF(_xlpm.IsPrincipalLessThenOrEqualToMonthlyPaymentCondition,$H544,_xlpm.PrincipalOwedCalculation)))),
_xlpm.Calculation
)</f>
        <v/>
      </c>
      <c r="H545" s="5" t="str">
        <f>_xlfn.LET(
_xlpm.StartingBalanceGreaterThanPrincipalOwedPlusPrepaymentCondition,$E545&gt;=$G545,
_xlpm.IsPrincpalOwedPlusPrepaymentLessThanOrEqualToPrincipalRemainingCondition,ROUND($G545,2)&lt;=ROUND($H544,2),
_xlpm.IsCurrentPrincapalOwedAmtGreaterThanPrevPrincipalOwedCondition,$G544&gt;$H544,
_xlpm.IsPrincipalZeroCondition,ROUND($H544,2) = 0,
_xlpm.IsPrincipalRemainingBlankCondition,$H544="",
_xlpm.IsPeriodBlankCondition,ISBLANK($A545),
_xlpm.Calculation,IF(_xlpm.IsPeriodBlankCondition,"",IF(_xlpm.IsPrincipalRemainingBlankCondition,"",IF(_xlpm.IsPrincipalZeroCondition,"",IF(_xlpm.StartingBalanceGreaterThanPrincipalOwedPlusPrepaymentCondition,$E545-$G545,0)))),
_xlpm.Calculation
)</f>
        <v/>
      </c>
      <c r="I545" s="5" t="str">
        <f>_xlfn.LET(
_xlpm.PrincpalRemainingCalculation,$B$11,
_xlpm.IsPrincipalZeroCondition,ROUND($H544,2) = 0,
_xlpm.IsPrincipalRemainingBlankCondition,$H544="",
_xlpm.IsPeriodBlankCondition,ISBLANK($A545),
_xlpm.Calculation,IF(_xlpm.IsPeriodBlankCondition,"",IF(_xlpm.IsPrincipalRemainingBlankCondition,"",IF(_xlpm.IsPrincipalZeroCondition,"",_xlpm.PrincpalRemainingCalculation))),
_xlpm.Calculation
)</f>
        <v/>
      </c>
      <c r="J545" s="5" t="str">
        <f>_xlfn.LET(
_xlpm.IsPrincipalRemainingLessThanOrEqualToPMICutoffAmtCondition,$H544&lt;=$B$2*(1-$B$13),
_xlpm.PMIMonthlyPayment,$B$17,
_xlpm.IsPrincipalZeroCondition,ROUND($H544,2) = 0,
_xlpm.IsPrincipalRemainingBlankCondition,$H544="",
_xlpm.IsPeriodBlankCondition,ISBLANK($A545),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45" s="5" t="str">
        <f>_xlfn.LET(
_xlpm.IfPMIOwedIsBlank,IF($J545 = "",0,$J545),
_xlpm.TotalMonthlyPaymentCalculation,$F545+$G545+$I545+_xlpm.IfPMIOwedIsBlank,
_xlpm.IsPrincipalZeroCondition,ROUND($H544,2) = 0,
_xlpm.IsPrincipalRemainingBlankCondition,$H544="",
_xlpm.IsPeriodBlankCondition,ISBLANK($A545),
_xlpm.Calculation,IF(_xlpm.IsPeriodBlankCondition,"",IF(_xlpm.IsPrincipalRemainingBlankCondition,"",IF(_xlpm.IsPrincipalZeroCondition,"",_xlpm.TotalMonthlyPaymentCalculation))),
_xlpm.Calculation
)</f>
        <v/>
      </c>
      <c r="N545" s="5"/>
    </row>
    <row r="546" spans="2:14" x14ac:dyDescent="0.3">
      <c r="B546" s="53" t="str">
        <f t="shared" si="8"/>
        <v/>
      </c>
      <c r="C546" s="70" t="str">
        <f>IF(ISBLANK($A546),"",'Variable Mortgage Schedule'!$C546)</f>
        <v/>
      </c>
      <c r="D546" s="63" t="str">
        <f>_xlfn.LET(
_xlpm.Payment,IF(OR($C546&lt;&gt;$C545,$C545=""),-PMT($C546/12,COUNT($A546:$A$625),$H545),$D545),
_xlpm.IsPrincipalRemainingZeroCondition,ROUND($H545,2)=0,
_xlpm.IsPrincipalRemainingBlankCondition,$H545="",
_xlpm.IsPeriodBlankCondition,ISBLANK($A546),
_xlpm.Calculation,IF(_xlpm.IsPeriodBlankCondition,"",IF(_xlpm.IsPrincipalRemainingBlankCondition,"",IF(_xlpm.IsPrincipalRemainingZeroCondition,"",_xlpm.Payment))),
_xlpm.Calculation
)</f>
        <v/>
      </c>
      <c r="E546" s="5" t="str">
        <f>_xlfn.LET(
_xlpm.StartingPrincipalBalance,$H545,
_xlpm.IsPrincipalRemainingZeroCondition,ROUND($H545,2)=0,
_xlpm.IsPrincipalRemainingBlankCondition,$H545="",
_xlpm.IsPeriodBlankCondition,ISBLANK($A546),
_xlpm.Calculation,IF(_xlpm.IsPeriodBlankCondition,"",IF(_xlpm.IsPrincipalRemainingBlankCondition,"",IF(_xlpm.IsPrincipalRemainingZeroCondition,"",_xlpm.StartingPrincipalBalance))),
_xlpm.Calculation
)</f>
        <v/>
      </c>
      <c r="F546" s="5" t="str" cm="1">
        <f t="array" ref="F546">_xlfn.LET(
_xlpm.InterestCalculation,$H545*($C546/12),
_xlpm.IsPrincipalRemainingZeroCondition,ROUND($H545,2)=0,
_xlpm.IsPrincipalRemainingBlankCondition,$H545="",
_xlpm.IsPeriodBlankCondition,ISBLANK($A546),
_xlpm.Calculation,IF(_xlpm.IsPeriodBlankCondition,"",IF(_xlpm.IsPrincipalRemainingBlankCondition,"",IF(_xlpm.IsPrincipalRemainingZeroCondition,"",_xlpm.InterestCalculation))),
_xlpm.Calculation
)</f>
        <v/>
      </c>
      <c r="G546" s="5" t="str">
        <f>_xlfn.LET(
_xlpm.PrincipalOwedCalculation,$D546-$F546,
_xlpm.IsPrincipalLessThenOrEqualToMonthlyPaymentCondition,$H545&lt;=$D546,
_xlpm.IsPrincipalZeroCondition,ROUND($H545,2) = 0,
_xlpm.IsPrincipalRemainingBlankCondition,$H545="",
_xlpm.IsPeriodBlankCondition,ISBLANK($A546),
_xlpm.Calculation,IF(_xlpm.IsPeriodBlankCondition,"",IF(_xlpm.IsPrincipalRemainingBlankCondition,"",IF(_xlpm.IsPrincipalZeroCondition,"",IF(_xlpm.IsPrincipalLessThenOrEqualToMonthlyPaymentCondition,$H545,_xlpm.PrincipalOwedCalculation)))),
_xlpm.Calculation
)</f>
        <v/>
      </c>
      <c r="H546" s="5" t="str">
        <f>_xlfn.LET(
_xlpm.StartingBalanceGreaterThanPrincipalOwedPlusPrepaymentCondition,$E546&gt;=$G546,
_xlpm.IsPrincpalOwedPlusPrepaymentLessThanOrEqualToPrincipalRemainingCondition,ROUND($G546,2)&lt;=ROUND($H545,2),
_xlpm.IsCurrentPrincapalOwedAmtGreaterThanPrevPrincipalOwedCondition,$G545&gt;$H545,
_xlpm.IsPrincipalZeroCondition,ROUND($H545,2) = 0,
_xlpm.IsPrincipalRemainingBlankCondition,$H545="",
_xlpm.IsPeriodBlankCondition,ISBLANK($A546),
_xlpm.Calculation,IF(_xlpm.IsPeriodBlankCondition,"",IF(_xlpm.IsPrincipalRemainingBlankCondition,"",IF(_xlpm.IsPrincipalZeroCondition,"",IF(_xlpm.StartingBalanceGreaterThanPrincipalOwedPlusPrepaymentCondition,$E546-$G546,0)))),
_xlpm.Calculation
)</f>
        <v/>
      </c>
      <c r="I546" s="5" t="str">
        <f>_xlfn.LET(
_xlpm.PrincpalRemainingCalculation,$B$11,
_xlpm.IsPrincipalZeroCondition,ROUND($H545,2) = 0,
_xlpm.IsPrincipalRemainingBlankCondition,$H545="",
_xlpm.IsPeriodBlankCondition,ISBLANK($A546),
_xlpm.Calculation,IF(_xlpm.IsPeriodBlankCondition,"",IF(_xlpm.IsPrincipalRemainingBlankCondition,"",IF(_xlpm.IsPrincipalZeroCondition,"",_xlpm.PrincpalRemainingCalculation))),
_xlpm.Calculation
)</f>
        <v/>
      </c>
      <c r="J546" s="5" t="str">
        <f>_xlfn.LET(
_xlpm.IsPrincipalRemainingLessThanOrEqualToPMICutoffAmtCondition,$H545&lt;=$B$2*(1-$B$13),
_xlpm.PMIMonthlyPayment,$B$17,
_xlpm.IsPrincipalZeroCondition,ROUND($H545,2) = 0,
_xlpm.IsPrincipalRemainingBlankCondition,$H545="",
_xlpm.IsPeriodBlankCondition,ISBLANK($A546),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46" s="5" t="str">
        <f>_xlfn.LET(
_xlpm.IfPMIOwedIsBlank,IF($J546 = "",0,$J546),
_xlpm.TotalMonthlyPaymentCalculation,$F546+$G546+$I546+_xlpm.IfPMIOwedIsBlank,
_xlpm.IsPrincipalZeroCondition,ROUND($H545,2) = 0,
_xlpm.IsPrincipalRemainingBlankCondition,$H545="",
_xlpm.IsPeriodBlankCondition,ISBLANK($A546),
_xlpm.Calculation,IF(_xlpm.IsPeriodBlankCondition,"",IF(_xlpm.IsPrincipalRemainingBlankCondition,"",IF(_xlpm.IsPrincipalZeroCondition,"",_xlpm.TotalMonthlyPaymentCalculation))),
_xlpm.Calculation
)</f>
        <v/>
      </c>
      <c r="N546" s="5"/>
    </row>
    <row r="547" spans="2:14" x14ac:dyDescent="0.3">
      <c r="B547" s="53" t="str">
        <f t="shared" si="8"/>
        <v/>
      </c>
      <c r="C547" s="70" t="str">
        <f>IF(ISBLANK($A547),"",'Variable Mortgage Schedule'!$C547)</f>
        <v/>
      </c>
      <c r="D547" s="63" t="str">
        <f>_xlfn.LET(
_xlpm.Payment,IF(OR($C547&lt;&gt;$C546,$C546=""),-PMT($C547/12,COUNT($A547:$A$625),$H546),$D546),
_xlpm.IsPrincipalRemainingZeroCondition,ROUND($H546,2)=0,
_xlpm.IsPrincipalRemainingBlankCondition,$H546="",
_xlpm.IsPeriodBlankCondition,ISBLANK($A547),
_xlpm.Calculation,IF(_xlpm.IsPeriodBlankCondition,"",IF(_xlpm.IsPrincipalRemainingBlankCondition,"",IF(_xlpm.IsPrincipalRemainingZeroCondition,"",_xlpm.Payment))),
_xlpm.Calculation
)</f>
        <v/>
      </c>
      <c r="E547" s="5" t="str">
        <f>_xlfn.LET(
_xlpm.StartingPrincipalBalance,$H546,
_xlpm.IsPrincipalRemainingZeroCondition,ROUND($H546,2)=0,
_xlpm.IsPrincipalRemainingBlankCondition,$H546="",
_xlpm.IsPeriodBlankCondition,ISBLANK($A547),
_xlpm.Calculation,IF(_xlpm.IsPeriodBlankCondition,"",IF(_xlpm.IsPrincipalRemainingBlankCondition,"",IF(_xlpm.IsPrincipalRemainingZeroCondition,"",_xlpm.StartingPrincipalBalance))),
_xlpm.Calculation
)</f>
        <v/>
      </c>
      <c r="F547" s="5" t="str" cm="1">
        <f t="array" ref="F547">_xlfn.LET(
_xlpm.InterestCalculation,$H546*($C547/12),
_xlpm.IsPrincipalRemainingZeroCondition,ROUND($H546,2)=0,
_xlpm.IsPrincipalRemainingBlankCondition,$H546="",
_xlpm.IsPeriodBlankCondition,ISBLANK($A547),
_xlpm.Calculation,IF(_xlpm.IsPeriodBlankCondition,"",IF(_xlpm.IsPrincipalRemainingBlankCondition,"",IF(_xlpm.IsPrincipalRemainingZeroCondition,"",_xlpm.InterestCalculation))),
_xlpm.Calculation
)</f>
        <v/>
      </c>
      <c r="G547" s="5" t="str">
        <f>_xlfn.LET(
_xlpm.PrincipalOwedCalculation,$D547-$F547,
_xlpm.IsPrincipalLessThenOrEqualToMonthlyPaymentCondition,$H546&lt;=$D547,
_xlpm.IsPrincipalZeroCondition,ROUND($H546,2) = 0,
_xlpm.IsPrincipalRemainingBlankCondition,$H546="",
_xlpm.IsPeriodBlankCondition,ISBLANK($A547),
_xlpm.Calculation,IF(_xlpm.IsPeriodBlankCondition,"",IF(_xlpm.IsPrincipalRemainingBlankCondition,"",IF(_xlpm.IsPrincipalZeroCondition,"",IF(_xlpm.IsPrincipalLessThenOrEqualToMonthlyPaymentCondition,$H546,_xlpm.PrincipalOwedCalculation)))),
_xlpm.Calculation
)</f>
        <v/>
      </c>
      <c r="H547" s="5" t="str">
        <f>_xlfn.LET(
_xlpm.StartingBalanceGreaterThanPrincipalOwedPlusPrepaymentCondition,$E547&gt;=$G547,
_xlpm.IsPrincpalOwedPlusPrepaymentLessThanOrEqualToPrincipalRemainingCondition,ROUND($G547,2)&lt;=ROUND($H546,2),
_xlpm.IsCurrentPrincapalOwedAmtGreaterThanPrevPrincipalOwedCondition,$G546&gt;$H546,
_xlpm.IsPrincipalZeroCondition,ROUND($H546,2) = 0,
_xlpm.IsPrincipalRemainingBlankCondition,$H546="",
_xlpm.IsPeriodBlankCondition,ISBLANK($A547),
_xlpm.Calculation,IF(_xlpm.IsPeriodBlankCondition,"",IF(_xlpm.IsPrincipalRemainingBlankCondition,"",IF(_xlpm.IsPrincipalZeroCondition,"",IF(_xlpm.StartingBalanceGreaterThanPrincipalOwedPlusPrepaymentCondition,$E547-$G547,0)))),
_xlpm.Calculation
)</f>
        <v/>
      </c>
      <c r="I547" s="5" t="str">
        <f>_xlfn.LET(
_xlpm.PrincpalRemainingCalculation,$B$11,
_xlpm.IsPrincipalZeroCondition,ROUND($H546,2) = 0,
_xlpm.IsPrincipalRemainingBlankCondition,$H546="",
_xlpm.IsPeriodBlankCondition,ISBLANK($A547),
_xlpm.Calculation,IF(_xlpm.IsPeriodBlankCondition,"",IF(_xlpm.IsPrincipalRemainingBlankCondition,"",IF(_xlpm.IsPrincipalZeroCondition,"",_xlpm.PrincpalRemainingCalculation))),
_xlpm.Calculation
)</f>
        <v/>
      </c>
      <c r="J547" s="5" t="str">
        <f>_xlfn.LET(
_xlpm.IsPrincipalRemainingLessThanOrEqualToPMICutoffAmtCondition,$H546&lt;=$B$2*(1-$B$13),
_xlpm.PMIMonthlyPayment,$B$17,
_xlpm.IsPrincipalZeroCondition,ROUND($H546,2) = 0,
_xlpm.IsPrincipalRemainingBlankCondition,$H546="",
_xlpm.IsPeriodBlankCondition,ISBLANK($A547),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47" s="5" t="str">
        <f>_xlfn.LET(
_xlpm.IfPMIOwedIsBlank,IF($J547 = "",0,$J547),
_xlpm.TotalMonthlyPaymentCalculation,$F547+$G547+$I547+_xlpm.IfPMIOwedIsBlank,
_xlpm.IsPrincipalZeroCondition,ROUND($H546,2) = 0,
_xlpm.IsPrincipalRemainingBlankCondition,$H546="",
_xlpm.IsPeriodBlankCondition,ISBLANK($A547),
_xlpm.Calculation,IF(_xlpm.IsPeriodBlankCondition,"",IF(_xlpm.IsPrincipalRemainingBlankCondition,"",IF(_xlpm.IsPrincipalZeroCondition,"",_xlpm.TotalMonthlyPaymentCalculation))),
_xlpm.Calculation
)</f>
        <v/>
      </c>
      <c r="N547" s="5"/>
    </row>
    <row r="548" spans="2:14" x14ac:dyDescent="0.3">
      <c r="B548" s="53" t="str">
        <f t="shared" si="8"/>
        <v/>
      </c>
      <c r="C548" s="70" t="str">
        <f>IF(ISBLANK($A548),"",'Variable Mortgage Schedule'!$C548)</f>
        <v/>
      </c>
      <c r="D548" s="63" t="str">
        <f>_xlfn.LET(
_xlpm.Payment,IF(OR($C548&lt;&gt;$C547,$C547=""),-PMT($C548/12,COUNT($A548:$A$625),$H547),$D547),
_xlpm.IsPrincipalRemainingZeroCondition,ROUND($H547,2)=0,
_xlpm.IsPrincipalRemainingBlankCondition,$H547="",
_xlpm.IsPeriodBlankCondition,ISBLANK($A548),
_xlpm.Calculation,IF(_xlpm.IsPeriodBlankCondition,"",IF(_xlpm.IsPrincipalRemainingBlankCondition,"",IF(_xlpm.IsPrincipalRemainingZeroCondition,"",_xlpm.Payment))),
_xlpm.Calculation
)</f>
        <v/>
      </c>
      <c r="E548" s="5" t="str">
        <f>_xlfn.LET(
_xlpm.StartingPrincipalBalance,$H547,
_xlpm.IsPrincipalRemainingZeroCondition,ROUND($H547,2)=0,
_xlpm.IsPrincipalRemainingBlankCondition,$H547="",
_xlpm.IsPeriodBlankCondition,ISBLANK($A548),
_xlpm.Calculation,IF(_xlpm.IsPeriodBlankCondition,"",IF(_xlpm.IsPrincipalRemainingBlankCondition,"",IF(_xlpm.IsPrincipalRemainingZeroCondition,"",_xlpm.StartingPrincipalBalance))),
_xlpm.Calculation
)</f>
        <v/>
      </c>
      <c r="F548" s="5" t="str" cm="1">
        <f t="array" ref="F548">_xlfn.LET(
_xlpm.InterestCalculation,$H547*($C548/12),
_xlpm.IsPrincipalRemainingZeroCondition,ROUND($H547,2)=0,
_xlpm.IsPrincipalRemainingBlankCondition,$H547="",
_xlpm.IsPeriodBlankCondition,ISBLANK($A548),
_xlpm.Calculation,IF(_xlpm.IsPeriodBlankCondition,"",IF(_xlpm.IsPrincipalRemainingBlankCondition,"",IF(_xlpm.IsPrincipalRemainingZeroCondition,"",_xlpm.InterestCalculation))),
_xlpm.Calculation
)</f>
        <v/>
      </c>
      <c r="G548" s="5" t="str">
        <f>_xlfn.LET(
_xlpm.PrincipalOwedCalculation,$D548-$F548,
_xlpm.IsPrincipalLessThenOrEqualToMonthlyPaymentCondition,$H547&lt;=$D548,
_xlpm.IsPrincipalZeroCondition,ROUND($H547,2) = 0,
_xlpm.IsPrincipalRemainingBlankCondition,$H547="",
_xlpm.IsPeriodBlankCondition,ISBLANK($A548),
_xlpm.Calculation,IF(_xlpm.IsPeriodBlankCondition,"",IF(_xlpm.IsPrincipalRemainingBlankCondition,"",IF(_xlpm.IsPrincipalZeroCondition,"",IF(_xlpm.IsPrincipalLessThenOrEqualToMonthlyPaymentCondition,$H547,_xlpm.PrincipalOwedCalculation)))),
_xlpm.Calculation
)</f>
        <v/>
      </c>
      <c r="H548" s="5" t="str">
        <f>_xlfn.LET(
_xlpm.StartingBalanceGreaterThanPrincipalOwedPlusPrepaymentCondition,$E548&gt;=$G548,
_xlpm.IsPrincpalOwedPlusPrepaymentLessThanOrEqualToPrincipalRemainingCondition,ROUND($G548,2)&lt;=ROUND($H547,2),
_xlpm.IsCurrentPrincapalOwedAmtGreaterThanPrevPrincipalOwedCondition,$G547&gt;$H547,
_xlpm.IsPrincipalZeroCondition,ROUND($H547,2) = 0,
_xlpm.IsPrincipalRemainingBlankCondition,$H547="",
_xlpm.IsPeriodBlankCondition,ISBLANK($A548),
_xlpm.Calculation,IF(_xlpm.IsPeriodBlankCondition,"",IF(_xlpm.IsPrincipalRemainingBlankCondition,"",IF(_xlpm.IsPrincipalZeroCondition,"",IF(_xlpm.StartingBalanceGreaterThanPrincipalOwedPlusPrepaymentCondition,$E548-$G548,0)))),
_xlpm.Calculation
)</f>
        <v/>
      </c>
      <c r="I548" s="5" t="str">
        <f>_xlfn.LET(
_xlpm.PrincpalRemainingCalculation,$B$11,
_xlpm.IsPrincipalZeroCondition,ROUND($H547,2) = 0,
_xlpm.IsPrincipalRemainingBlankCondition,$H547="",
_xlpm.IsPeriodBlankCondition,ISBLANK($A548),
_xlpm.Calculation,IF(_xlpm.IsPeriodBlankCondition,"",IF(_xlpm.IsPrincipalRemainingBlankCondition,"",IF(_xlpm.IsPrincipalZeroCondition,"",_xlpm.PrincpalRemainingCalculation))),
_xlpm.Calculation
)</f>
        <v/>
      </c>
      <c r="J548" s="5" t="str">
        <f>_xlfn.LET(
_xlpm.IsPrincipalRemainingLessThanOrEqualToPMICutoffAmtCondition,$H547&lt;=$B$2*(1-$B$13),
_xlpm.PMIMonthlyPayment,$B$17,
_xlpm.IsPrincipalZeroCondition,ROUND($H547,2) = 0,
_xlpm.IsPrincipalRemainingBlankCondition,$H547="",
_xlpm.IsPeriodBlankCondition,ISBLANK($A548),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48" s="5" t="str">
        <f>_xlfn.LET(
_xlpm.IfPMIOwedIsBlank,IF($J548 = "",0,$J548),
_xlpm.TotalMonthlyPaymentCalculation,$F548+$G548+$I548+_xlpm.IfPMIOwedIsBlank,
_xlpm.IsPrincipalZeroCondition,ROUND($H547,2) = 0,
_xlpm.IsPrincipalRemainingBlankCondition,$H547="",
_xlpm.IsPeriodBlankCondition,ISBLANK($A548),
_xlpm.Calculation,IF(_xlpm.IsPeriodBlankCondition,"",IF(_xlpm.IsPrincipalRemainingBlankCondition,"",IF(_xlpm.IsPrincipalZeroCondition,"",_xlpm.TotalMonthlyPaymentCalculation))),
_xlpm.Calculation
)</f>
        <v/>
      </c>
      <c r="N548" s="5"/>
    </row>
    <row r="549" spans="2:14" x14ac:dyDescent="0.3">
      <c r="B549" s="53" t="str">
        <f t="shared" si="8"/>
        <v/>
      </c>
      <c r="C549" s="70" t="str">
        <f>IF(ISBLANK($A549),"",'Variable Mortgage Schedule'!$C549)</f>
        <v/>
      </c>
      <c r="D549" s="63" t="str">
        <f>_xlfn.LET(
_xlpm.Payment,IF(OR($C549&lt;&gt;$C548,$C548=""),-PMT($C549/12,COUNT($A549:$A$625),$H548),$D548),
_xlpm.IsPrincipalRemainingZeroCondition,ROUND($H548,2)=0,
_xlpm.IsPrincipalRemainingBlankCondition,$H548="",
_xlpm.IsPeriodBlankCondition,ISBLANK($A549),
_xlpm.Calculation,IF(_xlpm.IsPeriodBlankCondition,"",IF(_xlpm.IsPrincipalRemainingBlankCondition,"",IF(_xlpm.IsPrincipalRemainingZeroCondition,"",_xlpm.Payment))),
_xlpm.Calculation
)</f>
        <v/>
      </c>
      <c r="E549" s="5" t="str">
        <f>_xlfn.LET(
_xlpm.StartingPrincipalBalance,$H548,
_xlpm.IsPrincipalRemainingZeroCondition,ROUND($H548,2)=0,
_xlpm.IsPrincipalRemainingBlankCondition,$H548="",
_xlpm.IsPeriodBlankCondition,ISBLANK($A549),
_xlpm.Calculation,IF(_xlpm.IsPeriodBlankCondition,"",IF(_xlpm.IsPrincipalRemainingBlankCondition,"",IF(_xlpm.IsPrincipalRemainingZeroCondition,"",_xlpm.StartingPrincipalBalance))),
_xlpm.Calculation
)</f>
        <v/>
      </c>
      <c r="F549" s="5" t="str" cm="1">
        <f t="array" ref="F549">_xlfn.LET(
_xlpm.InterestCalculation,$H548*($C549/12),
_xlpm.IsPrincipalRemainingZeroCondition,ROUND($H548,2)=0,
_xlpm.IsPrincipalRemainingBlankCondition,$H548="",
_xlpm.IsPeriodBlankCondition,ISBLANK($A549),
_xlpm.Calculation,IF(_xlpm.IsPeriodBlankCondition,"",IF(_xlpm.IsPrincipalRemainingBlankCondition,"",IF(_xlpm.IsPrincipalRemainingZeroCondition,"",_xlpm.InterestCalculation))),
_xlpm.Calculation
)</f>
        <v/>
      </c>
      <c r="G549" s="5" t="str">
        <f>_xlfn.LET(
_xlpm.PrincipalOwedCalculation,$D549-$F549,
_xlpm.IsPrincipalLessThenOrEqualToMonthlyPaymentCondition,$H548&lt;=$D549,
_xlpm.IsPrincipalZeroCondition,ROUND($H548,2) = 0,
_xlpm.IsPrincipalRemainingBlankCondition,$H548="",
_xlpm.IsPeriodBlankCondition,ISBLANK($A549),
_xlpm.Calculation,IF(_xlpm.IsPeriodBlankCondition,"",IF(_xlpm.IsPrincipalRemainingBlankCondition,"",IF(_xlpm.IsPrincipalZeroCondition,"",IF(_xlpm.IsPrincipalLessThenOrEqualToMonthlyPaymentCondition,$H548,_xlpm.PrincipalOwedCalculation)))),
_xlpm.Calculation
)</f>
        <v/>
      </c>
      <c r="H549" s="5" t="str">
        <f>_xlfn.LET(
_xlpm.StartingBalanceGreaterThanPrincipalOwedPlusPrepaymentCondition,$E549&gt;=$G549,
_xlpm.IsPrincpalOwedPlusPrepaymentLessThanOrEqualToPrincipalRemainingCondition,ROUND($G549,2)&lt;=ROUND($H548,2),
_xlpm.IsCurrentPrincapalOwedAmtGreaterThanPrevPrincipalOwedCondition,$G548&gt;$H548,
_xlpm.IsPrincipalZeroCondition,ROUND($H548,2) = 0,
_xlpm.IsPrincipalRemainingBlankCondition,$H548="",
_xlpm.IsPeriodBlankCondition,ISBLANK($A549),
_xlpm.Calculation,IF(_xlpm.IsPeriodBlankCondition,"",IF(_xlpm.IsPrincipalRemainingBlankCondition,"",IF(_xlpm.IsPrincipalZeroCondition,"",IF(_xlpm.StartingBalanceGreaterThanPrincipalOwedPlusPrepaymentCondition,$E549-$G549,0)))),
_xlpm.Calculation
)</f>
        <v/>
      </c>
      <c r="I549" s="5" t="str">
        <f>_xlfn.LET(
_xlpm.PrincpalRemainingCalculation,$B$11,
_xlpm.IsPrincipalZeroCondition,ROUND($H548,2) = 0,
_xlpm.IsPrincipalRemainingBlankCondition,$H548="",
_xlpm.IsPeriodBlankCondition,ISBLANK($A549),
_xlpm.Calculation,IF(_xlpm.IsPeriodBlankCondition,"",IF(_xlpm.IsPrincipalRemainingBlankCondition,"",IF(_xlpm.IsPrincipalZeroCondition,"",_xlpm.PrincpalRemainingCalculation))),
_xlpm.Calculation
)</f>
        <v/>
      </c>
      <c r="J549" s="5" t="str">
        <f>_xlfn.LET(
_xlpm.IsPrincipalRemainingLessThanOrEqualToPMICutoffAmtCondition,$H548&lt;=$B$2*(1-$B$13),
_xlpm.PMIMonthlyPayment,$B$17,
_xlpm.IsPrincipalZeroCondition,ROUND($H548,2) = 0,
_xlpm.IsPrincipalRemainingBlankCondition,$H548="",
_xlpm.IsPeriodBlankCondition,ISBLANK($A549),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49" s="5" t="str">
        <f>_xlfn.LET(
_xlpm.IfPMIOwedIsBlank,IF($J549 = "",0,$J549),
_xlpm.TotalMonthlyPaymentCalculation,$F549+$G549+$I549+_xlpm.IfPMIOwedIsBlank,
_xlpm.IsPrincipalZeroCondition,ROUND($H548,2) = 0,
_xlpm.IsPrincipalRemainingBlankCondition,$H548="",
_xlpm.IsPeriodBlankCondition,ISBLANK($A549),
_xlpm.Calculation,IF(_xlpm.IsPeriodBlankCondition,"",IF(_xlpm.IsPrincipalRemainingBlankCondition,"",IF(_xlpm.IsPrincipalZeroCondition,"",_xlpm.TotalMonthlyPaymentCalculation))),
_xlpm.Calculation
)</f>
        <v/>
      </c>
      <c r="N549" s="5"/>
    </row>
    <row r="550" spans="2:14" x14ac:dyDescent="0.3">
      <c r="B550" s="53" t="str">
        <f t="shared" si="8"/>
        <v/>
      </c>
      <c r="C550" s="70" t="str">
        <f>IF(ISBLANK($A550),"",'Variable Mortgage Schedule'!$C550)</f>
        <v/>
      </c>
      <c r="D550" s="63" t="str">
        <f>_xlfn.LET(
_xlpm.Payment,IF(OR($C550&lt;&gt;$C549,$C549=""),-PMT($C550/12,COUNT($A550:$A$625),$H549),$D549),
_xlpm.IsPrincipalRemainingZeroCondition,ROUND($H549,2)=0,
_xlpm.IsPrincipalRemainingBlankCondition,$H549="",
_xlpm.IsPeriodBlankCondition,ISBLANK($A550),
_xlpm.Calculation,IF(_xlpm.IsPeriodBlankCondition,"",IF(_xlpm.IsPrincipalRemainingBlankCondition,"",IF(_xlpm.IsPrincipalRemainingZeroCondition,"",_xlpm.Payment))),
_xlpm.Calculation
)</f>
        <v/>
      </c>
      <c r="E550" s="5" t="str">
        <f>_xlfn.LET(
_xlpm.StartingPrincipalBalance,$H549,
_xlpm.IsPrincipalRemainingZeroCondition,ROUND($H549,2)=0,
_xlpm.IsPrincipalRemainingBlankCondition,$H549="",
_xlpm.IsPeriodBlankCondition,ISBLANK($A550),
_xlpm.Calculation,IF(_xlpm.IsPeriodBlankCondition,"",IF(_xlpm.IsPrincipalRemainingBlankCondition,"",IF(_xlpm.IsPrincipalRemainingZeroCondition,"",_xlpm.StartingPrincipalBalance))),
_xlpm.Calculation
)</f>
        <v/>
      </c>
      <c r="F550" s="5" t="str" cm="1">
        <f t="array" ref="F550">_xlfn.LET(
_xlpm.InterestCalculation,$H549*($C550/12),
_xlpm.IsPrincipalRemainingZeroCondition,ROUND($H549,2)=0,
_xlpm.IsPrincipalRemainingBlankCondition,$H549="",
_xlpm.IsPeriodBlankCondition,ISBLANK($A550),
_xlpm.Calculation,IF(_xlpm.IsPeriodBlankCondition,"",IF(_xlpm.IsPrincipalRemainingBlankCondition,"",IF(_xlpm.IsPrincipalRemainingZeroCondition,"",_xlpm.InterestCalculation))),
_xlpm.Calculation
)</f>
        <v/>
      </c>
      <c r="G550" s="5" t="str">
        <f>_xlfn.LET(
_xlpm.PrincipalOwedCalculation,$D550-$F550,
_xlpm.IsPrincipalLessThenOrEqualToMonthlyPaymentCondition,$H549&lt;=$D550,
_xlpm.IsPrincipalZeroCondition,ROUND($H549,2) = 0,
_xlpm.IsPrincipalRemainingBlankCondition,$H549="",
_xlpm.IsPeriodBlankCondition,ISBLANK($A550),
_xlpm.Calculation,IF(_xlpm.IsPeriodBlankCondition,"",IF(_xlpm.IsPrincipalRemainingBlankCondition,"",IF(_xlpm.IsPrincipalZeroCondition,"",IF(_xlpm.IsPrincipalLessThenOrEqualToMonthlyPaymentCondition,$H549,_xlpm.PrincipalOwedCalculation)))),
_xlpm.Calculation
)</f>
        <v/>
      </c>
      <c r="H550" s="5" t="str">
        <f>_xlfn.LET(
_xlpm.StartingBalanceGreaterThanPrincipalOwedPlusPrepaymentCondition,$E550&gt;=$G550,
_xlpm.IsPrincpalOwedPlusPrepaymentLessThanOrEqualToPrincipalRemainingCondition,ROUND($G550,2)&lt;=ROUND($H549,2),
_xlpm.IsCurrentPrincapalOwedAmtGreaterThanPrevPrincipalOwedCondition,$G549&gt;$H549,
_xlpm.IsPrincipalZeroCondition,ROUND($H549,2) = 0,
_xlpm.IsPrincipalRemainingBlankCondition,$H549="",
_xlpm.IsPeriodBlankCondition,ISBLANK($A550),
_xlpm.Calculation,IF(_xlpm.IsPeriodBlankCondition,"",IF(_xlpm.IsPrincipalRemainingBlankCondition,"",IF(_xlpm.IsPrincipalZeroCondition,"",IF(_xlpm.StartingBalanceGreaterThanPrincipalOwedPlusPrepaymentCondition,$E550-$G550,0)))),
_xlpm.Calculation
)</f>
        <v/>
      </c>
      <c r="I550" s="5" t="str">
        <f>_xlfn.LET(
_xlpm.PrincpalRemainingCalculation,$B$11,
_xlpm.IsPrincipalZeroCondition,ROUND($H549,2) = 0,
_xlpm.IsPrincipalRemainingBlankCondition,$H549="",
_xlpm.IsPeriodBlankCondition,ISBLANK($A550),
_xlpm.Calculation,IF(_xlpm.IsPeriodBlankCondition,"",IF(_xlpm.IsPrincipalRemainingBlankCondition,"",IF(_xlpm.IsPrincipalZeroCondition,"",_xlpm.PrincpalRemainingCalculation))),
_xlpm.Calculation
)</f>
        <v/>
      </c>
      <c r="J550" s="5" t="str">
        <f>_xlfn.LET(
_xlpm.IsPrincipalRemainingLessThanOrEqualToPMICutoffAmtCondition,$H549&lt;=$B$2*(1-$B$13),
_xlpm.PMIMonthlyPayment,$B$17,
_xlpm.IsPrincipalZeroCondition,ROUND($H549,2) = 0,
_xlpm.IsPrincipalRemainingBlankCondition,$H549="",
_xlpm.IsPeriodBlankCondition,ISBLANK($A550),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50" s="5" t="str">
        <f>_xlfn.LET(
_xlpm.IfPMIOwedIsBlank,IF($J550 = "",0,$J550),
_xlpm.TotalMonthlyPaymentCalculation,$F550+$G550+$I550+_xlpm.IfPMIOwedIsBlank,
_xlpm.IsPrincipalZeroCondition,ROUND($H549,2) = 0,
_xlpm.IsPrincipalRemainingBlankCondition,$H549="",
_xlpm.IsPeriodBlankCondition,ISBLANK($A550),
_xlpm.Calculation,IF(_xlpm.IsPeriodBlankCondition,"",IF(_xlpm.IsPrincipalRemainingBlankCondition,"",IF(_xlpm.IsPrincipalZeroCondition,"",_xlpm.TotalMonthlyPaymentCalculation))),
_xlpm.Calculation
)</f>
        <v/>
      </c>
      <c r="N550" s="5"/>
    </row>
    <row r="551" spans="2:14" x14ac:dyDescent="0.3">
      <c r="B551" s="53" t="str">
        <f t="shared" si="8"/>
        <v/>
      </c>
      <c r="C551" s="70" t="str">
        <f>IF(ISBLANK($A551),"",'Variable Mortgage Schedule'!$C551)</f>
        <v/>
      </c>
      <c r="D551" s="63" t="str">
        <f>_xlfn.LET(
_xlpm.Payment,IF(OR($C551&lt;&gt;$C550,$C550=""),-PMT($C551/12,COUNT($A551:$A$625),$H550),$D550),
_xlpm.IsPrincipalRemainingZeroCondition,ROUND($H550,2)=0,
_xlpm.IsPrincipalRemainingBlankCondition,$H550="",
_xlpm.IsPeriodBlankCondition,ISBLANK($A551),
_xlpm.Calculation,IF(_xlpm.IsPeriodBlankCondition,"",IF(_xlpm.IsPrincipalRemainingBlankCondition,"",IF(_xlpm.IsPrincipalRemainingZeroCondition,"",_xlpm.Payment))),
_xlpm.Calculation
)</f>
        <v/>
      </c>
      <c r="E551" s="5" t="str">
        <f>_xlfn.LET(
_xlpm.StartingPrincipalBalance,$H550,
_xlpm.IsPrincipalRemainingZeroCondition,ROUND($H550,2)=0,
_xlpm.IsPrincipalRemainingBlankCondition,$H550="",
_xlpm.IsPeriodBlankCondition,ISBLANK($A551),
_xlpm.Calculation,IF(_xlpm.IsPeriodBlankCondition,"",IF(_xlpm.IsPrincipalRemainingBlankCondition,"",IF(_xlpm.IsPrincipalRemainingZeroCondition,"",_xlpm.StartingPrincipalBalance))),
_xlpm.Calculation
)</f>
        <v/>
      </c>
      <c r="F551" s="5" t="str" cm="1">
        <f t="array" ref="F551">_xlfn.LET(
_xlpm.InterestCalculation,$H550*($C551/12),
_xlpm.IsPrincipalRemainingZeroCondition,ROUND($H550,2)=0,
_xlpm.IsPrincipalRemainingBlankCondition,$H550="",
_xlpm.IsPeriodBlankCondition,ISBLANK($A551),
_xlpm.Calculation,IF(_xlpm.IsPeriodBlankCondition,"",IF(_xlpm.IsPrincipalRemainingBlankCondition,"",IF(_xlpm.IsPrincipalRemainingZeroCondition,"",_xlpm.InterestCalculation))),
_xlpm.Calculation
)</f>
        <v/>
      </c>
      <c r="G551" s="5" t="str">
        <f>_xlfn.LET(
_xlpm.PrincipalOwedCalculation,$D551-$F551,
_xlpm.IsPrincipalLessThenOrEqualToMonthlyPaymentCondition,$H550&lt;=$D551,
_xlpm.IsPrincipalZeroCondition,ROUND($H550,2) = 0,
_xlpm.IsPrincipalRemainingBlankCondition,$H550="",
_xlpm.IsPeriodBlankCondition,ISBLANK($A551),
_xlpm.Calculation,IF(_xlpm.IsPeriodBlankCondition,"",IF(_xlpm.IsPrincipalRemainingBlankCondition,"",IF(_xlpm.IsPrincipalZeroCondition,"",IF(_xlpm.IsPrincipalLessThenOrEqualToMonthlyPaymentCondition,$H550,_xlpm.PrincipalOwedCalculation)))),
_xlpm.Calculation
)</f>
        <v/>
      </c>
      <c r="H551" s="5" t="str">
        <f>_xlfn.LET(
_xlpm.StartingBalanceGreaterThanPrincipalOwedPlusPrepaymentCondition,$E551&gt;=$G551,
_xlpm.IsPrincpalOwedPlusPrepaymentLessThanOrEqualToPrincipalRemainingCondition,ROUND($G551,2)&lt;=ROUND($H550,2),
_xlpm.IsCurrentPrincapalOwedAmtGreaterThanPrevPrincipalOwedCondition,$G550&gt;$H550,
_xlpm.IsPrincipalZeroCondition,ROUND($H550,2) = 0,
_xlpm.IsPrincipalRemainingBlankCondition,$H550="",
_xlpm.IsPeriodBlankCondition,ISBLANK($A551),
_xlpm.Calculation,IF(_xlpm.IsPeriodBlankCondition,"",IF(_xlpm.IsPrincipalRemainingBlankCondition,"",IF(_xlpm.IsPrincipalZeroCondition,"",IF(_xlpm.StartingBalanceGreaterThanPrincipalOwedPlusPrepaymentCondition,$E551-$G551,0)))),
_xlpm.Calculation
)</f>
        <v/>
      </c>
      <c r="I551" s="5" t="str">
        <f>_xlfn.LET(
_xlpm.PrincpalRemainingCalculation,$B$11,
_xlpm.IsPrincipalZeroCondition,ROUND($H550,2) = 0,
_xlpm.IsPrincipalRemainingBlankCondition,$H550="",
_xlpm.IsPeriodBlankCondition,ISBLANK($A551),
_xlpm.Calculation,IF(_xlpm.IsPeriodBlankCondition,"",IF(_xlpm.IsPrincipalRemainingBlankCondition,"",IF(_xlpm.IsPrincipalZeroCondition,"",_xlpm.PrincpalRemainingCalculation))),
_xlpm.Calculation
)</f>
        <v/>
      </c>
      <c r="J551" s="5" t="str">
        <f>_xlfn.LET(
_xlpm.IsPrincipalRemainingLessThanOrEqualToPMICutoffAmtCondition,$H550&lt;=$B$2*(1-$B$13),
_xlpm.PMIMonthlyPayment,$B$17,
_xlpm.IsPrincipalZeroCondition,ROUND($H550,2) = 0,
_xlpm.IsPrincipalRemainingBlankCondition,$H550="",
_xlpm.IsPeriodBlankCondition,ISBLANK($A551),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51" s="5" t="str">
        <f>_xlfn.LET(
_xlpm.IfPMIOwedIsBlank,IF($J551 = "",0,$J551),
_xlpm.TotalMonthlyPaymentCalculation,$F551+$G551+$I551+_xlpm.IfPMIOwedIsBlank,
_xlpm.IsPrincipalZeroCondition,ROUND($H550,2) = 0,
_xlpm.IsPrincipalRemainingBlankCondition,$H550="",
_xlpm.IsPeriodBlankCondition,ISBLANK($A551),
_xlpm.Calculation,IF(_xlpm.IsPeriodBlankCondition,"",IF(_xlpm.IsPrincipalRemainingBlankCondition,"",IF(_xlpm.IsPrincipalZeroCondition,"",_xlpm.TotalMonthlyPaymentCalculation))),
_xlpm.Calculation
)</f>
        <v/>
      </c>
      <c r="N551" s="5"/>
    </row>
    <row r="552" spans="2:14" x14ac:dyDescent="0.3">
      <c r="B552" s="53" t="str">
        <f t="shared" si="8"/>
        <v/>
      </c>
      <c r="C552" s="70" t="str">
        <f>IF(ISBLANK($A552),"",'Variable Mortgage Schedule'!$C552)</f>
        <v/>
      </c>
      <c r="D552" s="63" t="str">
        <f>_xlfn.LET(
_xlpm.Payment,IF(OR($C552&lt;&gt;$C551,$C551=""),-PMT($C552/12,COUNT($A552:$A$625),$H551),$D551),
_xlpm.IsPrincipalRemainingZeroCondition,ROUND($H551,2)=0,
_xlpm.IsPrincipalRemainingBlankCondition,$H551="",
_xlpm.IsPeriodBlankCondition,ISBLANK($A552),
_xlpm.Calculation,IF(_xlpm.IsPeriodBlankCondition,"",IF(_xlpm.IsPrincipalRemainingBlankCondition,"",IF(_xlpm.IsPrincipalRemainingZeroCondition,"",_xlpm.Payment))),
_xlpm.Calculation
)</f>
        <v/>
      </c>
      <c r="E552" s="5" t="str">
        <f>_xlfn.LET(
_xlpm.StartingPrincipalBalance,$H551,
_xlpm.IsPrincipalRemainingZeroCondition,ROUND($H551,2)=0,
_xlpm.IsPrincipalRemainingBlankCondition,$H551="",
_xlpm.IsPeriodBlankCondition,ISBLANK($A552),
_xlpm.Calculation,IF(_xlpm.IsPeriodBlankCondition,"",IF(_xlpm.IsPrincipalRemainingBlankCondition,"",IF(_xlpm.IsPrincipalRemainingZeroCondition,"",_xlpm.StartingPrincipalBalance))),
_xlpm.Calculation
)</f>
        <v/>
      </c>
      <c r="F552" s="5" t="str" cm="1">
        <f t="array" ref="F552">_xlfn.LET(
_xlpm.InterestCalculation,$H551*($C552/12),
_xlpm.IsPrincipalRemainingZeroCondition,ROUND($H551,2)=0,
_xlpm.IsPrincipalRemainingBlankCondition,$H551="",
_xlpm.IsPeriodBlankCondition,ISBLANK($A552),
_xlpm.Calculation,IF(_xlpm.IsPeriodBlankCondition,"",IF(_xlpm.IsPrincipalRemainingBlankCondition,"",IF(_xlpm.IsPrincipalRemainingZeroCondition,"",_xlpm.InterestCalculation))),
_xlpm.Calculation
)</f>
        <v/>
      </c>
      <c r="G552" s="5" t="str">
        <f>_xlfn.LET(
_xlpm.PrincipalOwedCalculation,$D552-$F552,
_xlpm.IsPrincipalLessThenOrEqualToMonthlyPaymentCondition,$H551&lt;=$D552,
_xlpm.IsPrincipalZeroCondition,ROUND($H551,2) = 0,
_xlpm.IsPrincipalRemainingBlankCondition,$H551="",
_xlpm.IsPeriodBlankCondition,ISBLANK($A552),
_xlpm.Calculation,IF(_xlpm.IsPeriodBlankCondition,"",IF(_xlpm.IsPrincipalRemainingBlankCondition,"",IF(_xlpm.IsPrincipalZeroCondition,"",IF(_xlpm.IsPrincipalLessThenOrEqualToMonthlyPaymentCondition,$H551,_xlpm.PrincipalOwedCalculation)))),
_xlpm.Calculation
)</f>
        <v/>
      </c>
      <c r="H552" s="5" t="str">
        <f>_xlfn.LET(
_xlpm.StartingBalanceGreaterThanPrincipalOwedPlusPrepaymentCondition,$E552&gt;=$G552,
_xlpm.IsPrincpalOwedPlusPrepaymentLessThanOrEqualToPrincipalRemainingCondition,ROUND($G552,2)&lt;=ROUND($H551,2),
_xlpm.IsCurrentPrincapalOwedAmtGreaterThanPrevPrincipalOwedCondition,$G551&gt;$H551,
_xlpm.IsPrincipalZeroCondition,ROUND($H551,2) = 0,
_xlpm.IsPrincipalRemainingBlankCondition,$H551="",
_xlpm.IsPeriodBlankCondition,ISBLANK($A552),
_xlpm.Calculation,IF(_xlpm.IsPeriodBlankCondition,"",IF(_xlpm.IsPrincipalRemainingBlankCondition,"",IF(_xlpm.IsPrincipalZeroCondition,"",IF(_xlpm.StartingBalanceGreaterThanPrincipalOwedPlusPrepaymentCondition,$E552-$G552,0)))),
_xlpm.Calculation
)</f>
        <v/>
      </c>
      <c r="I552" s="5" t="str">
        <f>_xlfn.LET(
_xlpm.PrincpalRemainingCalculation,$B$11,
_xlpm.IsPrincipalZeroCondition,ROUND($H551,2) = 0,
_xlpm.IsPrincipalRemainingBlankCondition,$H551="",
_xlpm.IsPeriodBlankCondition,ISBLANK($A552),
_xlpm.Calculation,IF(_xlpm.IsPeriodBlankCondition,"",IF(_xlpm.IsPrincipalRemainingBlankCondition,"",IF(_xlpm.IsPrincipalZeroCondition,"",_xlpm.PrincpalRemainingCalculation))),
_xlpm.Calculation
)</f>
        <v/>
      </c>
      <c r="J552" s="5" t="str">
        <f>_xlfn.LET(
_xlpm.IsPrincipalRemainingLessThanOrEqualToPMICutoffAmtCondition,$H551&lt;=$B$2*(1-$B$13),
_xlpm.PMIMonthlyPayment,$B$17,
_xlpm.IsPrincipalZeroCondition,ROUND($H551,2) = 0,
_xlpm.IsPrincipalRemainingBlankCondition,$H551="",
_xlpm.IsPeriodBlankCondition,ISBLANK($A552),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52" s="5" t="str">
        <f>_xlfn.LET(
_xlpm.IfPMIOwedIsBlank,IF($J552 = "",0,$J552),
_xlpm.TotalMonthlyPaymentCalculation,$F552+$G552+$I552+_xlpm.IfPMIOwedIsBlank,
_xlpm.IsPrincipalZeroCondition,ROUND($H551,2) = 0,
_xlpm.IsPrincipalRemainingBlankCondition,$H551="",
_xlpm.IsPeriodBlankCondition,ISBLANK($A552),
_xlpm.Calculation,IF(_xlpm.IsPeriodBlankCondition,"",IF(_xlpm.IsPrincipalRemainingBlankCondition,"",IF(_xlpm.IsPrincipalZeroCondition,"",_xlpm.TotalMonthlyPaymentCalculation))),
_xlpm.Calculation
)</f>
        <v/>
      </c>
      <c r="N552" s="5"/>
    </row>
    <row r="553" spans="2:14" x14ac:dyDescent="0.3">
      <c r="B553" s="53" t="str">
        <f t="shared" si="8"/>
        <v/>
      </c>
      <c r="C553" s="70" t="str">
        <f>IF(ISBLANK($A553),"",'Variable Mortgage Schedule'!$C553)</f>
        <v/>
      </c>
      <c r="D553" s="63" t="str">
        <f>_xlfn.LET(
_xlpm.Payment,IF(OR($C553&lt;&gt;$C552,$C552=""),-PMT($C553/12,COUNT($A553:$A$625),$H552),$D552),
_xlpm.IsPrincipalRemainingZeroCondition,ROUND($H552,2)=0,
_xlpm.IsPrincipalRemainingBlankCondition,$H552="",
_xlpm.IsPeriodBlankCondition,ISBLANK($A553),
_xlpm.Calculation,IF(_xlpm.IsPeriodBlankCondition,"",IF(_xlpm.IsPrincipalRemainingBlankCondition,"",IF(_xlpm.IsPrincipalRemainingZeroCondition,"",_xlpm.Payment))),
_xlpm.Calculation
)</f>
        <v/>
      </c>
      <c r="E553" s="5" t="str">
        <f>_xlfn.LET(
_xlpm.StartingPrincipalBalance,$H552,
_xlpm.IsPrincipalRemainingZeroCondition,ROUND($H552,2)=0,
_xlpm.IsPrincipalRemainingBlankCondition,$H552="",
_xlpm.IsPeriodBlankCondition,ISBLANK($A553),
_xlpm.Calculation,IF(_xlpm.IsPeriodBlankCondition,"",IF(_xlpm.IsPrincipalRemainingBlankCondition,"",IF(_xlpm.IsPrincipalRemainingZeroCondition,"",_xlpm.StartingPrincipalBalance))),
_xlpm.Calculation
)</f>
        <v/>
      </c>
      <c r="F553" s="5" t="str" cm="1">
        <f t="array" ref="F553">_xlfn.LET(
_xlpm.InterestCalculation,$H552*($C553/12),
_xlpm.IsPrincipalRemainingZeroCondition,ROUND($H552,2)=0,
_xlpm.IsPrincipalRemainingBlankCondition,$H552="",
_xlpm.IsPeriodBlankCondition,ISBLANK($A553),
_xlpm.Calculation,IF(_xlpm.IsPeriodBlankCondition,"",IF(_xlpm.IsPrincipalRemainingBlankCondition,"",IF(_xlpm.IsPrincipalRemainingZeroCondition,"",_xlpm.InterestCalculation))),
_xlpm.Calculation
)</f>
        <v/>
      </c>
      <c r="G553" s="5" t="str">
        <f>_xlfn.LET(
_xlpm.PrincipalOwedCalculation,$D553-$F553,
_xlpm.IsPrincipalLessThenOrEqualToMonthlyPaymentCondition,$H552&lt;=$D553,
_xlpm.IsPrincipalZeroCondition,ROUND($H552,2) = 0,
_xlpm.IsPrincipalRemainingBlankCondition,$H552="",
_xlpm.IsPeriodBlankCondition,ISBLANK($A553),
_xlpm.Calculation,IF(_xlpm.IsPeriodBlankCondition,"",IF(_xlpm.IsPrincipalRemainingBlankCondition,"",IF(_xlpm.IsPrincipalZeroCondition,"",IF(_xlpm.IsPrincipalLessThenOrEqualToMonthlyPaymentCondition,$H552,_xlpm.PrincipalOwedCalculation)))),
_xlpm.Calculation
)</f>
        <v/>
      </c>
      <c r="H553" s="5" t="str">
        <f>_xlfn.LET(
_xlpm.StartingBalanceGreaterThanPrincipalOwedPlusPrepaymentCondition,$E553&gt;=$G553,
_xlpm.IsPrincpalOwedPlusPrepaymentLessThanOrEqualToPrincipalRemainingCondition,ROUND($G553,2)&lt;=ROUND($H552,2),
_xlpm.IsCurrentPrincapalOwedAmtGreaterThanPrevPrincipalOwedCondition,$G552&gt;$H552,
_xlpm.IsPrincipalZeroCondition,ROUND($H552,2) = 0,
_xlpm.IsPrincipalRemainingBlankCondition,$H552="",
_xlpm.IsPeriodBlankCondition,ISBLANK($A553),
_xlpm.Calculation,IF(_xlpm.IsPeriodBlankCondition,"",IF(_xlpm.IsPrincipalRemainingBlankCondition,"",IF(_xlpm.IsPrincipalZeroCondition,"",IF(_xlpm.StartingBalanceGreaterThanPrincipalOwedPlusPrepaymentCondition,$E553-$G553,0)))),
_xlpm.Calculation
)</f>
        <v/>
      </c>
      <c r="I553" s="5" t="str">
        <f>_xlfn.LET(
_xlpm.PrincpalRemainingCalculation,$B$11,
_xlpm.IsPrincipalZeroCondition,ROUND($H552,2) = 0,
_xlpm.IsPrincipalRemainingBlankCondition,$H552="",
_xlpm.IsPeriodBlankCondition,ISBLANK($A553),
_xlpm.Calculation,IF(_xlpm.IsPeriodBlankCondition,"",IF(_xlpm.IsPrincipalRemainingBlankCondition,"",IF(_xlpm.IsPrincipalZeroCondition,"",_xlpm.PrincpalRemainingCalculation))),
_xlpm.Calculation
)</f>
        <v/>
      </c>
      <c r="J553" s="5" t="str">
        <f>_xlfn.LET(
_xlpm.IsPrincipalRemainingLessThanOrEqualToPMICutoffAmtCondition,$H552&lt;=$B$2*(1-$B$13),
_xlpm.PMIMonthlyPayment,$B$17,
_xlpm.IsPrincipalZeroCondition,ROUND($H552,2) = 0,
_xlpm.IsPrincipalRemainingBlankCondition,$H552="",
_xlpm.IsPeriodBlankCondition,ISBLANK($A553),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53" s="5" t="str">
        <f>_xlfn.LET(
_xlpm.IfPMIOwedIsBlank,IF($J553 = "",0,$J553),
_xlpm.TotalMonthlyPaymentCalculation,$F553+$G553+$I553+_xlpm.IfPMIOwedIsBlank,
_xlpm.IsPrincipalZeroCondition,ROUND($H552,2) = 0,
_xlpm.IsPrincipalRemainingBlankCondition,$H552="",
_xlpm.IsPeriodBlankCondition,ISBLANK($A553),
_xlpm.Calculation,IF(_xlpm.IsPeriodBlankCondition,"",IF(_xlpm.IsPrincipalRemainingBlankCondition,"",IF(_xlpm.IsPrincipalZeroCondition,"",_xlpm.TotalMonthlyPaymentCalculation))),
_xlpm.Calculation
)</f>
        <v/>
      </c>
      <c r="N553" s="5"/>
    </row>
    <row r="554" spans="2:14" x14ac:dyDescent="0.3">
      <c r="B554" s="53" t="str">
        <f t="shared" si="8"/>
        <v/>
      </c>
      <c r="C554" s="70" t="str">
        <f>IF(ISBLANK($A554),"",'Variable Mortgage Schedule'!$C554)</f>
        <v/>
      </c>
      <c r="D554" s="63" t="str">
        <f>_xlfn.LET(
_xlpm.Payment,IF(OR($C554&lt;&gt;$C553,$C553=""),-PMT($C554/12,COUNT($A554:$A$625),$H553),$D553),
_xlpm.IsPrincipalRemainingZeroCondition,ROUND($H553,2)=0,
_xlpm.IsPrincipalRemainingBlankCondition,$H553="",
_xlpm.IsPeriodBlankCondition,ISBLANK($A554),
_xlpm.Calculation,IF(_xlpm.IsPeriodBlankCondition,"",IF(_xlpm.IsPrincipalRemainingBlankCondition,"",IF(_xlpm.IsPrincipalRemainingZeroCondition,"",_xlpm.Payment))),
_xlpm.Calculation
)</f>
        <v/>
      </c>
      <c r="E554" s="5" t="str">
        <f>_xlfn.LET(
_xlpm.StartingPrincipalBalance,$H553,
_xlpm.IsPrincipalRemainingZeroCondition,ROUND($H553,2)=0,
_xlpm.IsPrincipalRemainingBlankCondition,$H553="",
_xlpm.IsPeriodBlankCondition,ISBLANK($A554),
_xlpm.Calculation,IF(_xlpm.IsPeriodBlankCondition,"",IF(_xlpm.IsPrincipalRemainingBlankCondition,"",IF(_xlpm.IsPrincipalRemainingZeroCondition,"",_xlpm.StartingPrincipalBalance))),
_xlpm.Calculation
)</f>
        <v/>
      </c>
      <c r="F554" s="5" t="str" cm="1">
        <f t="array" ref="F554">_xlfn.LET(
_xlpm.InterestCalculation,$H553*($C554/12),
_xlpm.IsPrincipalRemainingZeroCondition,ROUND($H553,2)=0,
_xlpm.IsPrincipalRemainingBlankCondition,$H553="",
_xlpm.IsPeriodBlankCondition,ISBLANK($A554),
_xlpm.Calculation,IF(_xlpm.IsPeriodBlankCondition,"",IF(_xlpm.IsPrincipalRemainingBlankCondition,"",IF(_xlpm.IsPrincipalRemainingZeroCondition,"",_xlpm.InterestCalculation))),
_xlpm.Calculation
)</f>
        <v/>
      </c>
      <c r="G554" s="5" t="str">
        <f>_xlfn.LET(
_xlpm.PrincipalOwedCalculation,$D554-$F554,
_xlpm.IsPrincipalLessThenOrEqualToMonthlyPaymentCondition,$H553&lt;=$D554,
_xlpm.IsPrincipalZeroCondition,ROUND($H553,2) = 0,
_xlpm.IsPrincipalRemainingBlankCondition,$H553="",
_xlpm.IsPeriodBlankCondition,ISBLANK($A554),
_xlpm.Calculation,IF(_xlpm.IsPeriodBlankCondition,"",IF(_xlpm.IsPrincipalRemainingBlankCondition,"",IF(_xlpm.IsPrincipalZeroCondition,"",IF(_xlpm.IsPrincipalLessThenOrEqualToMonthlyPaymentCondition,$H553,_xlpm.PrincipalOwedCalculation)))),
_xlpm.Calculation
)</f>
        <v/>
      </c>
      <c r="H554" s="5" t="str">
        <f>_xlfn.LET(
_xlpm.StartingBalanceGreaterThanPrincipalOwedPlusPrepaymentCondition,$E554&gt;=$G554,
_xlpm.IsPrincpalOwedPlusPrepaymentLessThanOrEqualToPrincipalRemainingCondition,ROUND($G554,2)&lt;=ROUND($H553,2),
_xlpm.IsCurrentPrincapalOwedAmtGreaterThanPrevPrincipalOwedCondition,$G553&gt;$H553,
_xlpm.IsPrincipalZeroCondition,ROUND($H553,2) = 0,
_xlpm.IsPrincipalRemainingBlankCondition,$H553="",
_xlpm.IsPeriodBlankCondition,ISBLANK($A554),
_xlpm.Calculation,IF(_xlpm.IsPeriodBlankCondition,"",IF(_xlpm.IsPrincipalRemainingBlankCondition,"",IF(_xlpm.IsPrincipalZeroCondition,"",IF(_xlpm.StartingBalanceGreaterThanPrincipalOwedPlusPrepaymentCondition,$E554-$G554,0)))),
_xlpm.Calculation
)</f>
        <v/>
      </c>
      <c r="I554" s="5" t="str">
        <f>_xlfn.LET(
_xlpm.PrincpalRemainingCalculation,$B$11,
_xlpm.IsPrincipalZeroCondition,ROUND($H553,2) = 0,
_xlpm.IsPrincipalRemainingBlankCondition,$H553="",
_xlpm.IsPeriodBlankCondition,ISBLANK($A554),
_xlpm.Calculation,IF(_xlpm.IsPeriodBlankCondition,"",IF(_xlpm.IsPrincipalRemainingBlankCondition,"",IF(_xlpm.IsPrincipalZeroCondition,"",_xlpm.PrincpalRemainingCalculation))),
_xlpm.Calculation
)</f>
        <v/>
      </c>
      <c r="J554" s="5" t="str">
        <f>_xlfn.LET(
_xlpm.IsPrincipalRemainingLessThanOrEqualToPMICutoffAmtCondition,$H553&lt;=$B$2*(1-$B$13),
_xlpm.PMIMonthlyPayment,$B$17,
_xlpm.IsPrincipalZeroCondition,ROUND($H553,2) = 0,
_xlpm.IsPrincipalRemainingBlankCondition,$H553="",
_xlpm.IsPeriodBlankCondition,ISBLANK($A554),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54" s="5" t="str">
        <f>_xlfn.LET(
_xlpm.IfPMIOwedIsBlank,IF($J554 = "",0,$J554),
_xlpm.TotalMonthlyPaymentCalculation,$F554+$G554+$I554+_xlpm.IfPMIOwedIsBlank,
_xlpm.IsPrincipalZeroCondition,ROUND($H553,2) = 0,
_xlpm.IsPrincipalRemainingBlankCondition,$H553="",
_xlpm.IsPeriodBlankCondition,ISBLANK($A554),
_xlpm.Calculation,IF(_xlpm.IsPeriodBlankCondition,"",IF(_xlpm.IsPrincipalRemainingBlankCondition,"",IF(_xlpm.IsPrincipalZeroCondition,"",_xlpm.TotalMonthlyPaymentCalculation))),
_xlpm.Calculation
)</f>
        <v/>
      </c>
      <c r="N554" s="5"/>
    </row>
    <row r="555" spans="2:14" x14ac:dyDescent="0.3">
      <c r="B555" s="53" t="str">
        <f t="shared" si="8"/>
        <v/>
      </c>
      <c r="C555" s="70" t="str">
        <f>IF(ISBLANK($A555),"",'Variable Mortgage Schedule'!$C555)</f>
        <v/>
      </c>
      <c r="D555" s="63" t="str">
        <f>_xlfn.LET(
_xlpm.Payment,IF(OR($C555&lt;&gt;$C554,$C554=""),-PMT($C555/12,COUNT($A555:$A$625),$H554),$D554),
_xlpm.IsPrincipalRemainingZeroCondition,ROUND($H554,2)=0,
_xlpm.IsPrincipalRemainingBlankCondition,$H554="",
_xlpm.IsPeriodBlankCondition,ISBLANK($A555),
_xlpm.Calculation,IF(_xlpm.IsPeriodBlankCondition,"",IF(_xlpm.IsPrincipalRemainingBlankCondition,"",IF(_xlpm.IsPrincipalRemainingZeroCondition,"",_xlpm.Payment))),
_xlpm.Calculation
)</f>
        <v/>
      </c>
      <c r="E555" s="5" t="str">
        <f>_xlfn.LET(
_xlpm.StartingPrincipalBalance,$H554,
_xlpm.IsPrincipalRemainingZeroCondition,ROUND($H554,2)=0,
_xlpm.IsPrincipalRemainingBlankCondition,$H554="",
_xlpm.IsPeriodBlankCondition,ISBLANK($A555),
_xlpm.Calculation,IF(_xlpm.IsPeriodBlankCondition,"",IF(_xlpm.IsPrincipalRemainingBlankCondition,"",IF(_xlpm.IsPrincipalRemainingZeroCondition,"",_xlpm.StartingPrincipalBalance))),
_xlpm.Calculation
)</f>
        <v/>
      </c>
      <c r="F555" s="5" t="str" cm="1">
        <f t="array" ref="F555">_xlfn.LET(
_xlpm.InterestCalculation,$H554*($C555/12),
_xlpm.IsPrincipalRemainingZeroCondition,ROUND($H554,2)=0,
_xlpm.IsPrincipalRemainingBlankCondition,$H554="",
_xlpm.IsPeriodBlankCondition,ISBLANK($A555),
_xlpm.Calculation,IF(_xlpm.IsPeriodBlankCondition,"",IF(_xlpm.IsPrincipalRemainingBlankCondition,"",IF(_xlpm.IsPrincipalRemainingZeroCondition,"",_xlpm.InterestCalculation))),
_xlpm.Calculation
)</f>
        <v/>
      </c>
      <c r="G555" s="5" t="str">
        <f>_xlfn.LET(
_xlpm.PrincipalOwedCalculation,$D555-$F555,
_xlpm.IsPrincipalLessThenOrEqualToMonthlyPaymentCondition,$H554&lt;=$D555,
_xlpm.IsPrincipalZeroCondition,ROUND($H554,2) = 0,
_xlpm.IsPrincipalRemainingBlankCondition,$H554="",
_xlpm.IsPeriodBlankCondition,ISBLANK($A555),
_xlpm.Calculation,IF(_xlpm.IsPeriodBlankCondition,"",IF(_xlpm.IsPrincipalRemainingBlankCondition,"",IF(_xlpm.IsPrincipalZeroCondition,"",IF(_xlpm.IsPrincipalLessThenOrEqualToMonthlyPaymentCondition,$H554,_xlpm.PrincipalOwedCalculation)))),
_xlpm.Calculation
)</f>
        <v/>
      </c>
      <c r="H555" s="5" t="str">
        <f>_xlfn.LET(
_xlpm.StartingBalanceGreaterThanPrincipalOwedPlusPrepaymentCondition,$E555&gt;=$G555,
_xlpm.IsPrincpalOwedPlusPrepaymentLessThanOrEqualToPrincipalRemainingCondition,ROUND($G555,2)&lt;=ROUND($H554,2),
_xlpm.IsCurrentPrincapalOwedAmtGreaterThanPrevPrincipalOwedCondition,$G554&gt;$H554,
_xlpm.IsPrincipalZeroCondition,ROUND($H554,2) = 0,
_xlpm.IsPrincipalRemainingBlankCondition,$H554="",
_xlpm.IsPeriodBlankCondition,ISBLANK($A555),
_xlpm.Calculation,IF(_xlpm.IsPeriodBlankCondition,"",IF(_xlpm.IsPrincipalRemainingBlankCondition,"",IF(_xlpm.IsPrincipalZeroCondition,"",IF(_xlpm.StartingBalanceGreaterThanPrincipalOwedPlusPrepaymentCondition,$E555-$G555,0)))),
_xlpm.Calculation
)</f>
        <v/>
      </c>
      <c r="I555" s="5" t="str">
        <f>_xlfn.LET(
_xlpm.PrincpalRemainingCalculation,$B$11,
_xlpm.IsPrincipalZeroCondition,ROUND($H554,2) = 0,
_xlpm.IsPrincipalRemainingBlankCondition,$H554="",
_xlpm.IsPeriodBlankCondition,ISBLANK($A555),
_xlpm.Calculation,IF(_xlpm.IsPeriodBlankCondition,"",IF(_xlpm.IsPrincipalRemainingBlankCondition,"",IF(_xlpm.IsPrincipalZeroCondition,"",_xlpm.PrincpalRemainingCalculation))),
_xlpm.Calculation
)</f>
        <v/>
      </c>
      <c r="J555" s="5" t="str">
        <f>_xlfn.LET(
_xlpm.IsPrincipalRemainingLessThanOrEqualToPMICutoffAmtCondition,$H554&lt;=$B$2*(1-$B$13),
_xlpm.PMIMonthlyPayment,$B$17,
_xlpm.IsPrincipalZeroCondition,ROUND($H554,2) = 0,
_xlpm.IsPrincipalRemainingBlankCondition,$H554="",
_xlpm.IsPeriodBlankCondition,ISBLANK($A555),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55" s="5" t="str">
        <f>_xlfn.LET(
_xlpm.IfPMIOwedIsBlank,IF($J555 = "",0,$J555),
_xlpm.TotalMonthlyPaymentCalculation,$F555+$G555+$I555+_xlpm.IfPMIOwedIsBlank,
_xlpm.IsPrincipalZeroCondition,ROUND($H554,2) = 0,
_xlpm.IsPrincipalRemainingBlankCondition,$H554="",
_xlpm.IsPeriodBlankCondition,ISBLANK($A555),
_xlpm.Calculation,IF(_xlpm.IsPeriodBlankCondition,"",IF(_xlpm.IsPrincipalRemainingBlankCondition,"",IF(_xlpm.IsPrincipalZeroCondition,"",_xlpm.TotalMonthlyPaymentCalculation))),
_xlpm.Calculation
)</f>
        <v/>
      </c>
      <c r="N555" s="5"/>
    </row>
    <row r="556" spans="2:14" x14ac:dyDescent="0.3">
      <c r="B556" s="53" t="str">
        <f t="shared" si="8"/>
        <v/>
      </c>
      <c r="C556" s="70" t="str">
        <f>IF(ISBLANK($A556),"",'Variable Mortgage Schedule'!$C556)</f>
        <v/>
      </c>
      <c r="D556" s="63" t="str">
        <f>_xlfn.LET(
_xlpm.Payment,IF(OR($C556&lt;&gt;$C555,$C555=""),-PMT($C556/12,COUNT($A556:$A$625),$H555),$D555),
_xlpm.IsPrincipalRemainingZeroCondition,ROUND($H555,2)=0,
_xlpm.IsPrincipalRemainingBlankCondition,$H555="",
_xlpm.IsPeriodBlankCondition,ISBLANK($A556),
_xlpm.Calculation,IF(_xlpm.IsPeriodBlankCondition,"",IF(_xlpm.IsPrincipalRemainingBlankCondition,"",IF(_xlpm.IsPrincipalRemainingZeroCondition,"",_xlpm.Payment))),
_xlpm.Calculation
)</f>
        <v/>
      </c>
      <c r="E556" s="5" t="str">
        <f>_xlfn.LET(
_xlpm.StartingPrincipalBalance,$H555,
_xlpm.IsPrincipalRemainingZeroCondition,ROUND($H555,2)=0,
_xlpm.IsPrincipalRemainingBlankCondition,$H555="",
_xlpm.IsPeriodBlankCondition,ISBLANK($A556),
_xlpm.Calculation,IF(_xlpm.IsPeriodBlankCondition,"",IF(_xlpm.IsPrincipalRemainingBlankCondition,"",IF(_xlpm.IsPrincipalRemainingZeroCondition,"",_xlpm.StartingPrincipalBalance))),
_xlpm.Calculation
)</f>
        <v/>
      </c>
      <c r="F556" s="5" t="str" cm="1">
        <f t="array" ref="F556">_xlfn.LET(
_xlpm.InterestCalculation,$H555*($C556/12),
_xlpm.IsPrincipalRemainingZeroCondition,ROUND($H555,2)=0,
_xlpm.IsPrincipalRemainingBlankCondition,$H555="",
_xlpm.IsPeriodBlankCondition,ISBLANK($A556),
_xlpm.Calculation,IF(_xlpm.IsPeriodBlankCondition,"",IF(_xlpm.IsPrincipalRemainingBlankCondition,"",IF(_xlpm.IsPrincipalRemainingZeroCondition,"",_xlpm.InterestCalculation))),
_xlpm.Calculation
)</f>
        <v/>
      </c>
      <c r="G556" s="5" t="str">
        <f>_xlfn.LET(
_xlpm.PrincipalOwedCalculation,$D556-$F556,
_xlpm.IsPrincipalLessThenOrEqualToMonthlyPaymentCondition,$H555&lt;=$D556,
_xlpm.IsPrincipalZeroCondition,ROUND($H555,2) = 0,
_xlpm.IsPrincipalRemainingBlankCondition,$H555="",
_xlpm.IsPeriodBlankCondition,ISBLANK($A556),
_xlpm.Calculation,IF(_xlpm.IsPeriodBlankCondition,"",IF(_xlpm.IsPrincipalRemainingBlankCondition,"",IF(_xlpm.IsPrincipalZeroCondition,"",IF(_xlpm.IsPrincipalLessThenOrEqualToMonthlyPaymentCondition,$H555,_xlpm.PrincipalOwedCalculation)))),
_xlpm.Calculation
)</f>
        <v/>
      </c>
      <c r="H556" s="5" t="str">
        <f>_xlfn.LET(
_xlpm.StartingBalanceGreaterThanPrincipalOwedPlusPrepaymentCondition,$E556&gt;=$G556,
_xlpm.IsPrincpalOwedPlusPrepaymentLessThanOrEqualToPrincipalRemainingCondition,ROUND($G556,2)&lt;=ROUND($H555,2),
_xlpm.IsCurrentPrincapalOwedAmtGreaterThanPrevPrincipalOwedCondition,$G555&gt;$H555,
_xlpm.IsPrincipalZeroCondition,ROUND($H555,2) = 0,
_xlpm.IsPrincipalRemainingBlankCondition,$H555="",
_xlpm.IsPeriodBlankCondition,ISBLANK($A556),
_xlpm.Calculation,IF(_xlpm.IsPeriodBlankCondition,"",IF(_xlpm.IsPrincipalRemainingBlankCondition,"",IF(_xlpm.IsPrincipalZeroCondition,"",IF(_xlpm.StartingBalanceGreaterThanPrincipalOwedPlusPrepaymentCondition,$E556-$G556,0)))),
_xlpm.Calculation
)</f>
        <v/>
      </c>
      <c r="I556" s="5" t="str">
        <f>_xlfn.LET(
_xlpm.PrincpalRemainingCalculation,$B$11,
_xlpm.IsPrincipalZeroCondition,ROUND($H555,2) = 0,
_xlpm.IsPrincipalRemainingBlankCondition,$H555="",
_xlpm.IsPeriodBlankCondition,ISBLANK($A556),
_xlpm.Calculation,IF(_xlpm.IsPeriodBlankCondition,"",IF(_xlpm.IsPrincipalRemainingBlankCondition,"",IF(_xlpm.IsPrincipalZeroCondition,"",_xlpm.PrincpalRemainingCalculation))),
_xlpm.Calculation
)</f>
        <v/>
      </c>
      <c r="J556" s="5" t="str">
        <f>_xlfn.LET(
_xlpm.IsPrincipalRemainingLessThanOrEqualToPMICutoffAmtCondition,$H555&lt;=$B$2*(1-$B$13),
_xlpm.PMIMonthlyPayment,$B$17,
_xlpm.IsPrincipalZeroCondition,ROUND($H555,2) = 0,
_xlpm.IsPrincipalRemainingBlankCondition,$H555="",
_xlpm.IsPeriodBlankCondition,ISBLANK($A556),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56" s="5" t="str">
        <f>_xlfn.LET(
_xlpm.IfPMIOwedIsBlank,IF($J556 = "",0,$J556),
_xlpm.TotalMonthlyPaymentCalculation,$F556+$G556+$I556+_xlpm.IfPMIOwedIsBlank,
_xlpm.IsPrincipalZeroCondition,ROUND($H555,2) = 0,
_xlpm.IsPrincipalRemainingBlankCondition,$H555="",
_xlpm.IsPeriodBlankCondition,ISBLANK($A556),
_xlpm.Calculation,IF(_xlpm.IsPeriodBlankCondition,"",IF(_xlpm.IsPrincipalRemainingBlankCondition,"",IF(_xlpm.IsPrincipalZeroCondition,"",_xlpm.TotalMonthlyPaymentCalculation))),
_xlpm.Calculation
)</f>
        <v/>
      </c>
      <c r="N556" s="5"/>
    </row>
    <row r="557" spans="2:14" x14ac:dyDescent="0.3">
      <c r="B557" s="53" t="str">
        <f t="shared" si="8"/>
        <v/>
      </c>
      <c r="C557" s="70" t="str">
        <f>IF(ISBLANK($A557),"",'Variable Mortgage Schedule'!$C557)</f>
        <v/>
      </c>
      <c r="D557" s="63" t="str">
        <f>_xlfn.LET(
_xlpm.Payment,IF(OR($C557&lt;&gt;$C556,$C556=""),-PMT($C557/12,COUNT($A557:$A$625),$H556),$D556),
_xlpm.IsPrincipalRemainingZeroCondition,ROUND($H556,2)=0,
_xlpm.IsPrincipalRemainingBlankCondition,$H556="",
_xlpm.IsPeriodBlankCondition,ISBLANK($A557),
_xlpm.Calculation,IF(_xlpm.IsPeriodBlankCondition,"",IF(_xlpm.IsPrincipalRemainingBlankCondition,"",IF(_xlpm.IsPrincipalRemainingZeroCondition,"",_xlpm.Payment))),
_xlpm.Calculation
)</f>
        <v/>
      </c>
      <c r="E557" s="5" t="str">
        <f>_xlfn.LET(
_xlpm.StartingPrincipalBalance,$H556,
_xlpm.IsPrincipalRemainingZeroCondition,ROUND($H556,2)=0,
_xlpm.IsPrincipalRemainingBlankCondition,$H556="",
_xlpm.IsPeriodBlankCondition,ISBLANK($A557),
_xlpm.Calculation,IF(_xlpm.IsPeriodBlankCondition,"",IF(_xlpm.IsPrincipalRemainingBlankCondition,"",IF(_xlpm.IsPrincipalRemainingZeroCondition,"",_xlpm.StartingPrincipalBalance))),
_xlpm.Calculation
)</f>
        <v/>
      </c>
      <c r="F557" s="5" t="str" cm="1">
        <f t="array" ref="F557">_xlfn.LET(
_xlpm.InterestCalculation,$H556*($C557/12),
_xlpm.IsPrincipalRemainingZeroCondition,ROUND($H556,2)=0,
_xlpm.IsPrincipalRemainingBlankCondition,$H556="",
_xlpm.IsPeriodBlankCondition,ISBLANK($A557),
_xlpm.Calculation,IF(_xlpm.IsPeriodBlankCondition,"",IF(_xlpm.IsPrincipalRemainingBlankCondition,"",IF(_xlpm.IsPrincipalRemainingZeroCondition,"",_xlpm.InterestCalculation))),
_xlpm.Calculation
)</f>
        <v/>
      </c>
      <c r="G557" s="5" t="str">
        <f>_xlfn.LET(
_xlpm.PrincipalOwedCalculation,$D557-$F557,
_xlpm.IsPrincipalLessThenOrEqualToMonthlyPaymentCondition,$H556&lt;=$D557,
_xlpm.IsPrincipalZeroCondition,ROUND($H556,2) = 0,
_xlpm.IsPrincipalRemainingBlankCondition,$H556="",
_xlpm.IsPeriodBlankCondition,ISBLANK($A557),
_xlpm.Calculation,IF(_xlpm.IsPeriodBlankCondition,"",IF(_xlpm.IsPrincipalRemainingBlankCondition,"",IF(_xlpm.IsPrincipalZeroCondition,"",IF(_xlpm.IsPrincipalLessThenOrEqualToMonthlyPaymentCondition,$H556,_xlpm.PrincipalOwedCalculation)))),
_xlpm.Calculation
)</f>
        <v/>
      </c>
      <c r="H557" s="5" t="str">
        <f>_xlfn.LET(
_xlpm.StartingBalanceGreaterThanPrincipalOwedPlusPrepaymentCondition,$E557&gt;=$G557,
_xlpm.IsPrincpalOwedPlusPrepaymentLessThanOrEqualToPrincipalRemainingCondition,ROUND($G557,2)&lt;=ROUND($H556,2),
_xlpm.IsCurrentPrincapalOwedAmtGreaterThanPrevPrincipalOwedCondition,$G556&gt;$H556,
_xlpm.IsPrincipalZeroCondition,ROUND($H556,2) = 0,
_xlpm.IsPrincipalRemainingBlankCondition,$H556="",
_xlpm.IsPeriodBlankCondition,ISBLANK($A557),
_xlpm.Calculation,IF(_xlpm.IsPeriodBlankCondition,"",IF(_xlpm.IsPrincipalRemainingBlankCondition,"",IF(_xlpm.IsPrincipalZeroCondition,"",IF(_xlpm.StartingBalanceGreaterThanPrincipalOwedPlusPrepaymentCondition,$E557-$G557,0)))),
_xlpm.Calculation
)</f>
        <v/>
      </c>
      <c r="I557" s="5" t="str">
        <f>_xlfn.LET(
_xlpm.PrincpalRemainingCalculation,$B$11,
_xlpm.IsPrincipalZeroCondition,ROUND($H556,2) = 0,
_xlpm.IsPrincipalRemainingBlankCondition,$H556="",
_xlpm.IsPeriodBlankCondition,ISBLANK($A557),
_xlpm.Calculation,IF(_xlpm.IsPeriodBlankCondition,"",IF(_xlpm.IsPrincipalRemainingBlankCondition,"",IF(_xlpm.IsPrincipalZeroCondition,"",_xlpm.PrincpalRemainingCalculation))),
_xlpm.Calculation
)</f>
        <v/>
      </c>
      <c r="J557" s="5" t="str">
        <f>_xlfn.LET(
_xlpm.IsPrincipalRemainingLessThanOrEqualToPMICutoffAmtCondition,$H556&lt;=$B$2*(1-$B$13),
_xlpm.PMIMonthlyPayment,$B$17,
_xlpm.IsPrincipalZeroCondition,ROUND($H556,2) = 0,
_xlpm.IsPrincipalRemainingBlankCondition,$H556="",
_xlpm.IsPeriodBlankCondition,ISBLANK($A557),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57" s="5" t="str">
        <f>_xlfn.LET(
_xlpm.IfPMIOwedIsBlank,IF($J557 = "",0,$J557),
_xlpm.TotalMonthlyPaymentCalculation,$F557+$G557+$I557+_xlpm.IfPMIOwedIsBlank,
_xlpm.IsPrincipalZeroCondition,ROUND($H556,2) = 0,
_xlpm.IsPrincipalRemainingBlankCondition,$H556="",
_xlpm.IsPeriodBlankCondition,ISBLANK($A557),
_xlpm.Calculation,IF(_xlpm.IsPeriodBlankCondition,"",IF(_xlpm.IsPrincipalRemainingBlankCondition,"",IF(_xlpm.IsPrincipalZeroCondition,"",_xlpm.TotalMonthlyPaymentCalculation))),
_xlpm.Calculation
)</f>
        <v/>
      </c>
      <c r="N557" s="5"/>
    </row>
    <row r="558" spans="2:14" x14ac:dyDescent="0.3">
      <c r="B558" s="53" t="str">
        <f t="shared" si="8"/>
        <v/>
      </c>
      <c r="C558" s="70" t="str">
        <f>IF(ISBLANK($A558),"",'Variable Mortgage Schedule'!$C558)</f>
        <v/>
      </c>
      <c r="D558" s="63" t="str">
        <f>_xlfn.LET(
_xlpm.Payment,IF(OR($C558&lt;&gt;$C557,$C557=""),-PMT($C558/12,COUNT($A558:$A$625),$H557),$D557),
_xlpm.IsPrincipalRemainingZeroCondition,ROUND($H557,2)=0,
_xlpm.IsPrincipalRemainingBlankCondition,$H557="",
_xlpm.IsPeriodBlankCondition,ISBLANK($A558),
_xlpm.Calculation,IF(_xlpm.IsPeriodBlankCondition,"",IF(_xlpm.IsPrincipalRemainingBlankCondition,"",IF(_xlpm.IsPrincipalRemainingZeroCondition,"",_xlpm.Payment))),
_xlpm.Calculation
)</f>
        <v/>
      </c>
      <c r="E558" s="5" t="str">
        <f>_xlfn.LET(
_xlpm.StartingPrincipalBalance,$H557,
_xlpm.IsPrincipalRemainingZeroCondition,ROUND($H557,2)=0,
_xlpm.IsPrincipalRemainingBlankCondition,$H557="",
_xlpm.IsPeriodBlankCondition,ISBLANK($A558),
_xlpm.Calculation,IF(_xlpm.IsPeriodBlankCondition,"",IF(_xlpm.IsPrincipalRemainingBlankCondition,"",IF(_xlpm.IsPrincipalRemainingZeroCondition,"",_xlpm.StartingPrincipalBalance))),
_xlpm.Calculation
)</f>
        <v/>
      </c>
      <c r="F558" s="5" t="str" cm="1">
        <f t="array" ref="F558">_xlfn.LET(
_xlpm.InterestCalculation,$H557*($C558/12),
_xlpm.IsPrincipalRemainingZeroCondition,ROUND($H557,2)=0,
_xlpm.IsPrincipalRemainingBlankCondition,$H557="",
_xlpm.IsPeriodBlankCondition,ISBLANK($A558),
_xlpm.Calculation,IF(_xlpm.IsPeriodBlankCondition,"",IF(_xlpm.IsPrincipalRemainingBlankCondition,"",IF(_xlpm.IsPrincipalRemainingZeroCondition,"",_xlpm.InterestCalculation))),
_xlpm.Calculation
)</f>
        <v/>
      </c>
      <c r="G558" s="5" t="str">
        <f>_xlfn.LET(
_xlpm.PrincipalOwedCalculation,$D558-$F558,
_xlpm.IsPrincipalLessThenOrEqualToMonthlyPaymentCondition,$H557&lt;=$D558,
_xlpm.IsPrincipalZeroCondition,ROUND($H557,2) = 0,
_xlpm.IsPrincipalRemainingBlankCondition,$H557="",
_xlpm.IsPeriodBlankCondition,ISBLANK($A558),
_xlpm.Calculation,IF(_xlpm.IsPeriodBlankCondition,"",IF(_xlpm.IsPrincipalRemainingBlankCondition,"",IF(_xlpm.IsPrincipalZeroCondition,"",IF(_xlpm.IsPrincipalLessThenOrEqualToMonthlyPaymentCondition,$H557,_xlpm.PrincipalOwedCalculation)))),
_xlpm.Calculation
)</f>
        <v/>
      </c>
      <c r="H558" s="5" t="str">
        <f>_xlfn.LET(
_xlpm.StartingBalanceGreaterThanPrincipalOwedPlusPrepaymentCondition,$E558&gt;=$G558,
_xlpm.IsPrincpalOwedPlusPrepaymentLessThanOrEqualToPrincipalRemainingCondition,ROUND($G558,2)&lt;=ROUND($H557,2),
_xlpm.IsCurrentPrincapalOwedAmtGreaterThanPrevPrincipalOwedCondition,$G557&gt;$H557,
_xlpm.IsPrincipalZeroCondition,ROUND($H557,2) = 0,
_xlpm.IsPrincipalRemainingBlankCondition,$H557="",
_xlpm.IsPeriodBlankCondition,ISBLANK($A558),
_xlpm.Calculation,IF(_xlpm.IsPeriodBlankCondition,"",IF(_xlpm.IsPrincipalRemainingBlankCondition,"",IF(_xlpm.IsPrincipalZeroCondition,"",IF(_xlpm.StartingBalanceGreaterThanPrincipalOwedPlusPrepaymentCondition,$E558-$G558,0)))),
_xlpm.Calculation
)</f>
        <v/>
      </c>
      <c r="I558" s="5" t="str">
        <f>_xlfn.LET(
_xlpm.PrincpalRemainingCalculation,$B$11,
_xlpm.IsPrincipalZeroCondition,ROUND($H557,2) = 0,
_xlpm.IsPrincipalRemainingBlankCondition,$H557="",
_xlpm.IsPeriodBlankCondition,ISBLANK($A558),
_xlpm.Calculation,IF(_xlpm.IsPeriodBlankCondition,"",IF(_xlpm.IsPrincipalRemainingBlankCondition,"",IF(_xlpm.IsPrincipalZeroCondition,"",_xlpm.PrincpalRemainingCalculation))),
_xlpm.Calculation
)</f>
        <v/>
      </c>
      <c r="J558" s="5" t="str">
        <f>_xlfn.LET(
_xlpm.IsPrincipalRemainingLessThanOrEqualToPMICutoffAmtCondition,$H557&lt;=$B$2*(1-$B$13),
_xlpm.PMIMonthlyPayment,$B$17,
_xlpm.IsPrincipalZeroCondition,ROUND($H557,2) = 0,
_xlpm.IsPrincipalRemainingBlankCondition,$H557="",
_xlpm.IsPeriodBlankCondition,ISBLANK($A558),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58" s="5" t="str">
        <f>_xlfn.LET(
_xlpm.IfPMIOwedIsBlank,IF($J558 = "",0,$J558),
_xlpm.TotalMonthlyPaymentCalculation,$F558+$G558+$I558+_xlpm.IfPMIOwedIsBlank,
_xlpm.IsPrincipalZeroCondition,ROUND($H557,2) = 0,
_xlpm.IsPrincipalRemainingBlankCondition,$H557="",
_xlpm.IsPeriodBlankCondition,ISBLANK($A558),
_xlpm.Calculation,IF(_xlpm.IsPeriodBlankCondition,"",IF(_xlpm.IsPrincipalRemainingBlankCondition,"",IF(_xlpm.IsPrincipalZeroCondition,"",_xlpm.TotalMonthlyPaymentCalculation))),
_xlpm.Calculation
)</f>
        <v/>
      </c>
      <c r="N558" s="5"/>
    </row>
    <row r="559" spans="2:14" x14ac:dyDescent="0.3">
      <c r="B559" s="53" t="str">
        <f t="shared" si="8"/>
        <v/>
      </c>
      <c r="C559" s="70" t="str">
        <f>IF(ISBLANK($A559),"",'Variable Mortgage Schedule'!$C559)</f>
        <v/>
      </c>
      <c r="D559" s="63" t="str">
        <f>_xlfn.LET(
_xlpm.Payment,IF(OR($C559&lt;&gt;$C558,$C558=""),-PMT($C559/12,COUNT($A559:$A$625),$H558),$D558),
_xlpm.IsPrincipalRemainingZeroCondition,ROUND($H558,2)=0,
_xlpm.IsPrincipalRemainingBlankCondition,$H558="",
_xlpm.IsPeriodBlankCondition,ISBLANK($A559),
_xlpm.Calculation,IF(_xlpm.IsPeriodBlankCondition,"",IF(_xlpm.IsPrincipalRemainingBlankCondition,"",IF(_xlpm.IsPrincipalRemainingZeroCondition,"",_xlpm.Payment))),
_xlpm.Calculation
)</f>
        <v/>
      </c>
      <c r="E559" s="5" t="str">
        <f>_xlfn.LET(
_xlpm.StartingPrincipalBalance,$H558,
_xlpm.IsPrincipalRemainingZeroCondition,ROUND($H558,2)=0,
_xlpm.IsPrincipalRemainingBlankCondition,$H558="",
_xlpm.IsPeriodBlankCondition,ISBLANK($A559),
_xlpm.Calculation,IF(_xlpm.IsPeriodBlankCondition,"",IF(_xlpm.IsPrincipalRemainingBlankCondition,"",IF(_xlpm.IsPrincipalRemainingZeroCondition,"",_xlpm.StartingPrincipalBalance))),
_xlpm.Calculation
)</f>
        <v/>
      </c>
      <c r="F559" s="5" t="str" cm="1">
        <f t="array" ref="F559">_xlfn.LET(
_xlpm.InterestCalculation,$H558*($C559/12),
_xlpm.IsPrincipalRemainingZeroCondition,ROUND($H558,2)=0,
_xlpm.IsPrincipalRemainingBlankCondition,$H558="",
_xlpm.IsPeriodBlankCondition,ISBLANK($A559),
_xlpm.Calculation,IF(_xlpm.IsPeriodBlankCondition,"",IF(_xlpm.IsPrincipalRemainingBlankCondition,"",IF(_xlpm.IsPrincipalRemainingZeroCondition,"",_xlpm.InterestCalculation))),
_xlpm.Calculation
)</f>
        <v/>
      </c>
      <c r="G559" s="5" t="str">
        <f>_xlfn.LET(
_xlpm.PrincipalOwedCalculation,$D559-$F559,
_xlpm.IsPrincipalLessThenOrEqualToMonthlyPaymentCondition,$H558&lt;=$D559,
_xlpm.IsPrincipalZeroCondition,ROUND($H558,2) = 0,
_xlpm.IsPrincipalRemainingBlankCondition,$H558="",
_xlpm.IsPeriodBlankCondition,ISBLANK($A559),
_xlpm.Calculation,IF(_xlpm.IsPeriodBlankCondition,"",IF(_xlpm.IsPrincipalRemainingBlankCondition,"",IF(_xlpm.IsPrincipalZeroCondition,"",IF(_xlpm.IsPrincipalLessThenOrEqualToMonthlyPaymentCondition,$H558,_xlpm.PrincipalOwedCalculation)))),
_xlpm.Calculation
)</f>
        <v/>
      </c>
      <c r="H559" s="5" t="str">
        <f>_xlfn.LET(
_xlpm.StartingBalanceGreaterThanPrincipalOwedPlusPrepaymentCondition,$E559&gt;=$G559,
_xlpm.IsPrincpalOwedPlusPrepaymentLessThanOrEqualToPrincipalRemainingCondition,ROUND($G559,2)&lt;=ROUND($H558,2),
_xlpm.IsCurrentPrincapalOwedAmtGreaterThanPrevPrincipalOwedCondition,$G558&gt;$H558,
_xlpm.IsPrincipalZeroCondition,ROUND($H558,2) = 0,
_xlpm.IsPrincipalRemainingBlankCondition,$H558="",
_xlpm.IsPeriodBlankCondition,ISBLANK($A559),
_xlpm.Calculation,IF(_xlpm.IsPeriodBlankCondition,"",IF(_xlpm.IsPrincipalRemainingBlankCondition,"",IF(_xlpm.IsPrincipalZeroCondition,"",IF(_xlpm.StartingBalanceGreaterThanPrincipalOwedPlusPrepaymentCondition,$E559-$G559,0)))),
_xlpm.Calculation
)</f>
        <v/>
      </c>
      <c r="I559" s="5" t="str">
        <f>_xlfn.LET(
_xlpm.PrincpalRemainingCalculation,$B$11,
_xlpm.IsPrincipalZeroCondition,ROUND($H558,2) = 0,
_xlpm.IsPrincipalRemainingBlankCondition,$H558="",
_xlpm.IsPeriodBlankCondition,ISBLANK($A559),
_xlpm.Calculation,IF(_xlpm.IsPeriodBlankCondition,"",IF(_xlpm.IsPrincipalRemainingBlankCondition,"",IF(_xlpm.IsPrincipalZeroCondition,"",_xlpm.PrincpalRemainingCalculation))),
_xlpm.Calculation
)</f>
        <v/>
      </c>
      <c r="J559" s="5" t="str">
        <f>_xlfn.LET(
_xlpm.IsPrincipalRemainingLessThanOrEqualToPMICutoffAmtCondition,$H558&lt;=$B$2*(1-$B$13),
_xlpm.PMIMonthlyPayment,$B$17,
_xlpm.IsPrincipalZeroCondition,ROUND($H558,2) = 0,
_xlpm.IsPrincipalRemainingBlankCondition,$H558="",
_xlpm.IsPeriodBlankCondition,ISBLANK($A559),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59" s="5" t="str">
        <f>_xlfn.LET(
_xlpm.IfPMIOwedIsBlank,IF($J559 = "",0,$J559),
_xlpm.TotalMonthlyPaymentCalculation,$F559+$G559+$I559+_xlpm.IfPMIOwedIsBlank,
_xlpm.IsPrincipalZeroCondition,ROUND($H558,2) = 0,
_xlpm.IsPrincipalRemainingBlankCondition,$H558="",
_xlpm.IsPeriodBlankCondition,ISBLANK($A559),
_xlpm.Calculation,IF(_xlpm.IsPeriodBlankCondition,"",IF(_xlpm.IsPrincipalRemainingBlankCondition,"",IF(_xlpm.IsPrincipalZeroCondition,"",_xlpm.TotalMonthlyPaymentCalculation))),
_xlpm.Calculation
)</f>
        <v/>
      </c>
      <c r="N559" s="5"/>
    </row>
    <row r="560" spans="2:14" x14ac:dyDescent="0.3">
      <c r="B560" s="53" t="str">
        <f t="shared" si="8"/>
        <v/>
      </c>
      <c r="C560" s="70" t="str">
        <f>IF(ISBLANK($A560),"",'Variable Mortgage Schedule'!$C560)</f>
        <v/>
      </c>
      <c r="D560" s="63" t="str">
        <f>_xlfn.LET(
_xlpm.Payment,IF(OR($C560&lt;&gt;$C559,$C559=""),-PMT($C560/12,COUNT($A560:$A$625),$H559),$D559),
_xlpm.IsPrincipalRemainingZeroCondition,ROUND($H559,2)=0,
_xlpm.IsPrincipalRemainingBlankCondition,$H559="",
_xlpm.IsPeriodBlankCondition,ISBLANK($A560),
_xlpm.Calculation,IF(_xlpm.IsPeriodBlankCondition,"",IF(_xlpm.IsPrincipalRemainingBlankCondition,"",IF(_xlpm.IsPrincipalRemainingZeroCondition,"",_xlpm.Payment))),
_xlpm.Calculation
)</f>
        <v/>
      </c>
      <c r="E560" s="5" t="str">
        <f>_xlfn.LET(
_xlpm.StartingPrincipalBalance,$H559,
_xlpm.IsPrincipalRemainingZeroCondition,ROUND($H559,2)=0,
_xlpm.IsPrincipalRemainingBlankCondition,$H559="",
_xlpm.IsPeriodBlankCondition,ISBLANK($A560),
_xlpm.Calculation,IF(_xlpm.IsPeriodBlankCondition,"",IF(_xlpm.IsPrincipalRemainingBlankCondition,"",IF(_xlpm.IsPrincipalRemainingZeroCondition,"",_xlpm.StartingPrincipalBalance))),
_xlpm.Calculation
)</f>
        <v/>
      </c>
      <c r="F560" s="5" t="str" cm="1">
        <f t="array" ref="F560">_xlfn.LET(
_xlpm.InterestCalculation,$H559*($C560/12),
_xlpm.IsPrincipalRemainingZeroCondition,ROUND($H559,2)=0,
_xlpm.IsPrincipalRemainingBlankCondition,$H559="",
_xlpm.IsPeriodBlankCondition,ISBLANK($A560),
_xlpm.Calculation,IF(_xlpm.IsPeriodBlankCondition,"",IF(_xlpm.IsPrincipalRemainingBlankCondition,"",IF(_xlpm.IsPrincipalRemainingZeroCondition,"",_xlpm.InterestCalculation))),
_xlpm.Calculation
)</f>
        <v/>
      </c>
      <c r="G560" s="5" t="str">
        <f>_xlfn.LET(
_xlpm.PrincipalOwedCalculation,$D560-$F560,
_xlpm.IsPrincipalLessThenOrEqualToMonthlyPaymentCondition,$H559&lt;=$D560,
_xlpm.IsPrincipalZeroCondition,ROUND($H559,2) = 0,
_xlpm.IsPrincipalRemainingBlankCondition,$H559="",
_xlpm.IsPeriodBlankCondition,ISBLANK($A560),
_xlpm.Calculation,IF(_xlpm.IsPeriodBlankCondition,"",IF(_xlpm.IsPrincipalRemainingBlankCondition,"",IF(_xlpm.IsPrincipalZeroCondition,"",IF(_xlpm.IsPrincipalLessThenOrEqualToMonthlyPaymentCondition,$H559,_xlpm.PrincipalOwedCalculation)))),
_xlpm.Calculation
)</f>
        <v/>
      </c>
      <c r="H560" s="5" t="str">
        <f>_xlfn.LET(
_xlpm.StartingBalanceGreaterThanPrincipalOwedPlusPrepaymentCondition,$E560&gt;=$G560,
_xlpm.IsPrincpalOwedPlusPrepaymentLessThanOrEqualToPrincipalRemainingCondition,ROUND($G560,2)&lt;=ROUND($H559,2),
_xlpm.IsCurrentPrincapalOwedAmtGreaterThanPrevPrincipalOwedCondition,$G559&gt;$H559,
_xlpm.IsPrincipalZeroCondition,ROUND($H559,2) = 0,
_xlpm.IsPrincipalRemainingBlankCondition,$H559="",
_xlpm.IsPeriodBlankCondition,ISBLANK($A560),
_xlpm.Calculation,IF(_xlpm.IsPeriodBlankCondition,"",IF(_xlpm.IsPrincipalRemainingBlankCondition,"",IF(_xlpm.IsPrincipalZeroCondition,"",IF(_xlpm.StartingBalanceGreaterThanPrincipalOwedPlusPrepaymentCondition,$E560-$G560,0)))),
_xlpm.Calculation
)</f>
        <v/>
      </c>
      <c r="I560" s="5" t="str">
        <f>_xlfn.LET(
_xlpm.PrincpalRemainingCalculation,$B$11,
_xlpm.IsPrincipalZeroCondition,ROUND($H559,2) = 0,
_xlpm.IsPrincipalRemainingBlankCondition,$H559="",
_xlpm.IsPeriodBlankCondition,ISBLANK($A560),
_xlpm.Calculation,IF(_xlpm.IsPeriodBlankCondition,"",IF(_xlpm.IsPrincipalRemainingBlankCondition,"",IF(_xlpm.IsPrincipalZeroCondition,"",_xlpm.PrincpalRemainingCalculation))),
_xlpm.Calculation
)</f>
        <v/>
      </c>
      <c r="J560" s="5" t="str">
        <f>_xlfn.LET(
_xlpm.IsPrincipalRemainingLessThanOrEqualToPMICutoffAmtCondition,$H559&lt;=$B$2*(1-$B$13),
_xlpm.PMIMonthlyPayment,$B$17,
_xlpm.IsPrincipalZeroCondition,ROUND($H559,2) = 0,
_xlpm.IsPrincipalRemainingBlankCondition,$H559="",
_xlpm.IsPeriodBlankCondition,ISBLANK($A560),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60" s="5" t="str">
        <f>_xlfn.LET(
_xlpm.IfPMIOwedIsBlank,IF($J560 = "",0,$J560),
_xlpm.TotalMonthlyPaymentCalculation,$F560+$G560+$I560+_xlpm.IfPMIOwedIsBlank,
_xlpm.IsPrincipalZeroCondition,ROUND($H559,2) = 0,
_xlpm.IsPrincipalRemainingBlankCondition,$H559="",
_xlpm.IsPeriodBlankCondition,ISBLANK($A560),
_xlpm.Calculation,IF(_xlpm.IsPeriodBlankCondition,"",IF(_xlpm.IsPrincipalRemainingBlankCondition,"",IF(_xlpm.IsPrincipalZeroCondition,"",_xlpm.TotalMonthlyPaymentCalculation))),
_xlpm.Calculation
)</f>
        <v/>
      </c>
      <c r="N560" s="5"/>
    </row>
    <row r="561" spans="2:14" x14ac:dyDescent="0.3">
      <c r="B561" s="53" t="str">
        <f t="shared" si="8"/>
        <v/>
      </c>
      <c r="C561" s="70" t="str">
        <f>IF(ISBLANK($A561),"",'Variable Mortgage Schedule'!$C561)</f>
        <v/>
      </c>
      <c r="D561" s="63" t="str">
        <f>_xlfn.LET(
_xlpm.Payment,IF(OR($C561&lt;&gt;$C560,$C560=""),-PMT($C561/12,COUNT($A561:$A$625),$H560),$D560),
_xlpm.IsPrincipalRemainingZeroCondition,ROUND($H560,2)=0,
_xlpm.IsPrincipalRemainingBlankCondition,$H560="",
_xlpm.IsPeriodBlankCondition,ISBLANK($A561),
_xlpm.Calculation,IF(_xlpm.IsPeriodBlankCondition,"",IF(_xlpm.IsPrincipalRemainingBlankCondition,"",IF(_xlpm.IsPrincipalRemainingZeroCondition,"",_xlpm.Payment))),
_xlpm.Calculation
)</f>
        <v/>
      </c>
      <c r="E561" s="5" t="str">
        <f>_xlfn.LET(
_xlpm.StartingPrincipalBalance,$H560,
_xlpm.IsPrincipalRemainingZeroCondition,ROUND($H560,2)=0,
_xlpm.IsPrincipalRemainingBlankCondition,$H560="",
_xlpm.IsPeriodBlankCondition,ISBLANK($A561),
_xlpm.Calculation,IF(_xlpm.IsPeriodBlankCondition,"",IF(_xlpm.IsPrincipalRemainingBlankCondition,"",IF(_xlpm.IsPrincipalRemainingZeroCondition,"",_xlpm.StartingPrincipalBalance))),
_xlpm.Calculation
)</f>
        <v/>
      </c>
      <c r="F561" s="5" t="str" cm="1">
        <f t="array" ref="F561">_xlfn.LET(
_xlpm.InterestCalculation,$H560*($C561/12),
_xlpm.IsPrincipalRemainingZeroCondition,ROUND($H560,2)=0,
_xlpm.IsPrincipalRemainingBlankCondition,$H560="",
_xlpm.IsPeriodBlankCondition,ISBLANK($A561),
_xlpm.Calculation,IF(_xlpm.IsPeriodBlankCondition,"",IF(_xlpm.IsPrincipalRemainingBlankCondition,"",IF(_xlpm.IsPrincipalRemainingZeroCondition,"",_xlpm.InterestCalculation))),
_xlpm.Calculation
)</f>
        <v/>
      </c>
      <c r="G561" s="5" t="str">
        <f>_xlfn.LET(
_xlpm.PrincipalOwedCalculation,$D561-$F561,
_xlpm.IsPrincipalLessThenOrEqualToMonthlyPaymentCondition,$H560&lt;=$D561,
_xlpm.IsPrincipalZeroCondition,ROUND($H560,2) = 0,
_xlpm.IsPrincipalRemainingBlankCondition,$H560="",
_xlpm.IsPeriodBlankCondition,ISBLANK($A561),
_xlpm.Calculation,IF(_xlpm.IsPeriodBlankCondition,"",IF(_xlpm.IsPrincipalRemainingBlankCondition,"",IF(_xlpm.IsPrincipalZeroCondition,"",IF(_xlpm.IsPrincipalLessThenOrEqualToMonthlyPaymentCondition,$H560,_xlpm.PrincipalOwedCalculation)))),
_xlpm.Calculation
)</f>
        <v/>
      </c>
      <c r="H561" s="5" t="str">
        <f>_xlfn.LET(
_xlpm.StartingBalanceGreaterThanPrincipalOwedPlusPrepaymentCondition,$E561&gt;=$G561,
_xlpm.IsPrincpalOwedPlusPrepaymentLessThanOrEqualToPrincipalRemainingCondition,ROUND($G561,2)&lt;=ROUND($H560,2),
_xlpm.IsCurrentPrincapalOwedAmtGreaterThanPrevPrincipalOwedCondition,$G560&gt;$H560,
_xlpm.IsPrincipalZeroCondition,ROUND($H560,2) = 0,
_xlpm.IsPrincipalRemainingBlankCondition,$H560="",
_xlpm.IsPeriodBlankCondition,ISBLANK($A561),
_xlpm.Calculation,IF(_xlpm.IsPeriodBlankCondition,"",IF(_xlpm.IsPrincipalRemainingBlankCondition,"",IF(_xlpm.IsPrincipalZeroCondition,"",IF(_xlpm.StartingBalanceGreaterThanPrincipalOwedPlusPrepaymentCondition,$E561-$G561,0)))),
_xlpm.Calculation
)</f>
        <v/>
      </c>
      <c r="I561" s="5" t="str">
        <f>_xlfn.LET(
_xlpm.PrincpalRemainingCalculation,$B$11,
_xlpm.IsPrincipalZeroCondition,ROUND($H560,2) = 0,
_xlpm.IsPrincipalRemainingBlankCondition,$H560="",
_xlpm.IsPeriodBlankCondition,ISBLANK($A561),
_xlpm.Calculation,IF(_xlpm.IsPeriodBlankCondition,"",IF(_xlpm.IsPrincipalRemainingBlankCondition,"",IF(_xlpm.IsPrincipalZeroCondition,"",_xlpm.PrincpalRemainingCalculation))),
_xlpm.Calculation
)</f>
        <v/>
      </c>
      <c r="J561" s="5" t="str">
        <f>_xlfn.LET(
_xlpm.IsPrincipalRemainingLessThanOrEqualToPMICutoffAmtCondition,$H560&lt;=$B$2*(1-$B$13),
_xlpm.PMIMonthlyPayment,$B$17,
_xlpm.IsPrincipalZeroCondition,ROUND($H560,2) = 0,
_xlpm.IsPrincipalRemainingBlankCondition,$H560="",
_xlpm.IsPeriodBlankCondition,ISBLANK($A561),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61" s="5" t="str">
        <f>_xlfn.LET(
_xlpm.IfPMIOwedIsBlank,IF($J561 = "",0,$J561),
_xlpm.TotalMonthlyPaymentCalculation,$F561+$G561+$I561+_xlpm.IfPMIOwedIsBlank,
_xlpm.IsPrincipalZeroCondition,ROUND($H560,2) = 0,
_xlpm.IsPrincipalRemainingBlankCondition,$H560="",
_xlpm.IsPeriodBlankCondition,ISBLANK($A561),
_xlpm.Calculation,IF(_xlpm.IsPeriodBlankCondition,"",IF(_xlpm.IsPrincipalRemainingBlankCondition,"",IF(_xlpm.IsPrincipalZeroCondition,"",_xlpm.TotalMonthlyPaymentCalculation))),
_xlpm.Calculation
)</f>
        <v/>
      </c>
      <c r="N561" s="5"/>
    </row>
    <row r="562" spans="2:14" x14ac:dyDescent="0.3">
      <c r="B562" s="53" t="str">
        <f t="shared" si="8"/>
        <v/>
      </c>
      <c r="C562" s="70" t="str">
        <f>IF(ISBLANK($A562),"",'Variable Mortgage Schedule'!$C562)</f>
        <v/>
      </c>
      <c r="D562" s="63" t="str">
        <f>_xlfn.LET(
_xlpm.Payment,IF(OR($C562&lt;&gt;$C561,$C561=""),-PMT($C562/12,COUNT($A562:$A$625),$H561),$D561),
_xlpm.IsPrincipalRemainingZeroCondition,ROUND($H561,2)=0,
_xlpm.IsPrincipalRemainingBlankCondition,$H561="",
_xlpm.IsPeriodBlankCondition,ISBLANK($A562),
_xlpm.Calculation,IF(_xlpm.IsPeriodBlankCondition,"",IF(_xlpm.IsPrincipalRemainingBlankCondition,"",IF(_xlpm.IsPrincipalRemainingZeroCondition,"",_xlpm.Payment))),
_xlpm.Calculation
)</f>
        <v/>
      </c>
      <c r="E562" s="5" t="str">
        <f>_xlfn.LET(
_xlpm.StartingPrincipalBalance,$H561,
_xlpm.IsPrincipalRemainingZeroCondition,ROUND($H561,2)=0,
_xlpm.IsPrincipalRemainingBlankCondition,$H561="",
_xlpm.IsPeriodBlankCondition,ISBLANK($A562),
_xlpm.Calculation,IF(_xlpm.IsPeriodBlankCondition,"",IF(_xlpm.IsPrincipalRemainingBlankCondition,"",IF(_xlpm.IsPrincipalRemainingZeroCondition,"",_xlpm.StartingPrincipalBalance))),
_xlpm.Calculation
)</f>
        <v/>
      </c>
      <c r="F562" s="5" t="str" cm="1">
        <f t="array" ref="F562">_xlfn.LET(
_xlpm.InterestCalculation,$H561*($C562/12),
_xlpm.IsPrincipalRemainingZeroCondition,ROUND($H561,2)=0,
_xlpm.IsPrincipalRemainingBlankCondition,$H561="",
_xlpm.IsPeriodBlankCondition,ISBLANK($A562),
_xlpm.Calculation,IF(_xlpm.IsPeriodBlankCondition,"",IF(_xlpm.IsPrincipalRemainingBlankCondition,"",IF(_xlpm.IsPrincipalRemainingZeroCondition,"",_xlpm.InterestCalculation))),
_xlpm.Calculation
)</f>
        <v/>
      </c>
      <c r="G562" s="5" t="str">
        <f>_xlfn.LET(
_xlpm.PrincipalOwedCalculation,$D562-$F562,
_xlpm.IsPrincipalLessThenOrEqualToMonthlyPaymentCondition,$H561&lt;=$D562,
_xlpm.IsPrincipalZeroCondition,ROUND($H561,2) = 0,
_xlpm.IsPrincipalRemainingBlankCondition,$H561="",
_xlpm.IsPeriodBlankCondition,ISBLANK($A562),
_xlpm.Calculation,IF(_xlpm.IsPeriodBlankCondition,"",IF(_xlpm.IsPrincipalRemainingBlankCondition,"",IF(_xlpm.IsPrincipalZeroCondition,"",IF(_xlpm.IsPrincipalLessThenOrEqualToMonthlyPaymentCondition,$H561,_xlpm.PrincipalOwedCalculation)))),
_xlpm.Calculation
)</f>
        <v/>
      </c>
      <c r="H562" s="5" t="str">
        <f>_xlfn.LET(
_xlpm.StartingBalanceGreaterThanPrincipalOwedPlusPrepaymentCondition,$E562&gt;=$G562,
_xlpm.IsPrincpalOwedPlusPrepaymentLessThanOrEqualToPrincipalRemainingCondition,ROUND($G562,2)&lt;=ROUND($H561,2),
_xlpm.IsCurrentPrincapalOwedAmtGreaterThanPrevPrincipalOwedCondition,$G561&gt;$H561,
_xlpm.IsPrincipalZeroCondition,ROUND($H561,2) = 0,
_xlpm.IsPrincipalRemainingBlankCondition,$H561="",
_xlpm.IsPeriodBlankCondition,ISBLANK($A562),
_xlpm.Calculation,IF(_xlpm.IsPeriodBlankCondition,"",IF(_xlpm.IsPrincipalRemainingBlankCondition,"",IF(_xlpm.IsPrincipalZeroCondition,"",IF(_xlpm.StartingBalanceGreaterThanPrincipalOwedPlusPrepaymentCondition,$E562-$G562,0)))),
_xlpm.Calculation
)</f>
        <v/>
      </c>
      <c r="I562" s="5" t="str">
        <f>_xlfn.LET(
_xlpm.PrincpalRemainingCalculation,$B$11,
_xlpm.IsPrincipalZeroCondition,ROUND($H561,2) = 0,
_xlpm.IsPrincipalRemainingBlankCondition,$H561="",
_xlpm.IsPeriodBlankCondition,ISBLANK($A562),
_xlpm.Calculation,IF(_xlpm.IsPeriodBlankCondition,"",IF(_xlpm.IsPrincipalRemainingBlankCondition,"",IF(_xlpm.IsPrincipalZeroCondition,"",_xlpm.PrincpalRemainingCalculation))),
_xlpm.Calculation
)</f>
        <v/>
      </c>
      <c r="J562" s="5" t="str">
        <f>_xlfn.LET(
_xlpm.IsPrincipalRemainingLessThanOrEqualToPMICutoffAmtCondition,$H561&lt;=$B$2*(1-$B$13),
_xlpm.PMIMonthlyPayment,$B$17,
_xlpm.IsPrincipalZeroCondition,ROUND($H561,2) = 0,
_xlpm.IsPrincipalRemainingBlankCondition,$H561="",
_xlpm.IsPeriodBlankCondition,ISBLANK($A562),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62" s="5" t="str">
        <f>_xlfn.LET(
_xlpm.IfPMIOwedIsBlank,IF($J562 = "",0,$J562),
_xlpm.TotalMonthlyPaymentCalculation,$F562+$G562+$I562+_xlpm.IfPMIOwedIsBlank,
_xlpm.IsPrincipalZeroCondition,ROUND($H561,2) = 0,
_xlpm.IsPrincipalRemainingBlankCondition,$H561="",
_xlpm.IsPeriodBlankCondition,ISBLANK($A562),
_xlpm.Calculation,IF(_xlpm.IsPeriodBlankCondition,"",IF(_xlpm.IsPrincipalRemainingBlankCondition,"",IF(_xlpm.IsPrincipalZeroCondition,"",_xlpm.TotalMonthlyPaymentCalculation))),
_xlpm.Calculation
)</f>
        <v/>
      </c>
      <c r="N562" s="5"/>
    </row>
    <row r="563" spans="2:14" x14ac:dyDescent="0.3">
      <c r="B563" s="53" t="str">
        <f t="shared" si="8"/>
        <v/>
      </c>
      <c r="C563" s="70" t="str">
        <f>IF(ISBLANK($A563),"",'Variable Mortgage Schedule'!$C563)</f>
        <v/>
      </c>
      <c r="D563" s="63" t="str">
        <f>_xlfn.LET(
_xlpm.Payment,IF(OR($C563&lt;&gt;$C562,$C562=""),-PMT($C563/12,COUNT($A563:$A$625),$H562),$D562),
_xlpm.IsPrincipalRemainingZeroCondition,ROUND($H562,2)=0,
_xlpm.IsPrincipalRemainingBlankCondition,$H562="",
_xlpm.IsPeriodBlankCondition,ISBLANK($A563),
_xlpm.Calculation,IF(_xlpm.IsPeriodBlankCondition,"",IF(_xlpm.IsPrincipalRemainingBlankCondition,"",IF(_xlpm.IsPrincipalRemainingZeroCondition,"",_xlpm.Payment))),
_xlpm.Calculation
)</f>
        <v/>
      </c>
      <c r="E563" s="5" t="str">
        <f>_xlfn.LET(
_xlpm.StartingPrincipalBalance,$H562,
_xlpm.IsPrincipalRemainingZeroCondition,ROUND($H562,2)=0,
_xlpm.IsPrincipalRemainingBlankCondition,$H562="",
_xlpm.IsPeriodBlankCondition,ISBLANK($A563),
_xlpm.Calculation,IF(_xlpm.IsPeriodBlankCondition,"",IF(_xlpm.IsPrincipalRemainingBlankCondition,"",IF(_xlpm.IsPrincipalRemainingZeroCondition,"",_xlpm.StartingPrincipalBalance))),
_xlpm.Calculation
)</f>
        <v/>
      </c>
      <c r="F563" s="5" t="str" cm="1">
        <f t="array" ref="F563">_xlfn.LET(
_xlpm.InterestCalculation,$H562*($C563/12),
_xlpm.IsPrincipalRemainingZeroCondition,ROUND($H562,2)=0,
_xlpm.IsPrincipalRemainingBlankCondition,$H562="",
_xlpm.IsPeriodBlankCondition,ISBLANK($A563),
_xlpm.Calculation,IF(_xlpm.IsPeriodBlankCondition,"",IF(_xlpm.IsPrincipalRemainingBlankCondition,"",IF(_xlpm.IsPrincipalRemainingZeroCondition,"",_xlpm.InterestCalculation))),
_xlpm.Calculation
)</f>
        <v/>
      </c>
      <c r="G563" s="5" t="str">
        <f>_xlfn.LET(
_xlpm.PrincipalOwedCalculation,$D563-$F563,
_xlpm.IsPrincipalLessThenOrEqualToMonthlyPaymentCondition,$H562&lt;=$D563,
_xlpm.IsPrincipalZeroCondition,ROUND($H562,2) = 0,
_xlpm.IsPrincipalRemainingBlankCondition,$H562="",
_xlpm.IsPeriodBlankCondition,ISBLANK($A563),
_xlpm.Calculation,IF(_xlpm.IsPeriodBlankCondition,"",IF(_xlpm.IsPrincipalRemainingBlankCondition,"",IF(_xlpm.IsPrincipalZeroCondition,"",IF(_xlpm.IsPrincipalLessThenOrEqualToMonthlyPaymentCondition,$H562,_xlpm.PrincipalOwedCalculation)))),
_xlpm.Calculation
)</f>
        <v/>
      </c>
      <c r="H563" s="5" t="str">
        <f>_xlfn.LET(
_xlpm.StartingBalanceGreaterThanPrincipalOwedPlusPrepaymentCondition,$E563&gt;=$G563,
_xlpm.IsPrincpalOwedPlusPrepaymentLessThanOrEqualToPrincipalRemainingCondition,ROUND($G563,2)&lt;=ROUND($H562,2),
_xlpm.IsCurrentPrincapalOwedAmtGreaterThanPrevPrincipalOwedCondition,$G562&gt;$H562,
_xlpm.IsPrincipalZeroCondition,ROUND($H562,2) = 0,
_xlpm.IsPrincipalRemainingBlankCondition,$H562="",
_xlpm.IsPeriodBlankCondition,ISBLANK($A563),
_xlpm.Calculation,IF(_xlpm.IsPeriodBlankCondition,"",IF(_xlpm.IsPrincipalRemainingBlankCondition,"",IF(_xlpm.IsPrincipalZeroCondition,"",IF(_xlpm.StartingBalanceGreaterThanPrincipalOwedPlusPrepaymentCondition,$E563-$G563,0)))),
_xlpm.Calculation
)</f>
        <v/>
      </c>
      <c r="I563" s="5" t="str">
        <f>_xlfn.LET(
_xlpm.PrincpalRemainingCalculation,$B$11,
_xlpm.IsPrincipalZeroCondition,ROUND($H562,2) = 0,
_xlpm.IsPrincipalRemainingBlankCondition,$H562="",
_xlpm.IsPeriodBlankCondition,ISBLANK($A563),
_xlpm.Calculation,IF(_xlpm.IsPeriodBlankCondition,"",IF(_xlpm.IsPrincipalRemainingBlankCondition,"",IF(_xlpm.IsPrincipalZeroCondition,"",_xlpm.PrincpalRemainingCalculation))),
_xlpm.Calculation
)</f>
        <v/>
      </c>
      <c r="J563" s="5" t="str">
        <f>_xlfn.LET(
_xlpm.IsPrincipalRemainingLessThanOrEqualToPMICutoffAmtCondition,$H562&lt;=$B$2*(1-$B$13),
_xlpm.PMIMonthlyPayment,$B$17,
_xlpm.IsPrincipalZeroCondition,ROUND($H562,2) = 0,
_xlpm.IsPrincipalRemainingBlankCondition,$H562="",
_xlpm.IsPeriodBlankCondition,ISBLANK($A563),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63" s="5" t="str">
        <f>_xlfn.LET(
_xlpm.IfPMIOwedIsBlank,IF($J563 = "",0,$J563),
_xlpm.TotalMonthlyPaymentCalculation,$F563+$G563+$I563+_xlpm.IfPMIOwedIsBlank,
_xlpm.IsPrincipalZeroCondition,ROUND($H562,2) = 0,
_xlpm.IsPrincipalRemainingBlankCondition,$H562="",
_xlpm.IsPeriodBlankCondition,ISBLANK($A563),
_xlpm.Calculation,IF(_xlpm.IsPeriodBlankCondition,"",IF(_xlpm.IsPrincipalRemainingBlankCondition,"",IF(_xlpm.IsPrincipalZeroCondition,"",_xlpm.TotalMonthlyPaymentCalculation))),
_xlpm.Calculation
)</f>
        <v/>
      </c>
      <c r="N563" s="5"/>
    </row>
    <row r="564" spans="2:14" x14ac:dyDescent="0.3">
      <c r="B564" s="53" t="str">
        <f t="shared" si="8"/>
        <v/>
      </c>
      <c r="C564" s="70" t="str">
        <f>IF(ISBLANK($A564),"",'Variable Mortgage Schedule'!$C564)</f>
        <v/>
      </c>
      <c r="D564" s="63" t="str">
        <f>_xlfn.LET(
_xlpm.Payment,IF(OR($C564&lt;&gt;$C563,$C563=""),-PMT($C564/12,COUNT($A564:$A$625),$H563),$D563),
_xlpm.IsPrincipalRemainingZeroCondition,ROUND($H563,2)=0,
_xlpm.IsPrincipalRemainingBlankCondition,$H563="",
_xlpm.IsPeriodBlankCondition,ISBLANK($A564),
_xlpm.Calculation,IF(_xlpm.IsPeriodBlankCondition,"",IF(_xlpm.IsPrincipalRemainingBlankCondition,"",IF(_xlpm.IsPrincipalRemainingZeroCondition,"",_xlpm.Payment))),
_xlpm.Calculation
)</f>
        <v/>
      </c>
      <c r="E564" s="5" t="str">
        <f>_xlfn.LET(
_xlpm.StartingPrincipalBalance,$H563,
_xlpm.IsPrincipalRemainingZeroCondition,ROUND($H563,2)=0,
_xlpm.IsPrincipalRemainingBlankCondition,$H563="",
_xlpm.IsPeriodBlankCondition,ISBLANK($A564),
_xlpm.Calculation,IF(_xlpm.IsPeriodBlankCondition,"",IF(_xlpm.IsPrincipalRemainingBlankCondition,"",IF(_xlpm.IsPrincipalRemainingZeroCondition,"",_xlpm.StartingPrincipalBalance))),
_xlpm.Calculation
)</f>
        <v/>
      </c>
      <c r="F564" s="5" t="str" cm="1">
        <f t="array" ref="F564">_xlfn.LET(
_xlpm.InterestCalculation,$H563*($C564/12),
_xlpm.IsPrincipalRemainingZeroCondition,ROUND($H563,2)=0,
_xlpm.IsPrincipalRemainingBlankCondition,$H563="",
_xlpm.IsPeriodBlankCondition,ISBLANK($A564),
_xlpm.Calculation,IF(_xlpm.IsPeriodBlankCondition,"",IF(_xlpm.IsPrincipalRemainingBlankCondition,"",IF(_xlpm.IsPrincipalRemainingZeroCondition,"",_xlpm.InterestCalculation))),
_xlpm.Calculation
)</f>
        <v/>
      </c>
      <c r="G564" s="5" t="str">
        <f>_xlfn.LET(
_xlpm.PrincipalOwedCalculation,$D564-$F564,
_xlpm.IsPrincipalLessThenOrEqualToMonthlyPaymentCondition,$H563&lt;=$D564,
_xlpm.IsPrincipalZeroCondition,ROUND($H563,2) = 0,
_xlpm.IsPrincipalRemainingBlankCondition,$H563="",
_xlpm.IsPeriodBlankCondition,ISBLANK($A564),
_xlpm.Calculation,IF(_xlpm.IsPeriodBlankCondition,"",IF(_xlpm.IsPrincipalRemainingBlankCondition,"",IF(_xlpm.IsPrincipalZeroCondition,"",IF(_xlpm.IsPrincipalLessThenOrEqualToMonthlyPaymentCondition,$H563,_xlpm.PrincipalOwedCalculation)))),
_xlpm.Calculation
)</f>
        <v/>
      </c>
      <c r="H564" s="5" t="str">
        <f>_xlfn.LET(
_xlpm.StartingBalanceGreaterThanPrincipalOwedPlusPrepaymentCondition,$E564&gt;=$G564,
_xlpm.IsPrincpalOwedPlusPrepaymentLessThanOrEqualToPrincipalRemainingCondition,ROUND($G564,2)&lt;=ROUND($H563,2),
_xlpm.IsCurrentPrincapalOwedAmtGreaterThanPrevPrincipalOwedCondition,$G563&gt;$H563,
_xlpm.IsPrincipalZeroCondition,ROUND($H563,2) = 0,
_xlpm.IsPrincipalRemainingBlankCondition,$H563="",
_xlpm.IsPeriodBlankCondition,ISBLANK($A564),
_xlpm.Calculation,IF(_xlpm.IsPeriodBlankCondition,"",IF(_xlpm.IsPrincipalRemainingBlankCondition,"",IF(_xlpm.IsPrincipalZeroCondition,"",IF(_xlpm.StartingBalanceGreaterThanPrincipalOwedPlusPrepaymentCondition,$E564-$G564,0)))),
_xlpm.Calculation
)</f>
        <v/>
      </c>
      <c r="I564" s="5" t="str">
        <f>_xlfn.LET(
_xlpm.PrincpalRemainingCalculation,$B$11,
_xlpm.IsPrincipalZeroCondition,ROUND($H563,2) = 0,
_xlpm.IsPrincipalRemainingBlankCondition,$H563="",
_xlpm.IsPeriodBlankCondition,ISBLANK($A564),
_xlpm.Calculation,IF(_xlpm.IsPeriodBlankCondition,"",IF(_xlpm.IsPrincipalRemainingBlankCondition,"",IF(_xlpm.IsPrincipalZeroCondition,"",_xlpm.PrincpalRemainingCalculation))),
_xlpm.Calculation
)</f>
        <v/>
      </c>
      <c r="J564" s="5" t="str">
        <f>_xlfn.LET(
_xlpm.IsPrincipalRemainingLessThanOrEqualToPMICutoffAmtCondition,$H563&lt;=$B$2*(1-$B$13),
_xlpm.PMIMonthlyPayment,$B$17,
_xlpm.IsPrincipalZeroCondition,ROUND($H563,2) = 0,
_xlpm.IsPrincipalRemainingBlankCondition,$H563="",
_xlpm.IsPeriodBlankCondition,ISBLANK($A564),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64" s="5" t="str">
        <f>_xlfn.LET(
_xlpm.IfPMIOwedIsBlank,IF($J564 = "",0,$J564),
_xlpm.TotalMonthlyPaymentCalculation,$F564+$G564+$I564+_xlpm.IfPMIOwedIsBlank,
_xlpm.IsPrincipalZeroCondition,ROUND($H563,2) = 0,
_xlpm.IsPrincipalRemainingBlankCondition,$H563="",
_xlpm.IsPeriodBlankCondition,ISBLANK($A564),
_xlpm.Calculation,IF(_xlpm.IsPeriodBlankCondition,"",IF(_xlpm.IsPrincipalRemainingBlankCondition,"",IF(_xlpm.IsPrincipalZeroCondition,"",_xlpm.TotalMonthlyPaymentCalculation))),
_xlpm.Calculation
)</f>
        <v/>
      </c>
      <c r="N564" s="5"/>
    </row>
    <row r="565" spans="2:14" x14ac:dyDescent="0.3">
      <c r="B565" s="53" t="str">
        <f t="shared" si="8"/>
        <v/>
      </c>
      <c r="C565" s="70" t="str">
        <f>IF(ISBLANK($A565),"",'Variable Mortgage Schedule'!$C565)</f>
        <v/>
      </c>
      <c r="D565" s="63" t="str">
        <f>_xlfn.LET(
_xlpm.Payment,IF(OR($C565&lt;&gt;$C564,$C564=""),-PMT($C565/12,COUNT($A565:$A$625),$H564),$D564),
_xlpm.IsPrincipalRemainingZeroCondition,ROUND($H564,2)=0,
_xlpm.IsPrincipalRemainingBlankCondition,$H564="",
_xlpm.IsPeriodBlankCondition,ISBLANK($A565),
_xlpm.Calculation,IF(_xlpm.IsPeriodBlankCondition,"",IF(_xlpm.IsPrincipalRemainingBlankCondition,"",IF(_xlpm.IsPrincipalRemainingZeroCondition,"",_xlpm.Payment))),
_xlpm.Calculation
)</f>
        <v/>
      </c>
      <c r="E565" s="5" t="str">
        <f>_xlfn.LET(
_xlpm.StartingPrincipalBalance,$H564,
_xlpm.IsPrincipalRemainingZeroCondition,ROUND($H564,2)=0,
_xlpm.IsPrincipalRemainingBlankCondition,$H564="",
_xlpm.IsPeriodBlankCondition,ISBLANK($A565),
_xlpm.Calculation,IF(_xlpm.IsPeriodBlankCondition,"",IF(_xlpm.IsPrincipalRemainingBlankCondition,"",IF(_xlpm.IsPrincipalRemainingZeroCondition,"",_xlpm.StartingPrincipalBalance))),
_xlpm.Calculation
)</f>
        <v/>
      </c>
      <c r="F565" s="5" t="str" cm="1">
        <f t="array" ref="F565">_xlfn.LET(
_xlpm.InterestCalculation,$H564*($C565/12),
_xlpm.IsPrincipalRemainingZeroCondition,ROUND($H564,2)=0,
_xlpm.IsPrincipalRemainingBlankCondition,$H564="",
_xlpm.IsPeriodBlankCondition,ISBLANK($A565),
_xlpm.Calculation,IF(_xlpm.IsPeriodBlankCondition,"",IF(_xlpm.IsPrincipalRemainingBlankCondition,"",IF(_xlpm.IsPrincipalRemainingZeroCondition,"",_xlpm.InterestCalculation))),
_xlpm.Calculation
)</f>
        <v/>
      </c>
      <c r="G565" s="5" t="str">
        <f>_xlfn.LET(
_xlpm.PrincipalOwedCalculation,$D565-$F565,
_xlpm.IsPrincipalLessThenOrEqualToMonthlyPaymentCondition,$H564&lt;=$D565,
_xlpm.IsPrincipalZeroCondition,ROUND($H564,2) = 0,
_xlpm.IsPrincipalRemainingBlankCondition,$H564="",
_xlpm.IsPeriodBlankCondition,ISBLANK($A565),
_xlpm.Calculation,IF(_xlpm.IsPeriodBlankCondition,"",IF(_xlpm.IsPrincipalRemainingBlankCondition,"",IF(_xlpm.IsPrincipalZeroCondition,"",IF(_xlpm.IsPrincipalLessThenOrEqualToMonthlyPaymentCondition,$H564,_xlpm.PrincipalOwedCalculation)))),
_xlpm.Calculation
)</f>
        <v/>
      </c>
      <c r="H565" s="5" t="str">
        <f>_xlfn.LET(
_xlpm.StartingBalanceGreaterThanPrincipalOwedPlusPrepaymentCondition,$E565&gt;=$G565,
_xlpm.IsPrincpalOwedPlusPrepaymentLessThanOrEqualToPrincipalRemainingCondition,ROUND($G565,2)&lt;=ROUND($H564,2),
_xlpm.IsCurrentPrincapalOwedAmtGreaterThanPrevPrincipalOwedCondition,$G564&gt;$H564,
_xlpm.IsPrincipalZeroCondition,ROUND($H564,2) = 0,
_xlpm.IsPrincipalRemainingBlankCondition,$H564="",
_xlpm.IsPeriodBlankCondition,ISBLANK($A565),
_xlpm.Calculation,IF(_xlpm.IsPeriodBlankCondition,"",IF(_xlpm.IsPrincipalRemainingBlankCondition,"",IF(_xlpm.IsPrincipalZeroCondition,"",IF(_xlpm.StartingBalanceGreaterThanPrincipalOwedPlusPrepaymentCondition,$E565-$G565,0)))),
_xlpm.Calculation
)</f>
        <v/>
      </c>
      <c r="I565" s="5" t="str">
        <f>_xlfn.LET(
_xlpm.PrincpalRemainingCalculation,$B$11,
_xlpm.IsPrincipalZeroCondition,ROUND($H564,2) = 0,
_xlpm.IsPrincipalRemainingBlankCondition,$H564="",
_xlpm.IsPeriodBlankCondition,ISBLANK($A565),
_xlpm.Calculation,IF(_xlpm.IsPeriodBlankCondition,"",IF(_xlpm.IsPrincipalRemainingBlankCondition,"",IF(_xlpm.IsPrincipalZeroCondition,"",_xlpm.PrincpalRemainingCalculation))),
_xlpm.Calculation
)</f>
        <v/>
      </c>
      <c r="J565" s="5" t="str">
        <f>_xlfn.LET(
_xlpm.IsPrincipalRemainingLessThanOrEqualToPMICutoffAmtCondition,$H564&lt;=$B$2*(1-$B$13),
_xlpm.PMIMonthlyPayment,$B$17,
_xlpm.IsPrincipalZeroCondition,ROUND($H564,2) = 0,
_xlpm.IsPrincipalRemainingBlankCondition,$H564="",
_xlpm.IsPeriodBlankCondition,ISBLANK($A565),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65" s="5" t="str">
        <f>_xlfn.LET(
_xlpm.IfPMIOwedIsBlank,IF($J565 = "",0,$J565),
_xlpm.TotalMonthlyPaymentCalculation,$F565+$G565+$I565+_xlpm.IfPMIOwedIsBlank,
_xlpm.IsPrincipalZeroCondition,ROUND($H564,2) = 0,
_xlpm.IsPrincipalRemainingBlankCondition,$H564="",
_xlpm.IsPeriodBlankCondition,ISBLANK($A565),
_xlpm.Calculation,IF(_xlpm.IsPeriodBlankCondition,"",IF(_xlpm.IsPrincipalRemainingBlankCondition,"",IF(_xlpm.IsPrincipalZeroCondition,"",_xlpm.TotalMonthlyPaymentCalculation))),
_xlpm.Calculation
)</f>
        <v/>
      </c>
      <c r="N565" s="5"/>
    </row>
    <row r="566" spans="2:14" x14ac:dyDescent="0.3">
      <c r="B566" s="53" t="str">
        <f t="shared" si="8"/>
        <v/>
      </c>
      <c r="C566" s="70" t="str">
        <f>IF(ISBLANK($A566),"",'Variable Mortgage Schedule'!$C566)</f>
        <v/>
      </c>
      <c r="D566" s="63" t="str">
        <f>_xlfn.LET(
_xlpm.Payment,IF(OR($C566&lt;&gt;$C565,$C565=""),-PMT($C566/12,COUNT($A566:$A$625),$H565),$D565),
_xlpm.IsPrincipalRemainingZeroCondition,ROUND($H565,2)=0,
_xlpm.IsPrincipalRemainingBlankCondition,$H565="",
_xlpm.IsPeriodBlankCondition,ISBLANK($A566),
_xlpm.Calculation,IF(_xlpm.IsPeriodBlankCondition,"",IF(_xlpm.IsPrincipalRemainingBlankCondition,"",IF(_xlpm.IsPrincipalRemainingZeroCondition,"",_xlpm.Payment))),
_xlpm.Calculation
)</f>
        <v/>
      </c>
      <c r="E566" s="5" t="str">
        <f>_xlfn.LET(
_xlpm.StartingPrincipalBalance,$H565,
_xlpm.IsPrincipalRemainingZeroCondition,ROUND($H565,2)=0,
_xlpm.IsPrincipalRemainingBlankCondition,$H565="",
_xlpm.IsPeriodBlankCondition,ISBLANK($A566),
_xlpm.Calculation,IF(_xlpm.IsPeriodBlankCondition,"",IF(_xlpm.IsPrincipalRemainingBlankCondition,"",IF(_xlpm.IsPrincipalRemainingZeroCondition,"",_xlpm.StartingPrincipalBalance))),
_xlpm.Calculation
)</f>
        <v/>
      </c>
      <c r="F566" s="5" t="str" cm="1">
        <f t="array" ref="F566">_xlfn.LET(
_xlpm.InterestCalculation,$H565*($C566/12),
_xlpm.IsPrincipalRemainingZeroCondition,ROUND($H565,2)=0,
_xlpm.IsPrincipalRemainingBlankCondition,$H565="",
_xlpm.IsPeriodBlankCondition,ISBLANK($A566),
_xlpm.Calculation,IF(_xlpm.IsPeriodBlankCondition,"",IF(_xlpm.IsPrincipalRemainingBlankCondition,"",IF(_xlpm.IsPrincipalRemainingZeroCondition,"",_xlpm.InterestCalculation))),
_xlpm.Calculation
)</f>
        <v/>
      </c>
      <c r="G566" s="5" t="str">
        <f>_xlfn.LET(
_xlpm.PrincipalOwedCalculation,$D566-$F566,
_xlpm.IsPrincipalLessThenOrEqualToMonthlyPaymentCondition,$H565&lt;=$D566,
_xlpm.IsPrincipalZeroCondition,ROUND($H565,2) = 0,
_xlpm.IsPrincipalRemainingBlankCondition,$H565="",
_xlpm.IsPeriodBlankCondition,ISBLANK($A566),
_xlpm.Calculation,IF(_xlpm.IsPeriodBlankCondition,"",IF(_xlpm.IsPrincipalRemainingBlankCondition,"",IF(_xlpm.IsPrincipalZeroCondition,"",IF(_xlpm.IsPrincipalLessThenOrEqualToMonthlyPaymentCondition,$H565,_xlpm.PrincipalOwedCalculation)))),
_xlpm.Calculation
)</f>
        <v/>
      </c>
      <c r="H566" s="5" t="str">
        <f>_xlfn.LET(
_xlpm.StartingBalanceGreaterThanPrincipalOwedPlusPrepaymentCondition,$E566&gt;=$G566,
_xlpm.IsPrincpalOwedPlusPrepaymentLessThanOrEqualToPrincipalRemainingCondition,ROUND($G566,2)&lt;=ROUND($H565,2),
_xlpm.IsCurrentPrincapalOwedAmtGreaterThanPrevPrincipalOwedCondition,$G565&gt;$H565,
_xlpm.IsPrincipalZeroCondition,ROUND($H565,2) = 0,
_xlpm.IsPrincipalRemainingBlankCondition,$H565="",
_xlpm.IsPeriodBlankCondition,ISBLANK($A566),
_xlpm.Calculation,IF(_xlpm.IsPeriodBlankCondition,"",IF(_xlpm.IsPrincipalRemainingBlankCondition,"",IF(_xlpm.IsPrincipalZeroCondition,"",IF(_xlpm.StartingBalanceGreaterThanPrincipalOwedPlusPrepaymentCondition,$E566-$G566,0)))),
_xlpm.Calculation
)</f>
        <v/>
      </c>
      <c r="I566" s="5" t="str">
        <f>_xlfn.LET(
_xlpm.PrincpalRemainingCalculation,$B$11,
_xlpm.IsPrincipalZeroCondition,ROUND($H565,2) = 0,
_xlpm.IsPrincipalRemainingBlankCondition,$H565="",
_xlpm.IsPeriodBlankCondition,ISBLANK($A566),
_xlpm.Calculation,IF(_xlpm.IsPeriodBlankCondition,"",IF(_xlpm.IsPrincipalRemainingBlankCondition,"",IF(_xlpm.IsPrincipalZeroCondition,"",_xlpm.PrincpalRemainingCalculation))),
_xlpm.Calculation
)</f>
        <v/>
      </c>
      <c r="J566" s="5" t="str">
        <f>_xlfn.LET(
_xlpm.IsPrincipalRemainingLessThanOrEqualToPMICutoffAmtCondition,$H565&lt;=$B$2*(1-$B$13),
_xlpm.PMIMonthlyPayment,$B$17,
_xlpm.IsPrincipalZeroCondition,ROUND($H565,2) = 0,
_xlpm.IsPrincipalRemainingBlankCondition,$H565="",
_xlpm.IsPeriodBlankCondition,ISBLANK($A566),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66" s="5" t="str">
        <f>_xlfn.LET(
_xlpm.IfPMIOwedIsBlank,IF($J566 = "",0,$J566),
_xlpm.TotalMonthlyPaymentCalculation,$F566+$G566+$I566+_xlpm.IfPMIOwedIsBlank,
_xlpm.IsPrincipalZeroCondition,ROUND($H565,2) = 0,
_xlpm.IsPrincipalRemainingBlankCondition,$H565="",
_xlpm.IsPeriodBlankCondition,ISBLANK($A566),
_xlpm.Calculation,IF(_xlpm.IsPeriodBlankCondition,"",IF(_xlpm.IsPrincipalRemainingBlankCondition,"",IF(_xlpm.IsPrincipalZeroCondition,"",_xlpm.TotalMonthlyPaymentCalculation))),
_xlpm.Calculation
)</f>
        <v/>
      </c>
      <c r="N566" s="5"/>
    </row>
    <row r="567" spans="2:14" x14ac:dyDescent="0.3">
      <c r="B567" s="53" t="str">
        <f t="shared" si="8"/>
        <v/>
      </c>
      <c r="C567" s="70" t="str">
        <f>IF(ISBLANK($A567),"",'Variable Mortgage Schedule'!$C567)</f>
        <v/>
      </c>
      <c r="D567" s="63" t="str">
        <f>_xlfn.LET(
_xlpm.Payment,IF(OR($C567&lt;&gt;$C566,$C566=""),-PMT($C567/12,COUNT($A567:$A$625),$H566),$D566),
_xlpm.IsPrincipalRemainingZeroCondition,ROUND($H566,2)=0,
_xlpm.IsPrincipalRemainingBlankCondition,$H566="",
_xlpm.IsPeriodBlankCondition,ISBLANK($A567),
_xlpm.Calculation,IF(_xlpm.IsPeriodBlankCondition,"",IF(_xlpm.IsPrincipalRemainingBlankCondition,"",IF(_xlpm.IsPrincipalRemainingZeroCondition,"",_xlpm.Payment))),
_xlpm.Calculation
)</f>
        <v/>
      </c>
      <c r="E567" s="5" t="str">
        <f>_xlfn.LET(
_xlpm.StartingPrincipalBalance,$H566,
_xlpm.IsPrincipalRemainingZeroCondition,ROUND($H566,2)=0,
_xlpm.IsPrincipalRemainingBlankCondition,$H566="",
_xlpm.IsPeriodBlankCondition,ISBLANK($A567),
_xlpm.Calculation,IF(_xlpm.IsPeriodBlankCondition,"",IF(_xlpm.IsPrincipalRemainingBlankCondition,"",IF(_xlpm.IsPrincipalRemainingZeroCondition,"",_xlpm.StartingPrincipalBalance))),
_xlpm.Calculation
)</f>
        <v/>
      </c>
      <c r="F567" s="5" t="str" cm="1">
        <f t="array" ref="F567">_xlfn.LET(
_xlpm.InterestCalculation,$H566*($C567/12),
_xlpm.IsPrincipalRemainingZeroCondition,ROUND($H566,2)=0,
_xlpm.IsPrincipalRemainingBlankCondition,$H566="",
_xlpm.IsPeriodBlankCondition,ISBLANK($A567),
_xlpm.Calculation,IF(_xlpm.IsPeriodBlankCondition,"",IF(_xlpm.IsPrincipalRemainingBlankCondition,"",IF(_xlpm.IsPrincipalRemainingZeroCondition,"",_xlpm.InterestCalculation))),
_xlpm.Calculation
)</f>
        <v/>
      </c>
      <c r="G567" s="5" t="str">
        <f>_xlfn.LET(
_xlpm.PrincipalOwedCalculation,$D567-$F567,
_xlpm.IsPrincipalLessThenOrEqualToMonthlyPaymentCondition,$H566&lt;=$D567,
_xlpm.IsPrincipalZeroCondition,ROUND($H566,2) = 0,
_xlpm.IsPrincipalRemainingBlankCondition,$H566="",
_xlpm.IsPeriodBlankCondition,ISBLANK($A567),
_xlpm.Calculation,IF(_xlpm.IsPeriodBlankCondition,"",IF(_xlpm.IsPrincipalRemainingBlankCondition,"",IF(_xlpm.IsPrincipalZeroCondition,"",IF(_xlpm.IsPrincipalLessThenOrEqualToMonthlyPaymentCondition,$H566,_xlpm.PrincipalOwedCalculation)))),
_xlpm.Calculation
)</f>
        <v/>
      </c>
      <c r="H567" s="5" t="str">
        <f>_xlfn.LET(
_xlpm.StartingBalanceGreaterThanPrincipalOwedPlusPrepaymentCondition,$E567&gt;=$G567,
_xlpm.IsPrincpalOwedPlusPrepaymentLessThanOrEqualToPrincipalRemainingCondition,ROUND($G567,2)&lt;=ROUND($H566,2),
_xlpm.IsCurrentPrincapalOwedAmtGreaterThanPrevPrincipalOwedCondition,$G566&gt;$H566,
_xlpm.IsPrincipalZeroCondition,ROUND($H566,2) = 0,
_xlpm.IsPrincipalRemainingBlankCondition,$H566="",
_xlpm.IsPeriodBlankCondition,ISBLANK($A567),
_xlpm.Calculation,IF(_xlpm.IsPeriodBlankCondition,"",IF(_xlpm.IsPrincipalRemainingBlankCondition,"",IF(_xlpm.IsPrincipalZeroCondition,"",IF(_xlpm.StartingBalanceGreaterThanPrincipalOwedPlusPrepaymentCondition,$E567-$G567,0)))),
_xlpm.Calculation
)</f>
        <v/>
      </c>
      <c r="I567" s="5" t="str">
        <f>_xlfn.LET(
_xlpm.PrincpalRemainingCalculation,$B$11,
_xlpm.IsPrincipalZeroCondition,ROUND($H566,2) = 0,
_xlpm.IsPrincipalRemainingBlankCondition,$H566="",
_xlpm.IsPeriodBlankCondition,ISBLANK($A567),
_xlpm.Calculation,IF(_xlpm.IsPeriodBlankCondition,"",IF(_xlpm.IsPrincipalRemainingBlankCondition,"",IF(_xlpm.IsPrincipalZeroCondition,"",_xlpm.PrincpalRemainingCalculation))),
_xlpm.Calculation
)</f>
        <v/>
      </c>
      <c r="J567" s="5" t="str">
        <f>_xlfn.LET(
_xlpm.IsPrincipalRemainingLessThanOrEqualToPMICutoffAmtCondition,$H566&lt;=$B$2*(1-$B$13),
_xlpm.PMIMonthlyPayment,$B$17,
_xlpm.IsPrincipalZeroCondition,ROUND($H566,2) = 0,
_xlpm.IsPrincipalRemainingBlankCondition,$H566="",
_xlpm.IsPeriodBlankCondition,ISBLANK($A567),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67" s="5" t="str">
        <f>_xlfn.LET(
_xlpm.IfPMIOwedIsBlank,IF($J567 = "",0,$J567),
_xlpm.TotalMonthlyPaymentCalculation,$F567+$G567+$I567+_xlpm.IfPMIOwedIsBlank,
_xlpm.IsPrincipalZeroCondition,ROUND($H566,2) = 0,
_xlpm.IsPrincipalRemainingBlankCondition,$H566="",
_xlpm.IsPeriodBlankCondition,ISBLANK($A567),
_xlpm.Calculation,IF(_xlpm.IsPeriodBlankCondition,"",IF(_xlpm.IsPrincipalRemainingBlankCondition,"",IF(_xlpm.IsPrincipalZeroCondition,"",_xlpm.TotalMonthlyPaymentCalculation))),
_xlpm.Calculation
)</f>
        <v/>
      </c>
      <c r="N567" s="5"/>
    </row>
    <row r="568" spans="2:14" x14ac:dyDescent="0.3">
      <c r="B568" s="53" t="str">
        <f t="shared" si="8"/>
        <v/>
      </c>
      <c r="C568" s="70" t="str">
        <f>IF(ISBLANK($A568),"",'Variable Mortgage Schedule'!$C568)</f>
        <v/>
      </c>
      <c r="D568" s="63" t="str">
        <f>_xlfn.LET(
_xlpm.Payment,IF(OR($C568&lt;&gt;$C567,$C567=""),-PMT($C568/12,COUNT($A568:$A$625),$H567),$D567),
_xlpm.IsPrincipalRemainingZeroCondition,ROUND($H567,2)=0,
_xlpm.IsPrincipalRemainingBlankCondition,$H567="",
_xlpm.IsPeriodBlankCondition,ISBLANK($A568),
_xlpm.Calculation,IF(_xlpm.IsPeriodBlankCondition,"",IF(_xlpm.IsPrincipalRemainingBlankCondition,"",IF(_xlpm.IsPrincipalRemainingZeroCondition,"",_xlpm.Payment))),
_xlpm.Calculation
)</f>
        <v/>
      </c>
      <c r="E568" s="5" t="str">
        <f>_xlfn.LET(
_xlpm.StartingPrincipalBalance,$H567,
_xlpm.IsPrincipalRemainingZeroCondition,ROUND($H567,2)=0,
_xlpm.IsPrincipalRemainingBlankCondition,$H567="",
_xlpm.IsPeriodBlankCondition,ISBLANK($A568),
_xlpm.Calculation,IF(_xlpm.IsPeriodBlankCondition,"",IF(_xlpm.IsPrincipalRemainingBlankCondition,"",IF(_xlpm.IsPrincipalRemainingZeroCondition,"",_xlpm.StartingPrincipalBalance))),
_xlpm.Calculation
)</f>
        <v/>
      </c>
      <c r="F568" s="5" t="str" cm="1">
        <f t="array" ref="F568">_xlfn.LET(
_xlpm.InterestCalculation,$H567*($C568/12),
_xlpm.IsPrincipalRemainingZeroCondition,ROUND($H567,2)=0,
_xlpm.IsPrincipalRemainingBlankCondition,$H567="",
_xlpm.IsPeriodBlankCondition,ISBLANK($A568),
_xlpm.Calculation,IF(_xlpm.IsPeriodBlankCondition,"",IF(_xlpm.IsPrincipalRemainingBlankCondition,"",IF(_xlpm.IsPrincipalRemainingZeroCondition,"",_xlpm.InterestCalculation))),
_xlpm.Calculation
)</f>
        <v/>
      </c>
      <c r="G568" s="5" t="str">
        <f>_xlfn.LET(
_xlpm.PrincipalOwedCalculation,$D568-$F568,
_xlpm.IsPrincipalLessThenOrEqualToMonthlyPaymentCondition,$H567&lt;=$D568,
_xlpm.IsPrincipalZeroCondition,ROUND($H567,2) = 0,
_xlpm.IsPrincipalRemainingBlankCondition,$H567="",
_xlpm.IsPeriodBlankCondition,ISBLANK($A568),
_xlpm.Calculation,IF(_xlpm.IsPeriodBlankCondition,"",IF(_xlpm.IsPrincipalRemainingBlankCondition,"",IF(_xlpm.IsPrincipalZeroCondition,"",IF(_xlpm.IsPrincipalLessThenOrEqualToMonthlyPaymentCondition,$H567,_xlpm.PrincipalOwedCalculation)))),
_xlpm.Calculation
)</f>
        <v/>
      </c>
      <c r="H568" s="5" t="str">
        <f>_xlfn.LET(
_xlpm.StartingBalanceGreaterThanPrincipalOwedPlusPrepaymentCondition,$E568&gt;=$G568,
_xlpm.IsPrincpalOwedPlusPrepaymentLessThanOrEqualToPrincipalRemainingCondition,ROUND($G568,2)&lt;=ROUND($H567,2),
_xlpm.IsCurrentPrincapalOwedAmtGreaterThanPrevPrincipalOwedCondition,$G567&gt;$H567,
_xlpm.IsPrincipalZeroCondition,ROUND($H567,2) = 0,
_xlpm.IsPrincipalRemainingBlankCondition,$H567="",
_xlpm.IsPeriodBlankCondition,ISBLANK($A568),
_xlpm.Calculation,IF(_xlpm.IsPeriodBlankCondition,"",IF(_xlpm.IsPrincipalRemainingBlankCondition,"",IF(_xlpm.IsPrincipalZeroCondition,"",IF(_xlpm.StartingBalanceGreaterThanPrincipalOwedPlusPrepaymentCondition,$E568-$G568,0)))),
_xlpm.Calculation
)</f>
        <v/>
      </c>
      <c r="I568" s="5" t="str">
        <f>_xlfn.LET(
_xlpm.PrincpalRemainingCalculation,$B$11,
_xlpm.IsPrincipalZeroCondition,ROUND($H567,2) = 0,
_xlpm.IsPrincipalRemainingBlankCondition,$H567="",
_xlpm.IsPeriodBlankCondition,ISBLANK($A568),
_xlpm.Calculation,IF(_xlpm.IsPeriodBlankCondition,"",IF(_xlpm.IsPrincipalRemainingBlankCondition,"",IF(_xlpm.IsPrincipalZeroCondition,"",_xlpm.PrincpalRemainingCalculation))),
_xlpm.Calculation
)</f>
        <v/>
      </c>
      <c r="J568" s="5" t="str">
        <f>_xlfn.LET(
_xlpm.IsPrincipalRemainingLessThanOrEqualToPMICutoffAmtCondition,$H567&lt;=$B$2*(1-$B$13),
_xlpm.PMIMonthlyPayment,$B$17,
_xlpm.IsPrincipalZeroCondition,ROUND($H567,2) = 0,
_xlpm.IsPrincipalRemainingBlankCondition,$H567="",
_xlpm.IsPeriodBlankCondition,ISBLANK($A568),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68" s="5" t="str">
        <f>_xlfn.LET(
_xlpm.IfPMIOwedIsBlank,IF($J568 = "",0,$J568),
_xlpm.TotalMonthlyPaymentCalculation,$F568+$G568+$I568+_xlpm.IfPMIOwedIsBlank,
_xlpm.IsPrincipalZeroCondition,ROUND($H567,2) = 0,
_xlpm.IsPrincipalRemainingBlankCondition,$H567="",
_xlpm.IsPeriodBlankCondition,ISBLANK($A568),
_xlpm.Calculation,IF(_xlpm.IsPeriodBlankCondition,"",IF(_xlpm.IsPrincipalRemainingBlankCondition,"",IF(_xlpm.IsPrincipalZeroCondition,"",_xlpm.TotalMonthlyPaymentCalculation))),
_xlpm.Calculation
)</f>
        <v/>
      </c>
      <c r="N568" s="5"/>
    </row>
    <row r="569" spans="2:14" x14ac:dyDescent="0.3">
      <c r="B569" s="53" t="str">
        <f t="shared" si="8"/>
        <v/>
      </c>
      <c r="C569" s="70" t="str">
        <f>IF(ISBLANK($A569),"",'Variable Mortgage Schedule'!$C569)</f>
        <v/>
      </c>
      <c r="D569" s="63" t="str">
        <f>_xlfn.LET(
_xlpm.Payment,IF(OR($C569&lt;&gt;$C568,$C568=""),-PMT($C569/12,COUNT($A569:$A$625),$H568),$D568),
_xlpm.IsPrincipalRemainingZeroCondition,ROUND($H568,2)=0,
_xlpm.IsPrincipalRemainingBlankCondition,$H568="",
_xlpm.IsPeriodBlankCondition,ISBLANK($A569),
_xlpm.Calculation,IF(_xlpm.IsPeriodBlankCondition,"",IF(_xlpm.IsPrincipalRemainingBlankCondition,"",IF(_xlpm.IsPrincipalRemainingZeroCondition,"",_xlpm.Payment))),
_xlpm.Calculation
)</f>
        <v/>
      </c>
      <c r="E569" s="5" t="str">
        <f>_xlfn.LET(
_xlpm.StartingPrincipalBalance,$H568,
_xlpm.IsPrincipalRemainingZeroCondition,ROUND($H568,2)=0,
_xlpm.IsPrincipalRemainingBlankCondition,$H568="",
_xlpm.IsPeriodBlankCondition,ISBLANK($A569),
_xlpm.Calculation,IF(_xlpm.IsPeriodBlankCondition,"",IF(_xlpm.IsPrincipalRemainingBlankCondition,"",IF(_xlpm.IsPrincipalRemainingZeroCondition,"",_xlpm.StartingPrincipalBalance))),
_xlpm.Calculation
)</f>
        <v/>
      </c>
      <c r="F569" s="5" t="str" cm="1">
        <f t="array" ref="F569">_xlfn.LET(
_xlpm.InterestCalculation,$H568*($C569/12),
_xlpm.IsPrincipalRemainingZeroCondition,ROUND($H568,2)=0,
_xlpm.IsPrincipalRemainingBlankCondition,$H568="",
_xlpm.IsPeriodBlankCondition,ISBLANK($A569),
_xlpm.Calculation,IF(_xlpm.IsPeriodBlankCondition,"",IF(_xlpm.IsPrincipalRemainingBlankCondition,"",IF(_xlpm.IsPrincipalRemainingZeroCondition,"",_xlpm.InterestCalculation))),
_xlpm.Calculation
)</f>
        <v/>
      </c>
      <c r="G569" s="5" t="str">
        <f>_xlfn.LET(
_xlpm.PrincipalOwedCalculation,$D569-$F569,
_xlpm.IsPrincipalLessThenOrEqualToMonthlyPaymentCondition,$H568&lt;=$D569,
_xlpm.IsPrincipalZeroCondition,ROUND($H568,2) = 0,
_xlpm.IsPrincipalRemainingBlankCondition,$H568="",
_xlpm.IsPeriodBlankCondition,ISBLANK($A569),
_xlpm.Calculation,IF(_xlpm.IsPeriodBlankCondition,"",IF(_xlpm.IsPrincipalRemainingBlankCondition,"",IF(_xlpm.IsPrincipalZeroCondition,"",IF(_xlpm.IsPrincipalLessThenOrEqualToMonthlyPaymentCondition,$H568,_xlpm.PrincipalOwedCalculation)))),
_xlpm.Calculation
)</f>
        <v/>
      </c>
      <c r="H569" s="5" t="str">
        <f>_xlfn.LET(
_xlpm.StartingBalanceGreaterThanPrincipalOwedPlusPrepaymentCondition,$E569&gt;=$G569,
_xlpm.IsPrincpalOwedPlusPrepaymentLessThanOrEqualToPrincipalRemainingCondition,ROUND($G569,2)&lt;=ROUND($H568,2),
_xlpm.IsCurrentPrincapalOwedAmtGreaterThanPrevPrincipalOwedCondition,$G568&gt;$H568,
_xlpm.IsPrincipalZeroCondition,ROUND($H568,2) = 0,
_xlpm.IsPrincipalRemainingBlankCondition,$H568="",
_xlpm.IsPeriodBlankCondition,ISBLANK($A569),
_xlpm.Calculation,IF(_xlpm.IsPeriodBlankCondition,"",IF(_xlpm.IsPrincipalRemainingBlankCondition,"",IF(_xlpm.IsPrincipalZeroCondition,"",IF(_xlpm.StartingBalanceGreaterThanPrincipalOwedPlusPrepaymentCondition,$E569-$G569,0)))),
_xlpm.Calculation
)</f>
        <v/>
      </c>
      <c r="I569" s="5" t="str">
        <f>_xlfn.LET(
_xlpm.PrincpalRemainingCalculation,$B$11,
_xlpm.IsPrincipalZeroCondition,ROUND($H568,2) = 0,
_xlpm.IsPrincipalRemainingBlankCondition,$H568="",
_xlpm.IsPeriodBlankCondition,ISBLANK($A569),
_xlpm.Calculation,IF(_xlpm.IsPeriodBlankCondition,"",IF(_xlpm.IsPrincipalRemainingBlankCondition,"",IF(_xlpm.IsPrincipalZeroCondition,"",_xlpm.PrincpalRemainingCalculation))),
_xlpm.Calculation
)</f>
        <v/>
      </c>
      <c r="J569" s="5" t="str">
        <f>_xlfn.LET(
_xlpm.IsPrincipalRemainingLessThanOrEqualToPMICutoffAmtCondition,$H568&lt;=$B$2*(1-$B$13),
_xlpm.PMIMonthlyPayment,$B$17,
_xlpm.IsPrincipalZeroCondition,ROUND($H568,2) = 0,
_xlpm.IsPrincipalRemainingBlankCondition,$H568="",
_xlpm.IsPeriodBlankCondition,ISBLANK($A569),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69" s="5" t="str">
        <f>_xlfn.LET(
_xlpm.IfPMIOwedIsBlank,IF($J569 = "",0,$J569),
_xlpm.TotalMonthlyPaymentCalculation,$F569+$G569+$I569+_xlpm.IfPMIOwedIsBlank,
_xlpm.IsPrincipalZeroCondition,ROUND($H568,2) = 0,
_xlpm.IsPrincipalRemainingBlankCondition,$H568="",
_xlpm.IsPeriodBlankCondition,ISBLANK($A569),
_xlpm.Calculation,IF(_xlpm.IsPeriodBlankCondition,"",IF(_xlpm.IsPrincipalRemainingBlankCondition,"",IF(_xlpm.IsPrincipalZeroCondition,"",_xlpm.TotalMonthlyPaymentCalculation))),
_xlpm.Calculation
)</f>
        <v/>
      </c>
      <c r="N569" s="5"/>
    </row>
    <row r="570" spans="2:14" x14ac:dyDescent="0.3">
      <c r="B570" s="53" t="str">
        <f t="shared" si="8"/>
        <v/>
      </c>
      <c r="C570" s="70" t="str">
        <f>IF(ISBLANK($A570),"",'Variable Mortgage Schedule'!$C570)</f>
        <v/>
      </c>
      <c r="D570" s="63" t="str">
        <f>_xlfn.LET(
_xlpm.Payment,IF(OR($C570&lt;&gt;$C569,$C569=""),-PMT($C570/12,COUNT($A570:$A$625),$H569),$D569),
_xlpm.IsPrincipalRemainingZeroCondition,ROUND($H569,2)=0,
_xlpm.IsPrincipalRemainingBlankCondition,$H569="",
_xlpm.IsPeriodBlankCondition,ISBLANK($A570),
_xlpm.Calculation,IF(_xlpm.IsPeriodBlankCondition,"",IF(_xlpm.IsPrincipalRemainingBlankCondition,"",IF(_xlpm.IsPrincipalRemainingZeroCondition,"",_xlpm.Payment))),
_xlpm.Calculation
)</f>
        <v/>
      </c>
      <c r="E570" s="5" t="str">
        <f>_xlfn.LET(
_xlpm.StartingPrincipalBalance,$H569,
_xlpm.IsPrincipalRemainingZeroCondition,ROUND($H569,2)=0,
_xlpm.IsPrincipalRemainingBlankCondition,$H569="",
_xlpm.IsPeriodBlankCondition,ISBLANK($A570),
_xlpm.Calculation,IF(_xlpm.IsPeriodBlankCondition,"",IF(_xlpm.IsPrincipalRemainingBlankCondition,"",IF(_xlpm.IsPrincipalRemainingZeroCondition,"",_xlpm.StartingPrincipalBalance))),
_xlpm.Calculation
)</f>
        <v/>
      </c>
      <c r="F570" s="5" t="str" cm="1">
        <f t="array" ref="F570">_xlfn.LET(
_xlpm.InterestCalculation,$H569*($C570/12),
_xlpm.IsPrincipalRemainingZeroCondition,ROUND($H569,2)=0,
_xlpm.IsPrincipalRemainingBlankCondition,$H569="",
_xlpm.IsPeriodBlankCondition,ISBLANK($A570),
_xlpm.Calculation,IF(_xlpm.IsPeriodBlankCondition,"",IF(_xlpm.IsPrincipalRemainingBlankCondition,"",IF(_xlpm.IsPrincipalRemainingZeroCondition,"",_xlpm.InterestCalculation))),
_xlpm.Calculation
)</f>
        <v/>
      </c>
      <c r="G570" s="5" t="str">
        <f>_xlfn.LET(
_xlpm.PrincipalOwedCalculation,$D570-$F570,
_xlpm.IsPrincipalLessThenOrEqualToMonthlyPaymentCondition,$H569&lt;=$D570,
_xlpm.IsPrincipalZeroCondition,ROUND($H569,2) = 0,
_xlpm.IsPrincipalRemainingBlankCondition,$H569="",
_xlpm.IsPeriodBlankCondition,ISBLANK($A570),
_xlpm.Calculation,IF(_xlpm.IsPeriodBlankCondition,"",IF(_xlpm.IsPrincipalRemainingBlankCondition,"",IF(_xlpm.IsPrincipalZeroCondition,"",IF(_xlpm.IsPrincipalLessThenOrEqualToMonthlyPaymentCondition,$H569,_xlpm.PrincipalOwedCalculation)))),
_xlpm.Calculation
)</f>
        <v/>
      </c>
      <c r="H570" s="5" t="str">
        <f>_xlfn.LET(
_xlpm.StartingBalanceGreaterThanPrincipalOwedPlusPrepaymentCondition,$E570&gt;=$G570,
_xlpm.IsPrincpalOwedPlusPrepaymentLessThanOrEqualToPrincipalRemainingCondition,ROUND($G570,2)&lt;=ROUND($H569,2),
_xlpm.IsCurrentPrincapalOwedAmtGreaterThanPrevPrincipalOwedCondition,$G569&gt;$H569,
_xlpm.IsPrincipalZeroCondition,ROUND($H569,2) = 0,
_xlpm.IsPrincipalRemainingBlankCondition,$H569="",
_xlpm.IsPeriodBlankCondition,ISBLANK($A570),
_xlpm.Calculation,IF(_xlpm.IsPeriodBlankCondition,"",IF(_xlpm.IsPrincipalRemainingBlankCondition,"",IF(_xlpm.IsPrincipalZeroCondition,"",IF(_xlpm.StartingBalanceGreaterThanPrincipalOwedPlusPrepaymentCondition,$E570-$G570,0)))),
_xlpm.Calculation
)</f>
        <v/>
      </c>
      <c r="I570" s="5" t="str">
        <f>_xlfn.LET(
_xlpm.PrincpalRemainingCalculation,$B$11,
_xlpm.IsPrincipalZeroCondition,ROUND($H569,2) = 0,
_xlpm.IsPrincipalRemainingBlankCondition,$H569="",
_xlpm.IsPeriodBlankCondition,ISBLANK($A570),
_xlpm.Calculation,IF(_xlpm.IsPeriodBlankCondition,"",IF(_xlpm.IsPrincipalRemainingBlankCondition,"",IF(_xlpm.IsPrincipalZeroCondition,"",_xlpm.PrincpalRemainingCalculation))),
_xlpm.Calculation
)</f>
        <v/>
      </c>
      <c r="J570" s="5" t="str">
        <f>_xlfn.LET(
_xlpm.IsPrincipalRemainingLessThanOrEqualToPMICutoffAmtCondition,$H569&lt;=$B$2*(1-$B$13),
_xlpm.PMIMonthlyPayment,$B$17,
_xlpm.IsPrincipalZeroCondition,ROUND($H569,2) = 0,
_xlpm.IsPrincipalRemainingBlankCondition,$H569="",
_xlpm.IsPeriodBlankCondition,ISBLANK($A570),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70" s="5" t="str">
        <f>_xlfn.LET(
_xlpm.IfPMIOwedIsBlank,IF($J570 = "",0,$J570),
_xlpm.TotalMonthlyPaymentCalculation,$F570+$G570+$I570+_xlpm.IfPMIOwedIsBlank,
_xlpm.IsPrincipalZeroCondition,ROUND($H569,2) = 0,
_xlpm.IsPrincipalRemainingBlankCondition,$H569="",
_xlpm.IsPeriodBlankCondition,ISBLANK($A570),
_xlpm.Calculation,IF(_xlpm.IsPeriodBlankCondition,"",IF(_xlpm.IsPrincipalRemainingBlankCondition,"",IF(_xlpm.IsPrincipalZeroCondition,"",_xlpm.TotalMonthlyPaymentCalculation))),
_xlpm.Calculation
)</f>
        <v/>
      </c>
      <c r="N570" s="5"/>
    </row>
    <row r="571" spans="2:14" x14ac:dyDescent="0.3">
      <c r="B571" s="53" t="str">
        <f t="shared" si="8"/>
        <v/>
      </c>
      <c r="C571" s="70" t="str">
        <f>IF(ISBLANK($A571),"",'Variable Mortgage Schedule'!$C571)</f>
        <v/>
      </c>
      <c r="D571" s="63" t="str">
        <f>_xlfn.LET(
_xlpm.Payment,IF(OR($C571&lt;&gt;$C570,$C570=""),-PMT($C571/12,COUNT($A571:$A$625),$H570),$D570),
_xlpm.IsPrincipalRemainingZeroCondition,ROUND($H570,2)=0,
_xlpm.IsPrincipalRemainingBlankCondition,$H570="",
_xlpm.IsPeriodBlankCondition,ISBLANK($A571),
_xlpm.Calculation,IF(_xlpm.IsPeriodBlankCondition,"",IF(_xlpm.IsPrincipalRemainingBlankCondition,"",IF(_xlpm.IsPrincipalRemainingZeroCondition,"",_xlpm.Payment))),
_xlpm.Calculation
)</f>
        <v/>
      </c>
      <c r="E571" s="5" t="str">
        <f>_xlfn.LET(
_xlpm.StartingPrincipalBalance,$H570,
_xlpm.IsPrincipalRemainingZeroCondition,ROUND($H570,2)=0,
_xlpm.IsPrincipalRemainingBlankCondition,$H570="",
_xlpm.IsPeriodBlankCondition,ISBLANK($A571),
_xlpm.Calculation,IF(_xlpm.IsPeriodBlankCondition,"",IF(_xlpm.IsPrincipalRemainingBlankCondition,"",IF(_xlpm.IsPrincipalRemainingZeroCondition,"",_xlpm.StartingPrincipalBalance))),
_xlpm.Calculation
)</f>
        <v/>
      </c>
      <c r="F571" s="5" t="str" cm="1">
        <f t="array" ref="F571">_xlfn.LET(
_xlpm.InterestCalculation,$H570*($C571/12),
_xlpm.IsPrincipalRemainingZeroCondition,ROUND($H570,2)=0,
_xlpm.IsPrincipalRemainingBlankCondition,$H570="",
_xlpm.IsPeriodBlankCondition,ISBLANK($A571),
_xlpm.Calculation,IF(_xlpm.IsPeriodBlankCondition,"",IF(_xlpm.IsPrincipalRemainingBlankCondition,"",IF(_xlpm.IsPrincipalRemainingZeroCondition,"",_xlpm.InterestCalculation))),
_xlpm.Calculation
)</f>
        <v/>
      </c>
      <c r="G571" s="5" t="str">
        <f>_xlfn.LET(
_xlpm.PrincipalOwedCalculation,$D571-$F571,
_xlpm.IsPrincipalLessThenOrEqualToMonthlyPaymentCondition,$H570&lt;=$D571,
_xlpm.IsPrincipalZeroCondition,ROUND($H570,2) = 0,
_xlpm.IsPrincipalRemainingBlankCondition,$H570="",
_xlpm.IsPeriodBlankCondition,ISBLANK($A571),
_xlpm.Calculation,IF(_xlpm.IsPeriodBlankCondition,"",IF(_xlpm.IsPrincipalRemainingBlankCondition,"",IF(_xlpm.IsPrincipalZeroCondition,"",IF(_xlpm.IsPrincipalLessThenOrEqualToMonthlyPaymentCondition,$H570,_xlpm.PrincipalOwedCalculation)))),
_xlpm.Calculation
)</f>
        <v/>
      </c>
      <c r="H571" s="5" t="str">
        <f>_xlfn.LET(
_xlpm.StartingBalanceGreaterThanPrincipalOwedPlusPrepaymentCondition,$E571&gt;=$G571,
_xlpm.IsPrincpalOwedPlusPrepaymentLessThanOrEqualToPrincipalRemainingCondition,ROUND($G571,2)&lt;=ROUND($H570,2),
_xlpm.IsCurrentPrincapalOwedAmtGreaterThanPrevPrincipalOwedCondition,$G570&gt;$H570,
_xlpm.IsPrincipalZeroCondition,ROUND($H570,2) = 0,
_xlpm.IsPrincipalRemainingBlankCondition,$H570="",
_xlpm.IsPeriodBlankCondition,ISBLANK($A571),
_xlpm.Calculation,IF(_xlpm.IsPeriodBlankCondition,"",IF(_xlpm.IsPrincipalRemainingBlankCondition,"",IF(_xlpm.IsPrincipalZeroCondition,"",IF(_xlpm.StartingBalanceGreaterThanPrincipalOwedPlusPrepaymentCondition,$E571-$G571,0)))),
_xlpm.Calculation
)</f>
        <v/>
      </c>
      <c r="I571" s="5" t="str">
        <f>_xlfn.LET(
_xlpm.PrincpalRemainingCalculation,$B$11,
_xlpm.IsPrincipalZeroCondition,ROUND($H570,2) = 0,
_xlpm.IsPrincipalRemainingBlankCondition,$H570="",
_xlpm.IsPeriodBlankCondition,ISBLANK($A571),
_xlpm.Calculation,IF(_xlpm.IsPeriodBlankCondition,"",IF(_xlpm.IsPrincipalRemainingBlankCondition,"",IF(_xlpm.IsPrincipalZeroCondition,"",_xlpm.PrincpalRemainingCalculation))),
_xlpm.Calculation
)</f>
        <v/>
      </c>
      <c r="J571" s="5" t="str">
        <f>_xlfn.LET(
_xlpm.IsPrincipalRemainingLessThanOrEqualToPMICutoffAmtCondition,$H570&lt;=$B$2*(1-$B$13),
_xlpm.PMIMonthlyPayment,$B$17,
_xlpm.IsPrincipalZeroCondition,ROUND($H570,2) = 0,
_xlpm.IsPrincipalRemainingBlankCondition,$H570="",
_xlpm.IsPeriodBlankCondition,ISBLANK($A571),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71" s="5" t="str">
        <f>_xlfn.LET(
_xlpm.IfPMIOwedIsBlank,IF($J571 = "",0,$J571),
_xlpm.TotalMonthlyPaymentCalculation,$F571+$G571+$I571+_xlpm.IfPMIOwedIsBlank,
_xlpm.IsPrincipalZeroCondition,ROUND($H570,2) = 0,
_xlpm.IsPrincipalRemainingBlankCondition,$H570="",
_xlpm.IsPeriodBlankCondition,ISBLANK($A571),
_xlpm.Calculation,IF(_xlpm.IsPeriodBlankCondition,"",IF(_xlpm.IsPrincipalRemainingBlankCondition,"",IF(_xlpm.IsPrincipalZeroCondition,"",_xlpm.TotalMonthlyPaymentCalculation))),
_xlpm.Calculation
)</f>
        <v/>
      </c>
      <c r="N571" s="5"/>
    </row>
    <row r="572" spans="2:14" x14ac:dyDescent="0.3">
      <c r="B572" s="53" t="str">
        <f t="shared" si="8"/>
        <v/>
      </c>
      <c r="C572" s="70" t="str">
        <f>IF(ISBLANK($A572),"",'Variable Mortgage Schedule'!$C572)</f>
        <v/>
      </c>
      <c r="D572" s="63" t="str">
        <f>_xlfn.LET(
_xlpm.Payment,IF(OR($C572&lt;&gt;$C571,$C571=""),-PMT($C572/12,COUNT($A572:$A$625),$H571),$D571),
_xlpm.IsPrincipalRemainingZeroCondition,ROUND($H571,2)=0,
_xlpm.IsPrincipalRemainingBlankCondition,$H571="",
_xlpm.IsPeriodBlankCondition,ISBLANK($A572),
_xlpm.Calculation,IF(_xlpm.IsPeriodBlankCondition,"",IF(_xlpm.IsPrincipalRemainingBlankCondition,"",IF(_xlpm.IsPrincipalRemainingZeroCondition,"",_xlpm.Payment))),
_xlpm.Calculation
)</f>
        <v/>
      </c>
      <c r="E572" s="5" t="str">
        <f>_xlfn.LET(
_xlpm.StartingPrincipalBalance,$H571,
_xlpm.IsPrincipalRemainingZeroCondition,ROUND($H571,2)=0,
_xlpm.IsPrincipalRemainingBlankCondition,$H571="",
_xlpm.IsPeriodBlankCondition,ISBLANK($A572),
_xlpm.Calculation,IF(_xlpm.IsPeriodBlankCondition,"",IF(_xlpm.IsPrincipalRemainingBlankCondition,"",IF(_xlpm.IsPrincipalRemainingZeroCondition,"",_xlpm.StartingPrincipalBalance))),
_xlpm.Calculation
)</f>
        <v/>
      </c>
      <c r="F572" s="5" t="str" cm="1">
        <f t="array" ref="F572">_xlfn.LET(
_xlpm.InterestCalculation,$H571*($C572/12),
_xlpm.IsPrincipalRemainingZeroCondition,ROUND($H571,2)=0,
_xlpm.IsPrincipalRemainingBlankCondition,$H571="",
_xlpm.IsPeriodBlankCondition,ISBLANK($A572),
_xlpm.Calculation,IF(_xlpm.IsPeriodBlankCondition,"",IF(_xlpm.IsPrincipalRemainingBlankCondition,"",IF(_xlpm.IsPrincipalRemainingZeroCondition,"",_xlpm.InterestCalculation))),
_xlpm.Calculation
)</f>
        <v/>
      </c>
      <c r="G572" s="5" t="str">
        <f>_xlfn.LET(
_xlpm.PrincipalOwedCalculation,$D572-$F572,
_xlpm.IsPrincipalLessThenOrEqualToMonthlyPaymentCondition,$H571&lt;=$D572,
_xlpm.IsPrincipalZeroCondition,ROUND($H571,2) = 0,
_xlpm.IsPrincipalRemainingBlankCondition,$H571="",
_xlpm.IsPeriodBlankCondition,ISBLANK($A572),
_xlpm.Calculation,IF(_xlpm.IsPeriodBlankCondition,"",IF(_xlpm.IsPrincipalRemainingBlankCondition,"",IF(_xlpm.IsPrincipalZeroCondition,"",IF(_xlpm.IsPrincipalLessThenOrEqualToMonthlyPaymentCondition,$H571,_xlpm.PrincipalOwedCalculation)))),
_xlpm.Calculation
)</f>
        <v/>
      </c>
      <c r="H572" s="5" t="str">
        <f>_xlfn.LET(
_xlpm.StartingBalanceGreaterThanPrincipalOwedPlusPrepaymentCondition,$E572&gt;=$G572,
_xlpm.IsPrincpalOwedPlusPrepaymentLessThanOrEqualToPrincipalRemainingCondition,ROUND($G572,2)&lt;=ROUND($H571,2),
_xlpm.IsCurrentPrincapalOwedAmtGreaterThanPrevPrincipalOwedCondition,$G571&gt;$H571,
_xlpm.IsPrincipalZeroCondition,ROUND($H571,2) = 0,
_xlpm.IsPrincipalRemainingBlankCondition,$H571="",
_xlpm.IsPeriodBlankCondition,ISBLANK($A572),
_xlpm.Calculation,IF(_xlpm.IsPeriodBlankCondition,"",IF(_xlpm.IsPrincipalRemainingBlankCondition,"",IF(_xlpm.IsPrincipalZeroCondition,"",IF(_xlpm.StartingBalanceGreaterThanPrincipalOwedPlusPrepaymentCondition,$E572-$G572,0)))),
_xlpm.Calculation
)</f>
        <v/>
      </c>
      <c r="I572" s="5" t="str">
        <f>_xlfn.LET(
_xlpm.PrincpalRemainingCalculation,$B$11,
_xlpm.IsPrincipalZeroCondition,ROUND($H571,2) = 0,
_xlpm.IsPrincipalRemainingBlankCondition,$H571="",
_xlpm.IsPeriodBlankCondition,ISBLANK($A572),
_xlpm.Calculation,IF(_xlpm.IsPeriodBlankCondition,"",IF(_xlpm.IsPrincipalRemainingBlankCondition,"",IF(_xlpm.IsPrincipalZeroCondition,"",_xlpm.PrincpalRemainingCalculation))),
_xlpm.Calculation
)</f>
        <v/>
      </c>
      <c r="J572" s="5" t="str">
        <f>_xlfn.LET(
_xlpm.IsPrincipalRemainingLessThanOrEqualToPMICutoffAmtCondition,$H571&lt;=$B$2*(1-$B$13),
_xlpm.PMIMonthlyPayment,$B$17,
_xlpm.IsPrincipalZeroCondition,ROUND($H571,2) = 0,
_xlpm.IsPrincipalRemainingBlankCondition,$H571="",
_xlpm.IsPeriodBlankCondition,ISBLANK($A572),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72" s="5" t="str">
        <f>_xlfn.LET(
_xlpm.IfPMIOwedIsBlank,IF($J572 = "",0,$J572),
_xlpm.TotalMonthlyPaymentCalculation,$F572+$G572+$I572+_xlpm.IfPMIOwedIsBlank,
_xlpm.IsPrincipalZeroCondition,ROUND($H571,2) = 0,
_xlpm.IsPrincipalRemainingBlankCondition,$H571="",
_xlpm.IsPeriodBlankCondition,ISBLANK($A572),
_xlpm.Calculation,IF(_xlpm.IsPeriodBlankCondition,"",IF(_xlpm.IsPrincipalRemainingBlankCondition,"",IF(_xlpm.IsPrincipalZeroCondition,"",_xlpm.TotalMonthlyPaymentCalculation))),
_xlpm.Calculation
)</f>
        <v/>
      </c>
      <c r="N572" s="5"/>
    </row>
    <row r="573" spans="2:14" x14ac:dyDescent="0.3">
      <c r="B573" s="53" t="str">
        <f t="shared" si="8"/>
        <v/>
      </c>
      <c r="C573" s="70" t="str">
        <f>IF(ISBLANK($A573),"",'Variable Mortgage Schedule'!$C573)</f>
        <v/>
      </c>
      <c r="D573" s="63" t="str">
        <f>_xlfn.LET(
_xlpm.Payment,IF(OR($C573&lt;&gt;$C572,$C572=""),-PMT($C573/12,COUNT($A573:$A$625),$H572),$D572),
_xlpm.IsPrincipalRemainingZeroCondition,ROUND($H572,2)=0,
_xlpm.IsPrincipalRemainingBlankCondition,$H572="",
_xlpm.IsPeriodBlankCondition,ISBLANK($A573),
_xlpm.Calculation,IF(_xlpm.IsPeriodBlankCondition,"",IF(_xlpm.IsPrincipalRemainingBlankCondition,"",IF(_xlpm.IsPrincipalRemainingZeroCondition,"",_xlpm.Payment))),
_xlpm.Calculation
)</f>
        <v/>
      </c>
      <c r="E573" s="5" t="str">
        <f>_xlfn.LET(
_xlpm.StartingPrincipalBalance,$H572,
_xlpm.IsPrincipalRemainingZeroCondition,ROUND($H572,2)=0,
_xlpm.IsPrincipalRemainingBlankCondition,$H572="",
_xlpm.IsPeriodBlankCondition,ISBLANK($A573),
_xlpm.Calculation,IF(_xlpm.IsPeriodBlankCondition,"",IF(_xlpm.IsPrincipalRemainingBlankCondition,"",IF(_xlpm.IsPrincipalRemainingZeroCondition,"",_xlpm.StartingPrincipalBalance))),
_xlpm.Calculation
)</f>
        <v/>
      </c>
      <c r="F573" s="5" t="str" cm="1">
        <f t="array" ref="F573">_xlfn.LET(
_xlpm.InterestCalculation,$H572*($C573/12),
_xlpm.IsPrincipalRemainingZeroCondition,ROUND($H572,2)=0,
_xlpm.IsPrincipalRemainingBlankCondition,$H572="",
_xlpm.IsPeriodBlankCondition,ISBLANK($A573),
_xlpm.Calculation,IF(_xlpm.IsPeriodBlankCondition,"",IF(_xlpm.IsPrincipalRemainingBlankCondition,"",IF(_xlpm.IsPrincipalRemainingZeroCondition,"",_xlpm.InterestCalculation))),
_xlpm.Calculation
)</f>
        <v/>
      </c>
      <c r="G573" s="5" t="str">
        <f>_xlfn.LET(
_xlpm.PrincipalOwedCalculation,$D573-$F573,
_xlpm.IsPrincipalLessThenOrEqualToMonthlyPaymentCondition,$H572&lt;=$D573,
_xlpm.IsPrincipalZeroCondition,ROUND($H572,2) = 0,
_xlpm.IsPrincipalRemainingBlankCondition,$H572="",
_xlpm.IsPeriodBlankCondition,ISBLANK($A573),
_xlpm.Calculation,IF(_xlpm.IsPeriodBlankCondition,"",IF(_xlpm.IsPrincipalRemainingBlankCondition,"",IF(_xlpm.IsPrincipalZeroCondition,"",IF(_xlpm.IsPrincipalLessThenOrEqualToMonthlyPaymentCondition,$H572,_xlpm.PrincipalOwedCalculation)))),
_xlpm.Calculation
)</f>
        <v/>
      </c>
      <c r="H573" s="5" t="str">
        <f>_xlfn.LET(
_xlpm.StartingBalanceGreaterThanPrincipalOwedPlusPrepaymentCondition,$E573&gt;=$G573,
_xlpm.IsPrincpalOwedPlusPrepaymentLessThanOrEqualToPrincipalRemainingCondition,ROUND($G573,2)&lt;=ROUND($H572,2),
_xlpm.IsCurrentPrincapalOwedAmtGreaterThanPrevPrincipalOwedCondition,$G572&gt;$H572,
_xlpm.IsPrincipalZeroCondition,ROUND($H572,2) = 0,
_xlpm.IsPrincipalRemainingBlankCondition,$H572="",
_xlpm.IsPeriodBlankCondition,ISBLANK($A573),
_xlpm.Calculation,IF(_xlpm.IsPeriodBlankCondition,"",IF(_xlpm.IsPrincipalRemainingBlankCondition,"",IF(_xlpm.IsPrincipalZeroCondition,"",IF(_xlpm.StartingBalanceGreaterThanPrincipalOwedPlusPrepaymentCondition,$E573-$G573,0)))),
_xlpm.Calculation
)</f>
        <v/>
      </c>
      <c r="I573" s="5" t="str">
        <f>_xlfn.LET(
_xlpm.PrincpalRemainingCalculation,$B$11,
_xlpm.IsPrincipalZeroCondition,ROUND($H572,2) = 0,
_xlpm.IsPrincipalRemainingBlankCondition,$H572="",
_xlpm.IsPeriodBlankCondition,ISBLANK($A573),
_xlpm.Calculation,IF(_xlpm.IsPeriodBlankCondition,"",IF(_xlpm.IsPrincipalRemainingBlankCondition,"",IF(_xlpm.IsPrincipalZeroCondition,"",_xlpm.PrincpalRemainingCalculation))),
_xlpm.Calculation
)</f>
        <v/>
      </c>
      <c r="J573" s="5" t="str">
        <f>_xlfn.LET(
_xlpm.IsPrincipalRemainingLessThanOrEqualToPMICutoffAmtCondition,$H572&lt;=$B$2*(1-$B$13),
_xlpm.PMIMonthlyPayment,$B$17,
_xlpm.IsPrincipalZeroCondition,ROUND($H572,2) = 0,
_xlpm.IsPrincipalRemainingBlankCondition,$H572="",
_xlpm.IsPeriodBlankCondition,ISBLANK($A573),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73" s="5" t="str">
        <f>_xlfn.LET(
_xlpm.IfPMIOwedIsBlank,IF($J573 = "",0,$J573),
_xlpm.TotalMonthlyPaymentCalculation,$F573+$G573+$I573+_xlpm.IfPMIOwedIsBlank,
_xlpm.IsPrincipalZeroCondition,ROUND($H572,2) = 0,
_xlpm.IsPrincipalRemainingBlankCondition,$H572="",
_xlpm.IsPeriodBlankCondition,ISBLANK($A573),
_xlpm.Calculation,IF(_xlpm.IsPeriodBlankCondition,"",IF(_xlpm.IsPrincipalRemainingBlankCondition,"",IF(_xlpm.IsPrincipalZeroCondition,"",_xlpm.TotalMonthlyPaymentCalculation))),
_xlpm.Calculation
)</f>
        <v/>
      </c>
      <c r="N573" s="5"/>
    </row>
    <row r="574" spans="2:14" x14ac:dyDescent="0.3">
      <c r="B574" s="53" t="str">
        <f t="shared" si="8"/>
        <v/>
      </c>
      <c r="C574" s="70" t="str">
        <f>IF(ISBLANK($A574),"",'Variable Mortgage Schedule'!$C574)</f>
        <v/>
      </c>
      <c r="D574" s="63" t="str">
        <f>_xlfn.LET(
_xlpm.Payment,IF(OR($C574&lt;&gt;$C573,$C573=""),-PMT($C574/12,COUNT($A574:$A$625),$H573),$D573),
_xlpm.IsPrincipalRemainingZeroCondition,ROUND($H573,2)=0,
_xlpm.IsPrincipalRemainingBlankCondition,$H573="",
_xlpm.IsPeriodBlankCondition,ISBLANK($A574),
_xlpm.Calculation,IF(_xlpm.IsPeriodBlankCondition,"",IF(_xlpm.IsPrincipalRemainingBlankCondition,"",IF(_xlpm.IsPrincipalRemainingZeroCondition,"",_xlpm.Payment))),
_xlpm.Calculation
)</f>
        <v/>
      </c>
      <c r="E574" s="5" t="str">
        <f>_xlfn.LET(
_xlpm.StartingPrincipalBalance,$H573,
_xlpm.IsPrincipalRemainingZeroCondition,ROUND($H573,2)=0,
_xlpm.IsPrincipalRemainingBlankCondition,$H573="",
_xlpm.IsPeriodBlankCondition,ISBLANK($A574),
_xlpm.Calculation,IF(_xlpm.IsPeriodBlankCondition,"",IF(_xlpm.IsPrincipalRemainingBlankCondition,"",IF(_xlpm.IsPrincipalRemainingZeroCondition,"",_xlpm.StartingPrincipalBalance))),
_xlpm.Calculation
)</f>
        <v/>
      </c>
      <c r="F574" s="5" t="str" cm="1">
        <f t="array" ref="F574">_xlfn.LET(
_xlpm.InterestCalculation,$H573*($C574/12),
_xlpm.IsPrincipalRemainingZeroCondition,ROUND($H573,2)=0,
_xlpm.IsPrincipalRemainingBlankCondition,$H573="",
_xlpm.IsPeriodBlankCondition,ISBLANK($A574),
_xlpm.Calculation,IF(_xlpm.IsPeriodBlankCondition,"",IF(_xlpm.IsPrincipalRemainingBlankCondition,"",IF(_xlpm.IsPrincipalRemainingZeroCondition,"",_xlpm.InterestCalculation))),
_xlpm.Calculation
)</f>
        <v/>
      </c>
      <c r="G574" s="5" t="str">
        <f>_xlfn.LET(
_xlpm.PrincipalOwedCalculation,$D574-$F574,
_xlpm.IsPrincipalLessThenOrEqualToMonthlyPaymentCondition,$H573&lt;=$D574,
_xlpm.IsPrincipalZeroCondition,ROUND($H573,2) = 0,
_xlpm.IsPrincipalRemainingBlankCondition,$H573="",
_xlpm.IsPeriodBlankCondition,ISBLANK($A574),
_xlpm.Calculation,IF(_xlpm.IsPeriodBlankCondition,"",IF(_xlpm.IsPrincipalRemainingBlankCondition,"",IF(_xlpm.IsPrincipalZeroCondition,"",IF(_xlpm.IsPrincipalLessThenOrEqualToMonthlyPaymentCondition,$H573,_xlpm.PrincipalOwedCalculation)))),
_xlpm.Calculation
)</f>
        <v/>
      </c>
      <c r="H574" s="5" t="str">
        <f>_xlfn.LET(
_xlpm.StartingBalanceGreaterThanPrincipalOwedPlusPrepaymentCondition,$E574&gt;=$G574,
_xlpm.IsPrincpalOwedPlusPrepaymentLessThanOrEqualToPrincipalRemainingCondition,ROUND($G574,2)&lt;=ROUND($H573,2),
_xlpm.IsCurrentPrincapalOwedAmtGreaterThanPrevPrincipalOwedCondition,$G573&gt;$H573,
_xlpm.IsPrincipalZeroCondition,ROUND($H573,2) = 0,
_xlpm.IsPrincipalRemainingBlankCondition,$H573="",
_xlpm.IsPeriodBlankCondition,ISBLANK($A574),
_xlpm.Calculation,IF(_xlpm.IsPeriodBlankCondition,"",IF(_xlpm.IsPrincipalRemainingBlankCondition,"",IF(_xlpm.IsPrincipalZeroCondition,"",IF(_xlpm.StartingBalanceGreaterThanPrincipalOwedPlusPrepaymentCondition,$E574-$G574,0)))),
_xlpm.Calculation
)</f>
        <v/>
      </c>
      <c r="I574" s="5" t="str">
        <f>_xlfn.LET(
_xlpm.PrincpalRemainingCalculation,$B$11,
_xlpm.IsPrincipalZeroCondition,ROUND($H573,2) = 0,
_xlpm.IsPrincipalRemainingBlankCondition,$H573="",
_xlpm.IsPeriodBlankCondition,ISBLANK($A574),
_xlpm.Calculation,IF(_xlpm.IsPeriodBlankCondition,"",IF(_xlpm.IsPrincipalRemainingBlankCondition,"",IF(_xlpm.IsPrincipalZeroCondition,"",_xlpm.PrincpalRemainingCalculation))),
_xlpm.Calculation
)</f>
        <v/>
      </c>
      <c r="J574" s="5" t="str">
        <f>_xlfn.LET(
_xlpm.IsPrincipalRemainingLessThanOrEqualToPMICutoffAmtCondition,$H573&lt;=$B$2*(1-$B$13),
_xlpm.PMIMonthlyPayment,$B$17,
_xlpm.IsPrincipalZeroCondition,ROUND($H573,2) = 0,
_xlpm.IsPrincipalRemainingBlankCondition,$H573="",
_xlpm.IsPeriodBlankCondition,ISBLANK($A574),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74" s="5" t="str">
        <f>_xlfn.LET(
_xlpm.IfPMIOwedIsBlank,IF($J574 = "",0,$J574),
_xlpm.TotalMonthlyPaymentCalculation,$F574+$G574+$I574+_xlpm.IfPMIOwedIsBlank,
_xlpm.IsPrincipalZeroCondition,ROUND($H573,2) = 0,
_xlpm.IsPrincipalRemainingBlankCondition,$H573="",
_xlpm.IsPeriodBlankCondition,ISBLANK($A574),
_xlpm.Calculation,IF(_xlpm.IsPeriodBlankCondition,"",IF(_xlpm.IsPrincipalRemainingBlankCondition,"",IF(_xlpm.IsPrincipalZeroCondition,"",_xlpm.TotalMonthlyPaymentCalculation))),
_xlpm.Calculation
)</f>
        <v/>
      </c>
      <c r="N574" s="5"/>
    </row>
    <row r="575" spans="2:14" x14ac:dyDescent="0.3">
      <c r="B575" s="53" t="str">
        <f t="shared" si="8"/>
        <v/>
      </c>
      <c r="C575" s="70" t="str">
        <f>IF(ISBLANK($A575),"",'Variable Mortgage Schedule'!$C575)</f>
        <v/>
      </c>
      <c r="D575" s="63" t="str">
        <f>_xlfn.LET(
_xlpm.Payment,IF(OR($C575&lt;&gt;$C574,$C574=""),-PMT($C575/12,COUNT($A575:$A$625),$H574),$D574),
_xlpm.IsPrincipalRemainingZeroCondition,ROUND($H574,2)=0,
_xlpm.IsPrincipalRemainingBlankCondition,$H574="",
_xlpm.IsPeriodBlankCondition,ISBLANK($A575),
_xlpm.Calculation,IF(_xlpm.IsPeriodBlankCondition,"",IF(_xlpm.IsPrincipalRemainingBlankCondition,"",IF(_xlpm.IsPrincipalRemainingZeroCondition,"",_xlpm.Payment))),
_xlpm.Calculation
)</f>
        <v/>
      </c>
      <c r="E575" s="5" t="str">
        <f>_xlfn.LET(
_xlpm.StartingPrincipalBalance,$H574,
_xlpm.IsPrincipalRemainingZeroCondition,ROUND($H574,2)=0,
_xlpm.IsPrincipalRemainingBlankCondition,$H574="",
_xlpm.IsPeriodBlankCondition,ISBLANK($A575),
_xlpm.Calculation,IF(_xlpm.IsPeriodBlankCondition,"",IF(_xlpm.IsPrincipalRemainingBlankCondition,"",IF(_xlpm.IsPrincipalRemainingZeroCondition,"",_xlpm.StartingPrincipalBalance))),
_xlpm.Calculation
)</f>
        <v/>
      </c>
      <c r="F575" s="5" t="str" cm="1">
        <f t="array" ref="F575">_xlfn.LET(
_xlpm.InterestCalculation,$H574*($C575/12),
_xlpm.IsPrincipalRemainingZeroCondition,ROUND($H574,2)=0,
_xlpm.IsPrincipalRemainingBlankCondition,$H574="",
_xlpm.IsPeriodBlankCondition,ISBLANK($A575),
_xlpm.Calculation,IF(_xlpm.IsPeriodBlankCondition,"",IF(_xlpm.IsPrincipalRemainingBlankCondition,"",IF(_xlpm.IsPrincipalRemainingZeroCondition,"",_xlpm.InterestCalculation))),
_xlpm.Calculation
)</f>
        <v/>
      </c>
      <c r="G575" s="5" t="str">
        <f>_xlfn.LET(
_xlpm.PrincipalOwedCalculation,$D575-$F575,
_xlpm.IsPrincipalLessThenOrEqualToMonthlyPaymentCondition,$H574&lt;=$D575,
_xlpm.IsPrincipalZeroCondition,ROUND($H574,2) = 0,
_xlpm.IsPrincipalRemainingBlankCondition,$H574="",
_xlpm.IsPeriodBlankCondition,ISBLANK($A575),
_xlpm.Calculation,IF(_xlpm.IsPeriodBlankCondition,"",IF(_xlpm.IsPrincipalRemainingBlankCondition,"",IF(_xlpm.IsPrincipalZeroCondition,"",IF(_xlpm.IsPrincipalLessThenOrEqualToMonthlyPaymentCondition,$H574,_xlpm.PrincipalOwedCalculation)))),
_xlpm.Calculation
)</f>
        <v/>
      </c>
      <c r="H575" s="5" t="str">
        <f>_xlfn.LET(
_xlpm.StartingBalanceGreaterThanPrincipalOwedPlusPrepaymentCondition,$E575&gt;=$G575,
_xlpm.IsPrincpalOwedPlusPrepaymentLessThanOrEqualToPrincipalRemainingCondition,ROUND($G575,2)&lt;=ROUND($H574,2),
_xlpm.IsCurrentPrincapalOwedAmtGreaterThanPrevPrincipalOwedCondition,$G574&gt;$H574,
_xlpm.IsPrincipalZeroCondition,ROUND($H574,2) = 0,
_xlpm.IsPrincipalRemainingBlankCondition,$H574="",
_xlpm.IsPeriodBlankCondition,ISBLANK($A575),
_xlpm.Calculation,IF(_xlpm.IsPeriodBlankCondition,"",IF(_xlpm.IsPrincipalRemainingBlankCondition,"",IF(_xlpm.IsPrincipalZeroCondition,"",IF(_xlpm.StartingBalanceGreaterThanPrincipalOwedPlusPrepaymentCondition,$E575-$G575,0)))),
_xlpm.Calculation
)</f>
        <v/>
      </c>
      <c r="I575" s="5" t="str">
        <f>_xlfn.LET(
_xlpm.PrincpalRemainingCalculation,$B$11,
_xlpm.IsPrincipalZeroCondition,ROUND($H574,2) = 0,
_xlpm.IsPrincipalRemainingBlankCondition,$H574="",
_xlpm.IsPeriodBlankCondition,ISBLANK($A575),
_xlpm.Calculation,IF(_xlpm.IsPeriodBlankCondition,"",IF(_xlpm.IsPrincipalRemainingBlankCondition,"",IF(_xlpm.IsPrincipalZeroCondition,"",_xlpm.PrincpalRemainingCalculation))),
_xlpm.Calculation
)</f>
        <v/>
      </c>
      <c r="J575" s="5" t="str">
        <f>_xlfn.LET(
_xlpm.IsPrincipalRemainingLessThanOrEqualToPMICutoffAmtCondition,$H574&lt;=$B$2*(1-$B$13),
_xlpm.PMIMonthlyPayment,$B$17,
_xlpm.IsPrincipalZeroCondition,ROUND($H574,2) = 0,
_xlpm.IsPrincipalRemainingBlankCondition,$H574="",
_xlpm.IsPeriodBlankCondition,ISBLANK($A575),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75" s="5" t="str">
        <f>_xlfn.LET(
_xlpm.IfPMIOwedIsBlank,IF($J575 = "",0,$J575),
_xlpm.TotalMonthlyPaymentCalculation,$F575+$G575+$I575+_xlpm.IfPMIOwedIsBlank,
_xlpm.IsPrincipalZeroCondition,ROUND($H574,2) = 0,
_xlpm.IsPrincipalRemainingBlankCondition,$H574="",
_xlpm.IsPeriodBlankCondition,ISBLANK($A575),
_xlpm.Calculation,IF(_xlpm.IsPeriodBlankCondition,"",IF(_xlpm.IsPrincipalRemainingBlankCondition,"",IF(_xlpm.IsPrincipalZeroCondition,"",_xlpm.TotalMonthlyPaymentCalculation))),
_xlpm.Calculation
)</f>
        <v/>
      </c>
      <c r="N575" s="5"/>
    </row>
    <row r="576" spans="2:14" x14ac:dyDescent="0.3">
      <c r="B576" s="53" t="str">
        <f t="shared" si="8"/>
        <v/>
      </c>
      <c r="C576" s="70" t="str">
        <f>IF(ISBLANK($A576),"",'Variable Mortgage Schedule'!$C576)</f>
        <v/>
      </c>
      <c r="D576" s="63" t="str">
        <f>_xlfn.LET(
_xlpm.Payment,IF(OR($C576&lt;&gt;$C575,$C575=""),-PMT($C576/12,COUNT($A576:$A$625),$H575),$D575),
_xlpm.IsPrincipalRemainingZeroCondition,ROUND($H575,2)=0,
_xlpm.IsPrincipalRemainingBlankCondition,$H575="",
_xlpm.IsPeriodBlankCondition,ISBLANK($A576),
_xlpm.Calculation,IF(_xlpm.IsPeriodBlankCondition,"",IF(_xlpm.IsPrincipalRemainingBlankCondition,"",IF(_xlpm.IsPrincipalRemainingZeroCondition,"",_xlpm.Payment))),
_xlpm.Calculation
)</f>
        <v/>
      </c>
      <c r="E576" s="5" t="str">
        <f>_xlfn.LET(
_xlpm.StartingPrincipalBalance,$H575,
_xlpm.IsPrincipalRemainingZeroCondition,ROUND($H575,2)=0,
_xlpm.IsPrincipalRemainingBlankCondition,$H575="",
_xlpm.IsPeriodBlankCondition,ISBLANK($A576),
_xlpm.Calculation,IF(_xlpm.IsPeriodBlankCondition,"",IF(_xlpm.IsPrincipalRemainingBlankCondition,"",IF(_xlpm.IsPrincipalRemainingZeroCondition,"",_xlpm.StartingPrincipalBalance))),
_xlpm.Calculation
)</f>
        <v/>
      </c>
      <c r="F576" s="5" t="str" cm="1">
        <f t="array" ref="F576">_xlfn.LET(
_xlpm.InterestCalculation,$H575*($C576/12),
_xlpm.IsPrincipalRemainingZeroCondition,ROUND($H575,2)=0,
_xlpm.IsPrincipalRemainingBlankCondition,$H575="",
_xlpm.IsPeriodBlankCondition,ISBLANK($A576),
_xlpm.Calculation,IF(_xlpm.IsPeriodBlankCondition,"",IF(_xlpm.IsPrincipalRemainingBlankCondition,"",IF(_xlpm.IsPrincipalRemainingZeroCondition,"",_xlpm.InterestCalculation))),
_xlpm.Calculation
)</f>
        <v/>
      </c>
      <c r="G576" s="5" t="str">
        <f>_xlfn.LET(
_xlpm.PrincipalOwedCalculation,$D576-$F576,
_xlpm.IsPrincipalLessThenOrEqualToMonthlyPaymentCondition,$H575&lt;=$D576,
_xlpm.IsPrincipalZeroCondition,ROUND($H575,2) = 0,
_xlpm.IsPrincipalRemainingBlankCondition,$H575="",
_xlpm.IsPeriodBlankCondition,ISBLANK($A576),
_xlpm.Calculation,IF(_xlpm.IsPeriodBlankCondition,"",IF(_xlpm.IsPrincipalRemainingBlankCondition,"",IF(_xlpm.IsPrincipalZeroCondition,"",IF(_xlpm.IsPrincipalLessThenOrEqualToMonthlyPaymentCondition,$H575,_xlpm.PrincipalOwedCalculation)))),
_xlpm.Calculation
)</f>
        <v/>
      </c>
      <c r="H576" s="5" t="str">
        <f>_xlfn.LET(
_xlpm.StartingBalanceGreaterThanPrincipalOwedPlusPrepaymentCondition,$E576&gt;=$G576,
_xlpm.IsPrincpalOwedPlusPrepaymentLessThanOrEqualToPrincipalRemainingCondition,ROUND($G576,2)&lt;=ROUND($H575,2),
_xlpm.IsCurrentPrincapalOwedAmtGreaterThanPrevPrincipalOwedCondition,$G575&gt;$H575,
_xlpm.IsPrincipalZeroCondition,ROUND($H575,2) = 0,
_xlpm.IsPrincipalRemainingBlankCondition,$H575="",
_xlpm.IsPeriodBlankCondition,ISBLANK($A576),
_xlpm.Calculation,IF(_xlpm.IsPeriodBlankCondition,"",IF(_xlpm.IsPrincipalRemainingBlankCondition,"",IF(_xlpm.IsPrincipalZeroCondition,"",IF(_xlpm.StartingBalanceGreaterThanPrincipalOwedPlusPrepaymentCondition,$E576-$G576,0)))),
_xlpm.Calculation
)</f>
        <v/>
      </c>
      <c r="I576" s="5" t="str">
        <f>_xlfn.LET(
_xlpm.PrincpalRemainingCalculation,$B$11,
_xlpm.IsPrincipalZeroCondition,ROUND($H575,2) = 0,
_xlpm.IsPrincipalRemainingBlankCondition,$H575="",
_xlpm.IsPeriodBlankCondition,ISBLANK($A576),
_xlpm.Calculation,IF(_xlpm.IsPeriodBlankCondition,"",IF(_xlpm.IsPrincipalRemainingBlankCondition,"",IF(_xlpm.IsPrincipalZeroCondition,"",_xlpm.PrincpalRemainingCalculation))),
_xlpm.Calculation
)</f>
        <v/>
      </c>
      <c r="J576" s="5" t="str">
        <f>_xlfn.LET(
_xlpm.IsPrincipalRemainingLessThanOrEqualToPMICutoffAmtCondition,$H575&lt;=$B$2*(1-$B$13),
_xlpm.PMIMonthlyPayment,$B$17,
_xlpm.IsPrincipalZeroCondition,ROUND($H575,2) = 0,
_xlpm.IsPrincipalRemainingBlankCondition,$H575="",
_xlpm.IsPeriodBlankCondition,ISBLANK($A576),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76" s="5" t="str">
        <f>_xlfn.LET(
_xlpm.IfPMIOwedIsBlank,IF($J576 = "",0,$J576),
_xlpm.TotalMonthlyPaymentCalculation,$F576+$G576+$I576+_xlpm.IfPMIOwedIsBlank,
_xlpm.IsPrincipalZeroCondition,ROUND($H575,2) = 0,
_xlpm.IsPrincipalRemainingBlankCondition,$H575="",
_xlpm.IsPeriodBlankCondition,ISBLANK($A576),
_xlpm.Calculation,IF(_xlpm.IsPeriodBlankCondition,"",IF(_xlpm.IsPrincipalRemainingBlankCondition,"",IF(_xlpm.IsPrincipalZeroCondition,"",_xlpm.TotalMonthlyPaymentCalculation))),
_xlpm.Calculation
)</f>
        <v/>
      </c>
      <c r="N576" s="5"/>
    </row>
    <row r="577" spans="2:14" x14ac:dyDescent="0.3">
      <c r="B577" s="53" t="str">
        <f t="shared" si="8"/>
        <v/>
      </c>
      <c r="C577" s="70" t="str">
        <f>IF(ISBLANK($A577),"",'Variable Mortgage Schedule'!$C577)</f>
        <v/>
      </c>
      <c r="D577" s="63" t="str">
        <f>_xlfn.LET(
_xlpm.Payment,IF(OR($C577&lt;&gt;$C576,$C576=""),-PMT($C577/12,COUNT($A577:$A$625),$H576),$D576),
_xlpm.IsPrincipalRemainingZeroCondition,ROUND($H576,2)=0,
_xlpm.IsPrincipalRemainingBlankCondition,$H576="",
_xlpm.IsPeriodBlankCondition,ISBLANK($A577),
_xlpm.Calculation,IF(_xlpm.IsPeriodBlankCondition,"",IF(_xlpm.IsPrincipalRemainingBlankCondition,"",IF(_xlpm.IsPrincipalRemainingZeroCondition,"",_xlpm.Payment))),
_xlpm.Calculation
)</f>
        <v/>
      </c>
      <c r="E577" s="5" t="str">
        <f>_xlfn.LET(
_xlpm.StartingPrincipalBalance,$H576,
_xlpm.IsPrincipalRemainingZeroCondition,ROUND($H576,2)=0,
_xlpm.IsPrincipalRemainingBlankCondition,$H576="",
_xlpm.IsPeriodBlankCondition,ISBLANK($A577),
_xlpm.Calculation,IF(_xlpm.IsPeriodBlankCondition,"",IF(_xlpm.IsPrincipalRemainingBlankCondition,"",IF(_xlpm.IsPrincipalRemainingZeroCondition,"",_xlpm.StartingPrincipalBalance))),
_xlpm.Calculation
)</f>
        <v/>
      </c>
      <c r="F577" s="5" t="str" cm="1">
        <f t="array" ref="F577">_xlfn.LET(
_xlpm.InterestCalculation,$H576*($C577/12),
_xlpm.IsPrincipalRemainingZeroCondition,ROUND($H576,2)=0,
_xlpm.IsPrincipalRemainingBlankCondition,$H576="",
_xlpm.IsPeriodBlankCondition,ISBLANK($A577),
_xlpm.Calculation,IF(_xlpm.IsPeriodBlankCondition,"",IF(_xlpm.IsPrincipalRemainingBlankCondition,"",IF(_xlpm.IsPrincipalRemainingZeroCondition,"",_xlpm.InterestCalculation))),
_xlpm.Calculation
)</f>
        <v/>
      </c>
      <c r="G577" s="5" t="str">
        <f>_xlfn.LET(
_xlpm.PrincipalOwedCalculation,$D577-$F577,
_xlpm.IsPrincipalLessThenOrEqualToMonthlyPaymentCondition,$H576&lt;=$D577,
_xlpm.IsPrincipalZeroCondition,ROUND($H576,2) = 0,
_xlpm.IsPrincipalRemainingBlankCondition,$H576="",
_xlpm.IsPeriodBlankCondition,ISBLANK($A577),
_xlpm.Calculation,IF(_xlpm.IsPeriodBlankCondition,"",IF(_xlpm.IsPrincipalRemainingBlankCondition,"",IF(_xlpm.IsPrincipalZeroCondition,"",IF(_xlpm.IsPrincipalLessThenOrEqualToMonthlyPaymentCondition,$H576,_xlpm.PrincipalOwedCalculation)))),
_xlpm.Calculation
)</f>
        <v/>
      </c>
      <c r="H577" s="5" t="str">
        <f>_xlfn.LET(
_xlpm.StartingBalanceGreaterThanPrincipalOwedPlusPrepaymentCondition,$E577&gt;=$G577,
_xlpm.IsPrincpalOwedPlusPrepaymentLessThanOrEqualToPrincipalRemainingCondition,ROUND($G577,2)&lt;=ROUND($H576,2),
_xlpm.IsCurrentPrincapalOwedAmtGreaterThanPrevPrincipalOwedCondition,$G576&gt;$H576,
_xlpm.IsPrincipalZeroCondition,ROUND($H576,2) = 0,
_xlpm.IsPrincipalRemainingBlankCondition,$H576="",
_xlpm.IsPeriodBlankCondition,ISBLANK($A577),
_xlpm.Calculation,IF(_xlpm.IsPeriodBlankCondition,"",IF(_xlpm.IsPrincipalRemainingBlankCondition,"",IF(_xlpm.IsPrincipalZeroCondition,"",IF(_xlpm.StartingBalanceGreaterThanPrincipalOwedPlusPrepaymentCondition,$E577-$G577,0)))),
_xlpm.Calculation
)</f>
        <v/>
      </c>
      <c r="I577" s="5" t="str">
        <f>_xlfn.LET(
_xlpm.PrincpalRemainingCalculation,$B$11,
_xlpm.IsPrincipalZeroCondition,ROUND($H576,2) = 0,
_xlpm.IsPrincipalRemainingBlankCondition,$H576="",
_xlpm.IsPeriodBlankCondition,ISBLANK($A577),
_xlpm.Calculation,IF(_xlpm.IsPeriodBlankCondition,"",IF(_xlpm.IsPrincipalRemainingBlankCondition,"",IF(_xlpm.IsPrincipalZeroCondition,"",_xlpm.PrincpalRemainingCalculation))),
_xlpm.Calculation
)</f>
        <v/>
      </c>
      <c r="J577" s="5" t="str">
        <f>_xlfn.LET(
_xlpm.IsPrincipalRemainingLessThanOrEqualToPMICutoffAmtCondition,$H576&lt;=$B$2*(1-$B$13),
_xlpm.PMIMonthlyPayment,$B$17,
_xlpm.IsPrincipalZeroCondition,ROUND($H576,2) = 0,
_xlpm.IsPrincipalRemainingBlankCondition,$H576="",
_xlpm.IsPeriodBlankCondition,ISBLANK($A577),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77" s="5" t="str">
        <f>_xlfn.LET(
_xlpm.IfPMIOwedIsBlank,IF($J577 = "",0,$J577),
_xlpm.TotalMonthlyPaymentCalculation,$F577+$G577+$I577+_xlpm.IfPMIOwedIsBlank,
_xlpm.IsPrincipalZeroCondition,ROUND($H576,2) = 0,
_xlpm.IsPrincipalRemainingBlankCondition,$H576="",
_xlpm.IsPeriodBlankCondition,ISBLANK($A577),
_xlpm.Calculation,IF(_xlpm.IsPeriodBlankCondition,"",IF(_xlpm.IsPrincipalRemainingBlankCondition,"",IF(_xlpm.IsPrincipalZeroCondition,"",_xlpm.TotalMonthlyPaymentCalculation))),
_xlpm.Calculation
)</f>
        <v/>
      </c>
      <c r="N577" s="5"/>
    </row>
    <row r="578" spans="2:14" x14ac:dyDescent="0.3">
      <c r="B578" s="53" t="str">
        <f t="shared" si="8"/>
        <v/>
      </c>
      <c r="C578" s="70" t="str">
        <f>IF(ISBLANK($A578),"",'Variable Mortgage Schedule'!$C578)</f>
        <v/>
      </c>
      <c r="D578" s="63" t="str">
        <f>_xlfn.LET(
_xlpm.Payment,IF(OR($C578&lt;&gt;$C577,$C577=""),-PMT($C578/12,COUNT($A578:$A$625),$H577),$D577),
_xlpm.IsPrincipalRemainingZeroCondition,ROUND($H577,2)=0,
_xlpm.IsPrincipalRemainingBlankCondition,$H577="",
_xlpm.IsPeriodBlankCondition,ISBLANK($A578),
_xlpm.Calculation,IF(_xlpm.IsPeriodBlankCondition,"",IF(_xlpm.IsPrincipalRemainingBlankCondition,"",IF(_xlpm.IsPrincipalRemainingZeroCondition,"",_xlpm.Payment))),
_xlpm.Calculation
)</f>
        <v/>
      </c>
      <c r="E578" s="5" t="str">
        <f>_xlfn.LET(
_xlpm.StartingPrincipalBalance,$H577,
_xlpm.IsPrincipalRemainingZeroCondition,ROUND($H577,2)=0,
_xlpm.IsPrincipalRemainingBlankCondition,$H577="",
_xlpm.IsPeriodBlankCondition,ISBLANK($A578),
_xlpm.Calculation,IF(_xlpm.IsPeriodBlankCondition,"",IF(_xlpm.IsPrincipalRemainingBlankCondition,"",IF(_xlpm.IsPrincipalRemainingZeroCondition,"",_xlpm.StartingPrincipalBalance))),
_xlpm.Calculation
)</f>
        <v/>
      </c>
      <c r="F578" s="5" t="str" cm="1">
        <f t="array" ref="F578">_xlfn.LET(
_xlpm.InterestCalculation,$H577*($C578/12),
_xlpm.IsPrincipalRemainingZeroCondition,ROUND($H577,2)=0,
_xlpm.IsPrincipalRemainingBlankCondition,$H577="",
_xlpm.IsPeriodBlankCondition,ISBLANK($A578),
_xlpm.Calculation,IF(_xlpm.IsPeriodBlankCondition,"",IF(_xlpm.IsPrincipalRemainingBlankCondition,"",IF(_xlpm.IsPrincipalRemainingZeroCondition,"",_xlpm.InterestCalculation))),
_xlpm.Calculation
)</f>
        <v/>
      </c>
      <c r="G578" s="5" t="str">
        <f>_xlfn.LET(
_xlpm.PrincipalOwedCalculation,$D578-$F578,
_xlpm.IsPrincipalLessThenOrEqualToMonthlyPaymentCondition,$H577&lt;=$D578,
_xlpm.IsPrincipalZeroCondition,ROUND($H577,2) = 0,
_xlpm.IsPrincipalRemainingBlankCondition,$H577="",
_xlpm.IsPeriodBlankCondition,ISBLANK($A578),
_xlpm.Calculation,IF(_xlpm.IsPeriodBlankCondition,"",IF(_xlpm.IsPrincipalRemainingBlankCondition,"",IF(_xlpm.IsPrincipalZeroCondition,"",IF(_xlpm.IsPrincipalLessThenOrEqualToMonthlyPaymentCondition,$H577,_xlpm.PrincipalOwedCalculation)))),
_xlpm.Calculation
)</f>
        <v/>
      </c>
      <c r="H578" s="5" t="str">
        <f>_xlfn.LET(
_xlpm.StartingBalanceGreaterThanPrincipalOwedPlusPrepaymentCondition,$E578&gt;=$G578,
_xlpm.IsPrincpalOwedPlusPrepaymentLessThanOrEqualToPrincipalRemainingCondition,ROUND($G578,2)&lt;=ROUND($H577,2),
_xlpm.IsCurrentPrincapalOwedAmtGreaterThanPrevPrincipalOwedCondition,$G577&gt;$H577,
_xlpm.IsPrincipalZeroCondition,ROUND($H577,2) = 0,
_xlpm.IsPrincipalRemainingBlankCondition,$H577="",
_xlpm.IsPeriodBlankCondition,ISBLANK($A578),
_xlpm.Calculation,IF(_xlpm.IsPeriodBlankCondition,"",IF(_xlpm.IsPrincipalRemainingBlankCondition,"",IF(_xlpm.IsPrincipalZeroCondition,"",IF(_xlpm.StartingBalanceGreaterThanPrincipalOwedPlusPrepaymentCondition,$E578-$G578,0)))),
_xlpm.Calculation
)</f>
        <v/>
      </c>
      <c r="I578" s="5" t="str">
        <f>_xlfn.LET(
_xlpm.PrincpalRemainingCalculation,$B$11,
_xlpm.IsPrincipalZeroCondition,ROUND($H577,2) = 0,
_xlpm.IsPrincipalRemainingBlankCondition,$H577="",
_xlpm.IsPeriodBlankCondition,ISBLANK($A578),
_xlpm.Calculation,IF(_xlpm.IsPeriodBlankCondition,"",IF(_xlpm.IsPrincipalRemainingBlankCondition,"",IF(_xlpm.IsPrincipalZeroCondition,"",_xlpm.PrincpalRemainingCalculation))),
_xlpm.Calculation
)</f>
        <v/>
      </c>
      <c r="J578" s="5" t="str">
        <f>_xlfn.LET(
_xlpm.IsPrincipalRemainingLessThanOrEqualToPMICutoffAmtCondition,$H577&lt;=$B$2*(1-$B$13),
_xlpm.PMIMonthlyPayment,$B$17,
_xlpm.IsPrincipalZeroCondition,ROUND($H577,2) = 0,
_xlpm.IsPrincipalRemainingBlankCondition,$H577="",
_xlpm.IsPeriodBlankCondition,ISBLANK($A578),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78" s="5" t="str">
        <f>_xlfn.LET(
_xlpm.IfPMIOwedIsBlank,IF($J578 = "",0,$J578),
_xlpm.TotalMonthlyPaymentCalculation,$F578+$G578+$I578+_xlpm.IfPMIOwedIsBlank,
_xlpm.IsPrincipalZeroCondition,ROUND($H577,2) = 0,
_xlpm.IsPrincipalRemainingBlankCondition,$H577="",
_xlpm.IsPeriodBlankCondition,ISBLANK($A578),
_xlpm.Calculation,IF(_xlpm.IsPeriodBlankCondition,"",IF(_xlpm.IsPrincipalRemainingBlankCondition,"",IF(_xlpm.IsPrincipalZeroCondition,"",_xlpm.TotalMonthlyPaymentCalculation))),
_xlpm.Calculation
)</f>
        <v/>
      </c>
      <c r="N578" s="5"/>
    </row>
    <row r="579" spans="2:14" x14ac:dyDescent="0.3">
      <c r="B579" s="53" t="str">
        <f t="shared" si="8"/>
        <v/>
      </c>
      <c r="C579" s="70" t="str">
        <f>IF(ISBLANK($A579),"",'Variable Mortgage Schedule'!$C579)</f>
        <v/>
      </c>
      <c r="D579" s="63" t="str">
        <f>_xlfn.LET(
_xlpm.Payment,IF(OR($C579&lt;&gt;$C578,$C578=""),-PMT($C579/12,COUNT($A579:$A$625),$H578),$D578),
_xlpm.IsPrincipalRemainingZeroCondition,ROUND($H578,2)=0,
_xlpm.IsPrincipalRemainingBlankCondition,$H578="",
_xlpm.IsPeriodBlankCondition,ISBLANK($A579),
_xlpm.Calculation,IF(_xlpm.IsPeriodBlankCondition,"",IF(_xlpm.IsPrincipalRemainingBlankCondition,"",IF(_xlpm.IsPrincipalRemainingZeroCondition,"",_xlpm.Payment))),
_xlpm.Calculation
)</f>
        <v/>
      </c>
      <c r="E579" s="5" t="str">
        <f>_xlfn.LET(
_xlpm.StartingPrincipalBalance,$H578,
_xlpm.IsPrincipalRemainingZeroCondition,ROUND($H578,2)=0,
_xlpm.IsPrincipalRemainingBlankCondition,$H578="",
_xlpm.IsPeriodBlankCondition,ISBLANK($A579),
_xlpm.Calculation,IF(_xlpm.IsPeriodBlankCondition,"",IF(_xlpm.IsPrincipalRemainingBlankCondition,"",IF(_xlpm.IsPrincipalRemainingZeroCondition,"",_xlpm.StartingPrincipalBalance))),
_xlpm.Calculation
)</f>
        <v/>
      </c>
      <c r="F579" s="5" t="str" cm="1">
        <f t="array" ref="F579">_xlfn.LET(
_xlpm.InterestCalculation,$H578*($C579/12),
_xlpm.IsPrincipalRemainingZeroCondition,ROUND($H578,2)=0,
_xlpm.IsPrincipalRemainingBlankCondition,$H578="",
_xlpm.IsPeriodBlankCondition,ISBLANK($A579),
_xlpm.Calculation,IF(_xlpm.IsPeriodBlankCondition,"",IF(_xlpm.IsPrincipalRemainingBlankCondition,"",IF(_xlpm.IsPrincipalRemainingZeroCondition,"",_xlpm.InterestCalculation))),
_xlpm.Calculation
)</f>
        <v/>
      </c>
      <c r="G579" s="5" t="str">
        <f>_xlfn.LET(
_xlpm.PrincipalOwedCalculation,$D579-$F579,
_xlpm.IsPrincipalLessThenOrEqualToMonthlyPaymentCondition,$H578&lt;=$D579,
_xlpm.IsPrincipalZeroCondition,ROUND($H578,2) = 0,
_xlpm.IsPrincipalRemainingBlankCondition,$H578="",
_xlpm.IsPeriodBlankCondition,ISBLANK($A579),
_xlpm.Calculation,IF(_xlpm.IsPeriodBlankCondition,"",IF(_xlpm.IsPrincipalRemainingBlankCondition,"",IF(_xlpm.IsPrincipalZeroCondition,"",IF(_xlpm.IsPrincipalLessThenOrEqualToMonthlyPaymentCondition,$H578,_xlpm.PrincipalOwedCalculation)))),
_xlpm.Calculation
)</f>
        <v/>
      </c>
      <c r="H579" s="5" t="str">
        <f>_xlfn.LET(
_xlpm.StartingBalanceGreaterThanPrincipalOwedPlusPrepaymentCondition,$E579&gt;=$G579,
_xlpm.IsPrincpalOwedPlusPrepaymentLessThanOrEqualToPrincipalRemainingCondition,ROUND($G579,2)&lt;=ROUND($H578,2),
_xlpm.IsCurrentPrincapalOwedAmtGreaterThanPrevPrincipalOwedCondition,$G578&gt;$H578,
_xlpm.IsPrincipalZeroCondition,ROUND($H578,2) = 0,
_xlpm.IsPrincipalRemainingBlankCondition,$H578="",
_xlpm.IsPeriodBlankCondition,ISBLANK($A579),
_xlpm.Calculation,IF(_xlpm.IsPeriodBlankCondition,"",IF(_xlpm.IsPrincipalRemainingBlankCondition,"",IF(_xlpm.IsPrincipalZeroCondition,"",IF(_xlpm.StartingBalanceGreaterThanPrincipalOwedPlusPrepaymentCondition,$E579-$G579,0)))),
_xlpm.Calculation
)</f>
        <v/>
      </c>
      <c r="I579" s="5" t="str">
        <f>_xlfn.LET(
_xlpm.PrincpalRemainingCalculation,$B$11,
_xlpm.IsPrincipalZeroCondition,ROUND($H578,2) = 0,
_xlpm.IsPrincipalRemainingBlankCondition,$H578="",
_xlpm.IsPeriodBlankCondition,ISBLANK($A579),
_xlpm.Calculation,IF(_xlpm.IsPeriodBlankCondition,"",IF(_xlpm.IsPrincipalRemainingBlankCondition,"",IF(_xlpm.IsPrincipalZeroCondition,"",_xlpm.PrincpalRemainingCalculation))),
_xlpm.Calculation
)</f>
        <v/>
      </c>
      <c r="J579" s="5" t="str">
        <f>_xlfn.LET(
_xlpm.IsPrincipalRemainingLessThanOrEqualToPMICutoffAmtCondition,$H578&lt;=$B$2*(1-$B$13),
_xlpm.PMIMonthlyPayment,$B$17,
_xlpm.IsPrincipalZeroCondition,ROUND($H578,2) = 0,
_xlpm.IsPrincipalRemainingBlankCondition,$H578="",
_xlpm.IsPeriodBlankCondition,ISBLANK($A579),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79" s="5" t="str">
        <f>_xlfn.LET(
_xlpm.IfPMIOwedIsBlank,IF($J579 = "",0,$J579),
_xlpm.TotalMonthlyPaymentCalculation,$F579+$G579+$I579+_xlpm.IfPMIOwedIsBlank,
_xlpm.IsPrincipalZeroCondition,ROUND($H578,2) = 0,
_xlpm.IsPrincipalRemainingBlankCondition,$H578="",
_xlpm.IsPeriodBlankCondition,ISBLANK($A579),
_xlpm.Calculation,IF(_xlpm.IsPeriodBlankCondition,"",IF(_xlpm.IsPrincipalRemainingBlankCondition,"",IF(_xlpm.IsPrincipalZeroCondition,"",_xlpm.TotalMonthlyPaymentCalculation))),
_xlpm.Calculation
)</f>
        <v/>
      </c>
      <c r="N579" s="5"/>
    </row>
    <row r="580" spans="2:14" x14ac:dyDescent="0.3">
      <c r="B580" s="53" t="str">
        <f t="shared" si="8"/>
        <v/>
      </c>
      <c r="C580" s="70" t="str">
        <f>IF(ISBLANK($A580),"",'Variable Mortgage Schedule'!$C580)</f>
        <v/>
      </c>
      <c r="D580" s="63" t="str">
        <f>_xlfn.LET(
_xlpm.Payment,IF(OR($C580&lt;&gt;$C579,$C579=""),-PMT($C580/12,COUNT($A580:$A$625),$H579),$D579),
_xlpm.IsPrincipalRemainingZeroCondition,ROUND($H579,2)=0,
_xlpm.IsPrincipalRemainingBlankCondition,$H579="",
_xlpm.IsPeriodBlankCondition,ISBLANK($A580),
_xlpm.Calculation,IF(_xlpm.IsPeriodBlankCondition,"",IF(_xlpm.IsPrincipalRemainingBlankCondition,"",IF(_xlpm.IsPrincipalRemainingZeroCondition,"",_xlpm.Payment))),
_xlpm.Calculation
)</f>
        <v/>
      </c>
      <c r="E580" s="5" t="str">
        <f>_xlfn.LET(
_xlpm.StartingPrincipalBalance,$H579,
_xlpm.IsPrincipalRemainingZeroCondition,ROUND($H579,2)=0,
_xlpm.IsPrincipalRemainingBlankCondition,$H579="",
_xlpm.IsPeriodBlankCondition,ISBLANK($A580),
_xlpm.Calculation,IF(_xlpm.IsPeriodBlankCondition,"",IF(_xlpm.IsPrincipalRemainingBlankCondition,"",IF(_xlpm.IsPrincipalRemainingZeroCondition,"",_xlpm.StartingPrincipalBalance))),
_xlpm.Calculation
)</f>
        <v/>
      </c>
      <c r="F580" s="5" t="str" cm="1">
        <f t="array" ref="F580">_xlfn.LET(
_xlpm.InterestCalculation,$H579*($C580/12),
_xlpm.IsPrincipalRemainingZeroCondition,ROUND($H579,2)=0,
_xlpm.IsPrincipalRemainingBlankCondition,$H579="",
_xlpm.IsPeriodBlankCondition,ISBLANK($A580),
_xlpm.Calculation,IF(_xlpm.IsPeriodBlankCondition,"",IF(_xlpm.IsPrincipalRemainingBlankCondition,"",IF(_xlpm.IsPrincipalRemainingZeroCondition,"",_xlpm.InterestCalculation))),
_xlpm.Calculation
)</f>
        <v/>
      </c>
      <c r="G580" s="5" t="str">
        <f>_xlfn.LET(
_xlpm.PrincipalOwedCalculation,$D580-$F580,
_xlpm.IsPrincipalLessThenOrEqualToMonthlyPaymentCondition,$H579&lt;=$D580,
_xlpm.IsPrincipalZeroCondition,ROUND($H579,2) = 0,
_xlpm.IsPrincipalRemainingBlankCondition,$H579="",
_xlpm.IsPeriodBlankCondition,ISBLANK($A580),
_xlpm.Calculation,IF(_xlpm.IsPeriodBlankCondition,"",IF(_xlpm.IsPrincipalRemainingBlankCondition,"",IF(_xlpm.IsPrincipalZeroCondition,"",IF(_xlpm.IsPrincipalLessThenOrEqualToMonthlyPaymentCondition,$H579,_xlpm.PrincipalOwedCalculation)))),
_xlpm.Calculation
)</f>
        <v/>
      </c>
      <c r="H580" s="5" t="str">
        <f>_xlfn.LET(
_xlpm.StartingBalanceGreaterThanPrincipalOwedPlusPrepaymentCondition,$E580&gt;=$G580,
_xlpm.IsPrincpalOwedPlusPrepaymentLessThanOrEqualToPrincipalRemainingCondition,ROUND($G580,2)&lt;=ROUND($H579,2),
_xlpm.IsCurrentPrincapalOwedAmtGreaterThanPrevPrincipalOwedCondition,$G579&gt;$H579,
_xlpm.IsPrincipalZeroCondition,ROUND($H579,2) = 0,
_xlpm.IsPrincipalRemainingBlankCondition,$H579="",
_xlpm.IsPeriodBlankCondition,ISBLANK($A580),
_xlpm.Calculation,IF(_xlpm.IsPeriodBlankCondition,"",IF(_xlpm.IsPrincipalRemainingBlankCondition,"",IF(_xlpm.IsPrincipalZeroCondition,"",IF(_xlpm.StartingBalanceGreaterThanPrincipalOwedPlusPrepaymentCondition,$E580-$G580,0)))),
_xlpm.Calculation
)</f>
        <v/>
      </c>
      <c r="I580" s="5" t="str">
        <f>_xlfn.LET(
_xlpm.PrincpalRemainingCalculation,$B$11,
_xlpm.IsPrincipalZeroCondition,ROUND($H579,2) = 0,
_xlpm.IsPrincipalRemainingBlankCondition,$H579="",
_xlpm.IsPeriodBlankCondition,ISBLANK($A580),
_xlpm.Calculation,IF(_xlpm.IsPeriodBlankCondition,"",IF(_xlpm.IsPrincipalRemainingBlankCondition,"",IF(_xlpm.IsPrincipalZeroCondition,"",_xlpm.PrincpalRemainingCalculation))),
_xlpm.Calculation
)</f>
        <v/>
      </c>
      <c r="J580" s="5" t="str">
        <f>_xlfn.LET(
_xlpm.IsPrincipalRemainingLessThanOrEqualToPMICutoffAmtCondition,$H579&lt;=$B$2*(1-$B$13),
_xlpm.PMIMonthlyPayment,$B$17,
_xlpm.IsPrincipalZeroCondition,ROUND($H579,2) = 0,
_xlpm.IsPrincipalRemainingBlankCondition,$H579="",
_xlpm.IsPeriodBlankCondition,ISBLANK($A580),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80" s="5" t="str">
        <f>_xlfn.LET(
_xlpm.IfPMIOwedIsBlank,IF($J580 = "",0,$J580),
_xlpm.TotalMonthlyPaymentCalculation,$F580+$G580+$I580+_xlpm.IfPMIOwedIsBlank,
_xlpm.IsPrincipalZeroCondition,ROUND($H579,2) = 0,
_xlpm.IsPrincipalRemainingBlankCondition,$H579="",
_xlpm.IsPeriodBlankCondition,ISBLANK($A580),
_xlpm.Calculation,IF(_xlpm.IsPeriodBlankCondition,"",IF(_xlpm.IsPrincipalRemainingBlankCondition,"",IF(_xlpm.IsPrincipalZeroCondition,"",_xlpm.TotalMonthlyPaymentCalculation))),
_xlpm.Calculation
)</f>
        <v/>
      </c>
      <c r="N580" s="5"/>
    </row>
    <row r="581" spans="2:14" x14ac:dyDescent="0.3">
      <c r="B581" s="53" t="str">
        <f t="shared" si="8"/>
        <v/>
      </c>
      <c r="C581" s="70" t="str">
        <f>IF(ISBLANK($A581),"",'Variable Mortgage Schedule'!$C581)</f>
        <v/>
      </c>
      <c r="D581" s="63" t="str">
        <f>_xlfn.LET(
_xlpm.Payment,IF(OR($C581&lt;&gt;$C580,$C580=""),-PMT($C581/12,COUNT($A581:$A$625),$H580),$D580),
_xlpm.IsPrincipalRemainingZeroCondition,ROUND($H580,2)=0,
_xlpm.IsPrincipalRemainingBlankCondition,$H580="",
_xlpm.IsPeriodBlankCondition,ISBLANK($A581),
_xlpm.Calculation,IF(_xlpm.IsPeriodBlankCondition,"",IF(_xlpm.IsPrincipalRemainingBlankCondition,"",IF(_xlpm.IsPrincipalRemainingZeroCondition,"",_xlpm.Payment))),
_xlpm.Calculation
)</f>
        <v/>
      </c>
      <c r="E581" s="5" t="str">
        <f>_xlfn.LET(
_xlpm.StartingPrincipalBalance,$H580,
_xlpm.IsPrincipalRemainingZeroCondition,ROUND($H580,2)=0,
_xlpm.IsPrincipalRemainingBlankCondition,$H580="",
_xlpm.IsPeriodBlankCondition,ISBLANK($A581),
_xlpm.Calculation,IF(_xlpm.IsPeriodBlankCondition,"",IF(_xlpm.IsPrincipalRemainingBlankCondition,"",IF(_xlpm.IsPrincipalRemainingZeroCondition,"",_xlpm.StartingPrincipalBalance))),
_xlpm.Calculation
)</f>
        <v/>
      </c>
      <c r="F581" s="5" t="str" cm="1">
        <f t="array" ref="F581">_xlfn.LET(
_xlpm.InterestCalculation,$H580*($C581/12),
_xlpm.IsPrincipalRemainingZeroCondition,ROUND($H580,2)=0,
_xlpm.IsPrincipalRemainingBlankCondition,$H580="",
_xlpm.IsPeriodBlankCondition,ISBLANK($A581),
_xlpm.Calculation,IF(_xlpm.IsPeriodBlankCondition,"",IF(_xlpm.IsPrincipalRemainingBlankCondition,"",IF(_xlpm.IsPrincipalRemainingZeroCondition,"",_xlpm.InterestCalculation))),
_xlpm.Calculation
)</f>
        <v/>
      </c>
      <c r="G581" s="5" t="str">
        <f>_xlfn.LET(
_xlpm.PrincipalOwedCalculation,$D581-$F581,
_xlpm.IsPrincipalLessThenOrEqualToMonthlyPaymentCondition,$H580&lt;=$D581,
_xlpm.IsPrincipalZeroCondition,ROUND($H580,2) = 0,
_xlpm.IsPrincipalRemainingBlankCondition,$H580="",
_xlpm.IsPeriodBlankCondition,ISBLANK($A581),
_xlpm.Calculation,IF(_xlpm.IsPeriodBlankCondition,"",IF(_xlpm.IsPrincipalRemainingBlankCondition,"",IF(_xlpm.IsPrincipalZeroCondition,"",IF(_xlpm.IsPrincipalLessThenOrEqualToMonthlyPaymentCondition,$H580,_xlpm.PrincipalOwedCalculation)))),
_xlpm.Calculation
)</f>
        <v/>
      </c>
      <c r="H581" s="5" t="str">
        <f>_xlfn.LET(
_xlpm.StartingBalanceGreaterThanPrincipalOwedPlusPrepaymentCondition,$E581&gt;=$G581,
_xlpm.IsPrincpalOwedPlusPrepaymentLessThanOrEqualToPrincipalRemainingCondition,ROUND($G581,2)&lt;=ROUND($H580,2),
_xlpm.IsCurrentPrincapalOwedAmtGreaterThanPrevPrincipalOwedCondition,$G580&gt;$H580,
_xlpm.IsPrincipalZeroCondition,ROUND($H580,2) = 0,
_xlpm.IsPrincipalRemainingBlankCondition,$H580="",
_xlpm.IsPeriodBlankCondition,ISBLANK($A581),
_xlpm.Calculation,IF(_xlpm.IsPeriodBlankCondition,"",IF(_xlpm.IsPrincipalRemainingBlankCondition,"",IF(_xlpm.IsPrincipalZeroCondition,"",IF(_xlpm.StartingBalanceGreaterThanPrincipalOwedPlusPrepaymentCondition,$E581-$G581,0)))),
_xlpm.Calculation
)</f>
        <v/>
      </c>
      <c r="I581" s="5" t="str">
        <f>_xlfn.LET(
_xlpm.PrincpalRemainingCalculation,$B$11,
_xlpm.IsPrincipalZeroCondition,ROUND($H580,2) = 0,
_xlpm.IsPrincipalRemainingBlankCondition,$H580="",
_xlpm.IsPeriodBlankCondition,ISBLANK($A581),
_xlpm.Calculation,IF(_xlpm.IsPeriodBlankCondition,"",IF(_xlpm.IsPrincipalRemainingBlankCondition,"",IF(_xlpm.IsPrincipalZeroCondition,"",_xlpm.PrincpalRemainingCalculation))),
_xlpm.Calculation
)</f>
        <v/>
      </c>
      <c r="J581" s="5" t="str">
        <f>_xlfn.LET(
_xlpm.IsPrincipalRemainingLessThanOrEqualToPMICutoffAmtCondition,$H580&lt;=$B$2*(1-$B$13),
_xlpm.PMIMonthlyPayment,$B$17,
_xlpm.IsPrincipalZeroCondition,ROUND($H580,2) = 0,
_xlpm.IsPrincipalRemainingBlankCondition,$H580="",
_xlpm.IsPeriodBlankCondition,ISBLANK($A581),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81" s="5" t="str">
        <f>_xlfn.LET(
_xlpm.IfPMIOwedIsBlank,IF($J581 = "",0,$J581),
_xlpm.TotalMonthlyPaymentCalculation,$F581+$G581+$I581+_xlpm.IfPMIOwedIsBlank,
_xlpm.IsPrincipalZeroCondition,ROUND($H580,2) = 0,
_xlpm.IsPrincipalRemainingBlankCondition,$H580="",
_xlpm.IsPeriodBlankCondition,ISBLANK($A581),
_xlpm.Calculation,IF(_xlpm.IsPeriodBlankCondition,"",IF(_xlpm.IsPrincipalRemainingBlankCondition,"",IF(_xlpm.IsPrincipalZeroCondition,"",_xlpm.TotalMonthlyPaymentCalculation))),
_xlpm.Calculation
)</f>
        <v/>
      </c>
      <c r="N581" s="5"/>
    </row>
    <row r="582" spans="2:14" x14ac:dyDescent="0.3">
      <c r="B582" s="53" t="str">
        <f t="shared" si="8"/>
        <v/>
      </c>
      <c r="C582" s="70" t="str">
        <f>IF(ISBLANK($A582),"",'Variable Mortgage Schedule'!$C582)</f>
        <v/>
      </c>
      <c r="D582" s="63" t="str">
        <f>_xlfn.LET(
_xlpm.Payment,IF(OR($C582&lt;&gt;$C581,$C581=""),-PMT($C582/12,COUNT($A582:$A$625),$H581),$D581),
_xlpm.IsPrincipalRemainingZeroCondition,ROUND($H581,2)=0,
_xlpm.IsPrincipalRemainingBlankCondition,$H581="",
_xlpm.IsPeriodBlankCondition,ISBLANK($A582),
_xlpm.Calculation,IF(_xlpm.IsPeriodBlankCondition,"",IF(_xlpm.IsPrincipalRemainingBlankCondition,"",IF(_xlpm.IsPrincipalRemainingZeroCondition,"",_xlpm.Payment))),
_xlpm.Calculation
)</f>
        <v/>
      </c>
      <c r="E582" s="5" t="str">
        <f>_xlfn.LET(
_xlpm.StartingPrincipalBalance,$H581,
_xlpm.IsPrincipalRemainingZeroCondition,ROUND($H581,2)=0,
_xlpm.IsPrincipalRemainingBlankCondition,$H581="",
_xlpm.IsPeriodBlankCondition,ISBLANK($A582),
_xlpm.Calculation,IF(_xlpm.IsPeriodBlankCondition,"",IF(_xlpm.IsPrincipalRemainingBlankCondition,"",IF(_xlpm.IsPrincipalRemainingZeroCondition,"",_xlpm.StartingPrincipalBalance))),
_xlpm.Calculation
)</f>
        <v/>
      </c>
      <c r="F582" s="5" t="str" cm="1">
        <f t="array" ref="F582">_xlfn.LET(
_xlpm.InterestCalculation,$H581*($C582/12),
_xlpm.IsPrincipalRemainingZeroCondition,ROUND($H581,2)=0,
_xlpm.IsPrincipalRemainingBlankCondition,$H581="",
_xlpm.IsPeriodBlankCondition,ISBLANK($A582),
_xlpm.Calculation,IF(_xlpm.IsPeriodBlankCondition,"",IF(_xlpm.IsPrincipalRemainingBlankCondition,"",IF(_xlpm.IsPrincipalRemainingZeroCondition,"",_xlpm.InterestCalculation))),
_xlpm.Calculation
)</f>
        <v/>
      </c>
      <c r="G582" s="5" t="str">
        <f>_xlfn.LET(
_xlpm.PrincipalOwedCalculation,$D582-$F582,
_xlpm.IsPrincipalLessThenOrEqualToMonthlyPaymentCondition,$H581&lt;=$D582,
_xlpm.IsPrincipalZeroCondition,ROUND($H581,2) = 0,
_xlpm.IsPrincipalRemainingBlankCondition,$H581="",
_xlpm.IsPeriodBlankCondition,ISBLANK($A582),
_xlpm.Calculation,IF(_xlpm.IsPeriodBlankCondition,"",IF(_xlpm.IsPrincipalRemainingBlankCondition,"",IF(_xlpm.IsPrincipalZeroCondition,"",IF(_xlpm.IsPrincipalLessThenOrEqualToMonthlyPaymentCondition,$H581,_xlpm.PrincipalOwedCalculation)))),
_xlpm.Calculation
)</f>
        <v/>
      </c>
      <c r="H582" s="5" t="str">
        <f>_xlfn.LET(
_xlpm.StartingBalanceGreaterThanPrincipalOwedPlusPrepaymentCondition,$E582&gt;=$G582,
_xlpm.IsPrincpalOwedPlusPrepaymentLessThanOrEqualToPrincipalRemainingCondition,ROUND($G582,2)&lt;=ROUND($H581,2),
_xlpm.IsCurrentPrincapalOwedAmtGreaterThanPrevPrincipalOwedCondition,$G581&gt;$H581,
_xlpm.IsPrincipalZeroCondition,ROUND($H581,2) = 0,
_xlpm.IsPrincipalRemainingBlankCondition,$H581="",
_xlpm.IsPeriodBlankCondition,ISBLANK($A582),
_xlpm.Calculation,IF(_xlpm.IsPeriodBlankCondition,"",IF(_xlpm.IsPrincipalRemainingBlankCondition,"",IF(_xlpm.IsPrincipalZeroCondition,"",IF(_xlpm.StartingBalanceGreaterThanPrincipalOwedPlusPrepaymentCondition,$E582-$G582,0)))),
_xlpm.Calculation
)</f>
        <v/>
      </c>
      <c r="I582" s="5" t="str">
        <f>_xlfn.LET(
_xlpm.PrincpalRemainingCalculation,$B$11,
_xlpm.IsPrincipalZeroCondition,ROUND($H581,2) = 0,
_xlpm.IsPrincipalRemainingBlankCondition,$H581="",
_xlpm.IsPeriodBlankCondition,ISBLANK($A582),
_xlpm.Calculation,IF(_xlpm.IsPeriodBlankCondition,"",IF(_xlpm.IsPrincipalRemainingBlankCondition,"",IF(_xlpm.IsPrincipalZeroCondition,"",_xlpm.PrincpalRemainingCalculation))),
_xlpm.Calculation
)</f>
        <v/>
      </c>
      <c r="J582" s="5" t="str">
        <f>_xlfn.LET(
_xlpm.IsPrincipalRemainingLessThanOrEqualToPMICutoffAmtCondition,$H581&lt;=$B$2*(1-$B$13),
_xlpm.PMIMonthlyPayment,$B$17,
_xlpm.IsPrincipalZeroCondition,ROUND($H581,2) = 0,
_xlpm.IsPrincipalRemainingBlankCondition,$H581="",
_xlpm.IsPeriodBlankCondition,ISBLANK($A582),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82" s="5" t="str">
        <f>_xlfn.LET(
_xlpm.IfPMIOwedIsBlank,IF($J582 = "",0,$J582),
_xlpm.TotalMonthlyPaymentCalculation,$F582+$G582+$I582+_xlpm.IfPMIOwedIsBlank,
_xlpm.IsPrincipalZeroCondition,ROUND($H581,2) = 0,
_xlpm.IsPrincipalRemainingBlankCondition,$H581="",
_xlpm.IsPeriodBlankCondition,ISBLANK($A582),
_xlpm.Calculation,IF(_xlpm.IsPeriodBlankCondition,"",IF(_xlpm.IsPrincipalRemainingBlankCondition,"",IF(_xlpm.IsPrincipalZeroCondition,"",_xlpm.TotalMonthlyPaymentCalculation))),
_xlpm.Calculation
)</f>
        <v/>
      </c>
      <c r="N582" s="5"/>
    </row>
    <row r="583" spans="2:14" x14ac:dyDescent="0.3">
      <c r="B583" s="53" t="str">
        <f t="shared" si="8"/>
        <v/>
      </c>
      <c r="C583" s="70" t="str">
        <f>IF(ISBLANK($A583),"",'Variable Mortgage Schedule'!$C583)</f>
        <v/>
      </c>
      <c r="D583" s="63" t="str">
        <f>_xlfn.LET(
_xlpm.Payment,IF(OR($C583&lt;&gt;$C582,$C582=""),-PMT($C583/12,COUNT($A583:$A$625),$H582),$D582),
_xlpm.IsPrincipalRemainingZeroCondition,ROUND($H582,2)=0,
_xlpm.IsPrincipalRemainingBlankCondition,$H582="",
_xlpm.IsPeriodBlankCondition,ISBLANK($A583),
_xlpm.Calculation,IF(_xlpm.IsPeriodBlankCondition,"",IF(_xlpm.IsPrincipalRemainingBlankCondition,"",IF(_xlpm.IsPrincipalRemainingZeroCondition,"",_xlpm.Payment))),
_xlpm.Calculation
)</f>
        <v/>
      </c>
      <c r="E583" s="5" t="str">
        <f>_xlfn.LET(
_xlpm.StartingPrincipalBalance,$H582,
_xlpm.IsPrincipalRemainingZeroCondition,ROUND($H582,2)=0,
_xlpm.IsPrincipalRemainingBlankCondition,$H582="",
_xlpm.IsPeriodBlankCondition,ISBLANK($A583),
_xlpm.Calculation,IF(_xlpm.IsPeriodBlankCondition,"",IF(_xlpm.IsPrincipalRemainingBlankCondition,"",IF(_xlpm.IsPrincipalRemainingZeroCondition,"",_xlpm.StartingPrincipalBalance))),
_xlpm.Calculation
)</f>
        <v/>
      </c>
      <c r="F583" s="5" t="str" cm="1">
        <f t="array" ref="F583">_xlfn.LET(
_xlpm.InterestCalculation,$H582*($C583/12),
_xlpm.IsPrincipalRemainingZeroCondition,ROUND($H582,2)=0,
_xlpm.IsPrincipalRemainingBlankCondition,$H582="",
_xlpm.IsPeriodBlankCondition,ISBLANK($A583),
_xlpm.Calculation,IF(_xlpm.IsPeriodBlankCondition,"",IF(_xlpm.IsPrincipalRemainingBlankCondition,"",IF(_xlpm.IsPrincipalRemainingZeroCondition,"",_xlpm.InterestCalculation))),
_xlpm.Calculation
)</f>
        <v/>
      </c>
      <c r="G583" s="5" t="str">
        <f>_xlfn.LET(
_xlpm.PrincipalOwedCalculation,$D583-$F583,
_xlpm.IsPrincipalLessThenOrEqualToMonthlyPaymentCondition,$H582&lt;=$D583,
_xlpm.IsPrincipalZeroCondition,ROUND($H582,2) = 0,
_xlpm.IsPrincipalRemainingBlankCondition,$H582="",
_xlpm.IsPeriodBlankCondition,ISBLANK($A583),
_xlpm.Calculation,IF(_xlpm.IsPeriodBlankCondition,"",IF(_xlpm.IsPrincipalRemainingBlankCondition,"",IF(_xlpm.IsPrincipalZeroCondition,"",IF(_xlpm.IsPrincipalLessThenOrEqualToMonthlyPaymentCondition,$H582,_xlpm.PrincipalOwedCalculation)))),
_xlpm.Calculation
)</f>
        <v/>
      </c>
      <c r="H583" s="5" t="str">
        <f>_xlfn.LET(
_xlpm.StartingBalanceGreaterThanPrincipalOwedPlusPrepaymentCondition,$E583&gt;=$G583,
_xlpm.IsPrincpalOwedPlusPrepaymentLessThanOrEqualToPrincipalRemainingCondition,ROUND($G583,2)&lt;=ROUND($H582,2),
_xlpm.IsCurrentPrincapalOwedAmtGreaterThanPrevPrincipalOwedCondition,$G582&gt;$H582,
_xlpm.IsPrincipalZeroCondition,ROUND($H582,2) = 0,
_xlpm.IsPrincipalRemainingBlankCondition,$H582="",
_xlpm.IsPeriodBlankCondition,ISBLANK($A583),
_xlpm.Calculation,IF(_xlpm.IsPeriodBlankCondition,"",IF(_xlpm.IsPrincipalRemainingBlankCondition,"",IF(_xlpm.IsPrincipalZeroCondition,"",IF(_xlpm.StartingBalanceGreaterThanPrincipalOwedPlusPrepaymentCondition,$E583-$G583,0)))),
_xlpm.Calculation
)</f>
        <v/>
      </c>
      <c r="I583" s="5" t="str">
        <f>_xlfn.LET(
_xlpm.PrincpalRemainingCalculation,$B$11,
_xlpm.IsPrincipalZeroCondition,ROUND($H582,2) = 0,
_xlpm.IsPrincipalRemainingBlankCondition,$H582="",
_xlpm.IsPeriodBlankCondition,ISBLANK($A583),
_xlpm.Calculation,IF(_xlpm.IsPeriodBlankCondition,"",IF(_xlpm.IsPrincipalRemainingBlankCondition,"",IF(_xlpm.IsPrincipalZeroCondition,"",_xlpm.PrincpalRemainingCalculation))),
_xlpm.Calculation
)</f>
        <v/>
      </c>
      <c r="J583" s="5" t="str">
        <f>_xlfn.LET(
_xlpm.IsPrincipalRemainingLessThanOrEqualToPMICutoffAmtCondition,$H582&lt;=$B$2*(1-$B$13),
_xlpm.PMIMonthlyPayment,$B$17,
_xlpm.IsPrincipalZeroCondition,ROUND($H582,2) = 0,
_xlpm.IsPrincipalRemainingBlankCondition,$H582="",
_xlpm.IsPeriodBlankCondition,ISBLANK($A583),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83" s="5" t="str">
        <f>_xlfn.LET(
_xlpm.IfPMIOwedIsBlank,IF($J583 = "",0,$J583),
_xlpm.TotalMonthlyPaymentCalculation,$F583+$G583+$I583+_xlpm.IfPMIOwedIsBlank,
_xlpm.IsPrincipalZeroCondition,ROUND($H582,2) = 0,
_xlpm.IsPrincipalRemainingBlankCondition,$H582="",
_xlpm.IsPeriodBlankCondition,ISBLANK($A583),
_xlpm.Calculation,IF(_xlpm.IsPeriodBlankCondition,"",IF(_xlpm.IsPrincipalRemainingBlankCondition,"",IF(_xlpm.IsPrincipalZeroCondition,"",_xlpm.TotalMonthlyPaymentCalculation))),
_xlpm.Calculation
)</f>
        <v/>
      </c>
      <c r="N583" s="5"/>
    </row>
    <row r="584" spans="2:14" x14ac:dyDescent="0.3">
      <c r="B584" s="53" t="str">
        <f t="shared" si="8"/>
        <v/>
      </c>
      <c r="C584" s="70" t="str">
        <f>IF(ISBLANK($A584),"",'Variable Mortgage Schedule'!$C584)</f>
        <v/>
      </c>
      <c r="D584" s="63" t="str">
        <f>_xlfn.LET(
_xlpm.Payment,IF(OR($C584&lt;&gt;$C583,$C583=""),-PMT($C584/12,COUNT($A584:$A$625),$H583),$D583),
_xlpm.IsPrincipalRemainingZeroCondition,ROUND($H583,2)=0,
_xlpm.IsPrincipalRemainingBlankCondition,$H583="",
_xlpm.IsPeriodBlankCondition,ISBLANK($A584),
_xlpm.Calculation,IF(_xlpm.IsPeriodBlankCondition,"",IF(_xlpm.IsPrincipalRemainingBlankCondition,"",IF(_xlpm.IsPrincipalRemainingZeroCondition,"",_xlpm.Payment))),
_xlpm.Calculation
)</f>
        <v/>
      </c>
      <c r="E584" s="5" t="str">
        <f>_xlfn.LET(
_xlpm.StartingPrincipalBalance,$H583,
_xlpm.IsPrincipalRemainingZeroCondition,ROUND($H583,2)=0,
_xlpm.IsPrincipalRemainingBlankCondition,$H583="",
_xlpm.IsPeriodBlankCondition,ISBLANK($A584),
_xlpm.Calculation,IF(_xlpm.IsPeriodBlankCondition,"",IF(_xlpm.IsPrincipalRemainingBlankCondition,"",IF(_xlpm.IsPrincipalRemainingZeroCondition,"",_xlpm.StartingPrincipalBalance))),
_xlpm.Calculation
)</f>
        <v/>
      </c>
      <c r="F584" s="5" t="str" cm="1">
        <f t="array" ref="F584">_xlfn.LET(
_xlpm.InterestCalculation,$H583*($C584/12),
_xlpm.IsPrincipalRemainingZeroCondition,ROUND($H583,2)=0,
_xlpm.IsPrincipalRemainingBlankCondition,$H583="",
_xlpm.IsPeriodBlankCondition,ISBLANK($A584),
_xlpm.Calculation,IF(_xlpm.IsPeriodBlankCondition,"",IF(_xlpm.IsPrincipalRemainingBlankCondition,"",IF(_xlpm.IsPrincipalRemainingZeroCondition,"",_xlpm.InterestCalculation))),
_xlpm.Calculation
)</f>
        <v/>
      </c>
      <c r="G584" s="5" t="str">
        <f>_xlfn.LET(
_xlpm.PrincipalOwedCalculation,$D584-$F584,
_xlpm.IsPrincipalLessThenOrEqualToMonthlyPaymentCondition,$H583&lt;=$D584,
_xlpm.IsPrincipalZeroCondition,ROUND($H583,2) = 0,
_xlpm.IsPrincipalRemainingBlankCondition,$H583="",
_xlpm.IsPeriodBlankCondition,ISBLANK($A584),
_xlpm.Calculation,IF(_xlpm.IsPeriodBlankCondition,"",IF(_xlpm.IsPrincipalRemainingBlankCondition,"",IF(_xlpm.IsPrincipalZeroCondition,"",IF(_xlpm.IsPrincipalLessThenOrEqualToMonthlyPaymentCondition,$H583,_xlpm.PrincipalOwedCalculation)))),
_xlpm.Calculation
)</f>
        <v/>
      </c>
      <c r="H584" s="5" t="str">
        <f>_xlfn.LET(
_xlpm.StartingBalanceGreaterThanPrincipalOwedPlusPrepaymentCondition,$E584&gt;=$G584,
_xlpm.IsPrincpalOwedPlusPrepaymentLessThanOrEqualToPrincipalRemainingCondition,ROUND($G584,2)&lt;=ROUND($H583,2),
_xlpm.IsCurrentPrincapalOwedAmtGreaterThanPrevPrincipalOwedCondition,$G583&gt;$H583,
_xlpm.IsPrincipalZeroCondition,ROUND($H583,2) = 0,
_xlpm.IsPrincipalRemainingBlankCondition,$H583="",
_xlpm.IsPeriodBlankCondition,ISBLANK($A584),
_xlpm.Calculation,IF(_xlpm.IsPeriodBlankCondition,"",IF(_xlpm.IsPrincipalRemainingBlankCondition,"",IF(_xlpm.IsPrincipalZeroCondition,"",IF(_xlpm.StartingBalanceGreaterThanPrincipalOwedPlusPrepaymentCondition,$E584-$G584,0)))),
_xlpm.Calculation
)</f>
        <v/>
      </c>
      <c r="I584" s="5" t="str">
        <f>_xlfn.LET(
_xlpm.PrincpalRemainingCalculation,$B$11,
_xlpm.IsPrincipalZeroCondition,ROUND($H583,2) = 0,
_xlpm.IsPrincipalRemainingBlankCondition,$H583="",
_xlpm.IsPeriodBlankCondition,ISBLANK($A584),
_xlpm.Calculation,IF(_xlpm.IsPeriodBlankCondition,"",IF(_xlpm.IsPrincipalRemainingBlankCondition,"",IF(_xlpm.IsPrincipalZeroCondition,"",_xlpm.PrincpalRemainingCalculation))),
_xlpm.Calculation
)</f>
        <v/>
      </c>
      <c r="J584" s="5" t="str">
        <f>_xlfn.LET(
_xlpm.IsPrincipalRemainingLessThanOrEqualToPMICutoffAmtCondition,$H583&lt;=$B$2*(1-$B$13),
_xlpm.PMIMonthlyPayment,$B$17,
_xlpm.IsPrincipalZeroCondition,ROUND($H583,2) = 0,
_xlpm.IsPrincipalRemainingBlankCondition,$H583="",
_xlpm.IsPeriodBlankCondition,ISBLANK($A584),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84" s="5" t="str">
        <f>_xlfn.LET(
_xlpm.IfPMIOwedIsBlank,IF($J584 = "",0,$J584),
_xlpm.TotalMonthlyPaymentCalculation,$F584+$G584+$I584+_xlpm.IfPMIOwedIsBlank,
_xlpm.IsPrincipalZeroCondition,ROUND($H583,2) = 0,
_xlpm.IsPrincipalRemainingBlankCondition,$H583="",
_xlpm.IsPeriodBlankCondition,ISBLANK($A584),
_xlpm.Calculation,IF(_xlpm.IsPeriodBlankCondition,"",IF(_xlpm.IsPrincipalRemainingBlankCondition,"",IF(_xlpm.IsPrincipalZeroCondition,"",_xlpm.TotalMonthlyPaymentCalculation))),
_xlpm.Calculation
)</f>
        <v/>
      </c>
      <c r="N584" s="5"/>
    </row>
    <row r="585" spans="2:14" x14ac:dyDescent="0.3">
      <c r="B585" s="53" t="str">
        <f t="shared" si="8"/>
        <v/>
      </c>
      <c r="C585" s="70" t="str">
        <f>IF(ISBLANK($A585),"",'Variable Mortgage Schedule'!$C585)</f>
        <v/>
      </c>
      <c r="D585" s="63" t="str">
        <f>_xlfn.LET(
_xlpm.Payment,IF(OR($C585&lt;&gt;$C584,$C584=""),-PMT($C585/12,COUNT($A585:$A$625),$H584),$D584),
_xlpm.IsPrincipalRemainingZeroCondition,ROUND($H584,2)=0,
_xlpm.IsPrincipalRemainingBlankCondition,$H584="",
_xlpm.IsPeriodBlankCondition,ISBLANK($A585),
_xlpm.Calculation,IF(_xlpm.IsPeriodBlankCondition,"",IF(_xlpm.IsPrincipalRemainingBlankCondition,"",IF(_xlpm.IsPrincipalRemainingZeroCondition,"",_xlpm.Payment))),
_xlpm.Calculation
)</f>
        <v/>
      </c>
      <c r="E585" s="5" t="str">
        <f>_xlfn.LET(
_xlpm.StartingPrincipalBalance,$H584,
_xlpm.IsPrincipalRemainingZeroCondition,ROUND($H584,2)=0,
_xlpm.IsPrincipalRemainingBlankCondition,$H584="",
_xlpm.IsPeriodBlankCondition,ISBLANK($A585),
_xlpm.Calculation,IF(_xlpm.IsPeriodBlankCondition,"",IF(_xlpm.IsPrincipalRemainingBlankCondition,"",IF(_xlpm.IsPrincipalRemainingZeroCondition,"",_xlpm.StartingPrincipalBalance))),
_xlpm.Calculation
)</f>
        <v/>
      </c>
      <c r="F585" s="5" t="str" cm="1">
        <f t="array" ref="F585">_xlfn.LET(
_xlpm.InterestCalculation,$H584*($C585/12),
_xlpm.IsPrincipalRemainingZeroCondition,ROUND($H584,2)=0,
_xlpm.IsPrincipalRemainingBlankCondition,$H584="",
_xlpm.IsPeriodBlankCondition,ISBLANK($A585),
_xlpm.Calculation,IF(_xlpm.IsPeriodBlankCondition,"",IF(_xlpm.IsPrincipalRemainingBlankCondition,"",IF(_xlpm.IsPrincipalRemainingZeroCondition,"",_xlpm.InterestCalculation))),
_xlpm.Calculation
)</f>
        <v/>
      </c>
      <c r="G585" s="5" t="str">
        <f>_xlfn.LET(
_xlpm.PrincipalOwedCalculation,$D585-$F585,
_xlpm.IsPrincipalLessThenOrEqualToMonthlyPaymentCondition,$H584&lt;=$D585,
_xlpm.IsPrincipalZeroCondition,ROUND($H584,2) = 0,
_xlpm.IsPrincipalRemainingBlankCondition,$H584="",
_xlpm.IsPeriodBlankCondition,ISBLANK($A585),
_xlpm.Calculation,IF(_xlpm.IsPeriodBlankCondition,"",IF(_xlpm.IsPrincipalRemainingBlankCondition,"",IF(_xlpm.IsPrincipalZeroCondition,"",IF(_xlpm.IsPrincipalLessThenOrEqualToMonthlyPaymentCondition,$H584,_xlpm.PrincipalOwedCalculation)))),
_xlpm.Calculation
)</f>
        <v/>
      </c>
      <c r="H585" s="5" t="str">
        <f>_xlfn.LET(
_xlpm.StartingBalanceGreaterThanPrincipalOwedPlusPrepaymentCondition,$E585&gt;=$G585,
_xlpm.IsPrincpalOwedPlusPrepaymentLessThanOrEqualToPrincipalRemainingCondition,ROUND($G585,2)&lt;=ROUND($H584,2),
_xlpm.IsCurrentPrincapalOwedAmtGreaterThanPrevPrincipalOwedCondition,$G584&gt;$H584,
_xlpm.IsPrincipalZeroCondition,ROUND($H584,2) = 0,
_xlpm.IsPrincipalRemainingBlankCondition,$H584="",
_xlpm.IsPeriodBlankCondition,ISBLANK($A585),
_xlpm.Calculation,IF(_xlpm.IsPeriodBlankCondition,"",IF(_xlpm.IsPrincipalRemainingBlankCondition,"",IF(_xlpm.IsPrincipalZeroCondition,"",IF(_xlpm.StartingBalanceGreaterThanPrincipalOwedPlusPrepaymentCondition,$E585-$G585,0)))),
_xlpm.Calculation
)</f>
        <v/>
      </c>
      <c r="I585" s="5" t="str">
        <f>_xlfn.LET(
_xlpm.PrincpalRemainingCalculation,$B$11,
_xlpm.IsPrincipalZeroCondition,ROUND($H584,2) = 0,
_xlpm.IsPrincipalRemainingBlankCondition,$H584="",
_xlpm.IsPeriodBlankCondition,ISBLANK($A585),
_xlpm.Calculation,IF(_xlpm.IsPeriodBlankCondition,"",IF(_xlpm.IsPrincipalRemainingBlankCondition,"",IF(_xlpm.IsPrincipalZeroCondition,"",_xlpm.PrincpalRemainingCalculation))),
_xlpm.Calculation
)</f>
        <v/>
      </c>
      <c r="J585" s="5" t="str">
        <f>_xlfn.LET(
_xlpm.IsPrincipalRemainingLessThanOrEqualToPMICutoffAmtCondition,$H584&lt;=$B$2*(1-$B$13),
_xlpm.PMIMonthlyPayment,$B$17,
_xlpm.IsPrincipalZeroCondition,ROUND($H584,2) = 0,
_xlpm.IsPrincipalRemainingBlankCondition,$H584="",
_xlpm.IsPeriodBlankCondition,ISBLANK($A585),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85" s="5" t="str">
        <f>_xlfn.LET(
_xlpm.IfPMIOwedIsBlank,IF($J585 = "",0,$J585),
_xlpm.TotalMonthlyPaymentCalculation,$F585+$G585+$I585+_xlpm.IfPMIOwedIsBlank,
_xlpm.IsPrincipalZeroCondition,ROUND($H584,2) = 0,
_xlpm.IsPrincipalRemainingBlankCondition,$H584="",
_xlpm.IsPeriodBlankCondition,ISBLANK($A585),
_xlpm.Calculation,IF(_xlpm.IsPeriodBlankCondition,"",IF(_xlpm.IsPrincipalRemainingBlankCondition,"",IF(_xlpm.IsPrincipalZeroCondition,"",_xlpm.TotalMonthlyPaymentCalculation))),
_xlpm.Calculation
)</f>
        <v/>
      </c>
      <c r="N585" s="5"/>
    </row>
    <row r="586" spans="2:14" x14ac:dyDescent="0.3">
      <c r="B586" s="53" t="str">
        <f t="shared" si="8"/>
        <v/>
      </c>
      <c r="C586" s="70" t="str">
        <f>IF(ISBLANK($A586),"",'Variable Mortgage Schedule'!$C586)</f>
        <v/>
      </c>
      <c r="D586" s="63" t="str">
        <f>_xlfn.LET(
_xlpm.Payment,IF(OR($C586&lt;&gt;$C585,$C585=""),-PMT($C586/12,COUNT($A586:$A$625),$H585),$D585),
_xlpm.IsPrincipalRemainingZeroCondition,ROUND($H585,2)=0,
_xlpm.IsPrincipalRemainingBlankCondition,$H585="",
_xlpm.IsPeriodBlankCondition,ISBLANK($A586),
_xlpm.Calculation,IF(_xlpm.IsPeriodBlankCondition,"",IF(_xlpm.IsPrincipalRemainingBlankCondition,"",IF(_xlpm.IsPrincipalRemainingZeroCondition,"",_xlpm.Payment))),
_xlpm.Calculation
)</f>
        <v/>
      </c>
      <c r="E586" s="5" t="str">
        <f>_xlfn.LET(
_xlpm.StartingPrincipalBalance,$H585,
_xlpm.IsPrincipalRemainingZeroCondition,ROUND($H585,2)=0,
_xlpm.IsPrincipalRemainingBlankCondition,$H585="",
_xlpm.IsPeriodBlankCondition,ISBLANK($A586),
_xlpm.Calculation,IF(_xlpm.IsPeriodBlankCondition,"",IF(_xlpm.IsPrincipalRemainingBlankCondition,"",IF(_xlpm.IsPrincipalRemainingZeroCondition,"",_xlpm.StartingPrincipalBalance))),
_xlpm.Calculation
)</f>
        <v/>
      </c>
      <c r="F586" s="5" t="str" cm="1">
        <f t="array" ref="F586">_xlfn.LET(
_xlpm.InterestCalculation,$H585*($C586/12),
_xlpm.IsPrincipalRemainingZeroCondition,ROUND($H585,2)=0,
_xlpm.IsPrincipalRemainingBlankCondition,$H585="",
_xlpm.IsPeriodBlankCondition,ISBLANK($A586),
_xlpm.Calculation,IF(_xlpm.IsPeriodBlankCondition,"",IF(_xlpm.IsPrincipalRemainingBlankCondition,"",IF(_xlpm.IsPrincipalRemainingZeroCondition,"",_xlpm.InterestCalculation))),
_xlpm.Calculation
)</f>
        <v/>
      </c>
      <c r="G586" s="5" t="str">
        <f>_xlfn.LET(
_xlpm.PrincipalOwedCalculation,$D586-$F586,
_xlpm.IsPrincipalLessThenOrEqualToMonthlyPaymentCondition,$H585&lt;=$D586,
_xlpm.IsPrincipalZeroCondition,ROUND($H585,2) = 0,
_xlpm.IsPrincipalRemainingBlankCondition,$H585="",
_xlpm.IsPeriodBlankCondition,ISBLANK($A586),
_xlpm.Calculation,IF(_xlpm.IsPeriodBlankCondition,"",IF(_xlpm.IsPrincipalRemainingBlankCondition,"",IF(_xlpm.IsPrincipalZeroCondition,"",IF(_xlpm.IsPrincipalLessThenOrEqualToMonthlyPaymentCondition,$H585,_xlpm.PrincipalOwedCalculation)))),
_xlpm.Calculation
)</f>
        <v/>
      </c>
      <c r="H586" s="5" t="str">
        <f>_xlfn.LET(
_xlpm.StartingBalanceGreaterThanPrincipalOwedPlusPrepaymentCondition,$E586&gt;=$G586,
_xlpm.IsPrincpalOwedPlusPrepaymentLessThanOrEqualToPrincipalRemainingCondition,ROUND($G586,2)&lt;=ROUND($H585,2),
_xlpm.IsCurrentPrincapalOwedAmtGreaterThanPrevPrincipalOwedCondition,$G585&gt;$H585,
_xlpm.IsPrincipalZeroCondition,ROUND($H585,2) = 0,
_xlpm.IsPrincipalRemainingBlankCondition,$H585="",
_xlpm.IsPeriodBlankCondition,ISBLANK($A586),
_xlpm.Calculation,IF(_xlpm.IsPeriodBlankCondition,"",IF(_xlpm.IsPrincipalRemainingBlankCondition,"",IF(_xlpm.IsPrincipalZeroCondition,"",IF(_xlpm.StartingBalanceGreaterThanPrincipalOwedPlusPrepaymentCondition,$E586-$G586,0)))),
_xlpm.Calculation
)</f>
        <v/>
      </c>
      <c r="I586" s="5" t="str">
        <f>_xlfn.LET(
_xlpm.PrincpalRemainingCalculation,$B$11,
_xlpm.IsPrincipalZeroCondition,ROUND($H585,2) = 0,
_xlpm.IsPrincipalRemainingBlankCondition,$H585="",
_xlpm.IsPeriodBlankCondition,ISBLANK($A586),
_xlpm.Calculation,IF(_xlpm.IsPeriodBlankCondition,"",IF(_xlpm.IsPrincipalRemainingBlankCondition,"",IF(_xlpm.IsPrincipalZeroCondition,"",_xlpm.PrincpalRemainingCalculation))),
_xlpm.Calculation
)</f>
        <v/>
      </c>
      <c r="J586" s="5" t="str">
        <f>_xlfn.LET(
_xlpm.IsPrincipalRemainingLessThanOrEqualToPMICutoffAmtCondition,$H585&lt;=$B$2*(1-$B$13),
_xlpm.PMIMonthlyPayment,$B$17,
_xlpm.IsPrincipalZeroCondition,ROUND($H585,2) = 0,
_xlpm.IsPrincipalRemainingBlankCondition,$H585="",
_xlpm.IsPeriodBlankCondition,ISBLANK($A586),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86" s="5" t="str">
        <f>_xlfn.LET(
_xlpm.IfPMIOwedIsBlank,IF($J586 = "",0,$J586),
_xlpm.TotalMonthlyPaymentCalculation,$F586+$G586+$I586+_xlpm.IfPMIOwedIsBlank,
_xlpm.IsPrincipalZeroCondition,ROUND($H585,2) = 0,
_xlpm.IsPrincipalRemainingBlankCondition,$H585="",
_xlpm.IsPeriodBlankCondition,ISBLANK($A586),
_xlpm.Calculation,IF(_xlpm.IsPeriodBlankCondition,"",IF(_xlpm.IsPrincipalRemainingBlankCondition,"",IF(_xlpm.IsPrincipalZeroCondition,"",_xlpm.TotalMonthlyPaymentCalculation))),
_xlpm.Calculation
)</f>
        <v/>
      </c>
      <c r="N586" s="5"/>
    </row>
    <row r="587" spans="2:14" x14ac:dyDescent="0.3">
      <c r="B587" s="53" t="str">
        <f t="shared" si="8"/>
        <v/>
      </c>
      <c r="C587" s="70" t="str">
        <f>IF(ISBLANK($A587),"",'Variable Mortgage Schedule'!$C587)</f>
        <v/>
      </c>
      <c r="D587" s="63" t="str">
        <f>_xlfn.LET(
_xlpm.Payment,IF(OR($C587&lt;&gt;$C586,$C586=""),-PMT($C587/12,COUNT($A587:$A$625),$H586),$D586),
_xlpm.IsPrincipalRemainingZeroCondition,ROUND($H586,2)=0,
_xlpm.IsPrincipalRemainingBlankCondition,$H586="",
_xlpm.IsPeriodBlankCondition,ISBLANK($A587),
_xlpm.Calculation,IF(_xlpm.IsPeriodBlankCondition,"",IF(_xlpm.IsPrincipalRemainingBlankCondition,"",IF(_xlpm.IsPrincipalRemainingZeroCondition,"",_xlpm.Payment))),
_xlpm.Calculation
)</f>
        <v/>
      </c>
      <c r="E587" s="5" t="str">
        <f>_xlfn.LET(
_xlpm.StartingPrincipalBalance,$H586,
_xlpm.IsPrincipalRemainingZeroCondition,ROUND($H586,2)=0,
_xlpm.IsPrincipalRemainingBlankCondition,$H586="",
_xlpm.IsPeriodBlankCondition,ISBLANK($A587),
_xlpm.Calculation,IF(_xlpm.IsPeriodBlankCondition,"",IF(_xlpm.IsPrincipalRemainingBlankCondition,"",IF(_xlpm.IsPrincipalRemainingZeroCondition,"",_xlpm.StartingPrincipalBalance))),
_xlpm.Calculation
)</f>
        <v/>
      </c>
      <c r="F587" s="5" t="str" cm="1">
        <f t="array" ref="F587">_xlfn.LET(
_xlpm.InterestCalculation,$H586*($C587/12),
_xlpm.IsPrincipalRemainingZeroCondition,ROUND($H586,2)=0,
_xlpm.IsPrincipalRemainingBlankCondition,$H586="",
_xlpm.IsPeriodBlankCondition,ISBLANK($A587),
_xlpm.Calculation,IF(_xlpm.IsPeriodBlankCondition,"",IF(_xlpm.IsPrincipalRemainingBlankCondition,"",IF(_xlpm.IsPrincipalRemainingZeroCondition,"",_xlpm.InterestCalculation))),
_xlpm.Calculation
)</f>
        <v/>
      </c>
      <c r="G587" s="5" t="str">
        <f>_xlfn.LET(
_xlpm.PrincipalOwedCalculation,$D587-$F587,
_xlpm.IsPrincipalLessThenOrEqualToMonthlyPaymentCondition,$H586&lt;=$D587,
_xlpm.IsPrincipalZeroCondition,ROUND($H586,2) = 0,
_xlpm.IsPrincipalRemainingBlankCondition,$H586="",
_xlpm.IsPeriodBlankCondition,ISBLANK($A587),
_xlpm.Calculation,IF(_xlpm.IsPeriodBlankCondition,"",IF(_xlpm.IsPrincipalRemainingBlankCondition,"",IF(_xlpm.IsPrincipalZeroCondition,"",IF(_xlpm.IsPrincipalLessThenOrEqualToMonthlyPaymentCondition,$H586,_xlpm.PrincipalOwedCalculation)))),
_xlpm.Calculation
)</f>
        <v/>
      </c>
      <c r="H587" s="5" t="str">
        <f>_xlfn.LET(
_xlpm.StartingBalanceGreaterThanPrincipalOwedPlusPrepaymentCondition,$E587&gt;=$G587,
_xlpm.IsPrincpalOwedPlusPrepaymentLessThanOrEqualToPrincipalRemainingCondition,ROUND($G587,2)&lt;=ROUND($H586,2),
_xlpm.IsCurrentPrincapalOwedAmtGreaterThanPrevPrincipalOwedCondition,$G586&gt;$H586,
_xlpm.IsPrincipalZeroCondition,ROUND($H586,2) = 0,
_xlpm.IsPrincipalRemainingBlankCondition,$H586="",
_xlpm.IsPeriodBlankCondition,ISBLANK($A587),
_xlpm.Calculation,IF(_xlpm.IsPeriodBlankCondition,"",IF(_xlpm.IsPrincipalRemainingBlankCondition,"",IF(_xlpm.IsPrincipalZeroCondition,"",IF(_xlpm.StartingBalanceGreaterThanPrincipalOwedPlusPrepaymentCondition,$E587-$G587,0)))),
_xlpm.Calculation
)</f>
        <v/>
      </c>
      <c r="I587" s="5" t="str">
        <f>_xlfn.LET(
_xlpm.PrincpalRemainingCalculation,$B$11,
_xlpm.IsPrincipalZeroCondition,ROUND($H586,2) = 0,
_xlpm.IsPrincipalRemainingBlankCondition,$H586="",
_xlpm.IsPeriodBlankCondition,ISBLANK($A587),
_xlpm.Calculation,IF(_xlpm.IsPeriodBlankCondition,"",IF(_xlpm.IsPrincipalRemainingBlankCondition,"",IF(_xlpm.IsPrincipalZeroCondition,"",_xlpm.PrincpalRemainingCalculation))),
_xlpm.Calculation
)</f>
        <v/>
      </c>
      <c r="J587" s="5" t="str">
        <f>_xlfn.LET(
_xlpm.IsPrincipalRemainingLessThanOrEqualToPMICutoffAmtCondition,$H586&lt;=$B$2*(1-$B$13),
_xlpm.PMIMonthlyPayment,$B$17,
_xlpm.IsPrincipalZeroCondition,ROUND($H586,2) = 0,
_xlpm.IsPrincipalRemainingBlankCondition,$H586="",
_xlpm.IsPeriodBlankCondition,ISBLANK($A587),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87" s="5" t="str">
        <f>_xlfn.LET(
_xlpm.IfPMIOwedIsBlank,IF($J587 = "",0,$J587),
_xlpm.TotalMonthlyPaymentCalculation,$F587+$G587+$I587+_xlpm.IfPMIOwedIsBlank,
_xlpm.IsPrincipalZeroCondition,ROUND($H586,2) = 0,
_xlpm.IsPrincipalRemainingBlankCondition,$H586="",
_xlpm.IsPeriodBlankCondition,ISBLANK($A587),
_xlpm.Calculation,IF(_xlpm.IsPeriodBlankCondition,"",IF(_xlpm.IsPrincipalRemainingBlankCondition,"",IF(_xlpm.IsPrincipalZeroCondition,"",_xlpm.TotalMonthlyPaymentCalculation))),
_xlpm.Calculation
)</f>
        <v/>
      </c>
      <c r="N587" s="5"/>
    </row>
    <row r="588" spans="2:14" x14ac:dyDescent="0.3">
      <c r="B588" s="53" t="str">
        <f t="shared" si="8"/>
        <v/>
      </c>
      <c r="C588" s="70" t="str">
        <f>IF(ISBLANK($A588),"",'Variable Mortgage Schedule'!$C588)</f>
        <v/>
      </c>
      <c r="D588" s="63" t="str">
        <f>_xlfn.LET(
_xlpm.Payment,IF(OR($C588&lt;&gt;$C587,$C587=""),-PMT($C588/12,COUNT($A588:$A$625),$H587),$D587),
_xlpm.IsPrincipalRemainingZeroCondition,ROUND($H587,2)=0,
_xlpm.IsPrincipalRemainingBlankCondition,$H587="",
_xlpm.IsPeriodBlankCondition,ISBLANK($A588),
_xlpm.Calculation,IF(_xlpm.IsPeriodBlankCondition,"",IF(_xlpm.IsPrincipalRemainingBlankCondition,"",IF(_xlpm.IsPrincipalRemainingZeroCondition,"",_xlpm.Payment))),
_xlpm.Calculation
)</f>
        <v/>
      </c>
      <c r="E588" s="5" t="str">
        <f>_xlfn.LET(
_xlpm.StartingPrincipalBalance,$H587,
_xlpm.IsPrincipalRemainingZeroCondition,ROUND($H587,2)=0,
_xlpm.IsPrincipalRemainingBlankCondition,$H587="",
_xlpm.IsPeriodBlankCondition,ISBLANK($A588),
_xlpm.Calculation,IF(_xlpm.IsPeriodBlankCondition,"",IF(_xlpm.IsPrincipalRemainingBlankCondition,"",IF(_xlpm.IsPrincipalRemainingZeroCondition,"",_xlpm.StartingPrincipalBalance))),
_xlpm.Calculation
)</f>
        <v/>
      </c>
      <c r="F588" s="5" t="str" cm="1">
        <f t="array" ref="F588">_xlfn.LET(
_xlpm.InterestCalculation,$H587*($C588/12),
_xlpm.IsPrincipalRemainingZeroCondition,ROUND($H587,2)=0,
_xlpm.IsPrincipalRemainingBlankCondition,$H587="",
_xlpm.IsPeriodBlankCondition,ISBLANK($A588),
_xlpm.Calculation,IF(_xlpm.IsPeriodBlankCondition,"",IF(_xlpm.IsPrincipalRemainingBlankCondition,"",IF(_xlpm.IsPrincipalRemainingZeroCondition,"",_xlpm.InterestCalculation))),
_xlpm.Calculation
)</f>
        <v/>
      </c>
      <c r="G588" s="5" t="str">
        <f>_xlfn.LET(
_xlpm.PrincipalOwedCalculation,$D588-$F588,
_xlpm.IsPrincipalLessThenOrEqualToMonthlyPaymentCondition,$H587&lt;=$D588,
_xlpm.IsPrincipalZeroCondition,ROUND($H587,2) = 0,
_xlpm.IsPrincipalRemainingBlankCondition,$H587="",
_xlpm.IsPeriodBlankCondition,ISBLANK($A588),
_xlpm.Calculation,IF(_xlpm.IsPeriodBlankCondition,"",IF(_xlpm.IsPrincipalRemainingBlankCondition,"",IF(_xlpm.IsPrincipalZeroCondition,"",IF(_xlpm.IsPrincipalLessThenOrEqualToMonthlyPaymentCondition,$H587,_xlpm.PrincipalOwedCalculation)))),
_xlpm.Calculation
)</f>
        <v/>
      </c>
      <c r="H588" s="5" t="str">
        <f>_xlfn.LET(
_xlpm.StartingBalanceGreaterThanPrincipalOwedPlusPrepaymentCondition,$E588&gt;=$G588,
_xlpm.IsPrincpalOwedPlusPrepaymentLessThanOrEqualToPrincipalRemainingCondition,ROUND($G588,2)&lt;=ROUND($H587,2),
_xlpm.IsCurrentPrincapalOwedAmtGreaterThanPrevPrincipalOwedCondition,$G587&gt;$H587,
_xlpm.IsPrincipalZeroCondition,ROUND($H587,2) = 0,
_xlpm.IsPrincipalRemainingBlankCondition,$H587="",
_xlpm.IsPeriodBlankCondition,ISBLANK($A588),
_xlpm.Calculation,IF(_xlpm.IsPeriodBlankCondition,"",IF(_xlpm.IsPrincipalRemainingBlankCondition,"",IF(_xlpm.IsPrincipalZeroCondition,"",IF(_xlpm.StartingBalanceGreaterThanPrincipalOwedPlusPrepaymentCondition,$E588-$G588,0)))),
_xlpm.Calculation
)</f>
        <v/>
      </c>
      <c r="I588" s="5" t="str">
        <f>_xlfn.LET(
_xlpm.PrincpalRemainingCalculation,$B$11,
_xlpm.IsPrincipalZeroCondition,ROUND($H587,2) = 0,
_xlpm.IsPrincipalRemainingBlankCondition,$H587="",
_xlpm.IsPeriodBlankCondition,ISBLANK($A588),
_xlpm.Calculation,IF(_xlpm.IsPeriodBlankCondition,"",IF(_xlpm.IsPrincipalRemainingBlankCondition,"",IF(_xlpm.IsPrincipalZeroCondition,"",_xlpm.PrincpalRemainingCalculation))),
_xlpm.Calculation
)</f>
        <v/>
      </c>
      <c r="J588" s="5" t="str">
        <f>_xlfn.LET(
_xlpm.IsPrincipalRemainingLessThanOrEqualToPMICutoffAmtCondition,$H587&lt;=$B$2*(1-$B$13),
_xlpm.PMIMonthlyPayment,$B$17,
_xlpm.IsPrincipalZeroCondition,ROUND($H587,2) = 0,
_xlpm.IsPrincipalRemainingBlankCondition,$H587="",
_xlpm.IsPeriodBlankCondition,ISBLANK($A588),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88" s="5" t="str">
        <f>_xlfn.LET(
_xlpm.IfPMIOwedIsBlank,IF($J588 = "",0,$J588),
_xlpm.TotalMonthlyPaymentCalculation,$F588+$G588+$I588+_xlpm.IfPMIOwedIsBlank,
_xlpm.IsPrincipalZeroCondition,ROUND($H587,2) = 0,
_xlpm.IsPrincipalRemainingBlankCondition,$H587="",
_xlpm.IsPeriodBlankCondition,ISBLANK($A588),
_xlpm.Calculation,IF(_xlpm.IsPeriodBlankCondition,"",IF(_xlpm.IsPrincipalRemainingBlankCondition,"",IF(_xlpm.IsPrincipalZeroCondition,"",_xlpm.TotalMonthlyPaymentCalculation))),
_xlpm.Calculation
)</f>
        <v/>
      </c>
      <c r="N588" s="5"/>
    </row>
    <row r="589" spans="2:14" x14ac:dyDescent="0.3">
      <c r="B589" s="53" t="str">
        <f t="shared" si="8"/>
        <v/>
      </c>
      <c r="C589" s="70" t="str">
        <f>IF(ISBLANK($A589),"",'Variable Mortgage Schedule'!$C589)</f>
        <v/>
      </c>
      <c r="D589" s="63" t="str">
        <f>_xlfn.LET(
_xlpm.Payment,IF(OR($C589&lt;&gt;$C588,$C588=""),-PMT($C589/12,COUNT($A589:$A$625),$H588),$D588),
_xlpm.IsPrincipalRemainingZeroCondition,ROUND($H588,2)=0,
_xlpm.IsPrincipalRemainingBlankCondition,$H588="",
_xlpm.IsPeriodBlankCondition,ISBLANK($A589),
_xlpm.Calculation,IF(_xlpm.IsPeriodBlankCondition,"",IF(_xlpm.IsPrincipalRemainingBlankCondition,"",IF(_xlpm.IsPrincipalRemainingZeroCondition,"",_xlpm.Payment))),
_xlpm.Calculation
)</f>
        <v/>
      </c>
      <c r="E589" s="5" t="str">
        <f>_xlfn.LET(
_xlpm.StartingPrincipalBalance,$H588,
_xlpm.IsPrincipalRemainingZeroCondition,ROUND($H588,2)=0,
_xlpm.IsPrincipalRemainingBlankCondition,$H588="",
_xlpm.IsPeriodBlankCondition,ISBLANK($A589),
_xlpm.Calculation,IF(_xlpm.IsPeriodBlankCondition,"",IF(_xlpm.IsPrincipalRemainingBlankCondition,"",IF(_xlpm.IsPrincipalRemainingZeroCondition,"",_xlpm.StartingPrincipalBalance))),
_xlpm.Calculation
)</f>
        <v/>
      </c>
      <c r="F589" s="5" t="str" cm="1">
        <f t="array" ref="F589">_xlfn.LET(
_xlpm.InterestCalculation,$H588*($C589/12),
_xlpm.IsPrincipalRemainingZeroCondition,ROUND($H588,2)=0,
_xlpm.IsPrincipalRemainingBlankCondition,$H588="",
_xlpm.IsPeriodBlankCondition,ISBLANK($A589),
_xlpm.Calculation,IF(_xlpm.IsPeriodBlankCondition,"",IF(_xlpm.IsPrincipalRemainingBlankCondition,"",IF(_xlpm.IsPrincipalRemainingZeroCondition,"",_xlpm.InterestCalculation))),
_xlpm.Calculation
)</f>
        <v/>
      </c>
      <c r="G589" s="5" t="str">
        <f>_xlfn.LET(
_xlpm.PrincipalOwedCalculation,$D589-$F589,
_xlpm.IsPrincipalLessThenOrEqualToMonthlyPaymentCondition,$H588&lt;=$D589,
_xlpm.IsPrincipalZeroCondition,ROUND($H588,2) = 0,
_xlpm.IsPrincipalRemainingBlankCondition,$H588="",
_xlpm.IsPeriodBlankCondition,ISBLANK($A589),
_xlpm.Calculation,IF(_xlpm.IsPeriodBlankCondition,"",IF(_xlpm.IsPrincipalRemainingBlankCondition,"",IF(_xlpm.IsPrincipalZeroCondition,"",IF(_xlpm.IsPrincipalLessThenOrEqualToMonthlyPaymentCondition,$H588,_xlpm.PrincipalOwedCalculation)))),
_xlpm.Calculation
)</f>
        <v/>
      </c>
      <c r="H589" s="5" t="str">
        <f>_xlfn.LET(
_xlpm.StartingBalanceGreaterThanPrincipalOwedPlusPrepaymentCondition,$E589&gt;=$G589,
_xlpm.IsPrincpalOwedPlusPrepaymentLessThanOrEqualToPrincipalRemainingCondition,ROUND($G589,2)&lt;=ROUND($H588,2),
_xlpm.IsCurrentPrincapalOwedAmtGreaterThanPrevPrincipalOwedCondition,$G588&gt;$H588,
_xlpm.IsPrincipalZeroCondition,ROUND($H588,2) = 0,
_xlpm.IsPrincipalRemainingBlankCondition,$H588="",
_xlpm.IsPeriodBlankCondition,ISBLANK($A589),
_xlpm.Calculation,IF(_xlpm.IsPeriodBlankCondition,"",IF(_xlpm.IsPrincipalRemainingBlankCondition,"",IF(_xlpm.IsPrincipalZeroCondition,"",IF(_xlpm.StartingBalanceGreaterThanPrincipalOwedPlusPrepaymentCondition,$E589-$G589,0)))),
_xlpm.Calculation
)</f>
        <v/>
      </c>
      <c r="I589" s="5" t="str">
        <f>_xlfn.LET(
_xlpm.PrincpalRemainingCalculation,$B$11,
_xlpm.IsPrincipalZeroCondition,ROUND($H588,2) = 0,
_xlpm.IsPrincipalRemainingBlankCondition,$H588="",
_xlpm.IsPeriodBlankCondition,ISBLANK($A589),
_xlpm.Calculation,IF(_xlpm.IsPeriodBlankCondition,"",IF(_xlpm.IsPrincipalRemainingBlankCondition,"",IF(_xlpm.IsPrincipalZeroCondition,"",_xlpm.PrincpalRemainingCalculation))),
_xlpm.Calculation
)</f>
        <v/>
      </c>
      <c r="J589" s="5" t="str">
        <f>_xlfn.LET(
_xlpm.IsPrincipalRemainingLessThanOrEqualToPMICutoffAmtCondition,$H588&lt;=$B$2*(1-$B$13),
_xlpm.PMIMonthlyPayment,$B$17,
_xlpm.IsPrincipalZeroCondition,ROUND($H588,2) = 0,
_xlpm.IsPrincipalRemainingBlankCondition,$H588="",
_xlpm.IsPeriodBlankCondition,ISBLANK($A589),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89" s="5" t="str">
        <f>_xlfn.LET(
_xlpm.IfPMIOwedIsBlank,IF($J589 = "",0,$J589),
_xlpm.TotalMonthlyPaymentCalculation,$F589+$G589+$I589+_xlpm.IfPMIOwedIsBlank,
_xlpm.IsPrincipalZeroCondition,ROUND($H588,2) = 0,
_xlpm.IsPrincipalRemainingBlankCondition,$H588="",
_xlpm.IsPeriodBlankCondition,ISBLANK($A589),
_xlpm.Calculation,IF(_xlpm.IsPeriodBlankCondition,"",IF(_xlpm.IsPrincipalRemainingBlankCondition,"",IF(_xlpm.IsPrincipalZeroCondition,"",_xlpm.TotalMonthlyPaymentCalculation))),
_xlpm.Calculation
)</f>
        <v/>
      </c>
      <c r="N589" s="5"/>
    </row>
    <row r="590" spans="2:14" x14ac:dyDescent="0.3">
      <c r="B590" s="53" t="str">
        <f t="shared" si="8"/>
        <v/>
      </c>
      <c r="C590" s="70" t="str">
        <f>IF(ISBLANK($A590),"",'Variable Mortgage Schedule'!$C590)</f>
        <v/>
      </c>
      <c r="D590" s="63" t="str">
        <f>_xlfn.LET(
_xlpm.Payment,IF(OR($C590&lt;&gt;$C589,$C589=""),-PMT($C590/12,COUNT($A590:$A$625),$H589),$D589),
_xlpm.IsPrincipalRemainingZeroCondition,ROUND($H589,2)=0,
_xlpm.IsPrincipalRemainingBlankCondition,$H589="",
_xlpm.IsPeriodBlankCondition,ISBLANK($A590),
_xlpm.Calculation,IF(_xlpm.IsPeriodBlankCondition,"",IF(_xlpm.IsPrincipalRemainingBlankCondition,"",IF(_xlpm.IsPrincipalRemainingZeroCondition,"",_xlpm.Payment))),
_xlpm.Calculation
)</f>
        <v/>
      </c>
      <c r="E590" s="5" t="str">
        <f>_xlfn.LET(
_xlpm.StartingPrincipalBalance,$H589,
_xlpm.IsPrincipalRemainingZeroCondition,ROUND($H589,2)=0,
_xlpm.IsPrincipalRemainingBlankCondition,$H589="",
_xlpm.IsPeriodBlankCondition,ISBLANK($A590),
_xlpm.Calculation,IF(_xlpm.IsPeriodBlankCondition,"",IF(_xlpm.IsPrincipalRemainingBlankCondition,"",IF(_xlpm.IsPrincipalRemainingZeroCondition,"",_xlpm.StartingPrincipalBalance))),
_xlpm.Calculation
)</f>
        <v/>
      </c>
      <c r="F590" s="5" t="str" cm="1">
        <f t="array" ref="F590">_xlfn.LET(
_xlpm.InterestCalculation,$H589*($C590/12),
_xlpm.IsPrincipalRemainingZeroCondition,ROUND($H589,2)=0,
_xlpm.IsPrincipalRemainingBlankCondition,$H589="",
_xlpm.IsPeriodBlankCondition,ISBLANK($A590),
_xlpm.Calculation,IF(_xlpm.IsPeriodBlankCondition,"",IF(_xlpm.IsPrincipalRemainingBlankCondition,"",IF(_xlpm.IsPrincipalRemainingZeroCondition,"",_xlpm.InterestCalculation))),
_xlpm.Calculation
)</f>
        <v/>
      </c>
      <c r="G590" s="5" t="str">
        <f>_xlfn.LET(
_xlpm.PrincipalOwedCalculation,$D590-$F590,
_xlpm.IsPrincipalLessThenOrEqualToMonthlyPaymentCondition,$H589&lt;=$D590,
_xlpm.IsPrincipalZeroCondition,ROUND($H589,2) = 0,
_xlpm.IsPrincipalRemainingBlankCondition,$H589="",
_xlpm.IsPeriodBlankCondition,ISBLANK($A590),
_xlpm.Calculation,IF(_xlpm.IsPeriodBlankCondition,"",IF(_xlpm.IsPrincipalRemainingBlankCondition,"",IF(_xlpm.IsPrincipalZeroCondition,"",IF(_xlpm.IsPrincipalLessThenOrEqualToMonthlyPaymentCondition,$H589,_xlpm.PrincipalOwedCalculation)))),
_xlpm.Calculation
)</f>
        <v/>
      </c>
      <c r="H590" s="5" t="str">
        <f>_xlfn.LET(
_xlpm.StartingBalanceGreaterThanPrincipalOwedPlusPrepaymentCondition,$E590&gt;=$G590,
_xlpm.IsPrincpalOwedPlusPrepaymentLessThanOrEqualToPrincipalRemainingCondition,ROUND($G590,2)&lt;=ROUND($H589,2),
_xlpm.IsCurrentPrincapalOwedAmtGreaterThanPrevPrincipalOwedCondition,$G589&gt;$H589,
_xlpm.IsPrincipalZeroCondition,ROUND($H589,2) = 0,
_xlpm.IsPrincipalRemainingBlankCondition,$H589="",
_xlpm.IsPeriodBlankCondition,ISBLANK($A590),
_xlpm.Calculation,IF(_xlpm.IsPeriodBlankCondition,"",IF(_xlpm.IsPrincipalRemainingBlankCondition,"",IF(_xlpm.IsPrincipalZeroCondition,"",IF(_xlpm.StartingBalanceGreaterThanPrincipalOwedPlusPrepaymentCondition,$E590-$G590,0)))),
_xlpm.Calculation
)</f>
        <v/>
      </c>
      <c r="I590" s="5" t="str">
        <f>_xlfn.LET(
_xlpm.PrincpalRemainingCalculation,$B$11,
_xlpm.IsPrincipalZeroCondition,ROUND($H589,2) = 0,
_xlpm.IsPrincipalRemainingBlankCondition,$H589="",
_xlpm.IsPeriodBlankCondition,ISBLANK($A590),
_xlpm.Calculation,IF(_xlpm.IsPeriodBlankCondition,"",IF(_xlpm.IsPrincipalRemainingBlankCondition,"",IF(_xlpm.IsPrincipalZeroCondition,"",_xlpm.PrincpalRemainingCalculation))),
_xlpm.Calculation
)</f>
        <v/>
      </c>
      <c r="J590" s="5" t="str">
        <f>_xlfn.LET(
_xlpm.IsPrincipalRemainingLessThanOrEqualToPMICutoffAmtCondition,$H589&lt;=$B$2*(1-$B$13),
_xlpm.PMIMonthlyPayment,$B$17,
_xlpm.IsPrincipalZeroCondition,ROUND($H589,2) = 0,
_xlpm.IsPrincipalRemainingBlankCondition,$H589="",
_xlpm.IsPeriodBlankCondition,ISBLANK($A590),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90" s="5" t="str">
        <f>_xlfn.LET(
_xlpm.IfPMIOwedIsBlank,IF($J590 = "",0,$J590),
_xlpm.TotalMonthlyPaymentCalculation,$F590+$G590+$I590+_xlpm.IfPMIOwedIsBlank,
_xlpm.IsPrincipalZeroCondition,ROUND($H589,2) = 0,
_xlpm.IsPrincipalRemainingBlankCondition,$H589="",
_xlpm.IsPeriodBlankCondition,ISBLANK($A590),
_xlpm.Calculation,IF(_xlpm.IsPeriodBlankCondition,"",IF(_xlpm.IsPrincipalRemainingBlankCondition,"",IF(_xlpm.IsPrincipalZeroCondition,"",_xlpm.TotalMonthlyPaymentCalculation))),
_xlpm.Calculation
)</f>
        <v/>
      </c>
      <c r="N590" s="5"/>
    </row>
    <row r="591" spans="2:14" x14ac:dyDescent="0.3">
      <c r="B591" s="53" t="str">
        <f t="shared" si="8"/>
        <v/>
      </c>
      <c r="C591" s="70" t="str">
        <f>IF(ISBLANK($A591),"",'Variable Mortgage Schedule'!$C591)</f>
        <v/>
      </c>
      <c r="D591" s="63" t="str">
        <f>_xlfn.LET(
_xlpm.Payment,IF(OR($C591&lt;&gt;$C590,$C590=""),-PMT($C591/12,COUNT($A591:$A$625),$H590),$D590),
_xlpm.IsPrincipalRemainingZeroCondition,ROUND($H590,2)=0,
_xlpm.IsPrincipalRemainingBlankCondition,$H590="",
_xlpm.IsPeriodBlankCondition,ISBLANK($A591),
_xlpm.Calculation,IF(_xlpm.IsPeriodBlankCondition,"",IF(_xlpm.IsPrincipalRemainingBlankCondition,"",IF(_xlpm.IsPrincipalRemainingZeroCondition,"",_xlpm.Payment))),
_xlpm.Calculation
)</f>
        <v/>
      </c>
      <c r="E591" s="5" t="str">
        <f>_xlfn.LET(
_xlpm.StartingPrincipalBalance,$H590,
_xlpm.IsPrincipalRemainingZeroCondition,ROUND($H590,2)=0,
_xlpm.IsPrincipalRemainingBlankCondition,$H590="",
_xlpm.IsPeriodBlankCondition,ISBLANK($A591),
_xlpm.Calculation,IF(_xlpm.IsPeriodBlankCondition,"",IF(_xlpm.IsPrincipalRemainingBlankCondition,"",IF(_xlpm.IsPrincipalRemainingZeroCondition,"",_xlpm.StartingPrincipalBalance))),
_xlpm.Calculation
)</f>
        <v/>
      </c>
      <c r="F591" s="5" t="str" cm="1">
        <f t="array" ref="F591">_xlfn.LET(
_xlpm.InterestCalculation,$H590*($C591/12),
_xlpm.IsPrincipalRemainingZeroCondition,ROUND($H590,2)=0,
_xlpm.IsPrincipalRemainingBlankCondition,$H590="",
_xlpm.IsPeriodBlankCondition,ISBLANK($A591),
_xlpm.Calculation,IF(_xlpm.IsPeriodBlankCondition,"",IF(_xlpm.IsPrincipalRemainingBlankCondition,"",IF(_xlpm.IsPrincipalRemainingZeroCondition,"",_xlpm.InterestCalculation))),
_xlpm.Calculation
)</f>
        <v/>
      </c>
      <c r="G591" s="5" t="str">
        <f>_xlfn.LET(
_xlpm.PrincipalOwedCalculation,$D591-$F591,
_xlpm.IsPrincipalLessThenOrEqualToMonthlyPaymentCondition,$H590&lt;=$D591,
_xlpm.IsPrincipalZeroCondition,ROUND($H590,2) = 0,
_xlpm.IsPrincipalRemainingBlankCondition,$H590="",
_xlpm.IsPeriodBlankCondition,ISBLANK($A591),
_xlpm.Calculation,IF(_xlpm.IsPeriodBlankCondition,"",IF(_xlpm.IsPrincipalRemainingBlankCondition,"",IF(_xlpm.IsPrincipalZeroCondition,"",IF(_xlpm.IsPrincipalLessThenOrEqualToMonthlyPaymentCondition,$H590,_xlpm.PrincipalOwedCalculation)))),
_xlpm.Calculation
)</f>
        <v/>
      </c>
      <c r="H591" s="5" t="str">
        <f>_xlfn.LET(
_xlpm.StartingBalanceGreaterThanPrincipalOwedPlusPrepaymentCondition,$E591&gt;=$G591,
_xlpm.IsPrincpalOwedPlusPrepaymentLessThanOrEqualToPrincipalRemainingCondition,ROUND($G591,2)&lt;=ROUND($H590,2),
_xlpm.IsCurrentPrincapalOwedAmtGreaterThanPrevPrincipalOwedCondition,$G590&gt;$H590,
_xlpm.IsPrincipalZeroCondition,ROUND($H590,2) = 0,
_xlpm.IsPrincipalRemainingBlankCondition,$H590="",
_xlpm.IsPeriodBlankCondition,ISBLANK($A591),
_xlpm.Calculation,IF(_xlpm.IsPeriodBlankCondition,"",IF(_xlpm.IsPrincipalRemainingBlankCondition,"",IF(_xlpm.IsPrincipalZeroCondition,"",IF(_xlpm.StartingBalanceGreaterThanPrincipalOwedPlusPrepaymentCondition,$E591-$G591,0)))),
_xlpm.Calculation
)</f>
        <v/>
      </c>
      <c r="I591" s="5" t="str">
        <f>_xlfn.LET(
_xlpm.PrincpalRemainingCalculation,$B$11,
_xlpm.IsPrincipalZeroCondition,ROUND($H590,2) = 0,
_xlpm.IsPrincipalRemainingBlankCondition,$H590="",
_xlpm.IsPeriodBlankCondition,ISBLANK($A591),
_xlpm.Calculation,IF(_xlpm.IsPeriodBlankCondition,"",IF(_xlpm.IsPrincipalRemainingBlankCondition,"",IF(_xlpm.IsPrincipalZeroCondition,"",_xlpm.PrincpalRemainingCalculation))),
_xlpm.Calculation
)</f>
        <v/>
      </c>
      <c r="J591" s="5" t="str">
        <f>_xlfn.LET(
_xlpm.IsPrincipalRemainingLessThanOrEqualToPMICutoffAmtCondition,$H590&lt;=$B$2*(1-$B$13),
_xlpm.PMIMonthlyPayment,$B$17,
_xlpm.IsPrincipalZeroCondition,ROUND($H590,2) = 0,
_xlpm.IsPrincipalRemainingBlankCondition,$H590="",
_xlpm.IsPeriodBlankCondition,ISBLANK($A591),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91" s="5" t="str">
        <f>_xlfn.LET(
_xlpm.IfPMIOwedIsBlank,IF($J591 = "",0,$J591),
_xlpm.TotalMonthlyPaymentCalculation,$F591+$G591+$I591+_xlpm.IfPMIOwedIsBlank,
_xlpm.IsPrincipalZeroCondition,ROUND($H590,2) = 0,
_xlpm.IsPrincipalRemainingBlankCondition,$H590="",
_xlpm.IsPeriodBlankCondition,ISBLANK($A591),
_xlpm.Calculation,IF(_xlpm.IsPeriodBlankCondition,"",IF(_xlpm.IsPrincipalRemainingBlankCondition,"",IF(_xlpm.IsPrincipalZeroCondition,"",_xlpm.TotalMonthlyPaymentCalculation))),
_xlpm.Calculation
)</f>
        <v/>
      </c>
      <c r="N591" s="5"/>
    </row>
    <row r="592" spans="2:14" x14ac:dyDescent="0.3">
      <c r="B592" s="53" t="str">
        <f t="shared" si="8"/>
        <v/>
      </c>
      <c r="C592" s="70" t="str">
        <f>IF(ISBLANK($A592),"",'Variable Mortgage Schedule'!$C592)</f>
        <v/>
      </c>
      <c r="D592" s="63" t="str">
        <f>_xlfn.LET(
_xlpm.Payment,IF(OR($C592&lt;&gt;$C591,$C591=""),-PMT($C592/12,COUNT($A592:$A$625),$H591),$D591),
_xlpm.IsPrincipalRemainingZeroCondition,ROUND($H591,2)=0,
_xlpm.IsPrincipalRemainingBlankCondition,$H591="",
_xlpm.IsPeriodBlankCondition,ISBLANK($A592),
_xlpm.Calculation,IF(_xlpm.IsPeriodBlankCondition,"",IF(_xlpm.IsPrincipalRemainingBlankCondition,"",IF(_xlpm.IsPrincipalRemainingZeroCondition,"",_xlpm.Payment))),
_xlpm.Calculation
)</f>
        <v/>
      </c>
      <c r="E592" s="5" t="str">
        <f>_xlfn.LET(
_xlpm.StartingPrincipalBalance,$H591,
_xlpm.IsPrincipalRemainingZeroCondition,ROUND($H591,2)=0,
_xlpm.IsPrincipalRemainingBlankCondition,$H591="",
_xlpm.IsPeriodBlankCondition,ISBLANK($A592),
_xlpm.Calculation,IF(_xlpm.IsPeriodBlankCondition,"",IF(_xlpm.IsPrincipalRemainingBlankCondition,"",IF(_xlpm.IsPrincipalRemainingZeroCondition,"",_xlpm.StartingPrincipalBalance))),
_xlpm.Calculation
)</f>
        <v/>
      </c>
      <c r="F592" s="5" t="str" cm="1">
        <f t="array" ref="F592">_xlfn.LET(
_xlpm.InterestCalculation,$H591*($C592/12),
_xlpm.IsPrincipalRemainingZeroCondition,ROUND($H591,2)=0,
_xlpm.IsPrincipalRemainingBlankCondition,$H591="",
_xlpm.IsPeriodBlankCondition,ISBLANK($A592),
_xlpm.Calculation,IF(_xlpm.IsPeriodBlankCondition,"",IF(_xlpm.IsPrincipalRemainingBlankCondition,"",IF(_xlpm.IsPrincipalRemainingZeroCondition,"",_xlpm.InterestCalculation))),
_xlpm.Calculation
)</f>
        <v/>
      </c>
      <c r="G592" s="5" t="str">
        <f>_xlfn.LET(
_xlpm.PrincipalOwedCalculation,$D592-$F592,
_xlpm.IsPrincipalLessThenOrEqualToMonthlyPaymentCondition,$H591&lt;=$D592,
_xlpm.IsPrincipalZeroCondition,ROUND($H591,2) = 0,
_xlpm.IsPrincipalRemainingBlankCondition,$H591="",
_xlpm.IsPeriodBlankCondition,ISBLANK($A592),
_xlpm.Calculation,IF(_xlpm.IsPeriodBlankCondition,"",IF(_xlpm.IsPrincipalRemainingBlankCondition,"",IF(_xlpm.IsPrincipalZeroCondition,"",IF(_xlpm.IsPrincipalLessThenOrEqualToMonthlyPaymentCondition,$H591,_xlpm.PrincipalOwedCalculation)))),
_xlpm.Calculation
)</f>
        <v/>
      </c>
      <c r="H592" s="5" t="str">
        <f>_xlfn.LET(
_xlpm.StartingBalanceGreaterThanPrincipalOwedPlusPrepaymentCondition,$E592&gt;=$G592,
_xlpm.IsPrincpalOwedPlusPrepaymentLessThanOrEqualToPrincipalRemainingCondition,ROUND($G592,2)&lt;=ROUND($H591,2),
_xlpm.IsCurrentPrincapalOwedAmtGreaterThanPrevPrincipalOwedCondition,$G591&gt;$H591,
_xlpm.IsPrincipalZeroCondition,ROUND($H591,2) = 0,
_xlpm.IsPrincipalRemainingBlankCondition,$H591="",
_xlpm.IsPeriodBlankCondition,ISBLANK($A592),
_xlpm.Calculation,IF(_xlpm.IsPeriodBlankCondition,"",IF(_xlpm.IsPrincipalRemainingBlankCondition,"",IF(_xlpm.IsPrincipalZeroCondition,"",IF(_xlpm.StartingBalanceGreaterThanPrincipalOwedPlusPrepaymentCondition,$E592-$G592,0)))),
_xlpm.Calculation
)</f>
        <v/>
      </c>
      <c r="I592" s="5" t="str">
        <f>_xlfn.LET(
_xlpm.PrincpalRemainingCalculation,$B$11,
_xlpm.IsPrincipalZeroCondition,ROUND($H591,2) = 0,
_xlpm.IsPrincipalRemainingBlankCondition,$H591="",
_xlpm.IsPeriodBlankCondition,ISBLANK($A592),
_xlpm.Calculation,IF(_xlpm.IsPeriodBlankCondition,"",IF(_xlpm.IsPrincipalRemainingBlankCondition,"",IF(_xlpm.IsPrincipalZeroCondition,"",_xlpm.PrincpalRemainingCalculation))),
_xlpm.Calculation
)</f>
        <v/>
      </c>
      <c r="J592" s="5" t="str">
        <f>_xlfn.LET(
_xlpm.IsPrincipalRemainingLessThanOrEqualToPMICutoffAmtCondition,$H591&lt;=$B$2*(1-$B$13),
_xlpm.PMIMonthlyPayment,$B$17,
_xlpm.IsPrincipalZeroCondition,ROUND($H591,2) = 0,
_xlpm.IsPrincipalRemainingBlankCondition,$H591="",
_xlpm.IsPeriodBlankCondition,ISBLANK($A592),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92" s="5" t="str">
        <f>_xlfn.LET(
_xlpm.IfPMIOwedIsBlank,IF($J592 = "",0,$J592),
_xlpm.TotalMonthlyPaymentCalculation,$F592+$G592+$I592+_xlpm.IfPMIOwedIsBlank,
_xlpm.IsPrincipalZeroCondition,ROUND($H591,2) = 0,
_xlpm.IsPrincipalRemainingBlankCondition,$H591="",
_xlpm.IsPeriodBlankCondition,ISBLANK($A592),
_xlpm.Calculation,IF(_xlpm.IsPeriodBlankCondition,"",IF(_xlpm.IsPrincipalRemainingBlankCondition,"",IF(_xlpm.IsPrincipalZeroCondition,"",_xlpm.TotalMonthlyPaymentCalculation))),
_xlpm.Calculation
)</f>
        <v/>
      </c>
      <c r="N592" s="5"/>
    </row>
    <row r="593" spans="2:14" x14ac:dyDescent="0.3">
      <c r="B593" s="53" t="str">
        <f t="shared" si="8"/>
        <v/>
      </c>
      <c r="C593" s="70" t="str">
        <f>IF(ISBLANK($A593),"",'Variable Mortgage Schedule'!$C593)</f>
        <v/>
      </c>
      <c r="D593" s="63" t="str">
        <f>_xlfn.LET(
_xlpm.Payment,IF(OR($C593&lt;&gt;$C592,$C592=""),-PMT($C593/12,COUNT($A593:$A$625),$H592),$D592),
_xlpm.IsPrincipalRemainingZeroCondition,ROUND($H592,2)=0,
_xlpm.IsPrincipalRemainingBlankCondition,$H592="",
_xlpm.IsPeriodBlankCondition,ISBLANK($A593),
_xlpm.Calculation,IF(_xlpm.IsPeriodBlankCondition,"",IF(_xlpm.IsPrincipalRemainingBlankCondition,"",IF(_xlpm.IsPrincipalRemainingZeroCondition,"",_xlpm.Payment))),
_xlpm.Calculation
)</f>
        <v/>
      </c>
      <c r="E593" s="5" t="str">
        <f>_xlfn.LET(
_xlpm.StartingPrincipalBalance,$H592,
_xlpm.IsPrincipalRemainingZeroCondition,ROUND($H592,2)=0,
_xlpm.IsPrincipalRemainingBlankCondition,$H592="",
_xlpm.IsPeriodBlankCondition,ISBLANK($A593),
_xlpm.Calculation,IF(_xlpm.IsPeriodBlankCondition,"",IF(_xlpm.IsPrincipalRemainingBlankCondition,"",IF(_xlpm.IsPrincipalRemainingZeroCondition,"",_xlpm.StartingPrincipalBalance))),
_xlpm.Calculation
)</f>
        <v/>
      </c>
      <c r="F593" s="5" t="str" cm="1">
        <f t="array" ref="F593">_xlfn.LET(
_xlpm.InterestCalculation,$H592*($C593/12),
_xlpm.IsPrincipalRemainingZeroCondition,ROUND($H592,2)=0,
_xlpm.IsPrincipalRemainingBlankCondition,$H592="",
_xlpm.IsPeriodBlankCondition,ISBLANK($A593),
_xlpm.Calculation,IF(_xlpm.IsPeriodBlankCondition,"",IF(_xlpm.IsPrincipalRemainingBlankCondition,"",IF(_xlpm.IsPrincipalRemainingZeroCondition,"",_xlpm.InterestCalculation))),
_xlpm.Calculation
)</f>
        <v/>
      </c>
      <c r="G593" s="5" t="str">
        <f>_xlfn.LET(
_xlpm.PrincipalOwedCalculation,$D593-$F593,
_xlpm.IsPrincipalLessThenOrEqualToMonthlyPaymentCondition,$H592&lt;=$D593,
_xlpm.IsPrincipalZeroCondition,ROUND($H592,2) = 0,
_xlpm.IsPrincipalRemainingBlankCondition,$H592="",
_xlpm.IsPeriodBlankCondition,ISBLANK($A593),
_xlpm.Calculation,IF(_xlpm.IsPeriodBlankCondition,"",IF(_xlpm.IsPrincipalRemainingBlankCondition,"",IF(_xlpm.IsPrincipalZeroCondition,"",IF(_xlpm.IsPrincipalLessThenOrEqualToMonthlyPaymentCondition,$H592,_xlpm.PrincipalOwedCalculation)))),
_xlpm.Calculation
)</f>
        <v/>
      </c>
      <c r="H593" s="5" t="str">
        <f>_xlfn.LET(
_xlpm.StartingBalanceGreaterThanPrincipalOwedPlusPrepaymentCondition,$E593&gt;=$G593,
_xlpm.IsPrincpalOwedPlusPrepaymentLessThanOrEqualToPrincipalRemainingCondition,ROUND($G593,2)&lt;=ROUND($H592,2),
_xlpm.IsCurrentPrincapalOwedAmtGreaterThanPrevPrincipalOwedCondition,$G592&gt;$H592,
_xlpm.IsPrincipalZeroCondition,ROUND($H592,2) = 0,
_xlpm.IsPrincipalRemainingBlankCondition,$H592="",
_xlpm.IsPeriodBlankCondition,ISBLANK($A593),
_xlpm.Calculation,IF(_xlpm.IsPeriodBlankCondition,"",IF(_xlpm.IsPrincipalRemainingBlankCondition,"",IF(_xlpm.IsPrincipalZeroCondition,"",IF(_xlpm.StartingBalanceGreaterThanPrincipalOwedPlusPrepaymentCondition,$E593-$G593,0)))),
_xlpm.Calculation
)</f>
        <v/>
      </c>
      <c r="I593" s="5" t="str">
        <f>_xlfn.LET(
_xlpm.PrincpalRemainingCalculation,$B$11,
_xlpm.IsPrincipalZeroCondition,ROUND($H592,2) = 0,
_xlpm.IsPrincipalRemainingBlankCondition,$H592="",
_xlpm.IsPeriodBlankCondition,ISBLANK($A593),
_xlpm.Calculation,IF(_xlpm.IsPeriodBlankCondition,"",IF(_xlpm.IsPrincipalRemainingBlankCondition,"",IF(_xlpm.IsPrincipalZeroCondition,"",_xlpm.PrincpalRemainingCalculation))),
_xlpm.Calculation
)</f>
        <v/>
      </c>
      <c r="J593" s="5" t="str">
        <f>_xlfn.LET(
_xlpm.IsPrincipalRemainingLessThanOrEqualToPMICutoffAmtCondition,$H592&lt;=$B$2*(1-$B$13),
_xlpm.PMIMonthlyPayment,$B$17,
_xlpm.IsPrincipalZeroCondition,ROUND($H592,2) = 0,
_xlpm.IsPrincipalRemainingBlankCondition,$H592="",
_xlpm.IsPeriodBlankCondition,ISBLANK($A593),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93" s="5" t="str">
        <f>_xlfn.LET(
_xlpm.IfPMIOwedIsBlank,IF($J593 = "",0,$J593),
_xlpm.TotalMonthlyPaymentCalculation,$F593+$G593+$I593+_xlpm.IfPMIOwedIsBlank,
_xlpm.IsPrincipalZeroCondition,ROUND($H592,2) = 0,
_xlpm.IsPrincipalRemainingBlankCondition,$H592="",
_xlpm.IsPeriodBlankCondition,ISBLANK($A593),
_xlpm.Calculation,IF(_xlpm.IsPeriodBlankCondition,"",IF(_xlpm.IsPrincipalRemainingBlankCondition,"",IF(_xlpm.IsPrincipalZeroCondition,"",_xlpm.TotalMonthlyPaymentCalculation))),
_xlpm.Calculation
)</f>
        <v/>
      </c>
      <c r="N593" s="5"/>
    </row>
    <row r="594" spans="2:14" x14ac:dyDescent="0.3">
      <c r="B594" s="53" t="str">
        <f t="shared" si="8"/>
        <v/>
      </c>
      <c r="C594" s="70" t="str">
        <f>IF(ISBLANK($A594),"",'Variable Mortgage Schedule'!$C594)</f>
        <v/>
      </c>
      <c r="D594" s="63" t="str">
        <f>_xlfn.LET(
_xlpm.Payment,IF(OR($C594&lt;&gt;$C593,$C593=""),-PMT($C594/12,COUNT($A594:$A$625),$H593),$D593),
_xlpm.IsPrincipalRemainingZeroCondition,ROUND($H593,2)=0,
_xlpm.IsPrincipalRemainingBlankCondition,$H593="",
_xlpm.IsPeriodBlankCondition,ISBLANK($A594),
_xlpm.Calculation,IF(_xlpm.IsPeriodBlankCondition,"",IF(_xlpm.IsPrincipalRemainingBlankCondition,"",IF(_xlpm.IsPrincipalRemainingZeroCondition,"",_xlpm.Payment))),
_xlpm.Calculation
)</f>
        <v/>
      </c>
      <c r="E594" s="5" t="str">
        <f>_xlfn.LET(
_xlpm.StartingPrincipalBalance,$H593,
_xlpm.IsPrincipalRemainingZeroCondition,ROUND($H593,2)=0,
_xlpm.IsPrincipalRemainingBlankCondition,$H593="",
_xlpm.IsPeriodBlankCondition,ISBLANK($A594),
_xlpm.Calculation,IF(_xlpm.IsPeriodBlankCondition,"",IF(_xlpm.IsPrincipalRemainingBlankCondition,"",IF(_xlpm.IsPrincipalRemainingZeroCondition,"",_xlpm.StartingPrincipalBalance))),
_xlpm.Calculation
)</f>
        <v/>
      </c>
      <c r="F594" s="5" t="str" cm="1">
        <f t="array" ref="F594">_xlfn.LET(
_xlpm.InterestCalculation,$H593*($C594/12),
_xlpm.IsPrincipalRemainingZeroCondition,ROUND($H593,2)=0,
_xlpm.IsPrincipalRemainingBlankCondition,$H593="",
_xlpm.IsPeriodBlankCondition,ISBLANK($A594),
_xlpm.Calculation,IF(_xlpm.IsPeriodBlankCondition,"",IF(_xlpm.IsPrincipalRemainingBlankCondition,"",IF(_xlpm.IsPrincipalRemainingZeroCondition,"",_xlpm.InterestCalculation))),
_xlpm.Calculation
)</f>
        <v/>
      </c>
      <c r="G594" s="5" t="str">
        <f>_xlfn.LET(
_xlpm.PrincipalOwedCalculation,$D594-$F594,
_xlpm.IsPrincipalLessThenOrEqualToMonthlyPaymentCondition,$H593&lt;=$D594,
_xlpm.IsPrincipalZeroCondition,ROUND($H593,2) = 0,
_xlpm.IsPrincipalRemainingBlankCondition,$H593="",
_xlpm.IsPeriodBlankCondition,ISBLANK($A594),
_xlpm.Calculation,IF(_xlpm.IsPeriodBlankCondition,"",IF(_xlpm.IsPrincipalRemainingBlankCondition,"",IF(_xlpm.IsPrincipalZeroCondition,"",IF(_xlpm.IsPrincipalLessThenOrEqualToMonthlyPaymentCondition,$H593,_xlpm.PrincipalOwedCalculation)))),
_xlpm.Calculation
)</f>
        <v/>
      </c>
      <c r="H594" s="5" t="str">
        <f>_xlfn.LET(
_xlpm.StartingBalanceGreaterThanPrincipalOwedPlusPrepaymentCondition,$E594&gt;=$G594,
_xlpm.IsPrincpalOwedPlusPrepaymentLessThanOrEqualToPrincipalRemainingCondition,ROUND($G594,2)&lt;=ROUND($H593,2),
_xlpm.IsCurrentPrincapalOwedAmtGreaterThanPrevPrincipalOwedCondition,$G593&gt;$H593,
_xlpm.IsPrincipalZeroCondition,ROUND($H593,2) = 0,
_xlpm.IsPrincipalRemainingBlankCondition,$H593="",
_xlpm.IsPeriodBlankCondition,ISBLANK($A594),
_xlpm.Calculation,IF(_xlpm.IsPeriodBlankCondition,"",IF(_xlpm.IsPrincipalRemainingBlankCondition,"",IF(_xlpm.IsPrincipalZeroCondition,"",IF(_xlpm.StartingBalanceGreaterThanPrincipalOwedPlusPrepaymentCondition,$E594-$G594,0)))),
_xlpm.Calculation
)</f>
        <v/>
      </c>
      <c r="I594" s="5" t="str">
        <f>_xlfn.LET(
_xlpm.PrincpalRemainingCalculation,$B$11,
_xlpm.IsPrincipalZeroCondition,ROUND($H593,2) = 0,
_xlpm.IsPrincipalRemainingBlankCondition,$H593="",
_xlpm.IsPeriodBlankCondition,ISBLANK($A594),
_xlpm.Calculation,IF(_xlpm.IsPeriodBlankCondition,"",IF(_xlpm.IsPrincipalRemainingBlankCondition,"",IF(_xlpm.IsPrincipalZeroCondition,"",_xlpm.PrincpalRemainingCalculation))),
_xlpm.Calculation
)</f>
        <v/>
      </c>
      <c r="J594" s="5" t="str">
        <f>_xlfn.LET(
_xlpm.IsPrincipalRemainingLessThanOrEqualToPMICutoffAmtCondition,$H593&lt;=$B$2*(1-$B$13),
_xlpm.PMIMonthlyPayment,$B$17,
_xlpm.IsPrincipalZeroCondition,ROUND($H593,2) = 0,
_xlpm.IsPrincipalRemainingBlankCondition,$H593="",
_xlpm.IsPeriodBlankCondition,ISBLANK($A594),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94" s="5" t="str">
        <f>_xlfn.LET(
_xlpm.IfPMIOwedIsBlank,IF($J594 = "",0,$J594),
_xlpm.TotalMonthlyPaymentCalculation,$F594+$G594+$I594+_xlpm.IfPMIOwedIsBlank,
_xlpm.IsPrincipalZeroCondition,ROUND($H593,2) = 0,
_xlpm.IsPrincipalRemainingBlankCondition,$H593="",
_xlpm.IsPeriodBlankCondition,ISBLANK($A594),
_xlpm.Calculation,IF(_xlpm.IsPeriodBlankCondition,"",IF(_xlpm.IsPrincipalRemainingBlankCondition,"",IF(_xlpm.IsPrincipalZeroCondition,"",_xlpm.TotalMonthlyPaymentCalculation))),
_xlpm.Calculation
)</f>
        <v/>
      </c>
      <c r="N594" s="5"/>
    </row>
    <row r="595" spans="2:14" x14ac:dyDescent="0.3">
      <c r="B595" s="53" t="str">
        <f t="shared" si="8"/>
        <v/>
      </c>
      <c r="C595" s="70" t="str">
        <f>IF(ISBLANK($A595),"",'Variable Mortgage Schedule'!$C595)</f>
        <v/>
      </c>
      <c r="D595" s="63" t="str">
        <f>_xlfn.LET(
_xlpm.Payment,IF(OR($C595&lt;&gt;$C594,$C594=""),-PMT($C595/12,COUNT($A595:$A$625),$H594),$D594),
_xlpm.IsPrincipalRemainingZeroCondition,ROUND($H594,2)=0,
_xlpm.IsPrincipalRemainingBlankCondition,$H594="",
_xlpm.IsPeriodBlankCondition,ISBLANK($A595),
_xlpm.Calculation,IF(_xlpm.IsPeriodBlankCondition,"",IF(_xlpm.IsPrincipalRemainingBlankCondition,"",IF(_xlpm.IsPrincipalRemainingZeroCondition,"",_xlpm.Payment))),
_xlpm.Calculation
)</f>
        <v/>
      </c>
      <c r="E595" s="5" t="str">
        <f>_xlfn.LET(
_xlpm.StartingPrincipalBalance,$H594,
_xlpm.IsPrincipalRemainingZeroCondition,ROUND($H594,2)=0,
_xlpm.IsPrincipalRemainingBlankCondition,$H594="",
_xlpm.IsPeriodBlankCondition,ISBLANK($A595),
_xlpm.Calculation,IF(_xlpm.IsPeriodBlankCondition,"",IF(_xlpm.IsPrincipalRemainingBlankCondition,"",IF(_xlpm.IsPrincipalRemainingZeroCondition,"",_xlpm.StartingPrincipalBalance))),
_xlpm.Calculation
)</f>
        <v/>
      </c>
      <c r="F595" s="5" t="str" cm="1">
        <f t="array" ref="F595">_xlfn.LET(
_xlpm.InterestCalculation,$H594*($C595/12),
_xlpm.IsPrincipalRemainingZeroCondition,ROUND($H594,2)=0,
_xlpm.IsPrincipalRemainingBlankCondition,$H594="",
_xlpm.IsPeriodBlankCondition,ISBLANK($A595),
_xlpm.Calculation,IF(_xlpm.IsPeriodBlankCondition,"",IF(_xlpm.IsPrincipalRemainingBlankCondition,"",IF(_xlpm.IsPrincipalRemainingZeroCondition,"",_xlpm.InterestCalculation))),
_xlpm.Calculation
)</f>
        <v/>
      </c>
      <c r="G595" s="5" t="str">
        <f>_xlfn.LET(
_xlpm.PrincipalOwedCalculation,$D595-$F595,
_xlpm.IsPrincipalLessThenOrEqualToMonthlyPaymentCondition,$H594&lt;=$D595,
_xlpm.IsPrincipalZeroCondition,ROUND($H594,2) = 0,
_xlpm.IsPrincipalRemainingBlankCondition,$H594="",
_xlpm.IsPeriodBlankCondition,ISBLANK($A595),
_xlpm.Calculation,IF(_xlpm.IsPeriodBlankCondition,"",IF(_xlpm.IsPrincipalRemainingBlankCondition,"",IF(_xlpm.IsPrincipalZeroCondition,"",IF(_xlpm.IsPrincipalLessThenOrEqualToMonthlyPaymentCondition,$H594,_xlpm.PrincipalOwedCalculation)))),
_xlpm.Calculation
)</f>
        <v/>
      </c>
      <c r="H595" s="5" t="str">
        <f>_xlfn.LET(
_xlpm.StartingBalanceGreaterThanPrincipalOwedPlusPrepaymentCondition,$E595&gt;=$G595,
_xlpm.IsPrincpalOwedPlusPrepaymentLessThanOrEqualToPrincipalRemainingCondition,ROUND($G595,2)&lt;=ROUND($H594,2),
_xlpm.IsCurrentPrincapalOwedAmtGreaterThanPrevPrincipalOwedCondition,$G594&gt;$H594,
_xlpm.IsPrincipalZeroCondition,ROUND($H594,2) = 0,
_xlpm.IsPrincipalRemainingBlankCondition,$H594="",
_xlpm.IsPeriodBlankCondition,ISBLANK($A595),
_xlpm.Calculation,IF(_xlpm.IsPeriodBlankCondition,"",IF(_xlpm.IsPrincipalRemainingBlankCondition,"",IF(_xlpm.IsPrincipalZeroCondition,"",IF(_xlpm.StartingBalanceGreaterThanPrincipalOwedPlusPrepaymentCondition,$E595-$G595,0)))),
_xlpm.Calculation
)</f>
        <v/>
      </c>
      <c r="I595" s="5" t="str">
        <f>_xlfn.LET(
_xlpm.PrincpalRemainingCalculation,$B$11,
_xlpm.IsPrincipalZeroCondition,ROUND($H594,2) = 0,
_xlpm.IsPrincipalRemainingBlankCondition,$H594="",
_xlpm.IsPeriodBlankCondition,ISBLANK($A595),
_xlpm.Calculation,IF(_xlpm.IsPeriodBlankCondition,"",IF(_xlpm.IsPrincipalRemainingBlankCondition,"",IF(_xlpm.IsPrincipalZeroCondition,"",_xlpm.PrincpalRemainingCalculation))),
_xlpm.Calculation
)</f>
        <v/>
      </c>
      <c r="J595" s="5" t="str">
        <f>_xlfn.LET(
_xlpm.IsPrincipalRemainingLessThanOrEqualToPMICutoffAmtCondition,$H594&lt;=$B$2*(1-$B$13),
_xlpm.PMIMonthlyPayment,$B$17,
_xlpm.IsPrincipalZeroCondition,ROUND($H594,2) = 0,
_xlpm.IsPrincipalRemainingBlankCondition,$H594="",
_xlpm.IsPeriodBlankCondition,ISBLANK($A595),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95" s="5" t="str">
        <f>_xlfn.LET(
_xlpm.IfPMIOwedIsBlank,IF($J595 = "",0,$J595),
_xlpm.TotalMonthlyPaymentCalculation,$F595+$G595+$I595+_xlpm.IfPMIOwedIsBlank,
_xlpm.IsPrincipalZeroCondition,ROUND($H594,2) = 0,
_xlpm.IsPrincipalRemainingBlankCondition,$H594="",
_xlpm.IsPeriodBlankCondition,ISBLANK($A595),
_xlpm.Calculation,IF(_xlpm.IsPeriodBlankCondition,"",IF(_xlpm.IsPrincipalRemainingBlankCondition,"",IF(_xlpm.IsPrincipalZeroCondition,"",_xlpm.TotalMonthlyPaymentCalculation))),
_xlpm.Calculation
)</f>
        <v/>
      </c>
      <c r="N595" s="5"/>
    </row>
    <row r="596" spans="2:14" x14ac:dyDescent="0.3">
      <c r="B596" s="53" t="str">
        <f t="shared" si="8"/>
        <v/>
      </c>
      <c r="C596" s="70" t="str">
        <f>IF(ISBLANK($A596),"",'Variable Mortgage Schedule'!$C596)</f>
        <v/>
      </c>
      <c r="D596" s="63" t="str">
        <f>_xlfn.LET(
_xlpm.Payment,IF(OR($C596&lt;&gt;$C595,$C595=""),-PMT($C596/12,COUNT($A596:$A$625),$H595),$D595),
_xlpm.IsPrincipalRemainingZeroCondition,ROUND($H595,2)=0,
_xlpm.IsPrincipalRemainingBlankCondition,$H595="",
_xlpm.IsPeriodBlankCondition,ISBLANK($A596),
_xlpm.Calculation,IF(_xlpm.IsPeriodBlankCondition,"",IF(_xlpm.IsPrincipalRemainingBlankCondition,"",IF(_xlpm.IsPrincipalRemainingZeroCondition,"",_xlpm.Payment))),
_xlpm.Calculation
)</f>
        <v/>
      </c>
      <c r="E596" s="5" t="str">
        <f>_xlfn.LET(
_xlpm.StartingPrincipalBalance,$H595,
_xlpm.IsPrincipalRemainingZeroCondition,ROUND($H595,2)=0,
_xlpm.IsPrincipalRemainingBlankCondition,$H595="",
_xlpm.IsPeriodBlankCondition,ISBLANK($A596),
_xlpm.Calculation,IF(_xlpm.IsPeriodBlankCondition,"",IF(_xlpm.IsPrincipalRemainingBlankCondition,"",IF(_xlpm.IsPrincipalRemainingZeroCondition,"",_xlpm.StartingPrincipalBalance))),
_xlpm.Calculation
)</f>
        <v/>
      </c>
      <c r="F596" s="5" t="str" cm="1">
        <f t="array" ref="F596">_xlfn.LET(
_xlpm.InterestCalculation,$H595*($C596/12),
_xlpm.IsPrincipalRemainingZeroCondition,ROUND($H595,2)=0,
_xlpm.IsPrincipalRemainingBlankCondition,$H595="",
_xlpm.IsPeriodBlankCondition,ISBLANK($A596),
_xlpm.Calculation,IF(_xlpm.IsPeriodBlankCondition,"",IF(_xlpm.IsPrincipalRemainingBlankCondition,"",IF(_xlpm.IsPrincipalRemainingZeroCondition,"",_xlpm.InterestCalculation))),
_xlpm.Calculation
)</f>
        <v/>
      </c>
      <c r="G596" s="5" t="str">
        <f>_xlfn.LET(
_xlpm.PrincipalOwedCalculation,$D596-$F596,
_xlpm.IsPrincipalLessThenOrEqualToMonthlyPaymentCondition,$H595&lt;=$D596,
_xlpm.IsPrincipalZeroCondition,ROUND($H595,2) = 0,
_xlpm.IsPrincipalRemainingBlankCondition,$H595="",
_xlpm.IsPeriodBlankCondition,ISBLANK($A596),
_xlpm.Calculation,IF(_xlpm.IsPeriodBlankCondition,"",IF(_xlpm.IsPrincipalRemainingBlankCondition,"",IF(_xlpm.IsPrincipalZeroCondition,"",IF(_xlpm.IsPrincipalLessThenOrEqualToMonthlyPaymentCondition,$H595,_xlpm.PrincipalOwedCalculation)))),
_xlpm.Calculation
)</f>
        <v/>
      </c>
      <c r="H596" s="5" t="str">
        <f>_xlfn.LET(
_xlpm.StartingBalanceGreaterThanPrincipalOwedPlusPrepaymentCondition,$E596&gt;=$G596,
_xlpm.IsPrincpalOwedPlusPrepaymentLessThanOrEqualToPrincipalRemainingCondition,ROUND($G596,2)&lt;=ROUND($H595,2),
_xlpm.IsCurrentPrincapalOwedAmtGreaterThanPrevPrincipalOwedCondition,$G595&gt;$H595,
_xlpm.IsPrincipalZeroCondition,ROUND($H595,2) = 0,
_xlpm.IsPrincipalRemainingBlankCondition,$H595="",
_xlpm.IsPeriodBlankCondition,ISBLANK($A596),
_xlpm.Calculation,IF(_xlpm.IsPeriodBlankCondition,"",IF(_xlpm.IsPrincipalRemainingBlankCondition,"",IF(_xlpm.IsPrincipalZeroCondition,"",IF(_xlpm.StartingBalanceGreaterThanPrincipalOwedPlusPrepaymentCondition,$E596-$G596,0)))),
_xlpm.Calculation
)</f>
        <v/>
      </c>
      <c r="I596" s="5" t="str">
        <f>_xlfn.LET(
_xlpm.PrincpalRemainingCalculation,$B$11,
_xlpm.IsPrincipalZeroCondition,ROUND($H595,2) = 0,
_xlpm.IsPrincipalRemainingBlankCondition,$H595="",
_xlpm.IsPeriodBlankCondition,ISBLANK($A596),
_xlpm.Calculation,IF(_xlpm.IsPeriodBlankCondition,"",IF(_xlpm.IsPrincipalRemainingBlankCondition,"",IF(_xlpm.IsPrincipalZeroCondition,"",_xlpm.PrincpalRemainingCalculation))),
_xlpm.Calculation
)</f>
        <v/>
      </c>
      <c r="J596" s="5" t="str">
        <f>_xlfn.LET(
_xlpm.IsPrincipalRemainingLessThanOrEqualToPMICutoffAmtCondition,$H595&lt;=$B$2*(1-$B$13),
_xlpm.PMIMonthlyPayment,$B$17,
_xlpm.IsPrincipalZeroCondition,ROUND($H595,2) = 0,
_xlpm.IsPrincipalRemainingBlankCondition,$H595="",
_xlpm.IsPeriodBlankCondition,ISBLANK($A596),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96" s="5" t="str">
        <f>_xlfn.LET(
_xlpm.IfPMIOwedIsBlank,IF($J596 = "",0,$J596),
_xlpm.TotalMonthlyPaymentCalculation,$F596+$G596+$I596+_xlpm.IfPMIOwedIsBlank,
_xlpm.IsPrincipalZeroCondition,ROUND($H595,2) = 0,
_xlpm.IsPrincipalRemainingBlankCondition,$H595="",
_xlpm.IsPeriodBlankCondition,ISBLANK($A596),
_xlpm.Calculation,IF(_xlpm.IsPeriodBlankCondition,"",IF(_xlpm.IsPrincipalRemainingBlankCondition,"",IF(_xlpm.IsPrincipalZeroCondition,"",_xlpm.TotalMonthlyPaymentCalculation))),
_xlpm.Calculation
)</f>
        <v/>
      </c>
      <c r="N596" s="5"/>
    </row>
    <row r="597" spans="2:14" x14ac:dyDescent="0.3">
      <c r="B597" s="53" t="str">
        <f t="shared" si="8"/>
        <v/>
      </c>
      <c r="C597" s="70" t="str">
        <f>IF(ISBLANK($A597),"",'Variable Mortgage Schedule'!$C597)</f>
        <v/>
      </c>
      <c r="D597" s="63" t="str">
        <f>_xlfn.LET(
_xlpm.Payment,IF(OR($C597&lt;&gt;$C596,$C596=""),-PMT($C597/12,COUNT($A597:$A$625),$H596),$D596),
_xlpm.IsPrincipalRemainingZeroCondition,ROUND($H596,2)=0,
_xlpm.IsPrincipalRemainingBlankCondition,$H596="",
_xlpm.IsPeriodBlankCondition,ISBLANK($A597),
_xlpm.Calculation,IF(_xlpm.IsPeriodBlankCondition,"",IF(_xlpm.IsPrincipalRemainingBlankCondition,"",IF(_xlpm.IsPrincipalRemainingZeroCondition,"",_xlpm.Payment))),
_xlpm.Calculation
)</f>
        <v/>
      </c>
      <c r="E597" s="5" t="str">
        <f>_xlfn.LET(
_xlpm.StartingPrincipalBalance,$H596,
_xlpm.IsPrincipalRemainingZeroCondition,ROUND($H596,2)=0,
_xlpm.IsPrincipalRemainingBlankCondition,$H596="",
_xlpm.IsPeriodBlankCondition,ISBLANK($A597),
_xlpm.Calculation,IF(_xlpm.IsPeriodBlankCondition,"",IF(_xlpm.IsPrincipalRemainingBlankCondition,"",IF(_xlpm.IsPrincipalRemainingZeroCondition,"",_xlpm.StartingPrincipalBalance))),
_xlpm.Calculation
)</f>
        <v/>
      </c>
      <c r="F597" s="5" t="str" cm="1">
        <f t="array" ref="F597">_xlfn.LET(
_xlpm.InterestCalculation,$H596*($C597/12),
_xlpm.IsPrincipalRemainingZeroCondition,ROUND($H596,2)=0,
_xlpm.IsPrincipalRemainingBlankCondition,$H596="",
_xlpm.IsPeriodBlankCondition,ISBLANK($A597),
_xlpm.Calculation,IF(_xlpm.IsPeriodBlankCondition,"",IF(_xlpm.IsPrincipalRemainingBlankCondition,"",IF(_xlpm.IsPrincipalRemainingZeroCondition,"",_xlpm.InterestCalculation))),
_xlpm.Calculation
)</f>
        <v/>
      </c>
      <c r="G597" s="5" t="str">
        <f>_xlfn.LET(
_xlpm.PrincipalOwedCalculation,$D597-$F597,
_xlpm.IsPrincipalLessThenOrEqualToMonthlyPaymentCondition,$H596&lt;=$D597,
_xlpm.IsPrincipalZeroCondition,ROUND($H596,2) = 0,
_xlpm.IsPrincipalRemainingBlankCondition,$H596="",
_xlpm.IsPeriodBlankCondition,ISBLANK($A597),
_xlpm.Calculation,IF(_xlpm.IsPeriodBlankCondition,"",IF(_xlpm.IsPrincipalRemainingBlankCondition,"",IF(_xlpm.IsPrincipalZeroCondition,"",IF(_xlpm.IsPrincipalLessThenOrEqualToMonthlyPaymentCondition,$H596,_xlpm.PrincipalOwedCalculation)))),
_xlpm.Calculation
)</f>
        <v/>
      </c>
      <c r="H597" s="5" t="str">
        <f>_xlfn.LET(
_xlpm.StartingBalanceGreaterThanPrincipalOwedPlusPrepaymentCondition,$E597&gt;=$G597,
_xlpm.IsPrincpalOwedPlusPrepaymentLessThanOrEqualToPrincipalRemainingCondition,ROUND($G597,2)&lt;=ROUND($H596,2),
_xlpm.IsCurrentPrincapalOwedAmtGreaterThanPrevPrincipalOwedCondition,$G596&gt;$H596,
_xlpm.IsPrincipalZeroCondition,ROUND($H596,2) = 0,
_xlpm.IsPrincipalRemainingBlankCondition,$H596="",
_xlpm.IsPeriodBlankCondition,ISBLANK($A597),
_xlpm.Calculation,IF(_xlpm.IsPeriodBlankCondition,"",IF(_xlpm.IsPrincipalRemainingBlankCondition,"",IF(_xlpm.IsPrincipalZeroCondition,"",IF(_xlpm.StartingBalanceGreaterThanPrincipalOwedPlusPrepaymentCondition,$E597-$G597,0)))),
_xlpm.Calculation
)</f>
        <v/>
      </c>
      <c r="I597" s="5" t="str">
        <f>_xlfn.LET(
_xlpm.PrincpalRemainingCalculation,$B$11,
_xlpm.IsPrincipalZeroCondition,ROUND($H596,2) = 0,
_xlpm.IsPrincipalRemainingBlankCondition,$H596="",
_xlpm.IsPeriodBlankCondition,ISBLANK($A597),
_xlpm.Calculation,IF(_xlpm.IsPeriodBlankCondition,"",IF(_xlpm.IsPrincipalRemainingBlankCondition,"",IF(_xlpm.IsPrincipalZeroCondition,"",_xlpm.PrincpalRemainingCalculation))),
_xlpm.Calculation
)</f>
        <v/>
      </c>
      <c r="J597" s="5" t="str">
        <f>_xlfn.LET(
_xlpm.IsPrincipalRemainingLessThanOrEqualToPMICutoffAmtCondition,$H596&lt;=$B$2*(1-$B$13),
_xlpm.PMIMonthlyPayment,$B$17,
_xlpm.IsPrincipalZeroCondition,ROUND($H596,2) = 0,
_xlpm.IsPrincipalRemainingBlankCondition,$H596="",
_xlpm.IsPeriodBlankCondition,ISBLANK($A597),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97" s="5" t="str">
        <f>_xlfn.LET(
_xlpm.IfPMIOwedIsBlank,IF($J597 = "",0,$J597),
_xlpm.TotalMonthlyPaymentCalculation,$F597+$G597+$I597+_xlpm.IfPMIOwedIsBlank,
_xlpm.IsPrincipalZeroCondition,ROUND($H596,2) = 0,
_xlpm.IsPrincipalRemainingBlankCondition,$H596="",
_xlpm.IsPeriodBlankCondition,ISBLANK($A597),
_xlpm.Calculation,IF(_xlpm.IsPeriodBlankCondition,"",IF(_xlpm.IsPrincipalRemainingBlankCondition,"",IF(_xlpm.IsPrincipalZeroCondition,"",_xlpm.TotalMonthlyPaymentCalculation))),
_xlpm.Calculation
)</f>
        <v/>
      </c>
      <c r="N597" s="5"/>
    </row>
    <row r="598" spans="2:14" x14ac:dyDescent="0.3">
      <c r="B598" s="53" t="str">
        <f t="shared" si="8"/>
        <v/>
      </c>
      <c r="C598" s="70" t="str">
        <f>IF(ISBLANK($A598),"",'Variable Mortgage Schedule'!$C598)</f>
        <v/>
      </c>
      <c r="D598" s="63" t="str">
        <f>_xlfn.LET(
_xlpm.Payment,IF(OR($C598&lt;&gt;$C597,$C597=""),-PMT($C598/12,COUNT($A598:$A$625),$H597),$D597),
_xlpm.IsPrincipalRemainingZeroCondition,ROUND($H597,2)=0,
_xlpm.IsPrincipalRemainingBlankCondition,$H597="",
_xlpm.IsPeriodBlankCondition,ISBLANK($A598),
_xlpm.Calculation,IF(_xlpm.IsPeriodBlankCondition,"",IF(_xlpm.IsPrincipalRemainingBlankCondition,"",IF(_xlpm.IsPrincipalRemainingZeroCondition,"",_xlpm.Payment))),
_xlpm.Calculation
)</f>
        <v/>
      </c>
      <c r="E598" s="5" t="str">
        <f>_xlfn.LET(
_xlpm.StartingPrincipalBalance,$H597,
_xlpm.IsPrincipalRemainingZeroCondition,ROUND($H597,2)=0,
_xlpm.IsPrincipalRemainingBlankCondition,$H597="",
_xlpm.IsPeriodBlankCondition,ISBLANK($A598),
_xlpm.Calculation,IF(_xlpm.IsPeriodBlankCondition,"",IF(_xlpm.IsPrincipalRemainingBlankCondition,"",IF(_xlpm.IsPrincipalRemainingZeroCondition,"",_xlpm.StartingPrincipalBalance))),
_xlpm.Calculation
)</f>
        <v/>
      </c>
      <c r="F598" s="5" t="str" cm="1">
        <f t="array" ref="F598">_xlfn.LET(
_xlpm.InterestCalculation,$H597*($C598/12),
_xlpm.IsPrincipalRemainingZeroCondition,ROUND($H597,2)=0,
_xlpm.IsPrincipalRemainingBlankCondition,$H597="",
_xlpm.IsPeriodBlankCondition,ISBLANK($A598),
_xlpm.Calculation,IF(_xlpm.IsPeriodBlankCondition,"",IF(_xlpm.IsPrincipalRemainingBlankCondition,"",IF(_xlpm.IsPrincipalRemainingZeroCondition,"",_xlpm.InterestCalculation))),
_xlpm.Calculation
)</f>
        <v/>
      </c>
      <c r="G598" s="5" t="str">
        <f>_xlfn.LET(
_xlpm.PrincipalOwedCalculation,$D598-$F598,
_xlpm.IsPrincipalLessThenOrEqualToMonthlyPaymentCondition,$H597&lt;=$D598,
_xlpm.IsPrincipalZeroCondition,ROUND($H597,2) = 0,
_xlpm.IsPrincipalRemainingBlankCondition,$H597="",
_xlpm.IsPeriodBlankCondition,ISBLANK($A598),
_xlpm.Calculation,IF(_xlpm.IsPeriodBlankCondition,"",IF(_xlpm.IsPrincipalRemainingBlankCondition,"",IF(_xlpm.IsPrincipalZeroCondition,"",IF(_xlpm.IsPrincipalLessThenOrEqualToMonthlyPaymentCondition,$H597,_xlpm.PrincipalOwedCalculation)))),
_xlpm.Calculation
)</f>
        <v/>
      </c>
      <c r="H598" s="5" t="str">
        <f>_xlfn.LET(
_xlpm.StartingBalanceGreaterThanPrincipalOwedPlusPrepaymentCondition,$E598&gt;=$G598,
_xlpm.IsPrincpalOwedPlusPrepaymentLessThanOrEqualToPrincipalRemainingCondition,ROUND($G598,2)&lt;=ROUND($H597,2),
_xlpm.IsCurrentPrincapalOwedAmtGreaterThanPrevPrincipalOwedCondition,$G597&gt;$H597,
_xlpm.IsPrincipalZeroCondition,ROUND($H597,2) = 0,
_xlpm.IsPrincipalRemainingBlankCondition,$H597="",
_xlpm.IsPeriodBlankCondition,ISBLANK($A598),
_xlpm.Calculation,IF(_xlpm.IsPeriodBlankCondition,"",IF(_xlpm.IsPrincipalRemainingBlankCondition,"",IF(_xlpm.IsPrincipalZeroCondition,"",IF(_xlpm.StartingBalanceGreaterThanPrincipalOwedPlusPrepaymentCondition,$E598-$G598,0)))),
_xlpm.Calculation
)</f>
        <v/>
      </c>
      <c r="I598" s="5" t="str">
        <f>_xlfn.LET(
_xlpm.PrincpalRemainingCalculation,$B$11,
_xlpm.IsPrincipalZeroCondition,ROUND($H597,2) = 0,
_xlpm.IsPrincipalRemainingBlankCondition,$H597="",
_xlpm.IsPeriodBlankCondition,ISBLANK($A598),
_xlpm.Calculation,IF(_xlpm.IsPeriodBlankCondition,"",IF(_xlpm.IsPrincipalRemainingBlankCondition,"",IF(_xlpm.IsPrincipalZeroCondition,"",_xlpm.PrincpalRemainingCalculation))),
_xlpm.Calculation
)</f>
        <v/>
      </c>
      <c r="J598" s="5" t="str">
        <f>_xlfn.LET(
_xlpm.IsPrincipalRemainingLessThanOrEqualToPMICutoffAmtCondition,$H597&lt;=$B$2*(1-$B$13),
_xlpm.PMIMonthlyPayment,$B$17,
_xlpm.IsPrincipalZeroCondition,ROUND($H597,2) = 0,
_xlpm.IsPrincipalRemainingBlankCondition,$H597="",
_xlpm.IsPeriodBlankCondition,ISBLANK($A598),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98" s="5" t="str">
        <f>_xlfn.LET(
_xlpm.IfPMIOwedIsBlank,IF($J598 = "",0,$J598),
_xlpm.TotalMonthlyPaymentCalculation,$F598+$G598+$I598+_xlpm.IfPMIOwedIsBlank,
_xlpm.IsPrincipalZeroCondition,ROUND($H597,2) = 0,
_xlpm.IsPrincipalRemainingBlankCondition,$H597="",
_xlpm.IsPeriodBlankCondition,ISBLANK($A598),
_xlpm.Calculation,IF(_xlpm.IsPeriodBlankCondition,"",IF(_xlpm.IsPrincipalRemainingBlankCondition,"",IF(_xlpm.IsPrincipalZeroCondition,"",_xlpm.TotalMonthlyPaymentCalculation))),
_xlpm.Calculation
)</f>
        <v/>
      </c>
      <c r="N598" s="5"/>
    </row>
    <row r="599" spans="2:14" x14ac:dyDescent="0.3">
      <c r="B599" s="53" t="str">
        <f t="shared" si="8"/>
        <v/>
      </c>
      <c r="C599" s="70" t="str">
        <f>IF(ISBLANK($A599),"",'Variable Mortgage Schedule'!$C599)</f>
        <v/>
      </c>
      <c r="D599" s="63" t="str">
        <f>_xlfn.LET(
_xlpm.Payment,IF(OR($C599&lt;&gt;$C598,$C598=""),-PMT($C599/12,COUNT($A599:$A$625),$H598),$D598),
_xlpm.IsPrincipalRemainingZeroCondition,ROUND($H598,2)=0,
_xlpm.IsPrincipalRemainingBlankCondition,$H598="",
_xlpm.IsPeriodBlankCondition,ISBLANK($A599),
_xlpm.Calculation,IF(_xlpm.IsPeriodBlankCondition,"",IF(_xlpm.IsPrincipalRemainingBlankCondition,"",IF(_xlpm.IsPrincipalRemainingZeroCondition,"",_xlpm.Payment))),
_xlpm.Calculation
)</f>
        <v/>
      </c>
      <c r="E599" s="5" t="str">
        <f>_xlfn.LET(
_xlpm.StartingPrincipalBalance,$H598,
_xlpm.IsPrincipalRemainingZeroCondition,ROUND($H598,2)=0,
_xlpm.IsPrincipalRemainingBlankCondition,$H598="",
_xlpm.IsPeriodBlankCondition,ISBLANK($A599),
_xlpm.Calculation,IF(_xlpm.IsPeriodBlankCondition,"",IF(_xlpm.IsPrincipalRemainingBlankCondition,"",IF(_xlpm.IsPrincipalRemainingZeroCondition,"",_xlpm.StartingPrincipalBalance))),
_xlpm.Calculation
)</f>
        <v/>
      </c>
      <c r="F599" s="5" t="str" cm="1">
        <f t="array" ref="F599">_xlfn.LET(
_xlpm.InterestCalculation,$H598*($C599/12),
_xlpm.IsPrincipalRemainingZeroCondition,ROUND($H598,2)=0,
_xlpm.IsPrincipalRemainingBlankCondition,$H598="",
_xlpm.IsPeriodBlankCondition,ISBLANK($A599),
_xlpm.Calculation,IF(_xlpm.IsPeriodBlankCondition,"",IF(_xlpm.IsPrincipalRemainingBlankCondition,"",IF(_xlpm.IsPrincipalRemainingZeroCondition,"",_xlpm.InterestCalculation))),
_xlpm.Calculation
)</f>
        <v/>
      </c>
      <c r="G599" s="5" t="str">
        <f>_xlfn.LET(
_xlpm.PrincipalOwedCalculation,$D599-$F599,
_xlpm.IsPrincipalLessThenOrEqualToMonthlyPaymentCondition,$H598&lt;=$D599,
_xlpm.IsPrincipalZeroCondition,ROUND($H598,2) = 0,
_xlpm.IsPrincipalRemainingBlankCondition,$H598="",
_xlpm.IsPeriodBlankCondition,ISBLANK($A599),
_xlpm.Calculation,IF(_xlpm.IsPeriodBlankCondition,"",IF(_xlpm.IsPrincipalRemainingBlankCondition,"",IF(_xlpm.IsPrincipalZeroCondition,"",IF(_xlpm.IsPrincipalLessThenOrEqualToMonthlyPaymentCondition,$H598,_xlpm.PrincipalOwedCalculation)))),
_xlpm.Calculation
)</f>
        <v/>
      </c>
      <c r="H599" s="5" t="str">
        <f>_xlfn.LET(
_xlpm.StartingBalanceGreaterThanPrincipalOwedPlusPrepaymentCondition,$E599&gt;=$G599,
_xlpm.IsPrincpalOwedPlusPrepaymentLessThanOrEqualToPrincipalRemainingCondition,ROUND($G599,2)&lt;=ROUND($H598,2),
_xlpm.IsCurrentPrincapalOwedAmtGreaterThanPrevPrincipalOwedCondition,$G598&gt;$H598,
_xlpm.IsPrincipalZeroCondition,ROUND($H598,2) = 0,
_xlpm.IsPrincipalRemainingBlankCondition,$H598="",
_xlpm.IsPeriodBlankCondition,ISBLANK($A599),
_xlpm.Calculation,IF(_xlpm.IsPeriodBlankCondition,"",IF(_xlpm.IsPrincipalRemainingBlankCondition,"",IF(_xlpm.IsPrincipalZeroCondition,"",IF(_xlpm.StartingBalanceGreaterThanPrincipalOwedPlusPrepaymentCondition,$E599-$G599,0)))),
_xlpm.Calculation
)</f>
        <v/>
      </c>
      <c r="I599" s="5" t="str">
        <f>_xlfn.LET(
_xlpm.PrincpalRemainingCalculation,$B$11,
_xlpm.IsPrincipalZeroCondition,ROUND($H598,2) = 0,
_xlpm.IsPrincipalRemainingBlankCondition,$H598="",
_xlpm.IsPeriodBlankCondition,ISBLANK($A599),
_xlpm.Calculation,IF(_xlpm.IsPeriodBlankCondition,"",IF(_xlpm.IsPrincipalRemainingBlankCondition,"",IF(_xlpm.IsPrincipalZeroCondition,"",_xlpm.PrincpalRemainingCalculation))),
_xlpm.Calculation
)</f>
        <v/>
      </c>
      <c r="J599" s="5" t="str">
        <f>_xlfn.LET(
_xlpm.IsPrincipalRemainingLessThanOrEqualToPMICutoffAmtCondition,$H598&lt;=$B$2*(1-$B$13),
_xlpm.PMIMonthlyPayment,$B$17,
_xlpm.IsPrincipalZeroCondition,ROUND($H598,2) = 0,
_xlpm.IsPrincipalRemainingBlankCondition,$H598="",
_xlpm.IsPeriodBlankCondition,ISBLANK($A599),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99" s="5" t="str">
        <f>_xlfn.LET(
_xlpm.IfPMIOwedIsBlank,IF($J599 = "",0,$J599),
_xlpm.TotalMonthlyPaymentCalculation,$F599+$G599+$I599+_xlpm.IfPMIOwedIsBlank,
_xlpm.IsPrincipalZeroCondition,ROUND($H598,2) = 0,
_xlpm.IsPrincipalRemainingBlankCondition,$H598="",
_xlpm.IsPeriodBlankCondition,ISBLANK($A599),
_xlpm.Calculation,IF(_xlpm.IsPeriodBlankCondition,"",IF(_xlpm.IsPrincipalRemainingBlankCondition,"",IF(_xlpm.IsPrincipalZeroCondition,"",_xlpm.TotalMonthlyPaymentCalculation))),
_xlpm.Calculation
)</f>
        <v/>
      </c>
      <c r="N599" s="5"/>
    </row>
    <row r="600" spans="2:14" x14ac:dyDescent="0.3">
      <c r="B600" s="53" t="str">
        <f t="shared" si="8"/>
        <v/>
      </c>
      <c r="C600" s="70" t="str">
        <f>IF(ISBLANK($A600),"",'Variable Mortgage Schedule'!$C600)</f>
        <v/>
      </c>
      <c r="D600" s="63" t="str">
        <f>_xlfn.LET(
_xlpm.Payment,IF(OR($C600&lt;&gt;$C599,$C599=""),-PMT($C600/12,COUNT($A600:$A$625),$H599),$D599),
_xlpm.IsPrincipalRemainingZeroCondition,ROUND($H599,2)=0,
_xlpm.IsPrincipalRemainingBlankCondition,$H599="",
_xlpm.IsPeriodBlankCondition,ISBLANK($A600),
_xlpm.Calculation,IF(_xlpm.IsPeriodBlankCondition,"",IF(_xlpm.IsPrincipalRemainingBlankCondition,"",IF(_xlpm.IsPrincipalRemainingZeroCondition,"",_xlpm.Payment))),
_xlpm.Calculation
)</f>
        <v/>
      </c>
      <c r="E600" s="5" t="str">
        <f>_xlfn.LET(
_xlpm.StartingPrincipalBalance,$H599,
_xlpm.IsPrincipalRemainingZeroCondition,ROUND($H599,2)=0,
_xlpm.IsPrincipalRemainingBlankCondition,$H599="",
_xlpm.IsPeriodBlankCondition,ISBLANK($A600),
_xlpm.Calculation,IF(_xlpm.IsPeriodBlankCondition,"",IF(_xlpm.IsPrincipalRemainingBlankCondition,"",IF(_xlpm.IsPrincipalRemainingZeroCondition,"",_xlpm.StartingPrincipalBalance))),
_xlpm.Calculation
)</f>
        <v/>
      </c>
      <c r="F600" s="5" t="str" cm="1">
        <f t="array" ref="F600">_xlfn.LET(
_xlpm.InterestCalculation,$H599*($C600/12),
_xlpm.IsPrincipalRemainingZeroCondition,ROUND($H599,2)=0,
_xlpm.IsPrincipalRemainingBlankCondition,$H599="",
_xlpm.IsPeriodBlankCondition,ISBLANK($A600),
_xlpm.Calculation,IF(_xlpm.IsPeriodBlankCondition,"",IF(_xlpm.IsPrincipalRemainingBlankCondition,"",IF(_xlpm.IsPrincipalRemainingZeroCondition,"",_xlpm.InterestCalculation))),
_xlpm.Calculation
)</f>
        <v/>
      </c>
      <c r="G600" s="5" t="str">
        <f>_xlfn.LET(
_xlpm.PrincipalOwedCalculation,$D600-$F600,
_xlpm.IsPrincipalLessThenOrEqualToMonthlyPaymentCondition,$H599&lt;=$D600,
_xlpm.IsPrincipalZeroCondition,ROUND($H599,2) = 0,
_xlpm.IsPrincipalRemainingBlankCondition,$H599="",
_xlpm.IsPeriodBlankCondition,ISBLANK($A600),
_xlpm.Calculation,IF(_xlpm.IsPeriodBlankCondition,"",IF(_xlpm.IsPrincipalRemainingBlankCondition,"",IF(_xlpm.IsPrincipalZeroCondition,"",IF(_xlpm.IsPrincipalLessThenOrEqualToMonthlyPaymentCondition,$H599,_xlpm.PrincipalOwedCalculation)))),
_xlpm.Calculation
)</f>
        <v/>
      </c>
      <c r="H600" s="5" t="str">
        <f>_xlfn.LET(
_xlpm.StartingBalanceGreaterThanPrincipalOwedPlusPrepaymentCondition,$E600&gt;=$G600,
_xlpm.IsPrincpalOwedPlusPrepaymentLessThanOrEqualToPrincipalRemainingCondition,ROUND($G600,2)&lt;=ROUND($H599,2),
_xlpm.IsCurrentPrincapalOwedAmtGreaterThanPrevPrincipalOwedCondition,$G599&gt;$H599,
_xlpm.IsPrincipalZeroCondition,ROUND($H599,2) = 0,
_xlpm.IsPrincipalRemainingBlankCondition,$H599="",
_xlpm.IsPeriodBlankCondition,ISBLANK($A600),
_xlpm.Calculation,IF(_xlpm.IsPeriodBlankCondition,"",IF(_xlpm.IsPrincipalRemainingBlankCondition,"",IF(_xlpm.IsPrincipalZeroCondition,"",IF(_xlpm.StartingBalanceGreaterThanPrincipalOwedPlusPrepaymentCondition,$E600-$G600,0)))),
_xlpm.Calculation
)</f>
        <v/>
      </c>
      <c r="I600" s="5" t="str">
        <f>_xlfn.LET(
_xlpm.PrincpalRemainingCalculation,$B$11,
_xlpm.IsPrincipalZeroCondition,ROUND($H599,2) = 0,
_xlpm.IsPrincipalRemainingBlankCondition,$H599="",
_xlpm.IsPeriodBlankCondition,ISBLANK($A600),
_xlpm.Calculation,IF(_xlpm.IsPeriodBlankCondition,"",IF(_xlpm.IsPrincipalRemainingBlankCondition,"",IF(_xlpm.IsPrincipalZeroCondition,"",_xlpm.PrincpalRemainingCalculation))),
_xlpm.Calculation
)</f>
        <v/>
      </c>
      <c r="J600" s="5" t="str">
        <f>_xlfn.LET(
_xlpm.IsPrincipalRemainingLessThanOrEqualToPMICutoffAmtCondition,$H599&lt;=$B$2*(1-$B$13),
_xlpm.PMIMonthlyPayment,$B$17,
_xlpm.IsPrincipalZeroCondition,ROUND($H599,2) = 0,
_xlpm.IsPrincipalRemainingBlankCondition,$H599="",
_xlpm.IsPeriodBlankCondition,ISBLANK($A600),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00" s="5" t="str">
        <f>_xlfn.LET(
_xlpm.IfPMIOwedIsBlank,IF($J600 = "",0,$J600),
_xlpm.TotalMonthlyPaymentCalculation,$F600+$G600+$I600+_xlpm.IfPMIOwedIsBlank,
_xlpm.IsPrincipalZeroCondition,ROUND($H599,2) = 0,
_xlpm.IsPrincipalRemainingBlankCondition,$H599="",
_xlpm.IsPeriodBlankCondition,ISBLANK($A600),
_xlpm.Calculation,IF(_xlpm.IsPeriodBlankCondition,"",IF(_xlpm.IsPrincipalRemainingBlankCondition,"",IF(_xlpm.IsPrincipalZeroCondition,"",_xlpm.TotalMonthlyPaymentCalculation))),
_xlpm.Calculation
)</f>
        <v/>
      </c>
      <c r="N600" s="5"/>
    </row>
    <row r="601" spans="2:14" x14ac:dyDescent="0.3">
      <c r="B601" s="53" t="str">
        <f t="shared" si="8"/>
        <v/>
      </c>
      <c r="C601" s="70" t="str">
        <f>IF(ISBLANK($A601),"",'Variable Mortgage Schedule'!$C601)</f>
        <v/>
      </c>
      <c r="D601" s="63" t="str">
        <f>_xlfn.LET(
_xlpm.Payment,IF(OR($C601&lt;&gt;$C600,$C600=""),-PMT($C601/12,COUNT($A601:$A$625),$H600),$D600),
_xlpm.IsPrincipalRemainingZeroCondition,ROUND($H600,2)=0,
_xlpm.IsPrincipalRemainingBlankCondition,$H600="",
_xlpm.IsPeriodBlankCondition,ISBLANK($A601),
_xlpm.Calculation,IF(_xlpm.IsPeriodBlankCondition,"",IF(_xlpm.IsPrincipalRemainingBlankCondition,"",IF(_xlpm.IsPrincipalRemainingZeroCondition,"",_xlpm.Payment))),
_xlpm.Calculation
)</f>
        <v/>
      </c>
      <c r="E601" s="5" t="str">
        <f>_xlfn.LET(
_xlpm.StartingPrincipalBalance,$H600,
_xlpm.IsPrincipalRemainingZeroCondition,ROUND($H600,2)=0,
_xlpm.IsPrincipalRemainingBlankCondition,$H600="",
_xlpm.IsPeriodBlankCondition,ISBLANK($A601),
_xlpm.Calculation,IF(_xlpm.IsPeriodBlankCondition,"",IF(_xlpm.IsPrincipalRemainingBlankCondition,"",IF(_xlpm.IsPrincipalRemainingZeroCondition,"",_xlpm.StartingPrincipalBalance))),
_xlpm.Calculation
)</f>
        <v/>
      </c>
      <c r="F601" s="5" t="str" cm="1">
        <f t="array" ref="F601">_xlfn.LET(
_xlpm.InterestCalculation,$H600*($C601/12),
_xlpm.IsPrincipalRemainingZeroCondition,ROUND($H600,2)=0,
_xlpm.IsPrincipalRemainingBlankCondition,$H600="",
_xlpm.IsPeriodBlankCondition,ISBLANK($A601),
_xlpm.Calculation,IF(_xlpm.IsPeriodBlankCondition,"",IF(_xlpm.IsPrincipalRemainingBlankCondition,"",IF(_xlpm.IsPrincipalRemainingZeroCondition,"",_xlpm.InterestCalculation))),
_xlpm.Calculation
)</f>
        <v/>
      </c>
      <c r="G601" s="5" t="str">
        <f>_xlfn.LET(
_xlpm.PrincipalOwedCalculation,$D601-$F601,
_xlpm.IsPrincipalLessThenOrEqualToMonthlyPaymentCondition,$H600&lt;=$D601,
_xlpm.IsPrincipalZeroCondition,ROUND($H600,2) = 0,
_xlpm.IsPrincipalRemainingBlankCondition,$H600="",
_xlpm.IsPeriodBlankCondition,ISBLANK($A601),
_xlpm.Calculation,IF(_xlpm.IsPeriodBlankCondition,"",IF(_xlpm.IsPrincipalRemainingBlankCondition,"",IF(_xlpm.IsPrincipalZeroCondition,"",IF(_xlpm.IsPrincipalLessThenOrEqualToMonthlyPaymentCondition,$H600,_xlpm.PrincipalOwedCalculation)))),
_xlpm.Calculation
)</f>
        <v/>
      </c>
      <c r="H601" s="5" t="str">
        <f>_xlfn.LET(
_xlpm.StartingBalanceGreaterThanPrincipalOwedPlusPrepaymentCondition,$E601&gt;=$G601,
_xlpm.IsPrincpalOwedPlusPrepaymentLessThanOrEqualToPrincipalRemainingCondition,ROUND($G601,2)&lt;=ROUND($H600,2),
_xlpm.IsCurrentPrincapalOwedAmtGreaterThanPrevPrincipalOwedCondition,$G600&gt;$H600,
_xlpm.IsPrincipalZeroCondition,ROUND($H600,2) = 0,
_xlpm.IsPrincipalRemainingBlankCondition,$H600="",
_xlpm.IsPeriodBlankCondition,ISBLANK($A601),
_xlpm.Calculation,IF(_xlpm.IsPeriodBlankCondition,"",IF(_xlpm.IsPrincipalRemainingBlankCondition,"",IF(_xlpm.IsPrincipalZeroCondition,"",IF(_xlpm.StartingBalanceGreaterThanPrincipalOwedPlusPrepaymentCondition,$E601-$G601,0)))),
_xlpm.Calculation
)</f>
        <v/>
      </c>
      <c r="I601" s="5" t="str">
        <f>_xlfn.LET(
_xlpm.PrincpalRemainingCalculation,$B$11,
_xlpm.IsPrincipalZeroCondition,ROUND($H600,2) = 0,
_xlpm.IsPrincipalRemainingBlankCondition,$H600="",
_xlpm.IsPeriodBlankCondition,ISBLANK($A601),
_xlpm.Calculation,IF(_xlpm.IsPeriodBlankCondition,"",IF(_xlpm.IsPrincipalRemainingBlankCondition,"",IF(_xlpm.IsPrincipalZeroCondition,"",_xlpm.PrincpalRemainingCalculation))),
_xlpm.Calculation
)</f>
        <v/>
      </c>
      <c r="J601" s="5" t="str">
        <f>_xlfn.LET(
_xlpm.IsPrincipalRemainingLessThanOrEqualToPMICutoffAmtCondition,$H600&lt;=$B$2*(1-$B$13),
_xlpm.PMIMonthlyPayment,$B$17,
_xlpm.IsPrincipalZeroCondition,ROUND($H600,2) = 0,
_xlpm.IsPrincipalRemainingBlankCondition,$H600="",
_xlpm.IsPeriodBlankCondition,ISBLANK($A601),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01" s="5" t="str">
        <f>_xlfn.LET(
_xlpm.IfPMIOwedIsBlank,IF($J601 = "",0,$J601),
_xlpm.TotalMonthlyPaymentCalculation,$F601+$G601+$I601+_xlpm.IfPMIOwedIsBlank,
_xlpm.IsPrincipalZeroCondition,ROUND($H600,2) = 0,
_xlpm.IsPrincipalRemainingBlankCondition,$H600="",
_xlpm.IsPeriodBlankCondition,ISBLANK($A601),
_xlpm.Calculation,IF(_xlpm.IsPeriodBlankCondition,"",IF(_xlpm.IsPrincipalRemainingBlankCondition,"",IF(_xlpm.IsPrincipalZeroCondition,"",_xlpm.TotalMonthlyPaymentCalculation))),
_xlpm.Calculation
)</f>
        <v/>
      </c>
      <c r="N601" s="5"/>
    </row>
    <row r="602" spans="2:14" x14ac:dyDescent="0.3">
      <c r="B602" s="53" t="str">
        <f t="shared" si="8"/>
        <v/>
      </c>
      <c r="C602" s="70" t="str">
        <f>IF(ISBLANK($A602),"",'Variable Mortgage Schedule'!$C602)</f>
        <v/>
      </c>
      <c r="D602" s="63" t="str">
        <f>_xlfn.LET(
_xlpm.Payment,IF(OR($C602&lt;&gt;$C601,$C601=""),-PMT($C602/12,COUNT($A602:$A$625),$H601),$D601),
_xlpm.IsPrincipalRemainingZeroCondition,ROUND($H601,2)=0,
_xlpm.IsPrincipalRemainingBlankCondition,$H601="",
_xlpm.IsPeriodBlankCondition,ISBLANK($A602),
_xlpm.Calculation,IF(_xlpm.IsPeriodBlankCondition,"",IF(_xlpm.IsPrincipalRemainingBlankCondition,"",IF(_xlpm.IsPrincipalRemainingZeroCondition,"",_xlpm.Payment))),
_xlpm.Calculation
)</f>
        <v/>
      </c>
      <c r="E602" s="5" t="str">
        <f>_xlfn.LET(
_xlpm.StartingPrincipalBalance,$H601,
_xlpm.IsPrincipalRemainingZeroCondition,ROUND($H601,2)=0,
_xlpm.IsPrincipalRemainingBlankCondition,$H601="",
_xlpm.IsPeriodBlankCondition,ISBLANK($A602),
_xlpm.Calculation,IF(_xlpm.IsPeriodBlankCondition,"",IF(_xlpm.IsPrincipalRemainingBlankCondition,"",IF(_xlpm.IsPrincipalRemainingZeroCondition,"",_xlpm.StartingPrincipalBalance))),
_xlpm.Calculation
)</f>
        <v/>
      </c>
      <c r="F602" s="5" t="str" cm="1">
        <f t="array" ref="F602">_xlfn.LET(
_xlpm.InterestCalculation,$H601*($C602/12),
_xlpm.IsPrincipalRemainingZeroCondition,ROUND($H601,2)=0,
_xlpm.IsPrincipalRemainingBlankCondition,$H601="",
_xlpm.IsPeriodBlankCondition,ISBLANK($A602),
_xlpm.Calculation,IF(_xlpm.IsPeriodBlankCondition,"",IF(_xlpm.IsPrincipalRemainingBlankCondition,"",IF(_xlpm.IsPrincipalRemainingZeroCondition,"",_xlpm.InterestCalculation))),
_xlpm.Calculation
)</f>
        <v/>
      </c>
      <c r="G602" s="5" t="str">
        <f>_xlfn.LET(
_xlpm.PrincipalOwedCalculation,$D602-$F602,
_xlpm.IsPrincipalLessThenOrEqualToMonthlyPaymentCondition,$H601&lt;=$D602,
_xlpm.IsPrincipalZeroCondition,ROUND($H601,2) = 0,
_xlpm.IsPrincipalRemainingBlankCondition,$H601="",
_xlpm.IsPeriodBlankCondition,ISBLANK($A602),
_xlpm.Calculation,IF(_xlpm.IsPeriodBlankCondition,"",IF(_xlpm.IsPrincipalRemainingBlankCondition,"",IF(_xlpm.IsPrincipalZeroCondition,"",IF(_xlpm.IsPrincipalLessThenOrEqualToMonthlyPaymentCondition,$H601,_xlpm.PrincipalOwedCalculation)))),
_xlpm.Calculation
)</f>
        <v/>
      </c>
      <c r="H602" s="5" t="str">
        <f>_xlfn.LET(
_xlpm.StartingBalanceGreaterThanPrincipalOwedPlusPrepaymentCondition,$E602&gt;=$G602,
_xlpm.IsPrincpalOwedPlusPrepaymentLessThanOrEqualToPrincipalRemainingCondition,ROUND($G602,2)&lt;=ROUND($H601,2),
_xlpm.IsCurrentPrincapalOwedAmtGreaterThanPrevPrincipalOwedCondition,$G601&gt;$H601,
_xlpm.IsPrincipalZeroCondition,ROUND($H601,2) = 0,
_xlpm.IsPrincipalRemainingBlankCondition,$H601="",
_xlpm.IsPeriodBlankCondition,ISBLANK($A602),
_xlpm.Calculation,IF(_xlpm.IsPeriodBlankCondition,"",IF(_xlpm.IsPrincipalRemainingBlankCondition,"",IF(_xlpm.IsPrincipalZeroCondition,"",IF(_xlpm.StartingBalanceGreaterThanPrincipalOwedPlusPrepaymentCondition,$E602-$G602,0)))),
_xlpm.Calculation
)</f>
        <v/>
      </c>
      <c r="I602" s="5" t="str">
        <f>_xlfn.LET(
_xlpm.PrincpalRemainingCalculation,$B$11,
_xlpm.IsPrincipalZeroCondition,ROUND($H601,2) = 0,
_xlpm.IsPrincipalRemainingBlankCondition,$H601="",
_xlpm.IsPeriodBlankCondition,ISBLANK($A602),
_xlpm.Calculation,IF(_xlpm.IsPeriodBlankCondition,"",IF(_xlpm.IsPrincipalRemainingBlankCondition,"",IF(_xlpm.IsPrincipalZeroCondition,"",_xlpm.PrincpalRemainingCalculation))),
_xlpm.Calculation
)</f>
        <v/>
      </c>
      <c r="J602" s="5" t="str">
        <f>_xlfn.LET(
_xlpm.IsPrincipalRemainingLessThanOrEqualToPMICutoffAmtCondition,$H601&lt;=$B$2*(1-$B$13),
_xlpm.PMIMonthlyPayment,$B$17,
_xlpm.IsPrincipalZeroCondition,ROUND($H601,2) = 0,
_xlpm.IsPrincipalRemainingBlankCondition,$H601="",
_xlpm.IsPeriodBlankCondition,ISBLANK($A602),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02" s="5" t="str">
        <f>_xlfn.LET(
_xlpm.IfPMIOwedIsBlank,IF($J602 = "",0,$J602),
_xlpm.TotalMonthlyPaymentCalculation,$F602+$G602+$I602+_xlpm.IfPMIOwedIsBlank,
_xlpm.IsPrincipalZeroCondition,ROUND($H601,2) = 0,
_xlpm.IsPrincipalRemainingBlankCondition,$H601="",
_xlpm.IsPeriodBlankCondition,ISBLANK($A602),
_xlpm.Calculation,IF(_xlpm.IsPeriodBlankCondition,"",IF(_xlpm.IsPrincipalRemainingBlankCondition,"",IF(_xlpm.IsPrincipalZeroCondition,"",_xlpm.TotalMonthlyPaymentCalculation))),
_xlpm.Calculation
)</f>
        <v/>
      </c>
      <c r="N602" s="5"/>
    </row>
    <row r="603" spans="2:14" x14ac:dyDescent="0.3">
      <c r="B603" s="53" t="str">
        <f t="shared" ref="B603:B625" si="9">IF(ISBLANK($A603),"",EDATE($B602,1))</f>
        <v/>
      </c>
      <c r="C603" s="70" t="str">
        <f>IF(ISBLANK($A603),"",'Variable Mortgage Schedule'!$C603)</f>
        <v/>
      </c>
      <c r="D603" s="63" t="str">
        <f>_xlfn.LET(
_xlpm.Payment,IF(OR($C603&lt;&gt;$C602,$C602=""),-PMT($C603/12,COUNT($A603:$A$625),$H602),$D602),
_xlpm.IsPrincipalRemainingZeroCondition,ROUND($H602,2)=0,
_xlpm.IsPrincipalRemainingBlankCondition,$H602="",
_xlpm.IsPeriodBlankCondition,ISBLANK($A603),
_xlpm.Calculation,IF(_xlpm.IsPeriodBlankCondition,"",IF(_xlpm.IsPrincipalRemainingBlankCondition,"",IF(_xlpm.IsPrincipalRemainingZeroCondition,"",_xlpm.Payment))),
_xlpm.Calculation
)</f>
        <v/>
      </c>
      <c r="E603" s="5" t="str">
        <f>_xlfn.LET(
_xlpm.StartingPrincipalBalance,$H602,
_xlpm.IsPrincipalRemainingZeroCondition,ROUND($H602,2)=0,
_xlpm.IsPrincipalRemainingBlankCondition,$H602="",
_xlpm.IsPeriodBlankCondition,ISBLANK($A603),
_xlpm.Calculation,IF(_xlpm.IsPeriodBlankCondition,"",IF(_xlpm.IsPrincipalRemainingBlankCondition,"",IF(_xlpm.IsPrincipalRemainingZeroCondition,"",_xlpm.StartingPrincipalBalance))),
_xlpm.Calculation
)</f>
        <v/>
      </c>
      <c r="F603" s="5" t="str" cm="1">
        <f t="array" ref="F603">_xlfn.LET(
_xlpm.InterestCalculation,$H602*($C603/12),
_xlpm.IsPrincipalRemainingZeroCondition,ROUND($H602,2)=0,
_xlpm.IsPrincipalRemainingBlankCondition,$H602="",
_xlpm.IsPeriodBlankCondition,ISBLANK($A603),
_xlpm.Calculation,IF(_xlpm.IsPeriodBlankCondition,"",IF(_xlpm.IsPrincipalRemainingBlankCondition,"",IF(_xlpm.IsPrincipalRemainingZeroCondition,"",_xlpm.InterestCalculation))),
_xlpm.Calculation
)</f>
        <v/>
      </c>
      <c r="G603" s="5" t="str">
        <f>_xlfn.LET(
_xlpm.PrincipalOwedCalculation,$D603-$F603,
_xlpm.IsPrincipalLessThenOrEqualToMonthlyPaymentCondition,$H602&lt;=$D603,
_xlpm.IsPrincipalZeroCondition,ROUND($H602,2) = 0,
_xlpm.IsPrincipalRemainingBlankCondition,$H602="",
_xlpm.IsPeriodBlankCondition,ISBLANK($A603),
_xlpm.Calculation,IF(_xlpm.IsPeriodBlankCondition,"",IF(_xlpm.IsPrincipalRemainingBlankCondition,"",IF(_xlpm.IsPrincipalZeroCondition,"",IF(_xlpm.IsPrincipalLessThenOrEqualToMonthlyPaymentCondition,$H602,_xlpm.PrincipalOwedCalculation)))),
_xlpm.Calculation
)</f>
        <v/>
      </c>
      <c r="H603" s="5" t="str">
        <f>_xlfn.LET(
_xlpm.StartingBalanceGreaterThanPrincipalOwedPlusPrepaymentCondition,$E603&gt;=$G603,
_xlpm.IsPrincpalOwedPlusPrepaymentLessThanOrEqualToPrincipalRemainingCondition,ROUND($G603,2)&lt;=ROUND($H602,2),
_xlpm.IsCurrentPrincapalOwedAmtGreaterThanPrevPrincipalOwedCondition,$G602&gt;$H602,
_xlpm.IsPrincipalZeroCondition,ROUND($H602,2) = 0,
_xlpm.IsPrincipalRemainingBlankCondition,$H602="",
_xlpm.IsPeriodBlankCondition,ISBLANK($A603),
_xlpm.Calculation,IF(_xlpm.IsPeriodBlankCondition,"",IF(_xlpm.IsPrincipalRemainingBlankCondition,"",IF(_xlpm.IsPrincipalZeroCondition,"",IF(_xlpm.StartingBalanceGreaterThanPrincipalOwedPlusPrepaymentCondition,$E603-$G603,0)))),
_xlpm.Calculation
)</f>
        <v/>
      </c>
      <c r="I603" s="5" t="str">
        <f>_xlfn.LET(
_xlpm.PrincpalRemainingCalculation,$B$11,
_xlpm.IsPrincipalZeroCondition,ROUND($H602,2) = 0,
_xlpm.IsPrincipalRemainingBlankCondition,$H602="",
_xlpm.IsPeriodBlankCondition,ISBLANK($A603),
_xlpm.Calculation,IF(_xlpm.IsPeriodBlankCondition,"",IF(_xlpm.IsPrincipalRemainingBlankCondition,"",IF(_xlpm.IsPrincipalZeroCondition,"",_xlpm.PrincpalRemainingCalculation))),
_xlpm.Calculation
)</f>
        <v/>
      </c>
      <c r="J603" s="5" t="str">
        <f>_xlfn.LET(
_xlpm.IsPrincipalRemainingLessThanOrEqualToPMICutoffAmtCondition,$H602&lt;=$B$2*(1-$B$13),
_xlpm.PMIMonthlyPayment,$B$17,
_xlpm.IsPrincipalZeroCondition,ROUND($H602,2) = 0,
_xlpm.IsPrincipalRemainingBlankCondition,$H602="",
_xlpm.IsPeriodBlankCondition,ISBLANK($A603),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03" s="5" t="str">
        <f>_xlfn.LET(
_xlpm.IfPMIOwedIsBlank,IF($J603 = "",0,$J603),
_xlpm.TotalMonthlyPaymentCalculation,$F603+$G603+$I603+_xlpm.IfPMIOwedIsBlank,
_xlpm.IsPrincipalZeroCondition,ROUND($H602,2) = 0,
_xlpm.IsPrincipalRemainingBlankCondition,$H602="",
_xlpm.IsPeriodBlankCondition,ISBLANK($A603),
_xlpm.Calculation,IF(_xlpm.IsPeriodBlankCondition,"",IF(_xlpm.IsPrincipalRemainingBlankCondition,"",IF(_xlpm.IsPrincipalZeroCondition,"",_xlpm.TotalMonthlyPaymentCalculation))),
_xlpm.Calculation
)</f>
        <v/>
      </c>
      <c r="N603" s="5"/>
    </row>
    <row r="604" spans="2:14" x14ac:dyDescent="0.3">
      <c r="B604" s="53" t="str">
        <f t="shared" si="9"/>
        <v/>
      </c>
      <c r="C604" s="70" t="str">
        <f>IF(ISBLANK($A604),"",'Variable Mortgage Schedule'!$C604)</f>
        <v/>
      </c>
      <c r="D604" s="63" t="str">
        <f>_xlfn.LET(
_xlpm.Payment,IF(OR($C604&lt;&gt;$C603,$C603=""),-PMT($C604/12,COUNT($A604:$A$625),$H603),$D603),
_xlpm.IsPrincipalRemainingZeroCondition,ROUND($H603,2)=0,
_xlpm.IsPrincipalRemainingBlankCondition,$H603="",
_xlpm.IsPeriodBlankCondition,ISBLANK($A604),
_xlpm.Calculation,IF(_xlpm.IsPeriodBlankCondition,"",IF(_xlpm.IsPrincipalRemainingBlankCondition,"",IF(_xlpm.IsPrincipalRemainingZeroCondition,"",_xlpm.Payment))),
_xlpm.Calculation
)</f>
        <v/>
      </c>
      <c r="E604" s="5" t="str">
        <f>_xlfn.LET(
_xlpm.StartingPrincipalBalance,$H603,
_xlpm.IsPrincipalRemainingZeroCondition,ROUND($H603,2)=0,
_xlpm.IsPrincipalRemainingBlankCondition,$H603="",
_xlpm.IsPeriodBlankCondition,ISBLANK($A604),
_xlpm.Calculation,IF(_xlpm.IsPeriodBlankCondition,"",IF(_xlpm.IsPrincipalRemainingBlankCondition,"",IF(_xlpm.IsPrincipalRemainingZeroCondition,"",_xlpm.StartingPrincipalBalance))),
_xlpm.Calculation
)</f>
        <v/>
      </c>
      <c r="F604" s="5" t="str" cm="1">
        <f t="array" ref="F604">_xlfn.LET(
_xlpm.InterestCalculation,$H603*($C604/12),
_xlpm.IsPrincipalRemainingZeroCondition,ROUND($H603,2)=0,
_xlpm.IsPrincipalRemainingBlankCondition,$H603="",
_xlpm.IsPeriodBlankCondition,ISBLANK($A604),
_xlpm.Calculation,IF(_xlpm.IsPeriodBlankCondition,"",IF(_xlpm.IsPrincipalRemainingBlankCondition,"",IF(_xlpm.IsPrincipalRemainingZeroCondition,"",_xlpm.InterestCalculation))),
_xlpm.Calculation
)</f>
        <v/>
      </c>
      <c r="G604" s="5" t="str">
        <f>_xlfn.LET(
_xlpm.PrincipalOwedCalculation,$D604-$F604,
_xlpm.IsPrincipalLessThenOrEqualToMonthlyPaymentCondition,$H603&lt;=$D604,
_xlpm.IsPrincipalZeroCondition,ROUND($H603,2) = 0,
_xlpm.IsPrincipalRemainingBlankCondition,$H603="",
_xlpm.IsPeriodBlankCondition,ISBLANK($A604),
_xlpm.Calculation,IF(_xlpm.IsPeriodBlankCondition,"",IF(_xlpm.IsPrincipalRemainingBlankCondition,"",IF(_xlpm.IsPrincipalZeroCondition,"",IF(_xlpm.IsPrincipalLessThenOrEqualToMonthlyPaymentCondition,$H603,_xlpm.PrincipalOwedCalculation)))),
_xlpm.Calculation
)</f>
        <v/>
      </c>
      <c r="H604" s="5" t="str">
        <f>_xlfn.LET(
_xlpm.StartingBalanceGreaterThanPrincipalOwedPlusPrepaymentCondition,$E604&gt;=$G604,
_xlpm.IsPrincpalOwedPlusPrepaymentLessThanOrEqualToPrincipalRemainingCondition,ROUND($G604,2)&lt;=ROUND($H603,2),
_xlpm.IsCurrentPrincapalOwedAmtGreaterThanPrevPrincipalOwedCondition,$G603&gt;$H603,
_xlpm.IsPrincipalZeroCondition,ROUND($H603,2) = 0,
_xlpm.IsPrincipalRemainingBlankCondition,$H603="",
_xlpm.IsPeriodBlankCondition,ISBLANK($A604),
_xlpm.Calculation,IF(_xlpm.IsPeriodBlankCondition,"",IF(_xlpm.IsPrincipalRemainingBlankCondition,"",IF(_xlpm.IsPrincipalZeroCondition,"",IF(_xlpm.StartingBalanceGreaterThanPrincipalOwedPlusPrepaymentCondition,$E604-$G604,0)))),
_xlpm.Calculation
)</f>
        <v/>
      </c>
      <c r="I604" s="5" t="str">
        <f>_xlfn.LET(
_xlpm.PrincpalRemainingCalculation,$B$11,
_xlpm.IsPrincipalZeroCondition,ROUND($H603,2) = 0,
_xlpm.IsPrincipalRemainingBlankCondition,$H603="",
_xlpm.IsPeriodBlankCondition,ISBLANK($A604),
_xlpm.Calculation,IF(_xlpm.IsPeriodBlankCondition,"",IF(_xlpm.IsPrincipalRemainingBlankCondition,"",IF(_xlpm.IsPrincipalZeroCondition,"",_xlpm.PrincpalRemainingCalculation))),
_xlpm.Calculation
)</f>
        <v/>
      </c>
      <c r="J604" s="5" t="str">
        <f>_xlfn.LET(
_xlpm.IsPrincipalRemainingLessThanOrEqualToPMICutoffAmtCondition,$H603&lt;=$B$2*(1-$B$13),
_xlpm.PMIMonthlyPayment,$B$17,
_xlpm.IsPrincipalZeroCondition,ROUND($H603,2) = 0,
_xlpm.IsPrincipalRemainingBlankCondition,$H603="",
_xlpm.IsPeriodBlankCondition,ISBLANK($A604),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04" s="5" t="str">
        <f>_xlfn.LET(
_xlpm.IfPMIOwedIsBlank,IF($J604 = "",0,$J604),
_xlpm.TotalMonthlyPaymentCalculation,$F604+$G604+$I604+_xlpm.IfPMIOwedIsBlank,
_xlpm.IsPrincipalZeroCondition,ROUND($H603,2) = 0,
_xlpm.IsPrincipalRemainingBlankCondition,$H603="",
_xlpm.IsPeriodBlankCondition,ISBLANK($A604),
_xlpm.Calculation,IF(_xlpm.IsPeriodBlankCondition,"",IF(_xlpm.IsPrincipalRemainingBlankCondition,"",IF(_xlpm.IsPrincipalZeroCondition,"",_xlpm.TotalMonthlyPaymentCalculation))),
_xlpm.Calculation
)</f>
        <v/>
      </c>
      <c r="N604" s="5"/>
    </row>
    <row r="605" spans="2:14" x14ac:dyDescent="0.3">
      <c r="B605" s="53" t="str">
        <f t="shared" si="9"/>
        <v/>
      </c>
      <c r="C605" s="70" t="str">
        <f>IF(ISBLANK($A605),"",'Variable Mortgage Schedule'!$C605)</f>
        <v/>
      </c>
      <c r="D605" s="63" t="str">
        <f>_xlfn.LET(
_xlpm.Payment,IF(OR($C605&lt;&gt;$C604,$C604=""),-PMT($C605/12,COUNT($A605:$A$625),$H604),$D604),
_xlpm.IsPrincipalRemainingZeroCondition,ROUND($H604,2)=0,
_xlpm.IsPrincipalRemainingBlankCondition,$H604="",
_xlpm.IsPeriodBlankCondition,ISBLANK($A605),
_xlpm.Calculation,IF(_xlpm.IsPeriodBlankCondition,"",IF(_xlpm.IsPrincipalRemainingBlankCondition,"",IF(_xlpm.IsPrincipalRemainingZeroCondition,"",_xlpm.Payment))),
_xlpm.Calculation
)</f>
        <v/>
      </c>
      <c r="E605" s="5" t="str">
        <f>_xlfn.LET(
_xlpm.StartingPrincipalBalance,$H604,
_xlpm.IsPrincipalRemainingZeroCondition,ROUND($H604,2)=0,
_xlpm.IsPrincipalRemainingBlankCondition,$H604="",
_xlpm.IsPeriodBlankCondition,ISBLANK($A605),
_xlpm.Calculation,IF(_xlpm.IsPeriodBlankCondition,"",IF(_xlpm.IsPrincipalRemainingBlankCondition,"",IF(_xlpm.IsPrincipalRemainingZeroCondition,"",_xlpm.StartingPrincipalBalance))),
_xlpm.Calculation
)</f>
        <v/>
      </c>
      <c r="F605" s="5" t="str" cm="1">
        <f t="array" ref="F605">_xlfn.LET(
_xlpm.InterestCalculation,$H604*($C605/12),
_xlpm.IsPrincipalRemainingZeroCondition,ROUND($H604,2)=0,
_xlpm.IsPrincipalRemainingBlankCondition,$H604="",
_xlpm.IsPeriodBlankCondition,ISBLANK($A605),
_xlpm.Calculation,IF(_xlpm.IsPeriodBlankCondition,"",IF(_xlpm.IsPrincipalRemainingBlankCondition,"",IF(_xlpm.IsPrincipalRemainingZeroCondition,"",_xlpm.InterestCalculation))),
_xlpm.Calculation
)</f>
        <v/>
      </c>
      <c r="G605" s="5" t="str">
        <f>_xlfn.LET(
_xlpm.PrincipalOwedCalculation,$D605-$F605,
_xlpm.IsPrincipalLessThenOrEqualToMonthlyPaymentCondition,$H604&lt;=$D605,
_xlpm.IsPrincipalZeroCondition,ROUND($H604,2) = 0,
_xlpm.IsPrincipalRemainingBlankCondition,$H604="",
_xlpm.IsPeriodBlankCondition,ISBLANK($A605),
_xlpm.Calculation,IF(_xlpm.IsPeriodBlankCondition,"",IF(_xlpm.IsPrincipalRemainingBlankCondition,"",IF(_xlpm.IsPrincipalZeroCondition,"",IF(_xlpm.IsPrincipalLessThenOrEqualToMonthlyPaymentCondition,$H604,_xlpm.PrincipalOwedCalculation)))),
_xlpm.Calculation
)</f>
        <v/>
      </c>
      <c r="H605" s="5" t="str">
        <f>_xlfn.LET(
_xlpm.StartingBalanceGreaterThanPrincipalOwedPlusPrepaymentCondition,$E605&gt;=$G605,
_xlpm.IsPrincpalOwedPlusPrepaymentLessThanOrEqualToPrincipalRemainingCondition,ROUND($G605,2)&lt;=ROUND($H604,2),
_xlpm.IsCurrentPrincapalOwedAmtGreaterThanPrevPrincipalOwedCondition,$G604&gt;$H604,
_xlpm.IsPrincipalZeroCondition,ROUND($H604,2) = 0,
_xlpm.IsPrincipalRemainingBlankCondition,$H604="",
_xlpm.IsPeriodBlankCondition,ISBLANK($A605),
_xlpm.Calculation,IF(_xlpm.IsPeriodBlankCondition,"",IF(_xlpm.IsPrincipalRemainingBlankCondition,"",IF(_xlpm.IsPrincipalZeroCondition,"",IF(_xlpm.StartingBalanceGreaterThanPrincipalOwedPlusPrepaymentCondition,$E605-$G605,0)))),
_xlpm.Calculation
)</f>
        <v/>
      </c>
      <c r="I605" s="5" t="str">
        <f>_xlfn.LET(
_xlpm.PrincpalRemainingCalculation,$B$11,
_xlpm.IsPrincipalZeroCondition,ROUND($H604,2) = 0,
_xlpm.IsPrincipalRemainingBlankCondition,$H604="",
_xlpm.IsPeriodBlankCondition,ISBLANK($A605),
_xlpm.Calculation,IF(_xlpm.IsPeriodBlankCondition,"",IF(_xlpm.IsPrincipalRemainingBlankCondition,"",IF(_xlpm.IsPrincipalZeroCondition,"",_xlpm.PrincpalRemainingCalculation))),
_xlpm.Calculation
)</f>
        <v/>
      </c>
      <c r="J605" s="5" t="str">
        <f>_xlfn.LET(
_xlpm.IsPrincipalRemainingLessThanOrEqualToPMICutoffAmtCondition,$H604&lt;=$B$2*(1-$B$13),
_xlpm.PMIMonthlyPayment,$B$17,
_xlpm.IsPrincipalZeroCondition,ROUND($H604,2) = 0,
_xlpm.IsPrincipalRemainingBlankCondition,$H604="",
_xlpm.IsPeriodBlankCondition,ISBLANK($A605),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05" s="5" t="str">
        <f>_xlfn.LET(
_xlpm.IfPMIOwedIsBlank,IF($J605 = "",0,$J605),
_xlpm.TotalMonthlyPaymentCalculation,$F605+$G605+$I605+_xlpm.IfPMIOwedIsBlank,
_xlpm.IsPrincipalZeroCondition,ROUND($H604,2) = 0,
_xlpm.IsPrincipalRemainingBlankCondition,$H604="",
_xlpm.IsPeriodBlankCondition,ISBLANK($A605),
_xlpm.Calculation,IF(_xlpm.IsPeriodBlankCondition,"",IF(_xlpm.IsPrincipalRemainingBlankCondition,"",IF(_xlpm.IsPrincipalZeroCondition,"",_xlpm.TotalMonthlyPaymentCalculation))),
_xlpm.Calculation
)</f>
        <v/>
      </c>
      <c r="N605" s="5"/>
    </row>
    <row r="606" spans="2:14" x14ac:dyDescent="0.3">
      <c r="B606" s="53" t="str">
        <f t="shared" si="9"/>
        <v/>
      </c>
      <c r="C606" s="70" t="str">
        <f>IF(ISBLANK($A606),"",'Variable Mortgage Schedule'!$C606)</f>
        <v/>
      </c>
      <c r="D606" s="63" t="str">
        <f>_xlfn.LET(
_xlpm.Payment,IF(OR($C606&lt;&gt;$C605,$C605=""),-PMT($C606/12,COUNT($A606:$A$625),$H605),$D605),
_xlpm.IsPrincipalRemainingZeroCondition,ROUND($H605,2)=0,
_xlpm.IsPrincipalRemainingBlankCondition,$H605="",
_xlpm.IsPeriodBlankCondition,ISBLANK($A606),
_xlpm.Calculation,IF(_xlpm.IsPeriodBlankCondition,"",IF(_xlpm.IsPrincipalRemainingBlankCondition,"",IF(_xlpm.IsPrincipalRemainingZeroCondition,"",_xlpm.Payment))),
_xlpm.Calculation
)</f>
        <v/>
      </c>
      <c r="E606" s="5" t="str">
        <f>_xlfn.LET(
_xlpm.StartingPrincipalBalance,$H605,
_xlpm.IsPrincipalRemainingZeroCondition,ROUND($H605,2)=0,
_xlpm.IsPrincipalRemainingBlankCondition,$H605="",
_xlpm.IsPeriodBlankCondition,ISBLANK($A606),
_xlpm.Calculation,IF(_xlpm.IsPeriodBlankCondition,"",IF(_xlpm.IsPrincipalRemainingBlankCondition,"",IF(_xlpm.IsPrincipalRemainingZeroCondition,"",_xlpm.StartingPrincipalBalance))),
_xlpm.Calculation
)</f>
        <v/>
      </c>
      <c r="F606" s="5" t="str" cm="1">
        <f t="array" ref="F606">_xlfn.LET(
_xlpm.InterestCalculation,$H605*($C606/12),
_xlpm.IsPrincipalRemainingZeroCondition,ROUND($H605,2)=0,
_xlpm.IsPrincipalRemainingBlankCondition,$H605="",
_xlpm.IsPeriodBlankCondition,ISBLANK($A606),
_xlpm.Calculation,IF(_xlpm.IsPeriodBlankCondition,"",IF(_xlpm.IsPrincipalRemainingBlankCondition,"",IF(_xlpm.IsPrincipalRemainingZeroCondition,"",_xlpm.InterestCalculation))),
_xlpm.Calculation
)</f>
        <v/>
      </c>
      <c r="G606" s="5" t="str">
        <f>_xlfn.LET(
_xlpm.PrincipalOwedCalculation,$D606-$F606,
_xlpm.IsPrincipalLessThenOrEqualToMonthlyPaymentCondition,$H605&lt;=$D606,
_xlpm.IsPrincipalZeroCondition,ROUND($H605,2) = 0,
_xlpm.IsPrincipalRemainingBlankCondition,$H605="",
_xlpm.IsPeriodBlankCondition,ISBLANK($A606),
_xlpm.Calculation,IF(_xlpm.IsPeriodBlankCondition,"",IF(_xlpm.IsPrincipalRemainingBlankCondition,"",IF(_xlpm.IsPrincipalZeroCondition,"",IF(_xlpm.IsPrincipalLessThenOrEqualToMonthlyPaymentCondition,$H605,_xlpm.PrincipalOwedCalculation)))),
_xlpm.Calculation
)</f>
        <v/>
      </c>
      <c r="H606" s="5" t="str">
        <f>_xlfn.LET(
_xlpm.StartingBalanceGreaterThanPrincipalOwedPlusPrepaymentCondition,$E606&gt;=$G606,
_xlpm.IsPrincpalOwedPlusPrepaymentLessThanOrEqualToPrincipalRemainingCondition,ROUND($G606,2)&lt;=ROUND($H605,2),
_xlpm.IsCurrentPrincapalOwedAmtGreaterThanPrevPrincipalOwedCondition,$G605&gt;$H605,
_xlpm.IsPrincipalZeroCondition,ROUND($H605,2) = 0,
_xlpm.IsPrincipalRemainingBlankCondition,$H605="",
_xlpm.IsPeriodBlankCondition,ISBLANK($A606),
_xlpm.Calculation,IF(_xlpm.IsPeriodBlankCondition,"",IF(_xlpm.IsPrincipalRemainingBlankCondition,"",IF(_xlpm.IsPrincipalZeroCondition,"",IF(_xlpm.StartingBalanceGreaterThanPrincipalOwedPlusPrepaymentCondition,$E606-$G606,0)))),
_xlpm.Calculation
)</f>
        <v/>
      </c>
      <c r="I606" s="5" t="str">
        <f>_xlfn.LET(
_xlpm.PrincpalRemainingCalculation,$B$11,
_xlpm.IsPrincipalZeroCondition,ROUND($H605,2) = 0,
_xlpm.IsPrincipalRemainingBlankCondition,$H605="",
_xlpm.IsPeriodBlankCondition,ISBLANK($A606),
_xlpm.Calculation,IF(_xlpm.IsPeriodBlankCondition,"",IF(_xlpm.IsPrincipalRemainingBlankCondition,"",IF(_xlpm.IsPrincipalZeroCondition,"",_xlpm.PrincpalRemainingCalculation))),
_xlpm.Calculation
)</f>
        <v/>
      </c>
      <c r="J606" s="5" t="str">
        <f>_xlfn.LET(
_xlpm.IsPrincipalRemainingLessThanOrEqualToPMICutoffAmtCondition,$H605&lt;=$B$2*(1-$B$13),
_xlpm.PMIMonthlyPayment,$B$17,
_xlpm.IsPrincipalZeroCondition,ROUND($H605,2) = 0,
_xlpm.IsPrincipalRemainingBlankCondition,$H605="",
_xlpm.IsPeriodBlankCondition,ISBLANK($A606),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06" s="5" t="str">
        <f>_xlfn.LET(
_xlpm.IfPMIOwedIsBlank,IF($J606 = "",0,$J606),
_xlpm.TotalMonthlyPaymentCalculation,$F606+$G606+$I606+_xlpm.IfPMIOwedIsBlank,
_xlpm.IsPrincipalZeroCondition,ROUND($H605,2) = 0,
_xlpm.IsPrincipalRemainingBlankCondition,$H605="",
_xlpm.IsPeriodBlankCondition,ISBLANK($A606),
_xlpm.Calculation,IF(_xlpm.IsPeriodBlankCondition,"",IF(_xlpm.IsPrincipalRemainingBlankCondition,"",IF(_xlpm.IsPrincipalZeroCondition,"",_xlpm.TotalMonthlyPaymentCalculation))),
_xlpm.Calculation
)</f>
        <v/>
      </c>
      <c r="N606" s="5"/>
    </row>
    <row r="607" spans="2:14" x14ac:dyDescent="0.3">
      <c r="B607" s="53" t="str">
        <f t="shared" si="9"/>
        <v/>
      </c>
      <c r="C607" s="70" t="str">
        <f>IF(ISBLANK($A607),"",'Variable Mortgage Schedule'!$C607)</f>
        <v/>
      </c>
      <c r="D607" s="63" t="str">
        <f>_xlfn.LET(
_xlpm.Payment,IF(OR($C607&lt;&gt;$C606,$C606=""),-PMT($C607/12,COUNT($A607:$A$625),$H606),$D606),
_xlpm.IsPrincipalRemainingZeroCondition,ROUND($H606,2)=0,
_xlpm.IsPrincipalRemainingBlankCondition,$H606="",
_xlpm.IsPeriodBlankCondition,ISBLANK($A607),
_xlpm.Calculation,IF(_xlpm.IsPeriodBlankCondition,"",IF(_xlpm.IsPrincipalRemainingBlankCondition,"",IF(_xlpm.IsPrincipalRemainingZeroCondition,"",_xlpm.Payment))),
_xlpm.Calculation
)</f>
        <v/>
      </c>
      <c r="E607" s="5" t="str">
        <f>_xlfn.LET(
_xlpm.StartingPrincipalBalance,$H606,
_xlpm.IsPrincipalRemainingZeroCondition,ROUND($H606,2)=0,
_xlpm.IsPrincipalRemainingBlankCondition,$H606="",
_xlpm.IsPeriodBlankCondition,ISBLANK($A607),
_xlpm.Calculation,IF(_xlpm.IsPeriodBlankCondition,"",IF(_xlpm.IsPrincipalRemainingBlankCondition,"",IF(_xlpm.IsPrincipalRemainingZeroCondition,"",_xlpm.StartingPrincipalBalance))),
_xlpm.Calculation
)</f>
        <v/>
      </c>
      <c r="F607" s="5" t="str" cm="1">
        <f t="array" ref="F607">_xlfn.LET(
_xlpm.InterestCalculation,$H606*($C607/12),
_xlpm.IsPrincipalRemainingZeroCondition,ROUND($H606,2)=0,
_xlpm.IsPrincipalRemainingBlankCondition,$H606="",
_xlpm.IsPeriodBlankCondition,ISBLANK($A607),
_xlpm.Calculation,IF(_xlpm.IsPeriodBlankCondition,"",IF(_xlpm.IsPrincipalRemainingBlankCondition,"",IF(_xlpm.IsPrincipalRemainingZeroCondition,"",_xlpm.InterestCalculation))),
_xlpm.Calculation
)</f>
        <v/>
      </c>
      <c r="G607" s="5" t="str">
        <f>_xlfn.LET(
_xlpm.PrincipalOwedCalculation,$D607-$F607,
_xlpm.IsPrincipalLessThenOrEqualToMonthlyPaymentCondition,$H606&lt;=$D607,
_xlpm.IsPrincipalZeroCondition,ROUND($H606,2) = 0,
_xlpm.IsPrincipalRemainingBlankCondition,$H606="",
_xlpm.IsPeriodBlankCondition,ISBLANK($A607),
_xlpm.Calculation,IF(_xlpm.IsPeriodBlankCondition,"",IF(_xlpm.IsPrincipalRemainingBlankCondition,"",IF(_xlpm.IsPrincipalZeroCondition,"",IF(_xlpm.IsPrincipalLessThenOrEqualToMonthlyPaymentCondition,$H606,_xlpm.PrincipalOwedCalculation)))),
_xlpm.Calculation
)</f>
        <v/>
      </c>
      <c r="H607" s="5" t="str">
        <f>_xlfn.LET(
_xlpm.StartingBalanceGreaterThanPrincipalOwedPlusPrepaymentCondition,$E607&gt;=$G607,
_xlpm.IsPrincpalOwedPlusPrepaymentLessThanOrEqualToPrincipalRemainingCondition,ROUND($G607,2)&lt;=ROUND($H606,2),
_xlpm.IsCurrentPrincapalOwedAmtGreaterThanPrevPrincipalOwedCondition,$G606&gt;$H606,
_xlpm.IsPrincipalZeroCondition,ROUND($H606,2) = 0,
_xlpm.IsPrincipalRemainingBlankCondition,$H606="",
_xlpm.IsPeriodBlankCondition,ISBLANK($A607),
_xlpm.Calculation,IF(_xlpm.IsPeriodBlankCondition,"",IF(_xlpm.IsPrincipalRemainingBlankCondition,"",IF(_xlpm.IsPrincipalZeroCondition,"",IF(_xlpm.StartingBalanceGreaterThanPrincipalOwedPlusPrepaymentCondition,$E607-$G607,0)))),
_xlpm.Calculation
)</f>
        <v/>
      </c>
      <c r="I607" s="5" t="str">
        <f>_xlfn.LET(
_xlpm.PrincpalRemainingCalculation,$B$11,
_xlpm.IsPrincipalZeroCondition,ROUND($H606,2) = 0,
_xlpm.IsPrincipalRemainingBlankCondition,$H606="",
_xlpm.IsPeriodBlankCondition,ISBLANK($A607),
_xlpm.Calculation,IF(_xlpm.IsPeriodBlankCondition,"",IF(_xlpm.IsPrincipalRemainingBlankCondition,"",IF(_xlpm.IsPrincipalZeroCondition,"",_xlpm.PrincpalRemainingCalculation))),
_xlpm.Calculation
)</f>
        <v/>
      </c>
      <c r="J607" s="5" t="str">
        <f>_xlfn.LET(
_xlpm.IsPrincipalRemainingLessThanOrEqualToPMICutoffAmtCondition,$H606&lt;=$B$2*(1-$B$13),
_xlpm.PMIMonthlyPayment,$B$17,
_xlpm.IsPrincipalZeroCondition,ROUND($H606,2) = 0,
_xlpm.IsPrincipalRemainingBlankCondition,$H606="",
_xlpm.IsPeriodBlankCondition,ISBLANK($A607),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07" s="5" t="str">
        <f>_xlfn.LET(
_xlpm.IfPMIOwedIsBlank,IF($J607 = "",0,$J607),
_xlpm.TotalMonthlyPaymentCalculation,$F607+$G607+$I607+_xlpm.IfPMIOwedIsBlank,
_xlpm.IsPrincipalZeroCondition,ROUND($H606,2) = 0,
_xlpm.IsPrincipalRemainingBlankCondition,$H606="",
_xlpm.IsPeriodBlankCondition,ISBLANK($A607),
_xlpm.Calculation,IF(_xlpm.IsPeriodBlankCondition,"",IF(_xlpm.IsPrincipalRemainingBlankCondition,"",IF(_xlpm.IsPrincipalZeroCondition,"",_xlpm.TotalMonthlyPaymentCalculation))),
_xlpm.Calculation
)</f>
        <v/>
      </c>
      <c r="N607" s="5"/>
    </row>
    <row r="608" spans="2:14" x14ac:dyDescent="0.3">
      <c r="B608" s="53" t="str">
        <f t="shared" si="9"/>
        <v/>
      </c>
      <c r="C608" s="70" t="str">
        <f>IF(ISBLANK($A608),"",'Variable Mortgage Schedule'!$C608)</f>
        <v/>
      </c>
      <c r="D608" s="63" t="str">
        <f>_xlfn.LET(
_xlpm.Payment,IF(OR($C608&lt;&gt;$C607,$C607=""),-PMT($C608/12,COUNT($A608:$A$625),$H607),$D607),
_xlpm.IsPrincipalRemainingZeroCondition,ROUND($H607,2)=0,
_xlpm.IsPrincipalRemainingBlankCondition,$H607="",
_xlpm.IsPeriodBlankCondition,ISBLANK($A608),
_xlpm.Calculation,IF(_xlpm.IsPeriodBlankCondition,"",IF(_xlpm.IsPrincipalRemainingBlankCondition,"",IF(_xlpm.IsPrincipalRemainingZeroCondition,"",_xlpm.Payment))),
_xlpm.Calculation
)</f>
        <v/>
      </c>
      <c r="E608" s="5" t="str">
        <f>_xlfn.LET(
_xlpm.StartingPrincipalBalance,$H607,
_xlpm.IsPrincipalRemainingZeroCondition,ROUND($H607,2)=0,
_xlpm.IsPrincipalRemainingBlankCondition,$H607="",
_xlpm.IsPeriodBlankCondition,ISBLANK($A608),
_xlpm.Calculation,IF(_xlpm.IsPeriodBlankCondition,"",IF(_xlpm.IsPrincipalRemainingBlankCondition,"",IF(_xlpm.IsPrincipalRemainingZeroCondition,"",_xlpm.StartingPrincipalBalance))),
_xlpm.Calculation
)</f>
        <v/>
      </c>
      <c r="F608" s="5" t="str" cm="1">
        <f t="array" ref="F608">_xlfn.LET(
_xlpm.InterestCalculation,$H607*($C608/12),
_xlpm.IsPrincipalRemainingZeroCondition,ROUND($H607,2)=0,
_xlpm.IsPrincipalRemainingBlankCondition,$H607="",
_xlpm.IsPeriodBlankCondition,ISBLANK($A608),
_xlpm.Calculation,IF(_xlpm.IsPeriodBlankCondition,"",IF(_xlpm.IsPrincipalRemainingBlankCondition,"",IF(_xlpm.IsPrincipalRemainingZeroCondition,"",_xlpm.InterestCalculation))),
_xlpm.Calculation
)</f>
        <v/>
      </c>
      <c r="G608" s="5" t="str">
        <f>_xlfn.LET(
_xlpm.PrincipalOwedCalculation,$D608-$F608,
_xlpm.IsPrincipalLessThenOrEqualToMonthlyPaymentCondition,$H607&lt;=$D608,
_xlpm.IsPrincipalZeroCondition,ROUND($H607,2) = 0,
_xlpm.IsPrincipalRemainingBlankCondition,$H607="",
_xlpm.IsPeriodBlankCondition,ISBLANK($A608),
_xlpm.Calculation,IF(_xlpm.IsPeriodBlankCondition,"",IF(_xlpm.IsPrincipalRemainingBlankCondition,"",IF(_xlpm.IsPrincipalZeroCondition,"",IF(_xlpm.IsPrincipalLessThenOrEqualToMonthlyPaymentCondition,$H607,_xlpm.PrincipalOwedCalculation)))),
_xlpm.Calculation
)</f>
        <v/>
      </c>
      <c r="H608" s="5" t="str">
        <f>_xlfn.LET(
_xlpm.StartingBalanceGreaterThanPrincipalOwedPlusPrepaymentCondition,$E608&gt;=$G608,
_xlpm.IsPrincpalOwedPlusPrepaymentLessThanOrEqualToPrincipalRemainingCondition,ROUND($G608,2)&lt;=ROUND($H607,2),
_xlpm.IsCurrentPrincapalOwedAmtGreaterThanPrevPrincipalOwedCondition,$G607&gt;$H607,
_xlpm.IsPrincipalZeroCondition,ROUND($H607,2) = 0,
_xlpm.IsPrincipalRemainingBlankCondition,$H607="",
_xlpm.IsPeriodBlankCondition,ISBLANK($A608),
_xlpm.Calculation,IF(_xlpm.IsPeriodBlankCondition,"",IF(_xlpm.IsPrincipalRemainingBlankCondition,"",IF(_xlpm.IsPrincipalZeroCondition,"",IF(_xlpm.StartingBalanceGreaterThanPrincipalOwedPlusPrepaymentCondition,$E608-$G608,0)))),
_xlpm.Calculation
)</f>
        <v/>
      </c>
      <c r="I608" s="5" t="str">
        <f>_xlfn.LET(
_xlpm.PrincpalRemainingCalculation,$B$11,
_xlpm.IsPrincipalZeroCondition,ROUND($H607,2) = 0,
_xlpm.IsPrincipalRemainingBlankCondition,$H607="",
_xlpm.IsPeriodBlankCondition,ISBLANK($A608),
_xlpm.Calculation,IF(_xlpm.IsPeriodBlankCondition,"",IF(_xlpm.IsPrincipalRemainingBlankCondition,"",IF(_xlpm.IsPrincipalZeroCondition,"",_xlpm.PrincpalRemainingCalculation))),
_xlpm.Calculation
)</f>
        <v/>
      </c>
      <c r="J608" s="5" t="str">
        <f>_xlfn.LET(
_xlpm.IsPrincipalRemainingLessThanOrEqualToPMICutoffAmtCondition,$H607&lt;=$B$2*(1-$B$13),
_xlpm.PMIMonthlyPayment,$B$17,
_xlpm.IsPrincipalZeroCondition,ROUND($H607,2) = 0,
_xlpm.IsPrincipalRemainingBlankCondition,$H607="",
_xlpm.IsPeriodBlankCondition,ISBLANK($A608),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08" s="5" t="str">
        <f>_xlfn.LET(
_xlpm.IfPMIOwedIsBlank,IF($J608 = "",0,$J608),
_xlpm.TotalMonthlyPaymentCalculation,$F608+$G608+$I608+_xlpm.IfPMIOwedIsBlank,
_xlpm.IsPrincipalZeroCondition,ROUND($H607,2) = 0,
_xlpm.IsPrincipalRemainingBlankCondition,$H607="",
_xlpm.IsPeriodBlankCondition,ISBLANK($A608),
_xlpm.Calculation,IF(_xlpm.IsPeriodBlankCondition,"",IF(_xlpm.IsPrincipalRemainingBlankCondition,"",IF(_xlpm.IsPrincipalZeroCondition,"",_xlpm.TotalMonthlyPaymentCalculation))),
_xlpm.Calculation
)</f>
        <v/>
      </c>
      <c r="N608" s="5"/>
    </row>
    <row r="609" spans="2:14" x14ac:dyDescent="0.3">
      <c r="B609" s="53" t="str">
        <f t="shared" si="9"/>
        <v/>
      </c>
      <c r="C609" s="70" t="str">
        <f>IF(ISBLANK($A609),"",'Variable Mortgage Schedule'!$C609)</f>
        <v/>
      </c>
      <c r="D609" s="63" t="str">
        <f>_xlfn.LET(
_xlpm.Payment,IF(OR($C609&lt;&gt;$C608,$C608=""),-PMT($C609/12,COUNT($A609:$A$625),$H608),$D608),
_xlpm.IsPrincipalRemainingZeroCondition,ROUND($H608,2)=0,
_xlpm.IsPrincipalRemainingBlankCondition,$H608="",
_xlpm.IsPeriodBlankCondition,ISBLANK($A609),
_xlpm.Calculation,IF(_xlpm.IsPeriodBlankCondition,"",IF(_xlpm.IsPrincipalRemainingBlankCondition,"",IF(_xlpm.IsPrincipalRemainingZeroCondition,"",_xlpm.Payment))),
_xlpm.Calculation
)</f>
        <v/>
      </c>
      <c r="E609" s="5" t="str">
        <f>_xlfn.LET(
_xlpm.StartingPrincipalBalance,$H608,
_xlpm.IsPrincipalRemainingZeroCondition,ROUND($H608,2)=0,
_xlpm.IsPrincipalRemainingBlankCondition,$H608="",
_xlpm.IsPeriodBlankCondition,ISBLANK($A609),
_xlpm.Calculation,IF(_xlpm.IsPeriodBlankCondition,"",IF(_xlpm.IsPrincipalRemainingBlankCondition,"",IF(_xlpm.IsPrincipalRemainingZeroCondition,"",_xlpm.StartingPrincipalBalance))),
_xlpm.Calculation
)</f>
        <v/>
      </c>
      <c r="F609" s="5" t="str" cm="1">
        <f t="array" ref="F609">_xlfn.LET(
_xlpm.InterestCalculation,$H608*($C609/12),
_xlpm.IsPrincipalRemainingZeroCondition,ROUND($H608,2)=0,
_xlpm.IsPrincipalRemainingBlankCondition,$H608="",
_xlpm.IsPeriodBlankCondition,ISBLANK($A609),
_xlpm.Calculation,IF(_xlpm.IsPeriodBlankCondition,"",IF(_xlpm.IsPrincipalRemainingBlankCondition,"",IF(_xlpm.IsPrincipalRemainingZeroCondition,"",_xlpm.InterestCalculation))),
_xlpm.Calculation
)</f>
        <v/>
      </c>
      <c r="G609" s="5" t="str">
        <f>_xlfn.LET(
_xlpm.PrincipalOwedCalculation,$D609-$F609,
_xlpm.IsPrincipalLessThenOrEqualToMonthlyPaymentCondition,$H608&lt;=$D609,
_xlpm.IsPrincipalZeroCondition,ROUND($H608,2) = 0,
_xlpm.IsPrincipalRemainingBlankCondition,$H608="",
_xlpm.IsPeriodBlankCondition,ISBLANK($A609),
_xlpm.Calculation,IF(_xlpm.IsPeriodBlankCondition,"",IF(_xlpm.IsPrincipalRemainingBlankCondition,"",IF(_xlpm.IsPrincipalZeroCondition,"",IF(_xlpm.IsPrincipalLessThenOrEqualToMonthlyPaymentCondition,$H608,_xlpm.PrincipalOwedCalculation)))),
_xlpm.Calculation
)</f>
        <v/>
      </c>
      <c r="H609" s="5" t="str">
        <f>_xlfn.LET(
_xlpm.StartingBalanceGreaterThanPrincipalOwedPlusPrepaymentCondition,$E609&gt;=$G609,
_xlpm.IsPrincpalOwedPlusPrepaymentLessThanOrEqualToPrincipalRemainingCondition,ROUND($G609,2)&lt;=ROUND($H608,2),
_xlpm.IsCurrentPrincapalOwedAmtGreaterThanPrevPrincipalOwedCondition,$G608&gt;$H608,
_xlpm.IsPrincipalZeroCondition,ROUND($H608,2) = 0,
_xlpm.IsPrincipalRemainingBlankCondition,$H608="",
_xlpm.IsPeriodBlankCondition,ISBLANK($A609),
_xlpm.Calculation,IF(_xlpm.IsPeriodBlankCondition,"",IF(_xlpm.IsPrincipalRemainingBlankCondition,"",IF(_xlpm.IsPrincipalZeroCondition,"",IF(_xlpm.StartingBalanceGreaterThanPrincipalOwedPlusPrepaymentCondition,$E609-$G609,0)))),
_xlpm.Calculation
)</f>
        <v/>
      </c>
      <c r="I609" s="5" t="str">
        <f>_xlfn.LET(
_xlpm.PrincpalRemainingCalculation,$B$11,
_xlpm.IsPrincipalZeroCondition,ROUND($H608,2) = 0,
_xlpm.IsPrincipalRemainingBlankCondition,$H608="",
_xlpm.IsPeriodBlankCondition,ISBLANK($A609),
_xlpm.Calculation,IF(_xlpm.IsPeriodBlankCondition,"",IF(_xlpm.IsPrincipalRemainingBlankCondition,"",IF(_xlpm.IsPrincipalZeroCondition,"",_xlpm.PrincpalRemainingCalculation))),
_xlpm.Calculation
)</f>
        <v/>
      </c>
      <c r="J609" s="5" t="str">
        <f>_xlfn.LET(
_xlpm.IsPrincipalRemainingLessThanOrEqualToPMICutoffAmtCondition,$H608&lt;=$B$2*(1-$B$13),
_xlpm.PMIMonthlyPayment,$B$17,
_xlpm.IsPrincipalZeroCondition,ROUND($H608,2) = 0,
_xlpm.IsPrincipalRemainingBlankCondition,$H608="",
_xlpm.IsPeriodBlankCondition,ISBLANK($A609),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09" s="5" t="str">
        <f>_xlfn.LET(
_xlpm.IfPMIOwedIsBlank,IF($J609 = "",0,$J609),
_xlpm.TotalMonthlyPaymentCalculation,$F609+$G609+$I609+_xlpm.IfPMIOwedIsBlank,
_xlpm.IsPrincipalZeroCondition,ROUND($H608,2) = 0,
_xlpm.IsPrincipalRemainingBlankCondition,$H608="",
_xlpm.IsPeriodBlankCondition,ISBLANK($A609),
_xlpm.Calculation,IF(_xlpm.IsPeriodBlankCondition,"",IF(_xlpm.IsPrincipalRemainingBlankCondition,"",IF(_xlpm.IsPrincipalZeroCondition,"",_xlpm.TotalMonthlyPaymentCalculation))),
_xlpm.Calculation
)</f>
        <v/>
      </c>
      <c r="N609" s="5"/>
    </row>
    <row r="610" spans="2:14" x14ac:dyDescent="0.3">
      <c r="B610" s="53" t="str">
        <f t="shared" si="9"/>
        <v/>
      </c>
      <c r="C610" s="70" t="str">
        <f>IF(ISBLANK($A610),"",'Variable Mortgage Schedule'!$C610)</f>
        <v/>
      </c>
      <c r="D610" s="63" t="str">
        <f>_xlfn.LET(
_xlpm.Payment,IF(OR($C610&lt;&gt;$C609,$C609=""),-PMT($C610/12,COUNT($A610:$A$625),$H609),$D609),
_xlpm.IsPrincipalRemainingZeroCondition,ROUND($H609,2)=0,
_xlpm.IsPrincipalRemainingBlankCondition,$H609="",
_xlpm.IsPeriodBlankCondition,ISBLANK($A610),
_xlpm.Calculation,IF(_xlpm.IsPeriodBlankCondition,"",IF(_xlpm.IsPrincipalRemainingBlankCondition,"",IF(_xlpm.IsPrincipalRemainingZeroCondition,"",_xlpm.Payment))),
_xlpm.Calculation
)</f>
        <v/>
      </c>
      <c r="E610" s="5" t="str">
        <f>_xlfn.LET(
_xlpm.StartingPrincipalBalance,$H609,
_xlpm.IsPrincipalRemainingZeroCondition,ROUND($H609,2)=0,
_xlpm.IsPrincipalRemainingBlankCondition,$H609="",
_xlpm.IsPeriodBlankCondition,ISBLANK($A610),
_xlpm.Calculation,IF(_xlpm.IsPeriodBlankCondition,"",IF(_xlpm.IsPrincipalRemainingBlankCondition,"",IF(_xlpm.IsPrincipalRemainingZeroCondition,"",_xlpm.StartingPrincipalBalance))),
_xlpm.Calculation
)</f>
        <v/>
      </c>
      <c r="F610" s="5" t="str" cm="1">
        <f t="array" ref="F610">_xlfn.LET(
_xlpm.InterestCalculation,$H609*($C610/12),
_xlpm.IsPrincipalRemainingZeroCondition,ROUND($H609,2)=0,
_xlpm.IsPrincipalRemainingBlankCondition,$H609="",
_xlpm.IsPeriodBlankCondition,ISBLANK($A610),
_xlpm.Calculation,IF(_xlpm.IsPeriodBlankCondition,"",IF(_xlpm.IsPrincipalRemainingBlankCondition,"",IF(_xlpm.IsPrincipalRemainingZeroCondition,"",_xlpm.InterestCalculation))),
_xlpm.Calculation
)</f>
        <v/>
      </c>
      <c r="G610" s="5" t="str">
        <f>_xlfn.LET(
_xlpm.PrincipalOwedCalculation,$D610-$F610,
_xlpm.IsPrincipalLessThenOrEqualToMonthlyPaymentCondition,$H609&lt;=$D610,
_xlpm.IsPrincipalZeroCondition,ROUND($H609,2) = 0,
_xlpm.IsPrincipalRemainingBlankCondition,$H609="",
_xlpm.IsPeriodBlankCondition,ISBLANK($A610),
_xlpm.Calculation,IF(_xlpm.IsPeriodBlankCondition,"",IF(_xlpm.IsPrincipalRemainingBlankCondition,"",IF(_xlpm.IsPrincipalZeroCondition,"",IF(_xlpm.IsPrincipalLessThenOrEqualToMonthlyPaymentCondition,$H609,_xlpm.PrincipalOwedCalculation)))),
_xlpm.Calculation
)</f>
        <v/>
      </c>
      <c r="H610" s="5" t="str">
        <f>_xlfn.LET(
_xlpm.StartingBalanceGreaterThanPrincipalOwedPlusPrepaymentCondition,$E610&gt;=$G610,
_xlpm.IsPrincpalOwedPlusPrepaymentLessThanOrEqualToPrincipalRemainingCondition,ROUND($G610,2)&lt;=ROUND($H609,2),
_xlpm.IsCurrentPrincapalOwedAmtGreaterThanPrevPrincipalOwedCondition,$G609&gt;$H609,
_xlpm.IsPrincipalZeroCondition,ROUND($H609,2) = 0,
_xlpm.IsPrincipalRemainingBlankCondition,$H609="",
_xlpm.IsPeriodBlankCondition,ISBLANK($A610),
_xlpm.Calculation,IF(_xlpm.IsPeriodBlankCondition,"",IF(_xlpm.IsPrincipalRemainingBlankCondition,"",IF(_xlpm.IsPrincipalZeroCondition,"",IF(_xlpm.StartingBalanceGreaterThanPrincipalOwedPlusPrepaymentCondition,$E610-$G610,0)))),
_xlpm.Calculation
)</f>
        <v/>
      </c>
      <c r="I610" s="5" t="str">
        <f>_xlfn.LET(
_xlpm.PrincpalRemainingCalculation,$B$11,
_xlpm.IsPrincipalZeroCondition,ROUND($H609,2) = 0,
_xlpm.IsPrincipalRemainingBlankCondition,$H609="",
_xlpm.IsPeriodBlankCondition,ISBLANK($A610),
_xlpm.Calculation,IF(_xlpm.IsPeriodBlankCondition,"",IF(_xlpm.IsPrincipalRemainingBlankCondition,"",IF(_xlpm.IsPrincipalZeroCondition,"",_xlpm.PrincpalRemainingCalculation))),
_xlpm.Calculation
)</f>
        <v/>
      </c>
      <c r="J610" s="5" t="str">
        <f>_xlfn.LET(
_xlpm.IsPrincipalRemainingLessThanOrEqualToPMICutoffAmtCondition,$H609&lt;=$B$2*(1-$B$13),
_xlpm.PMIMonthlyPayment,$B$17,
_xlpm.IsPrincipalZeroCondition,ROUND($H609,2) = 0,
_xlpm.IsPrincipalRemainingBlankCondition,$H609="",
_xlpm.IsPeriodBlankCondition,ISBLANK($A610),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10" s="5" t="str">
        <f>_xlfn.LET(
_xlpm.IfPMIOwedIsBlank,IF($J610 = "",0,$J610),
_xlpm.TotalMonthlyPaymentCalculation,$F610+$G610+$I610+_xlpm.IfPMIOwedIsBlank,
_xlpm.IsPrincipalZeroCondition,ROUND($H609,2) = 0,
_xlpm.IsPrincipalRemainingBlankCondition,$H609="",
_xlpm.IsPeriodBlankCondition,ISBLANK($A610),
_xlpm.Calculation,IF(_xlpm.IsPeriodBlankCondition,"",IF(_xlpm.IsPrincipalRemainingBlankCondition,"",IF(_xlpm.IsPrincipalZeroCondition,"",_xlpm.TotalMonthlyPaymentCalculation))),
_xlpm.Calculation
)</f>
        <v/>
      </c>
      <c r="N610" s="5"/>
    </row>
    <row r="611" spans="2:14" x14ac:dyDescent="0.3">
      <c r="B611" s="53" t="str">
        <f t="shared" si="9"/>
        <v/>
      </c>
      <c r="C611" s="70" t="str">
        <f>IF(ISBLANK($A611),"",'Variable Mortgage Schedule'!$C611)</f>
        <v/>
      </c>
      <c r="D611" s="63" t="str">
        <f>_xlfn.LET(
_xlpm.Payment,IF(OR($C611&lt;&gt;$C610,$C610=""),-PMT($C611/12,COUNT($A611:$A$625),$H610),$D610),
_xlpm.IsPrincipalRemainingZeroCondition,ROUND($H610,2)=0,
_xlpm.IsPrincipalRemainingBlankCondition,$H610="",
_xlpm.IsPeriodBlankCondition,ISBLANK($A611),
_xlpm.Calculation,IF(_xlpm.IsPeriodBlankCondition,"",IF(_xlpm.IsPrincipalRemainingBlankCondition,"",IF(_xlpm.IsPrincipalRemainingZeroCondition,"",_xlpm.Payment))),
_xlpm.Calculation
)</f>
        <v/>
      </c>
      <c r="E611" s="5" t="str">
        <f>_xlfn.LET(
_xlpm.StartingPrincipalBalance,$H610,
_xlpm.IsPrincipalRemainingZeroCondition,ROUND($H610,2)=0,
_xlpm.IsPrincipalRemainingBlankCondition,$H610="",
_xlpm.IsPeriodBlankCondition,ISBLANK($A611),
_xlpm.Calculation,IF(_xlpm.IsPeriodBlankCondition,"",IF(_xlpm.IsPrincipalRemainingBlankCondition,"",IF(_xlpm.IsPrincipalRemainingZeroCondition,"",_xlpm.StartingPrincipalBalance))),
_xlpm.Calculation
)</f>
        <v/>
      </c>
      <c r="F611" s="5" t="str" cm="1">
        <f t="array" ref="F611">_xlfn.LET(
_xlpm.InterestCalculation,$H610*($C611/12),
_xlpm.IsPrincipalRemainingZeroCondition,ROUND($H610,2)=0,
_xlpm.IsPrincipalRemainingBlankCondition,$H610="",
_xlpm.IsPeriodBlankCondition,ISBLANK($A611),
_xlpm.Calculation,IF(_xlpm.IsPeriodBlankCondition,"",IF(_xlpm.IsPrincipalRemainingBlankCondition,"",IF(_xlpm.IsPrincipalRemainingZeroCondition,"",_xlpm.InterestCalculation))),
_xlpm.Calculation
)</f>
        <v/>
      </c>
      <c r="G611" s="5" t="str">
        <f>_xlfn.LET(
_xlpm.PrincipalOwedCalculation,$D611-$F611,
_xlpm.IsPrincipalLessThenOrEqualToMonthlyPaymentCondition,$H610&lt;=$D611,
_xlpm.IsPrincipalZeroCondition,ROUND($H610,2) = 0,
_xlpm.IsPrincipalRemainingBlankCondition,$H610="",
_xlpm.IsPeriodBlankCondition,ISBLANK($A611),
_xlpm.Calculation,IF(_xlpm.IsPeriodBlankCondition,"",IF(_xlpm.IsPrincipalRemainingBlankCondition,"",IF(_xlpm.IsPrincipalZeroCondition,"",IF(_xlpm.IsPrincipalLessThenOrEqualToMonthlyPaymentCondition,$H610,_xlpm.PrincipalOwedCalculation)))),
_xlpm.Calculation
)</f>
        <v/>
      </c>
      <c r="H611" s="5" t="str">
        <f>_xlfn.LET(
_xlpm.StartingBalanceGreaterThanPrincipalOwedPlusPrepaymentCondition,$E611&gt;=$G611,
_xlpm.IsPrincpalOwedPlusPrepaymentLessThanOrEqualToPrincipalRemainingCondition,ROUND($G611,2)&lt;=ROUND($H610,2),
_xlpm.IsCurrentPrincapalOwedAmtGreaterThanPrevPrincipalOwedCondition,$G610&gt;$H610,
_xlpm.IsPrincipalZeroCondition,ROUND($H610,2) = 0,
_xlpm.IsPrincipalRemainingBlankCondition,$H610="",
_xlpm.IsPeriodBlankCondition,ISBLANK($A611),
_xlpm.Calculation,IF(_xlpm.IsPeriodBlankCondition,"",IF(_xlpm.IsPrincipalRemainingBlankCondition,"",IF(_xlpm.IsPrincipalZeroCondition,"",IF(_xlpm.StartingBalanceGreaterThanPrincipalOwedPlusPrepaymentCondition,$E611-$G611,0)))),
_xlpm.Calculation
)</f>
        <v/>
      </c>
      <c r="I611" s="5" t="str">
        <f>_xlfn.LET(
_xlpm.PrincpalRemainingCalculation,$B$11,
_xlpm.IsPrincipalZeroCondition,ROUND($H610,2) = 0,
_xlpm.IsPrincipalRemainingBlankCondition,$H610="",
_xlpm.IsPeriodBlankCondition,ISBLANK($A611),
_xlpm.Calculation,IF(_xlpm.IsPeriodBlankCondition,"",IF(_xlpm.IsPrincipalRemainingBlankCondition,"",IF(_xlpm.IsPrincipalZeroCondition,"",_xlpm.PrincpalRemainingCalculation))),
_xlpm.Calculation
)</f>
        <v/>
      </c>
      <c r="J611" s="5" t="str">
        <f>_xlfn.LET(
_xlpm.IsPrincipalRemainingLessThanOrEqualToPMICutoffAmtCondition,$H610&lt;=$B$2*(1-$B$13),
_xlpm.PMIMonthlyPayment,$B$17,
_xlpm.IsPrincipalZeroCondition,ROUND($H610,2) = 0,
_xlpm.IsPrincipalRemainingBlankCondition,$H610="",
_xlpm.IsPeriodBlankCondition,ISBLANK($A611),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11" s="5" t="str">
        <f>_xlfn.LET(
_xlpm.IfPMIOwedIsBlank,IF($J611 = "",0,$J611),
_xlpm.TotalMonthlyPaymentCalculation,$F611+$G611+$I611+_xlpm.IfPMIOwedIsBlank,
_xlpm.IsPrincipalZeroCondition,ROUND($H610,2) = 0,
_xlpm.IsPrincipalRemainingBlankCondition,$H610="",
_xlpm.IsPeriodBlankCondition,ISBLANK($A611),
_xlpm.Calculation,IF(_xlpm.IsPeriodBlankCondition,"",IF(_xlpm.IsPrincipalRemainingBlankCondition,"",IF(_xlpm.IsPrincipalZeroCondition,"",_xlpm.TotalMonthlyPaymentCalculation))),
_xlpm.Calculation
)</f>
        <v/>
      </c>
      <c r="N611" s="5"/>
    </row>
    <row r="612" spans="2:14" x14ac:dyDescent="0.3">
      <c r="B612" s="53" t="str">
        <f t="shared" si="9"/>
        <v/>
      </c>
      <c r="C612" s="70" t="str">
        <f>IF(ISBLANK($A612),"",'Variable Mortgage Schedule'!$C612)</f>
        <v/>
      </c>
      <c r="D612" s="63" t="str">
        <f>_xlfn.LET(
_xlpm.Payment,IF(OR($C612&lt;&gt;$C611,$C611=""),-PMT($C612/12,COUNT($A612:$A$625),$H611),$D611),
_xlpm.IsPrincipalRemainingZeroCondition,ROUND($H611,2)=0,
_xlpm.IsPrincipalRemainingBlankCondition,$H611="",
_xlpm.IsPeriodBlankCondition,ISBLANK($A612),
_xlpm.Calculation,IF(_xlpm.IsPeriodBlankCondition,"",IF(_xlpm.IsPrincipalRemainingBlankCondition,"",IF(_xlpm.IsPrincipalRemainingZeroCondition,"",_xlpm.Payment))),
_xlpm.Calculation
)</f>
        <v/>
      </c>
      <c r="E612" s="5" t="str">
        <f>_xlfn.LET(
_xlpm.StartingPrincipalBalance,$H611,
_xlpm.IsPrincipalRemainingZeroCondition,ROUND($H611,2)=0,
_xlpm.IsPrincipalRemainingBlankCondition,$H611="",
_xlpm.IsPeriodBlankCondition,ISBLANK($A612),
_xlpm.Calculation,IF(_xlpm.IsPeriodBlankCondition,"",IF(_xlpm.IsPrincipalRemainingBlankCondition,"",IF(_xlpm.IsPrincipalRemainingZeroCondition,"",_xlpm.StartingPrincipalBalance))),
_xlpm.Calculation
)</f>
        <v/>
      </c>
      <c r="F612" s="5" t="str" cm="1">
        <f t="array" ref="F612">_xlfn.LET(
_xlpm.InterestCalculation,$H611*($C612/12),
_xlpm.IsPrincipalRemainingZeroCondition,ROUND($H611,2)=0,
_xlpm.IsPrincipalRemainingBlankCondition,$H611="",
_xlpm.IsPeriodBlankCondition,ISBLANK($A612),
_xlpm.Calculation,IF(_xlpm.IsPeriodBlankCondition,"",IF(_xlpm.IsPrincipalRemainingBlankCondition,"",IF(_xlpm.IsPrincipalRemainingZeroCondition,"",_xlpm.InterestCalculation))),
_xlpm.Calculation
)</f>
        <v/>
      </c>
      <c r="G612" s="5" t="str">
        <f>_xlfn.LET(
_xlpm.PrincipalOwedCalculation,$D612-$F612,
_xlpm.IsPrincipalLessThenOrEqualToMonthlyPaymentCondition,$H611&lt;=$D612,
_xlpm.IsPrincipalZeroCondition,ROUND($H611,2) = 0,
_xlpm.IsPrincipalRemainingBlankCondition,$H611="",
_xlpm.IsPeriodBlankCondition,ISBLANK($A612),
_xlpm.Calculation,IF(_xlpm.IsPeriodBlankCondition,"",IF(_xlpm.IsPrincipalRemainingBlankCondition,"",IF(_xlpm.IsPrincipalZeroCondition,"",IF(_xlpm.IsPrincipalLessThenOrEqualToMonthlyPaymentCondition,$H611,_xlpm.PrincipalOwedCalculation)))),
_xlpm.Calculation
)</f>
        <v/>
      </c>
      <c r="H612" s="5" t="str">
        <f>_xlfn.LET(
_xlpm.StartingBalanceGreaterThanPrincipalOwedPlusPrepaymentCondition,$E612&gt;=$G612,
_xlpm.IsPrincpalOwedPlusPrepaymentLessThanOrEqualToPrincipalRemainingCondition,ROUND($G612,2)&lt;=ROUND($H611,2),
_xlpm.IsCurrentPrincapalOwedAmtGreaterThanPrevPrincipalOwedCondition,$G611&gt;$H611,
_xlpm.IsPrincipalZeroCondition,ROUND($H611,2) = 0,
_xlpm.IsPrincipalRemainingBlankCondition,$H611="",
_xlpm.IsPeriodBlankCondition,ISBLANK($A612),
_xlpm.Calculation,IF(_xlpm.IsPeriodBlankCondition,"",IF(_xlpm.IsPrincipalRemainingBlankCondition,"",IF(_xlpm.IsPrincipalZeroCondition,"",IF(_xlpm.StartingBalanceGreaterThanPrincipalOwedPlusPrepaymentCondition,$E612-$G612,0)))),
_xlpm.Calculation
)</f>
        <v/>
      </c>
      <c r="I612" s="5" t="str">
        <f>_xlfn.LET(
_xlpm.PrincpalRemainingCalculation,$B$11,
_xlpm.IsPrincipalZeroCondition,ROUND($H611,2) = 0,
_xlpm.IsPrincipalRemainingBlankCondition,$H611="",
_xlpm.IsPeriodBlankCondition,ISBLANK($A612),
_xlpm.Calculation,IF(_xlpm.IsPeriodBlankCondition,"",IF(_xlpm.IsPrincipalRemainingBlankCondition,"",IF(_xlpm.IsPrincipalZeroCondition,"",_xlpm.PrincpalRemainingCalculation))),
_xlpm.Calculation
)</f>
        <v/>
      </c>
      <c r="J612" s="5" t="str">
        <f>_xlfn.LET(
_xlpm.IsPrincipalRemainingLessThanOrEqualToPMICutoffAmtCondition,$H611&lt;=$B$2*(1-$B$13),
_xlpm.PMIMonthlyPayment,$B$17,
_xlpm.IsPrincipalZeroCondition,ROUND($H611,2) = 0,
_xlpm.IsPrincipalRemainingBlankCondition,$H611="",
_xlpm.IsPeriodBlankCondition,ISBLANK($A612),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12" s="5" t="str">
        <f>_xlfn.LET(
_xlpm.IfPMIOwedIsBlank,IF($J612 = "",0,$J612),
_xlpm.TotalMonthlyPaymentCalculation,$F612+$G612+$I612+_xlpm.IfPMIOwedIsBlank,
_xlpm.IsPrincipalZeroCondition,ROUND($H611,2) = 0,
_xlpm.IsPrincipalRemainingBlankCondition,$H611="",
_xlpm.IsPeriodBlankCondition,ISBLANK($A612),
_xlpm.Calculation,IF(_xlpm.IsPeriodBlankCondition,"",IF(_xlpm.IsPrincipalRemainingBlankCondition,"",IF(_xlpm.IsPrincipalZeroCondition,"",_xlpm.TotalMonthlyPaymentCalculation))),
_xlpm.Calculation
)</f>
        <v/>
      </c>
      <c r="N612" s="5"/>
    </row>
    <row r="613" spans="2:14" x14ac:dyDescent="0.3">
      <c r="B613" s="53" t="str">
        <f t="shared" si="9"/>
        <v/>
      </c>
      <c r="C613" s="70" t="str">
        <f>IF(ISBLANK($A613),"",'Variable Mortgage Schedule'!$C613)</f>
        <v/>
      </c>
      <c r="D613" s="63" t="str">
        <f>_xlfn.LET(
_xlpm.Payment,IF(OR($C613&lt;&gt;$C612,$C612=""),-PMT($C613/12,COUNT($A613:$A$625),$H612),$D612),
_xlpm.IsPrincipalRemainingZeroCondition,ROUND($H612,2)=0,
_xlpm.IsPrincipalRemainingBlankCondition,$H612="",
_xlpm.IsPeriodBlankCondition,ISBLANK($A613),
_xlpm.Calculation,IF(_xlpm.IsPeriodBlankCondition,"",IF(_xlpm.IsPrincipalRemainingBlankCondition,"",IF(_xlpm.IsPrincipalRemainingZeroCondition,"",_xlpm.Payment))),
_xlpm.Calculation
)</f>
        <v/>
      </c>
      <c r="E613" s="5" t="str">
        <f>_xlfn.LET(
_xlpm.StartingPrincipalBalance,$H612,
_xlpm.IsPrincipalRemainingZeroCondition,ROUND($H612,2)=0,
_xlpm.IsPrincipalRemainingBlankCondition,$H612="",
_xlpm.IsPeriodBlankCondition,ISBLANK($A613),
_xlpm.Calculation,IF(_xlpm.IsPeriodBlankCondition,"",IF(_xlpm.IsPrincipalRemainingBlankCondition,"",IF(_xlpm.IsPrincipalRemainingZeroCondition,"",_xlpm.StartingPrincipalBalance))),
_xlpm.Calculation
)</f>
        <v/>
      </c>
      <c r="F613" s="5" t="str" cm="1">
        <f t="array" ref="F613">_xlfn.LET(
_xlpm.InterestCalculation,$H612*($C613/12),
_xlpm.IsPrincipalRemainingZeroCondition,ROUND($H612,2)=0,
_xlpm.IsPrincipalRemainingBlankCondition,$H612="",
_xlpm.IsPeriodBlankCondition,ISBLANK($A613),
_xlpm.Calculation,IF(_xlpm.IsPeriodBlankCondition,"",IF(_xlpm.IsPrincipalRemainingBlankCondition,"",IF(_xlpm.IsPrincipalRemainingZeroCondition,"",_xlpm.InterestCalculation))),
_xlpm.Calculation
)</f>
        <v/>
      </c>
      <c r="G613" s="5" t="str">
        <f>_xlfn.LET(
_xlpm.PrincipalOwedCalculation,$D613-$F613,
_xlpm.IsPrincipalLessThenOrEqualToMonthlyPaymentCondition,$H612&lt;=$D613,
_xlpm.IsPrincipalZeroCondition,ROUND($H612,2) = 0,
_xlpm.IsPrincipalRemainingBlankCondition,$H612="",
_xlpm.IsPeriodBlankCondition,ISBLANK($A613),
_xlpm.Calculation,IF(_xlpm.IsPeriodBlankCondition,"",IF(_xlpm.IsPrincipalRemainingBlankCondition,"",IF(_xlpm.IsPrincipalZeroCondition,"",IF(_xlpm.IsPrincipalLessThenOrEqualToMonthlyPaymentCondition,$H612,_xlpm.PrincipalOwedCalculation)))),
_xlpm.Calculation
)</f>
        <v/>
      </c>
      <c r="H613" s="5" t="str">
        <f>_xlfn.LET(
_xlpm.StartingBalanceGreaterThanPrincipalOwedPlusPrepaymentCondition,$E613&gt;=$G613,
_xlpm.IsPrincpalOwedPlusPrepaymentLessThanOrEqualToPrincipalRemainingCondition,ROUND($G613,2)&lt;=ROUND($H612,2),
_xlpm.IsCurrentPrincapalOwedAmtGreaterThanPrevPrincipalOwedCondition,$G612&gt;$H612,
_xlpm.IsPrincipalZeroCondition,ROUND($H612,2) = 0,
_xlpm.IsPrincipalRemainingBlankCondition,$H612="",
_xlpm.IsPeriodBlankCondition,ISBLANK($A613),
_xlpm.Calculation,IF(_xlpm.IsPeriodBlankCondition,"",IF(_xlpm.IsPrincipalRemainingBlankCondition,"",IF(_xlpm.IsPrincipalZeroCondition,"",IF(_xlpm.StartingBalanceGreaterThanPrincipalOwedPlusPrepaymentCondition,$E613-$G613,0)))),
_xlpm.Calculation
)</f>
        <v/>
      </c>
      <c r="I613" s="5" t="str">
        <f>_xlfn.LET(
_xlpm.PrincpalRemainingCalculation,$B$11,
_xlpm.IsPrincipalZeroCondition,ROUND($H612,2) = 0,
_xlpm.IsPrincipalRemainingBlankCondition,$H612="",
_xlpm.IsPeriodBlankCondition,ISBLANK($A613),
_xlpm.Calculation,IF(_xlpm.IsPeriodBlankCondition,"",IF(_xlpm.IsPrincipalRemainingBlankCondition,"",IF(_xlpm.IsPrincipalZeroCondition,"",_xlpm.PrincpalRemainingCalculation))),
_xlpm.Calculation
)</f>
        <v/>
      </c>
      <c r="J613" s="5" t="str">
        <f>_xlfn.LET(
_xlpm.IsPrincipalRemainingLessThanOrEqualToPMICutoffAmtCondition,$H612&lt;=$B$2*(1-$B$13),
_xlpm.PMIMonthlyPayment,$B$17,
_xlpm.IsPrincipalZeroCondition,ROUND($H612,2) = 0,
_xlpm.IsPrincipalRemainingBlankCondition,$H612="",
_xlpm.IsPeriodBlankCondition,ISBLANK($A613),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13" s="5" t="str">
        <f>_xlfn.LET(
_xlpm.IfPMIOwedIsBlank,IF($J613 = "",0,$J613),
_xlpm.TotalMonthlyPaymentCalculation,$F613+$G613+$I613+_xlpm.IfPMIOwedIsBlank,
_xlpm.IsPrincipalZeroCondition,ROUND($H612,2) = 0,
_xlpm.IsPrincipalRemainingBlankCondition,$H612="",
_xlpm.IsPeriodBlankCondition,ISBLANK($A613),
_xlpm.Calculation,IF(_xlpm.IsPeriodBlankCondition,"",IF(_xlpm.IsPrincipalRemainingBlankCondition,"",IF(_xlpm.IsPrincipalZeroCondition,"",_xlpm.TotalMonthlyPaymentCalculation))),
_xlpm.Calculation
)</f>
        <v/>
      </c>
      <c r="N613" s="5"/>
    </row>
    <row r="614" spans="2:14" x14ac:dyDescent="0.3">
      <c r="B614" s="53" t="str">
        <f t="shared" si="9"/>
        <v/>
      </c>
      <c r="C614" s="70" t="str">
        <f>IF(ISBLANK($A614),"",'Variable Mortgage Schedule'!$C614)</f>
        <v/>
      </c>
      <c r="D614" s="63" t="str">
        <f>_xlfn.LET(
_xlpm.Payment,IF(OR($C614&lt;&gt;$C613,$C613=""),-PMT($C614/12,COUNT($A614:$A$625),$H613),$D613),
_xlpm.IsPrincipalRemainingZeroCondition,ROUND($H613,2)=0,
_xlpm.IsPrincipalRemainingBlankCondition,$H613="",
_xlpm.IsPeriodBlankCondition,ISBLANK($A614),
_xlpm.Calculation,IF(_xlpm.IsPeriodBlankCondition,"",IF(_xlpm.IsPrincipalRemainingBlankCondition,"",IF(_xlpm.IsPrincipalRemainingZeroCondition,"",_xlpm.Payment))),
_xlpm.Calculation
)</f>
        <v/>
      </c>
      <c r="E614" s="5" t="str">
        <f>_xlfn.LET(
_xlpm.StartingPrincipalBalance,$H613,
_xlpm.IsPrincipalRemainingZeroCondition,ROUND($H613,2)=0,
_xlpm.IsPrincipalRemainingBlankCondition,$H613="",
_xlpm.IsPeriodBlankCondition,ISBLANK($A614),
_xlpm.Calculation,IF(_xlpm.IsPeriodBlankCondition,"",IF(_xlpm.IsPrincipalRemainingBlankCondition,"",IF(_xlpm.IsPrincipalRemainingZeroCondition,"",_xlpm.StartingPrincipalBalance))),
_xlpm.Calculation
)</f>
        <v/>
      </c>
      <c r="F614" s="5" t="str" cm="1">
        <f t="array" ref="F614">_xlfn.LET(
_xlpm.InterestCalculation,$H613*($C614/12),
_xlpm.IsPrincipalRemainingZeroCondition,ROUND($H613,2)=0,
_xlpm.IsPrincipalRemainingBlankCondition,$H613="",
_xlpm.IsPeriodBlankCondition,ISBLANK($A614),
_xlpm.Calculation,IF(_xlpm.IsPeriodBlankCondition,"",IF(_xlpm.IsPrincipalRemainingBlankCondition,"",IF(_xlpm.IsPrincipalRemainingZeroCondition,"",_xlpm.InterestCalculation))),
_xlpm.Calculation
)</f>
        <v/>
      </c>
      <c r="G614" s="5" t="str">
        <f>_xlfn.LET(
_xlpm.PrincipalOwedCalculation,$D614-$F614,
_xlpm.IsPrincipalLessThenOrEqualToMonthlyPaymentCondition,$H613&lt;=$D614,
_xlpm.IsPrincipalZeroCondition,ROUND($H613,2) = 0,
_xlpm.IsPrincipalRemainingBlankCondition,$H613="",
_xlpm.IsPeriodBlankCondition,ISBLANK($A614),
_xlpm.Calculation,IF(_xlpm.IsPeriodBlankCondition,"",IF(_xlpm.IsPrincipalRemainingBlankCondition,"",IF(_xlpm.IsPrincipalZeroCondition,"",IF(_xlpm.IsPrincipalLessThenOrEqualToMonthlyPaymentCondition,$H613,_xlpm.PrincipalOwedCalculation)))),
_xlpm.Calculation
)</f>
        <v/>
      </c>
      <c r="H614" s="5" t="str">
        <f>_xlfn.LET(
_xlpm.StartingBalanceGreaterThanPrincipalOwedPlusPrepaymentCondition,$E614&gt;=$G614,
_xlpm.IsPrincpalOwedPlusPrepaymentLessThanOrEqualToPrincipalRemainingCondition,ROUND($G614,2)&lt;=ROUND($H613,2),
_xlpm.IsCurrentPrincapalOwedAmtGreaterThanPrevPrincipalOwedCondition,$G613&gt;$H613,
_xlpm.IsPrincipalZeroCondition,ROUND($H613,2) = 0,
_xlpm.IsPrincipalRemainingBlankCondition,$H613="",
_xlpm.IsPeriodBlankCondition,ISBLANK($A614),
_xlpm.Calculation,IF(_xlpm.IsPeriodBlankCondition,"",IF(_xlpm.IsPrincipalRemainingBlankCondition,"",IF(_xlpm.IsPrincipalZeroCondition,"",IF(_xlpm.StartingBalanceGreaterThanPrincipalOwedPlusPrepaymentCondition,$E614-$G614,0)))),
_xlpm.Calculation
)</f>
        <v/>
      </c>
      <c r="I614" s="5" t="str">
        <f>_xlfn.LET(
_xlpm.PrincpalRemainingCalculation,$B$11,
_xlpm.IsPrincipalZeroCondition,ROUND($H613,2) = 0,
_xlpm.IsPrincipalRemainingBlankCondition,$H613="",
_xlpm.IsPeriodBlankCondition,ISBLANK($A614),
_xlpm.Calculation,IF(_xlpm.IsPeriodBlankCondition,"",IF(_xlpm.IsPrincipalRemainingBlankCondition,"",IF(_xlpm.IsPrincipalZeroCondition,"",_xlpm.PrincpalRemainingCalculation))),
_xlpm.Calculation
)</f>
        <v/>
      </c>
      <c r="J614" s="5" t="str">
        <f>_xlfn.LET(
_xlpm.IsPrincipalRemainingLessThanOrEqualToPMICutoffAmtCondition,$H613&lt;=$B$2*(1-$B$13),
_xlpm.PMIMonthlyPayment,$B$17,
_xlpm.IsPrincipalZeroCondition,ROUND($H613,2) = 0,
_xlpm.IsPrincipalRemainingBlankCondition,$H613="",
_xlpm.IsPeriodBlankCondition,ISBLANK($A614),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14" s="5" t="str">
        <f>_xlfn.LET(
_xlpm.IfPMIOwedIsBlank,IF($J614 = "",0,$J614),
_xlpm.TotalMonthlyPaymentCalculation,$F614+$G614+$I614+_xlpm.IfPMIOwedIsBlank,
_xlpm.IsPrincipalZeroCondition,ROUND($H613,2) = 0,
_xlpm.IsPrincipalRemainingBlankCondition,$H613="",
_xlpm.IsPeriodBlankCondition,ISBLANK($A614),
_xlpm.Calculation,IF(_xlpm.IsPeriodBlankCondition,"",IF(_xlpm.IsPrincipalRemainingBlankCondition,"",IF(_xlpm.IsPrincipalZeroCondition,"",_xlpm.TotalMonthlyPaymentCalculation))),
_xlpm.Calculation
)</f>
        <v/>
      </c>
      <c r="N614" s="5"/>
    </row>
    <row r="615" spans="2:14" x14ac:dyDescent="0.3">
      <c r="B615" s="53" t="str">
        <f t="shared" si="9"/>
        <v/>
      </c>
      <c r="C615" s="70" t="str">
        <f>IF(ISBLANK($A615),"",'Variable Mortgage Schedule'!$C615)</f>
        <v/>
      </c>
      <c r="D615" s="63" t="str">
        <f>_xlfn.LET(
_xlpm.Payment,IF(OR($C615&lt;&gt;$C614,$C614=""),-PMT($C615/12,COUNT($A615:$A$625),$H614),$D614),
_xlpm.IsPrincipalRemainingZeroCondition,ROUND($H614,2)=0,
_xlpm.IsPrincipalRemainingBlankCondition,$H614="",
_xlpm.IsPeriodBlankCondition,ISBLANK($A615),
_xlpm.Calculation,IF(_xlpm.IsPeriodBlankCondition,"",IF(_xlpm.IsPrincipalRemainingBlankCondition,"",IF(_xlpm.IsPrincipalRemainingZeroCondition,"",_xlpm.Payment))),
_xlpm.Calculation
)</f>
        <v/>
      </c>
      <c r="E615" s="5" t="str">
        <f>_xlfn.LET(
_xlpm.StartingPrincipalBalance,$H614,
_xlpm.IsPrincipalRemainingZeroCondition,ROUND($H614,2)=0,
_xlpm.IsPrincipalRemainingBlankCondition,$H614="",
_xlpm.IsPeriodBlankCondition,ISBLANK($A615),
_xlpm.Calculation,IF(_xlpm.IsPeriodBlankCondition,"",IF(_xlpm.IsPrincipalRemainingBlankCondition,"",IF(_xlpm.IsPrincipalRemainingZeroCondition,"",_xlpm.StartingPrincipalBalance))),
_xlpm.Calculation
)</f>
        <v/>
      </c>
      <c r="F615" s="5" t="str" cm="1">
        <f t="array" ref="F615">_xlfn.LET(
_xlpm.InterestCalculation,$H614*($C615/12),
_xlpm.IsPrincipalRemainingZeroCondition,ROUND($H614,2)=0,
_xlpm.IsPrincipalRemainingBlankCondition,$H614="",
_xlpm.IsPeriodBlankCondition,ISBLANK($A615),
_xlpm.Calculation,IF(_xlpm.IsPeriodBlankCondition,"",IF(_xlpm.IsPrincipalRemainingBlankCondition,"",IF(_xlpm.IsPrincipalRemainingZeroCondition,"",_xlpm.InterestCalculation))),
_xlpm.Calculation
)</f>
        <v/>
      </c>
      <c r="G615" s="5" t="str">
        <f>_xlfn.LET(
_xlpm.PrincipalOwedCalculation,$D615-$F615,
_xlpm.IsPrincipalLessThenOrEqualToMonthlyPaymentCondition,$H614&lt;=$D615,
_xlpm.IsPrincipalZeroCondition,ROUND($H614,2) = 0,
_xlpm.IsPrincipalRemainingBlankCondition,$H614="",
_xlpm.IsPeriodBlankCondition,ISBLANK($A615),
_xlpm.Calculation,IF(_xlpm.IsPeriodBlankCondition,"",IF(_xlpm.IsPrincipalRemainingBlankCondition,"",IF(_xlpm.IsPrincipalZeroCondition,"",IF(_xlpm.IsPrincipalLessThenOrEqualToMonthlyPaymentCondition,$H614,_xlpm.PrincipalOwedCalculation)))),
_xlpm.Calculation
)</f>
        <v/>
      </c>
      <c r="H615" s="5" t="str">
        <f>_xlfn.LET(
_xlpm.StartingBalanceGreaterThanPrincipalOwedPlusPrepaymentCondition,$E615&gt;=$G615,
_xlpm.IsPrincpalOwedPlusPrepaymentLessThanOrEqualToPrincipalRemainingCondition,ROUND($G615,2)&lt;=ROUND($H614,2),
_xlpm.IsCurrentPrincapalOwedAmtGreaterThanPrevPrincipalOwedCondition,$G614&gt;$H614,
_xlpm.IsPrincipalZeroCondition,ROUND($H614,2) = 0,
_xlpm.IsPrincipalRemainingBlankCondition,$H614="",
_xlpm.IsPeriodBlankCondition,ISBLANK($A615),
_xlpm.Calculation,IF(_xlpm.IsPeriodBlankCondition,"",IF(_xlpm.IsPrincipalRemainingBlankCondition,"",IF(_xlpm.IsPrincipalZeroCondition,"",IF(_xlpm.StartingBalanceGreaterThanPrincipalOwedPlusPrepaymentCondition,$E615-$G615,0)))),
_xlpm.Calculation
)</f>
        <v/>
      </c>
      <c r="I615" s="5" t="str">
        <f>_xlfn.LET(
_xlpm.PrincpalRemainingCalculation,$B$11,
_xlpm.IsPrincipalZeroCondition,ROUND($H614,2) = 0,
_xlpm.IsPrincipalRemainingBlankCondition,$H614="",
_xlpm.IsPeriodBlankCondition,ISBLANK($A615),
_xlpm.Calculation,IF(_xlpm.IsPeriodBlankCondition,"",IF(_xlpm.IsPrincipalRemainingBlankCondition,"",IF(_xlpm.IsPrincipalZeroCondition,"",_xlpm.PrincpalRemainingCalculation))),
_xlpm.Calculation
)</f>
        <v/>
      </c>
      <c r="J615" s="5" t="str">
        <f>_xlfn.LET(
_xlpm.IsPrincipalRemainingLessThanOrEqualToPMICutoffAmtCondition,$H614&lt;=$B$2*(1-$B$13),
_xlpm.PMIMonthlyPayment,$B$17,
_xlpm.IsPrincipalZeroCondition,ROUND($H614,2) = 0,
_xlpm.IsPrincipalRemainingBlankCondition,$H614="",
_xlpm.IsPeriodBlankCondition,ISBLANK($A615),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15" s="5" t="str">
        <f>_xlfn.LET(
_xlpm.IfPMIOwedIsBlank,IF($J615 = "",0,$J615),
_xlpm.TotalMonthlyPaymentCalculation,$F615+$G615+$I615+_xlpm.IfPMIOwedIsBlank,
_xlpm.IsPrincipalZeroCondition,ROUND($H614,2) = 0,
_xlpm.IsPrincipalRemainingBlankCondition,$H614="",
_xlpm.IsPeriodBlankCondition,ISBLANK($A615),
_xlpm.Calculation,IF(_xlpm.IsPeriodBlankCondition,"",IF(_xlpm.IsPrincipalRemainingBlankCondition,"",IF(_xlpm.IsPrincipalZeroCondition,"",_xlpm.TotalMonthlyPaymentCalculation))),
_xlpm.Calculation
)</f>
        <v/>
      </c>
      <c r="N615" s="5"/>
    </row>
    <row r="616" spans="2:14" x14ac:dyDescent="0.3">
      <c r="B616" s="53" t="str">
        <f t="shared" si="9"/>
        <v/>
      </c>
      <c r="C616" s="70" t="str">
        <f>IF(ISBLANK($A616),"",'Variable Mortgage Schedule'!$C616)</f>
        <v/>
      </c>
      <c r="D616" s="63" t="str">
        <f>_xlfn.LET(
_xlpm.Payment,IF(OR($C616&lt;&gt;$C615,$C615=""),-PMT($C616/12,COUNT($A616:$A$625),$H615),$D615),
_xlpm.IsPrincipalRemainingZeroCondition,ROUND($H615,2)=0,
_xlpm.IsPrincipalRemainingBlankCondition,$H615="",
_xlpm.IsPeriodBlankCondition,ISBLANK($A616),
_xlpm.Calculation,IF(_xlpm.IsPeriodBlankCondition,"",IF(_xlpm.IsPrincipalRemainingBlankCondition,"",IF(_xlpm.IsPrincipalRemainingZeroCondition,"",_xlpm.Payment))),
_xlpm.Calculation
)</f>
        <v/>
      </c>
      <c r="E616" s="5" t="str">
        <f>_xlfn.LET(
_xlpm.StartingPrincipalBalance,$H615,
_xlpm.IsPrincipalRemainingZeroCondition,ROUND($H615,2)=0,
_xlpm.IsPrincipalRemainingBlankCondition,$H615="",
_xlpm.IsPeriodBlankCondition,ISBLANK($A616),
_xlpm.Calculation,IF(_xlpm.IsPeriodBlankCondition,"",IF(_xlpm.IsPrincipalRemainingBlankCondition,"",IF(_xlpm.IsPrincipalRemainingZeroCondition,"",_xlpm.StartingPrincipalBalance))),
_xlpm.Calculation
)</f>
        <v/>
      </c>
      <c r="F616" s="5" t="str" cm="1">
        <f t="array" ref="F616">_xlfn.LET(
_xlpm.InterestCalculation,$H615*($C616/12),
_xlpm.IsPrincipalRemainingZeroCondition,ROUND($H615,2)=0,
_xlpm.IsPrincipalRemainingBlankCondition,$H615="",
_xlpm.IsPeriodBlankCondition,ISBLANK($A616),
_xlpm.Calculation,IF(_xlpm.IsPeriodBlankCondition,"",IF(_xlpm.IsPrincipalRemainingBlankCondition,"",IF(_xlpm.IsPrincipalRemainingZeroCondition,"",_xlpm.InterestCalculation))),
_xlpm.Calculation
)</f>
        <v/>
      </c>
      <c r="G616" s="5" t="str">
        <f>_xlfn.LET(
_xlpm.PrincipalOwedCalculation,$D616-$F616,
_xlpm.IsPrincipalLessThenOrEqualToMonthlyPaymentCondition,$H615&lt;=$D616,
_xlpm.IsPrincipalZeroCondition,ROUND($H615,2) = 0,
_xlpm.IsPrincipalRemainingBlankCondition,$H615="",
_xlpm.IsPeriodBlankCondition,ISBLANK($A616),
_xlpm.Calculation,IF(_xlpm.IsPeriodBlankCondition,"",IF(_xlpm.IsPrincipalRemainingBlankCondition,"",IF(_xlpm.IsPrincipalZeroCondition,"",IF(_xlpm.IsPrincipalLessThenOrEqualToMonthlyPaymentCondition,$H615,_xlpm.PrincipalOwedCalculation)))),
_xlpm.Calculation
)</f>
        <v/>
      </c>
      <c r="H616" s="5" t="str">
        <f>_xlfn.LET(
_xlpm.StartingBalanceGreaterThanPrincipalOwedPlusPrepaymentCondition,$E616&gt;=$G616,
_xlpm.IsPrincpalOwedPlusPrepaymentLessThanOrEqualToPrincipalRemainingCondition,ROUND($G616,2)&lt;=ROUND($H615,2),
_xlpm.IsCurrentPrincapalOwedAmtGreaterThanPrevPrincipalOwedCondition,$G615&gt;$H615,
_xlpm.IsPrincipalZeroCondition,ROUND($H615,2) = 0,
_xlpm.IsPrincipalRemainingBlankCondition,$H615="",
_xlpm.IsPeriodBlankCondition,ISBLANK($A616),
_xlpm.Calculation,IF(_xlpm.IsPeriodBlankCondition,"",IF(_xlpm.IsPrincipalRemainingBlankCondition,"",IF(_xlpm.IsPrincipalZeroCondition,"",IF(_xlpm.StartingBalanceGreaterThanPrincipalOwedPlusPrepaymentCondition,$E616-$G616,0)))),
_xlpm.Calculation
)</f>
        <v/>
      </c>
      <c r="I616" s="5" t="str">
        <f>_xlfn.LET(
_xlpm.PrincpalRemainingCalculation,$B$11,
_xlpm.IsPrincipalZeroCondition,ROUND($H615,2) = 0,
_xlpm.IsPrincipalRemainingBlankCondition,$H615="",
_xlpm.IsPeriodBlankCondition,ISBLANK($A616),
_xlpm.Calculation,IF(_xlpm.IsPeriodBlankCondition,"",IF(_xlpm.IsPrincipalRemainingBlankCondition,"",IF(_xlpm.IsPrincipalZeroCondition,"",_xlpm.PrincpalRemainingCalculation))),
_xlpm.Calculation
)</f>
        <v/>
      </c>
      <c r="J616" s="5" t="str">
        <f>_xlfn.LET(
_xlpm.IsPrincipalRemainingLessThanOrEqualToPMICutoffAmtCondition,$H615&lt;=$B$2*(1-$B$13),
_xlpm.PMIMonthlyPayment,$B$17,
_xlpm.IsPrincipalZeroCondition,ROUND($H615,2) = 0,
_xlpm.IsPrincipalRemainingBlankCondition,$H615="",
_xlpm.IsPeriodBlankCondition,ISBLANK($A616),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16" s="5" t="str">
        <f>_xlfn.LET(
_xlpm.IfPMIOwedIsBlank,IF($J616 = "",0,$J616),
_xlpm.TotalMonthlyPaymentCalculation,$F616+$G616+$I616+_xlpm.IfPMIOwedIsBlank,
_xlpm.IsPrincipalZeroCondition,ROUND($H615,2) = 0,
_xlpm.IsPrincipalRemainingBlankCondition,$H615="",
_xlpm.IsPeriodBlankCondition,ISBLANK($A616),
_xlpm.Calculation,IF(_xlpm.IsPeriodBlankCondition,"",IF(_xlpm.IsPrincipalRemainingBlankCondition,"",IF(_xlpm.IsPrincipalZeroCondition,"",_xlpm.TotalMonthlyPaymentCalculation))),
_xlpm.Calculation
)</f>
        <v/>
      </c>
      <c r="N616" s="5"/>
    </row>
    <row r="617" spans="2:14" x14ac:dyDescent="0.3">
      <c r="B617" s="53" t="str">
        <f t="shared" si="9"/>
        <v/>
      </c>
      <c r="C617" s="70" t="str">
        <f>IF(ISBLANK($A617),"",'Variable Mortgage Schedule'!$C617)</f>
        <v/>
      </c>
      <c r="D617" s="63" t="str">
        <f>_xlfn.LET(
_xlpm.Payment,IF(OR($C617&lt;&gt;$C616,$C616=""),-PMT($C617/12,COUNT($A617:$A$625),$H616),$D616),
_xlpm.IsPrincipalRemainingZeroCondition,ROUND($H616,2)=0,
_xlpm.IsPrincipalRemainingBlankCondition,$H616="",
_xlpm.IsPeriodBlankCondition,ISBLANK($A617),
_xlpm.Calculation,IF(_xlpm.IsPeriodBlankCondition,"",IF(_xlpm.IsPrincipalRemainingBlankCondition,"",IF(_xlpm.IsPrincipalRemainingZeroCondition,"",_xlpm.Payment))),
_xlpm.Calculation
)</f>
        <v/>
      </c>
      <c r="E617" s="5" t="str">
        <f>_xlfn.LET(
_xlpm.StartingPrincipalBalance,$H616,
_xlpm.IsPrincipalRemainingZeroCondition,ROUND($H616,2)=0,
_xlpm.IsPrincipalRemainingBlankCondition,$H616="",
_xlpm.IsPeriodBlankCondition,ISBLANK($A617),
_xlpm.Calculation,IF(_xlpm.IsPeriodBlankCondition,"",IF(_xlpm.IsPrincipalRemainingBlankCondition,"",IF(_xlpm.IsPrincipalRemainingZeroCondition,"",_xlpm.StartingPrincipalBalance))),
_xlpm.Calculation
)</f>
        <v/>
      </c>
      <c r="F617" s="5" t="str" cm="1">
        <f t="array" ref="F617">_xlfn.LET(
_xlpm.InterestCalculation,$H616*($C617/12),
_xlpm.IsPrincipalRemainingZeroCondition,ROUND($H616,2)=0,
_xlpm.IsPrincipalRemainingBlankCondition,$H616="",
_xlpm.IsPeriodBlankCondition,ISBLANK($A617),
_xlpm.Calculation,IF(_xlpm.IsPeriodBlankCondition,"",IF(_xlpm.IsPrincipalRemainingBlankCondition,"",IF(_xlpm.IsPrincipalRemainingZeroCondition,"",_xlpm.InterestCalculation))),
_xlpm.Calculation
)</f>
        <v/>
      </c>
      <c r="G617" s="5" t="str">
        <f>_xlfn.LET(
_xlpm.PrincipalOwedCalculation,$D617-$F617,
_xlpm.IsPrincipalLessThenOrEqualToMonthlyPaymentCondition,$H616&lt;=$D617,
_xlpm.IsPrincipalZeroCondition,ROUND($H616,2) = 0,
_xlpm.IsPrincipalRemainingBlankCondition,$H616="",
_xlpm.IsPeriodBlankCondition,ISBLANK($A617),
_xlpm.Calculation,IF(_xlpm.IsPeriodBlankCondition,"",IF(_xlpm.IsPrincipalRemainingBlankCondition,"",IF(_xlpm.IsPrincipalZeroCondition,"",IF(_xlpm.IsPrincipalLessThenOrEqualToMonthlyPaymentCondition,$H616,_xlpm.PrincipalOwedCalculation)))),
_xlpm.Calculation
)</f>
        <v/>
      </c>
      <c r="H617" s="5" t="str">
        <f>_xlfn.LET(
_xlpm.StartingBalanceGreaterThanPrincipalOwedPlusPrepaymentCondition,$E617&gt;=$G617,
_xlpm.IsPrincpalOwedPlusPrepaymentLessThanOrEqualToPrincipalRemainingCondition,ROUND($G617,2)&lt;=ROUND($H616,2),
_xlpm.IsCurrentPrincapalOwedAmtGreaterThanPrevPrincipalOwedCondition,$G616&gt;$H616,
_xlpm.IsPrincipalZeroCondition,ROUND($H616,2) = 0,
_xlpm.IsPrincipalRemainingBlankCondition,$H616="",
_xlpm.IsPeriodBlankCondition,ISBLANK($A617),
_xlpm.Calculation,IF(_xlpm.IsPeriodBlankCondition,"",IF(_xlpm.IsPrincipalRemainingBlankCondition,"",IF(_xlpm.IsPrincipalZeroCondition,"",IF(_xlpm.StartingBalanceGreaterThanPrincipalOwedPlusPrepaymentCondition,$E617-$G617,0)))),
_xlpm.Calculation
)</f>
        <v/>
      </c>
      <c r="I617" s="5" t="str">
        <f>_xlfn.LET(
_xlpm.PrincpalRemainingCalculation,$B$11,
_xlpm.IsPrincipalZeroCondition,ROUND($H616,2) = 0,
_xlpm.IsPrincipalRemainingBlankCondition,$H616="",
_xlpm.IsPeriodBlankCondition,ISBLANK($A617),
_xlpm.Calculation,IF(_xlpm.IsPeriodBlankCondition,"",IF(_xlpm.IsPrincipalRemainingBlankCondition,"",IF(_xlpm.IsPrincipalZeroCondition,"",_xlpm.PrincpalRemainingCalculation))),
_xlpm.Calculation
)</f>
        <v/>
      </c>
      <c r="J617" s="5" t="str">
        <f>_xlfn.LET(
_xlpm.IsPrincipalRemainingLessThanOrEqualToPMICutoffAmtCondition,$H616&lt;=$B$2*(1-$B$13),
_xlpm.PMIMonthlyPayment,$B$17,
_xlpm.IsPrincipalZeroCondition,ROUND($H616,2) = 0,
_xlpm.IsPrincipalRemainingBlankCondition,$H616="",
_xlpm.IsPeriodBlankCondition,ISBLANK($A617),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17" s="5" t="str">
        <f>_xlfn.LET(
_xlpm.IfPMIOwedIsBlank,IF($J617 = "",0,$J617),
_xlpm.TotalMonthlyPaymentCalculation,$F617+$G617+$I617+_xlpm.IfPMIOwedIsBlank,
_xlpm.IsPrincipalZeroCondition,ROUND($H616,2) = 0,
_xlpm.IsPrincipalRemainingBlankCondition,$H616="",
_xlpm.IsPeriodBlankCondition,ISBLANK($A617),
_xlpm.Calculation,IF(_xlpm.IsPeriodBlankCondition,"",IF(_xlpm.IsPrincipalRemainingBlankCondition,"",IF(_xlpm.IsPrincipalZeroCondition,"",_xlpm.TotalMonthlyPaymentCalculation))),
_xlpm.Calculation
)</f>
        <v/>
      </c>
      <c r="N617" s="5"/>
    </row>
    <row r="618" spans="2:14" x14ac:dyDescent="0.3">
      <c r="B618" s="53" t="str">
        <f t="shared" si="9"/>
        <v/>
      </c>
      <c r="C618" s="70" t="str">
        <f>IF(ISBLANK($A618),"",'Variable Mortgage Schedule'!$C618)</f>
        <v/>
      </c>
      <c r="D618" s="63" t="str">
        <f>_xlfn.LET(
_xlpm.Payment,IF(OR($C618&lt;&gt;$C617,$C617=""),-PMT($C618/12,COUNT($A618:$A$625),$H617),$D617),
_xlpm.IsPrincipalRemainingZeroCondition,ROUND($H617,2)=0,
_xlpm.IsPrincipalRemainingBlankCondition,$H617="",
_xlpm.IsPeriodBlankCondition,ISBLANK($A618),
_xlpm.Calculation,IF(_xlpm.IsPeriodBlankCondition,"",IF(_xlpm.IsPrincipalRemainingBlankCondition,"",IF(_xlpm.IsPrincipalRemainingZeroCondition,"",_xlpm.Payment))),
_xlpm.Calculation
)</f>
        <v/>
      </c>
      <c r="E618" s="5" t="str">
        <f>_xlfn.LET(
_xlpm.StartingPrincipalBalance,$H617,
_xlpm.IsPrincipalRemainingZeroCondition,ROUND($H617,2)=0,
_xlpm.IsPrincipalRemainingBlankCondition,$H617="",
_xlpm.IsPeriodBlankCondition,ISBLANK($A618),
_xlpm.Calculation,IF(_xlpm.IsPeriodBlankCondition,"",IF(_xlpm.IsPrincipalRemainingBlankCondition,"",IF(_xlpm.IsPrincipalRemainingZeroCondition,"",_xlpm.StartingPrincipalBalance))),
_xlpm.Calculation
)</f>
        <v/>
      </c>
      <c r="F618" s="5" t="str" cm="1">
        <f t="array" ref="F618">_xlfn.LET(
_xlpm.InterestCalculation,$H617*($C618/12),
_xlpm.IsPrincipalRemainingZeroCondition,ROUND($H617,2)=0,
_xlpm.IsPrincipalRemainingBlankCondition,$H617="",
_xlpm.IsPeriodBlankCondition,ISBLANK($A618),
_xlpm.Calculation,IF(_xlpm.IsPeriodBlankCondition,"",IF(_xlpm.IsPrincipalRemainingBlankCondition,"",IF(_xlpm.IsPrincipalRemainingZeroCondition,"",_xlpm.InterestCalculation))),
_xlpm.Calculation
)</f>
        <v/>
      </c>
      <c r="G618" s="5" t="str">
        <f>_xlfn.LET(
_xlpm.PrincipalOwedCalculation,$D618-$F618,
_xlpm.IsPrincipalLessThenOrEqualToMonthlyPaymentCondition,$H617&lt;=$D618,
_xlpm.IsPrincipalZeroCondition,ROUND($H617,2) = 0,
_xlpm.IsPrincipalRemainingBlankCondition,$H617="",
_xlpm.IsPeriodBlankCondition,ISBLANK($A618),
_xlpm.Calculation,IF(_xlpm.IsPeriodBlankCondition,"",IF(_xlpm.IsPrincipalRemainingBlankCondition,"",IF(_xlpm.IsPrincipalZeroCondition,"",IF(_xlpm.IsPrincipalLessThenOrEqualToMonthlyPaymentCondition,$H617,_xlpm.PrincipalOwedCalculation)))),
_xlpm.Calculation
)</f>
        <v/>
      </c>
      <c r="H618" s="5" t="str">
        <f>_xlfn.LET(
_xlpm.StartingBalanceGreaterThanPrincipalOwedPlusPrepaymentCondition,$E618&gt;=$G618,
_xlpm.IsPrincpalOwedPlusPrepaymentLessThanOrEqualToPrincipalRemainingCondition,ROUND($G618,2)&lt;=ROUND($H617,2),
_xlpm.IsCurrentPrincapalOwedAmtGreaterThanPrevPrincipalOwedCondition,$G617&gt;$H617,
_xlpm.IsPrincipalZeroCondition,ROUND($H617,2) = 0,
_xlpm.IsPrincipalRemainingBlankCondition,$H617="",
_xlpm.IsPeriodBlankCondition,ISBLANK($A618),
_xlpm.Calculation,IF(_xlpm.IsPeriodBlankCondition,"",IF(_xlpm.IsPrincipalRemainingBlankCondition,"",IF(_xlpm.IsPrincipalZeroCondition,"",IF(_xlpm.StartingBalanceGreaterThanPrincipalOwedPlusPrepaymentCondition,$E618-$G618,0)))),
_xlpm.Calculation
)</f>
        <v/>
      </c>
      <c r="I618" s="5" t="str">
        <f>_xlfn.LET(
_xlpm.PrincpalRemainingCalculation,$B$11,
_xlpm.IsPrincipalZeroCondition,ROUND($H617,2) = 0,
_xlpm.IsPrincipalRemainingBlankCondition,$H617="",
_xlpm.IsPeriodBlankCondition,ISBLANK($A618),
_xlpm.Calculation,IF(_xlpm.IsPeriodBlankCondition,"",IF(_xlpm.IsPrincipalRemainingBlankCondition,"",IF(_xlpm.IsPrincipalZeroCondition,"",_xlpm.PrincpalRemainingCalculation))),
_xlpm.Calculation
)</f>
        <v/>
      </c>
      <c r="J618" s="5" t="str">
        <f>_xlfn.LET(
_xlpm.IsPrincipalRemainingLessThanOrEqualToPMICutoffAmtCondition,$H617&lt;=$B$2*(1-$B$13),
_xlpm.PMIMonthlyPayment,$B$17,
_xlpm.IsPrincipalZeroCondition,ROUND($H617,2) = 0,
_xlpm.IsPrincipalRemainingBlankCondition,$H617="",
_xlpm.IsPeriodBlankCondition,ISBLANK($A618),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18" s="5" t="str">
        <f>_xlfn.LET(
_xlpm.IfPMIOwedIsBlank,IF($J618 = "",0,$J618),
_xlpm.TotalMonthlyPaymentCalculation,$F618+$G618+$I618+_xlpm.IfPMIOwedIsBlank,
_xlpm.IsPrincipalZeroCondition,ROUND($H617,2) = 0,
_xlpm.IsPrincipalRemainingBlankCondition,$H617="",
_xlpm.IsPeriodBlankCondition,ISBLANK($A618),
_xlpm.Calculation,IF(_xlpm.IsPeriodBlankCondition,"",IF(_xlpm.IsPrincipalRemainingBlankCondition,"",IF(_xlpm.IsPrincipalZeroCondition,"",_xlpm.TotalMonthlyPaymentCalculation))),
_xlpm.Calculation
)</f>
        <v/>
      </c>
      <c r="N618" s="5"/>
    </row>
    <row r="619" spans="2:14" x14ac:dyDescent="0.3">
      <c r="B619" s="53" t="str">
        <f t="shared" si="9"/>
        <v/>
      </c>
      <c r="C619" s="70" t="str">
        <f>IF(ISBLANK($A619),"",'Variable Mortgage Schedule'!$C619)</f>
        <v/>
      </c>
      <c r="D619" s="63" t="str">
        <f>_xlfn.LET(
_xlpm.Payment,IF(OR($C619&lt;&gt;$C618,$C618=""),-PMT($C619/12,COUNT($A619:$A$625),$H618),$D618),
_xlpm.IsPrincipalRemainingZeroCondition,ROUND($H618,2)=0,
_xlpm.IsPrincipalRemainingBlankCondition,$H618="",
_xlpm.IsPeriodBlankCondition,ISBLANK($A619),
_xlpm.Calculation,IF(_xlpm.IsPeriodBlankCondition,"",IF(_xlpm.IsPrincipalRemainingBlankCondition,"",IF(_xlpm.IsPrincipalRemainingZeroCondition,"",_xlpm.Payment))),
_xlpm.Calculation
)</f>
        <v/>
      </c>
      <c r="E619" s="5" t="str">
        <f>_xlfn.LET(
_xlpm.StartingPrincipalBalance,$H618,
_xlpm.IsPrincipalRemainingZeroCondition,ROUND($H618,2)=0,
_xlpm.IsPrincipalRemainingBlankCondition,$H618="",
_xlpm.IsPeriodBlankCondition,ISBLANK($A619),
_xlpm.Calculation,IF(_xlpm.IsPeriodBlankCondition,"",IF(_xlpm.IsPrincipalRemainingBlankCondition,"",IF(_xlpm.IsPrincipalRemainingZeroCondition,"",_xlpm.StartingPrincipalBalance))),
_xlpm.Calculation
)</f>
        <v/>
      </c>
      <c r="F619" s="5" t="str" cm="1">
        <f t="array" ref="F619">_xlfn.LET(
_xlpm.InterestCalculation,$H618*($C619/12),
_xlpm.IsPrincipalRemainingZeroCondition,ROUND($H618,2)=0,
_xlpm.IsPrincipalRemainingBlankCondition,$H618="",
_xlpm.IsPeriodBlankCondition,ISBLANK($A619),
_xlpm.Calculation,IF(_xlpm.IsPeriodBlankCondition,"",IF(_xlpm.IsPrincipalRemainingBlankCondition,"",IF(_xlpm.IsPrincipalRemainingZeroCondition,"",_xlpm.InterestCalculation))),
_xlpm.Calculation
)</f>
        <v/>
      </c>
      <c r="G619" s="5" t="str">
        <f>_xlfn.LET(
_xlpm.PrincipalOwedCalculation,$D619-$F619,
_xlpm.IsPrincipalLessThenOrEqualToMonthlyPaymentCondition,$H618&lt;=$D619,
_xlpm.IsPrincipalZeroCondition,ROUND($H618,2) = 0,
_xlpm.IsPrincipalRemainingBlankCondition,$H618="",
_xlpm.IsPeriodBlankCondition,ISBLANK($A619),
_xlpm.Calculation,IF(_xlpm.IsPeriodBlankCondition,"",IF(_xlpm.IsPrincipalRemainingBlankCondition,"",IF(_xlpm.IsPrincipalZeroCondition,"",IF(_xlpm.IsPrincipalLessThenOrEqualToMonthlyPaymentCondition,$H618,_xlpm.PrincipalOwedCalculation)))),
_xlpm.Calculation
)</f>
        <v/>
      </c>
      <c r="H619" s="5" t="str">
        <f>_xlfn.LET(
_xlpm.StartingBalanceGreaterThanPrincipalOwedPlusPrepaymentCondition,$E619&gt;=$G619,
_xlpm.IsPrincpalOwedPlusPrepaymentLessThanOrEqualToPrincipalRemainingCondition,ROUND($G619,2)&lt;=ROUND($H618,2),
_xlpm.IsCurrentPrincapalOwedAmtGreaterThanPrevPrincipalOwedCondition,$G618&gt;$H618,
_xlpm.IsPrincipalZeroCondition,ROUND($H618,2) = 0,
_xlpm.IsPrincipalRemainingBlankCondition,$H618="",
_xlpm.IsPeriodBlankCondition,ISBLANK($A619),
_xlpm.Calculation,IF(_xlpm.IsPeriodBlankCondition,"",IF(_xlpm.IsPrincipalRemainingBlankCondition,"",IF(_xlpm.IsPrincipalZeroCondition,"",IF(_xlpm.StartingBalanceGreaterThanPrincipalOwedPlusPrepaymentCondition,$E619-$G619,0)))),
_xlpm.Calculation
)</f>
        <v/>
      </c>
      <c r="I619" s="5" t="str">
        <f>_xlfn.LET(
_xlpm.PrincpalRemainingCalculation,$B$11,
_xlpm.IsPrincipalZeroCondition,ROUND($H618,2) = 0,
_xlpm.IsPrincipalRemainingBlankCondition,$H618="",
_xlpm.IsPeriodBlankCondition,ISBLANK($A619),
_xlpm.Calculation,IF(_xlpm.IsPeriodBlankCondition,"",IF(_xlpm.IsPrincipalRemainingBlankCondition,"",IF(_xlpm.IsPrincipalZeroCondition,"",_xlpm.PrincpalRemainingCalculation))),
_xlpm.Calculation
)</f>
        <v/>
      </c>
      <c r="J619" s="5" t="str">
        <f>_xlfn.LET(
_xlpm.IsPrincipalRemainingLessThanOrEqualToPMICutoffAmtCondition,$H618&lt;=$B$2*(1-$B$13),
_xlpm.PMIMonthlyPayment,$B$17,
_xlpm.IsPrincipalZeroCondition,ROUND($H618,2) = 0,
_xlpm.IsPrincipalRemainingBlankCondition,$H618="",
_xlpm.IsPeriodBlankCondition,ISBLANK($A619),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19" s="5" t="str">
        <f>_xlfn.LET(
_xlpm.IfPMIOwedIsBlank,IF($J619 = "",0,$J619),
_xlpm.TotalMonthlyPaymentCalculation,$F619+$G619+$I619+_xlpm.IfPMIOwedIsBlank,
_xlpm.IsPrincipalZeroCondition,ROUND($H618,2) = 0,
_xlpm.IsPrincipalRemainingBlankCondition,$H618="",
_xlpm.IsPeriodBlankCondition,ISBLANK($A619),
_xlpm.Calculation,IF(_xlpm.IsPeriodBlankCondition,"",IF(_xlpm.IsPrincipalRemainingBlankCondition,"",IF(_xlpm.IsPrincipalZeroCondition,"",_xlpm.TotalMonthlyPaymentCalculation))),
_xlpm.Calculation
)</f>
        <v/>
      </c>
      <c r="N619" s="5"/>
    </row>
    <row r="620" spans="2:14" x14ac:dyDescent="0.3">
      <c r="B620" s="53" t="str">
        <f t="shared" si="9"/>
        <v/>
      </c>
      <c r="C620" s="70" t="str">
        <f>IF(ISBLANK($A620),"",'Variable Mortgage Schedule'!$C620)</f>
        <v/>
      </c>
      <c r="D620" s="63" t="str">
        <f>_xlfn.LET(
_xlpm.Payment,IF(OR($C620&lt;&gt;$C619,$C619=""),-PMT($C620/12,COUNT($A620:$A$625),$H619),$D619),
_xlpm.IsPrincipalRemainingZeroCondition,ROUND($H619,2)=0,
_xlpm.IsPrincipalRemainingBlankCondition,$H619="",
_xlpm.IsPeriodBlankCondition,ISBLANK($A620),
_xlpm.Calculation,IF(_xlpm.IsPeriodBlankCondition,"",IF(_xlpm.IsPrincipalRemainingBlankCondition,"",IF(_xlpm.IsPrincipalRemainingZeroCondition,"",_xlpm.Payment))),
_xlpm.Calculation
)</f>
        <v/>
      </c>
      <c r="E620" s="5" t="str">
        <f>_xlfn.LET(
_xlpm.StartingPrincipalBalance,$H619,
_xlpm.IsPrincipalRemainingZeroCondition,ROUND($H619,2)=0,
_xlpm.IsPrincipalRemainingBlankCondition,$H619="",
_xlpm.IsPeriodBlankCondition,ISBLANK($A620),
_xlpm.Calculation,IF(_xlpm.IsPeriodBlankCondition,"",IF(_xlpm.IsPrincipalRemainingBlankCondition,"",IF(_xlpm.IsPrincipalRemainingZeroCondition,"",_xlpm.StartingPrincipalBalance))),
_xlpm.Calculation
)</f>
        <v/>
      </c>
      <c r="F620" s="5" t="str" cm="1">
        <f t="array" ref="F620">_xlfn.LET(
_xlpm.InterestCalculation,$H619*($C620/12),
_xlpm.IsPrincipalRemainingZeroCondition,ROUND($H619,2)=0,
_xlpm.IsPrincipalRemainingBlankCondition,$H619="",
_xlpm.IsPeriodBlankCondition,ISBLANK($A620),
_xlpm.Calculation,IF(_xlpm.IsPeriodBlankCondition,"",IF(_xlpm.IsPrincipalRemainingBlankCondition,"",IF(_xlpm.IsPrincipalRemainingZeroCondition,"",_xlpm.InterestCalculation))),
_xlpm.Calculation
)</f>
        <v/>
      </c>
      <c r="G620" s="5" t="str">
        <f>_xlfn.LET(
_xlpm.PrincipalOwedCalculation,$D620-$F620,
_xlpm.IsPrincipalLessThenOrEqualToMonthlyPaymentCondition,$H619&lt;=$D620,
_xlpm.IsPrincipalZeroCondition,ROUND($H619,2) = 0,
_xlpm.IsPrincipalRemainingBlankCondition,$H619="",
_xlpm.IsPeriodBlankCondition,ISBLANK($A620),
_xlpm.Calculation,IF(_xlpm.IsPeriodBlankCondition,"",IF(_xlpm.IsPrincipalRemainingBlankCondition,"",IF(_xlpm.IsPrincipalZeroCondition,"",IF(_xlpm.IsPrincipalLessThenOrEqualToMonthlyPaymentCondition,$H619,_xlpm.PrincipalOwedCalculation)))),
_xlpm.Calculation
)</f>
        <v/>
      </c>
      <c r="H620" s="5" t="str">
        <f>_xlfn.LET(
_xlpm.StartingBalanceGreaterThanPrincipalOwedPlusPrepaymentCondition,$E620&gt;=$G620,
_xlpm.IsPrincpalOwedPlusPrepaymentLessThanOrEqualToPrincipalRemainingCondition,ROUND($G620,2)&lt;=ROUND($H619,2),
_xlpm.IsCurrentPrincapalOwedAmtGreaterThanPrevPrincipalOwedCondition,$G619&gt;$H619,
_xlpm.IsPrincipalZeroCondition,ROUND($H619,2) = 0,
_xlpm.IsPrincipalRemainingBlankCondition,$H619="",
_xlpm.IsPeriodBlankCondition,ISBLANK($A620),
_xlpm.Calculation,IF(_xlpm.IsPeriodBlankCondition,"",IF(_xlpm.IsPrincipalRemainingBlankCondition,"",IF(_xlpm.IsPrincipalZeroCondition,"",IF(_xlpm.StartingBalanceGreaterThanPrincipalOwedPlusPrepaymentCondition,$E620-$G620,0)))),
_xlpm.Calculation
)</f>
        <v/>
      </c>
      <c r="I620" s="5" t="str">
        <f>_xlfn.LET(
_xlpm.PrincpalRemainingCalculation,$B$11,
_xlpm.IsPrincipalZeroCondition,ROUND($H619,2) = 0,
_xlpm.IsPrincipalRemainingBlankCondition,$H619="",
_xlpm.IsPeriodBlankCondition,ISBLANK($A620),
_xlpm.Calculation,IF(_xlpm.IsPeriodBlankCondition,"",IF(_xlpm.IsPrincipalRemainingBlankCondition,"",IF(_xlpm.IsPrincipalZeroCondition,"",_xlpm.PrincpalRemainingCalculation))),
_xlpm.Calculation
)</f>
        <v/>
      </c>
      <c r="J620" s="5" t="str">
        <f>_xlfn.LET(
_xlpm.IsPrincipalRemainingLessThanOrEqualToPMICutoffAmtCondition,$H619&lt;=$B$2*(1-$B$13),
_xlpm.PMIMonthlyPayment,$B$17,
_xlpm.IsPrincipalZeroCondition,ROUND($H619,2) = 0,
_xlpm.IsPrincipalRemainingBlankCondition,$H619="",
_xlpm.IsPeriodBlankCondition,ISBLANK($A620),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20" s="5" t="str">
        <f>_xlfn.LET(
_xlpm.IfPMIOwedIsBlank,IF($J620 = "",0,$J620),
_xlpm.TotalMonthlyPaymentCalculation,$F620+$G620+$I620+_xlpm.IfPMIOwedIsBlank,
_xlpm.IsPrincipalZeroCondition,ROUND($H619,2) = 0,
_xlpm.IsPrincipalRemainingBlankCondition,$H619="",
_xlpm.IsPeriodBlankCondition,ISBLANK($A620),
_xlpm.Calculation,IF(_xlpm.IsPeriodBlankCondition,"",IF(_xlpm.IsPrincipalRemainingBlankCondition,"",IF(_xlpm.IsPrincipalZeroCondition,"",_xlpm.TotalMonthlyPaymentCalculation))),
_xlpm.Calculation
)</f>
        <v/>
      </c>
      <c r="N620" s="5"/>
    </row>
    <row r="621" spans="2:14" x14ac:dyDescent="0.3">
      <c r="B621" s="53" t="str">
        <f t="shared" si="9"/>
        <v/>
      </c>
      <c r="C621" s="70" t="str">
        <f>IF(ISBLANK($A621),"",'Variable Mortgage Schedule'!$C621)</f>
        <v/>
      </c>
      <c r="D621" s="63" t="str">
        <f>_xlfn.LET(
_xlpm.Payment,IF(OR($C621&lt;&gt;$C620,$C620=""),-PMT($C621/12,COUNT($A621:$A$625),$H620),$D620),
_xlpm.IsPrincipalRemainingZeroCondition,ROUND($H620,2)=0,
_xlpm.IsPrincipalRemainingBlankCondition,$H620="",
_xlpm.IsPeriodBlankCondition,ISBLANK($A621),
_xlpm.Calculation,IF(_xlpm.IsPeriodBlankCondition,"",IF(_xlpm.IsPrincipalRemainingBlankCondition,"",IF(_xlpm.IsPrincipalRemainingZeroCondition,"",_xlpm.Payment))),
_xlpm.Calculation
)</f>
        <v/>
      </c>
      <c r="E621" s="5" t="str">
        <f>_xlfn.LET(
_xlpm.StartingPrincipalBalance,$H620,
_xlpm.IsPrincipalRemainingZeroCondition,ROUND($H620,2)=0,
_xlpm.IsPrincipalRemainingBlankCondition,$H620="",
_xlpm.IsPeriodBlankCondition,ISBLANK($A621),
_xlpm.Calculation,IF(_xlpm.IsPeriodBlankCondition,"",IF(_xlpm.IsPrincipalRemainingBlankCondition,"",IF(_xlpm.IsPrincipalRemainingZeroCondition,"",_xlpm.StartingPrincipalBalance))),
_xlpm.Calculation
)</f>
        <v/>
      </c>
      <c r="F621" s="5" t="str" cm="1">
        <f t="array" ref="F621">_xlfn.LET(
_xlpm.InterestCalculation,$H620*($C621/12),
_xlpm.IsPrincipalRemainingZeroCondition,ROUND($H620,2)=0,
_xlpm.IsPrincipalRemainingBlankCondition,$H620="",
_xlpm.IsPeriodBlankCondition,ISBLANK($A621),
_xlpm.Calculation,IF(_xlpm.IsPeriodBlankCondition,"",IF(_xlpm.IsPrincipalRemainingBlankCondition,"",IF(_xlpm.IsPrincipalRemainingZeroCondition,"",_xlpm.InterestCalculation))),
_xlpm.Calculation
)</f>
        <v/>
      </c>
      <c r="G621" s="5" t="str">
        <f>_xlfn.LET(
_xlpm.PrincipalOwedCalculation,$D621-$F621,
_xlpm.IsPrincipalLessThenOrEqualToMonthlyPaymentCondition,$H620&lt;=$D621,
_xlpm.IsPrincipalZeroCondition,ROUND($H620,2) = 0,
_xlpm.IsPrincipalRemainingBlankCondition,$H620="",
_xlpm.IsPeriodBlankCondition,ISBLANK($A621),
_xlpm.Calculation,IF(_xlpm.IsPeriodBlankCondition,"",IF(_xlpm.IsPrincipalRemainingBlankCondition,"",IF(_xlpm.IsPrincipalZeroCondition,"",IF(_xlpm.IsPrincipalLessThenOrEqualToMonthlyPaymentCondition,$H620,_xlpm.PrincipalOwedCalculation)))),
_xlpm.Calculation
)</f>
        <v/>
      </c>
      <c r="H621" s="5" t="str">
        <f>_xlfn.LET(
_xlpm.StartingBalanceGreaterThanPrincipalOwedPlusPrepaymentCondition,$E621&gt;=$G621,
_xlpm.IsPrincpalOwedPlusPrepaymentLessThanOrEqualToPrincipalRemainingCondition,ROUND($G621,2)&lt;=ROUND($H620,2),
_xlpm.IsCurrentPrincapalOwedAmtGreaterThanPrevPrincipalOwedCondition,$G620&gt;$H620,
_xlpm.IsPrincipalZeroCondition,ROUND($H620,2) = 0,
_xlpm.IsPrincipalRemainingBlankCondition,$H620="",
_xlpm.IsPeriodBlankCondition,ISBLANK($A621),
_xlpm.Calculation,IF(_xlpm.IsPeriodBlankCondition,"",IF(_xlpm.IsPrincipalRemainingBlankCondition,"",IF(_xlpm.IsPrincipalZeroCondition,"",IF(_xlpm.StartingBalanceGreaterThanPrincipalOwedPlusPrepaymentCondition,$E621-$G621,0)))),
_xlpm.Calculation
)</f>
        <v/>
      </c>
      <c r="I621" s="5" t="str">
        <f>_xlfn.LET(
_xlpm.PrincpalRemainingCalculation,$B$11,
_xlpm.IsPrincipalZeroCondition,ROUND($H620,2) = 0,
_xlpm.IsPrincipalRemainingBlankCondition,$H620="",
_xlpm.IsPeriodBlankCondition,ISBLANK($A621),
_xlpm.Calculation,IF(_xlpm.IsPeriodBlankCondition,"",IF(_xlpm.IsPrincipalRemainingBlankCondition,"",IF(_xlpm.IsPrincipalZeroCondition,"",_xlpm.PrincpalRemainingCalculation))),
_xlpm.Calculation
)</f>
        <v/>
      </c>
      <c r="J621" s="5" t="str">
        <f>_xlfn.LET(
_xlpm.IsPrincipalRemainingLessThanOrEqualToPMICutoffAmtCondition,$H620&lt;=$B$2*(1-$B$13),
_xlpm.PMIMonthlyPayment,$B$17,
_xlpm.IsPrincipalZeroCondition,ROUND($H620,2) = 0,
_xlpm.IsPrincipalRemainingBlankCondition,$H620="",
_xlpm.IsPeriodBlankCondition,ISBLANK($A621),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21" s="5" t="str">
        <f>_xlfn.LET(
_xlpm.IfPMIOwedIsBlank,IF($J621 = "",0,$J621),
_xlpm.TotalMonthlyPaymentCalculation,$F621+$G621+$I621+_xlpm.IfPMIOwedIsBlank,
_xlpm.IsPrincipalZeroCondition,ROUND($H620,2) = 0,
_xlpm.IsPrincipalRemainingBlankCondition,$H620="",
_xlpm.IsPeriodBlankCondition,ISBLANK($A621),
_xlpm.Calculation,IF(_xlpm.IsPeriodBlankCondition,"",IF(_xlpm.IsPrincipalRemainingBlankCondition,"",IF(_xlpm.IsPrincipalZeroCondition,"",_xlpm.TotalMonthlyPaymentCalculation))),
_xlpm.Calculation
)</f>
        <v/>
      </c>
      <c r="N621" s="5"/>
    </row>
    <row r="622" spans="2:14" x14ac:dyDescent="0.3">
      <c r="B622" s="53" t="str">
        <f t="shared" si="9"/>
        <v/>
      </c>
      <c r="C622" s="70" t="str">
        <f>IF(ISBLANK($A622),"",'Variable Mortgage Schedule'!$C622)</f>
        <v/>
      </c>
      <c r="D622" s="63" t="str">
        <f>_xlfn.LET(
_xlpm.Payment,IF(OR($C622&lt;&gt;$C621,$C621=""),-PMT($C622/12,COUNT($A622:$A$625),$H621),$D621),
_xlpm.IsPrincipalRemainingZeroCondition,ROUND($H621,2)=0,
_xlpm.IsPrincipalRemainingBlankCondition,$H621="",
_xlpm.IsPeriodBlankCondition,ISBLANK($A622),
_xlpm.Calculation,IF(_xlpm.IsPeriodBlankCondition,"",IF(_xlpm.IsPrincipalRemainingBlankCondition,"",IF(_xlpm.IsPrincipalRemainingZeroCondition,"",_xlpm.Payment))),
_xlpm.Calculation
)</f>
        <v/>
      </c>
      <c r="E622" s="5" t="str">
        <f>_xlfn.LET(
_xlpm.StartingPrincipalBalance,$H621,
_xlpm.IsPrincipalRemainingZeroCondition,ROUND($H621,2)=0,
_xlpm.IsPrincipalRemainingBlankCondition,$H621="",
_xlpm.IsPeriodBlankCondition,ISBLANK($A622),
_xlpm.Calculation,IF(_xlpm.IsPeriodBlankCondition,"",IF(_xlpm.IsPrincipalRemainingBlankCondition,"",IF(_xlpm.IsPrincipalRemainingZeroCondition,"",_xlpm.StartingPrincipalBalance))),
_xlpm.Calculation
)</f>
        <v/>
      </c>
      <c r="F622" s="5" t="str" cm="1">
        <f t="array" ref="F622">_xlfn.LET(
_xlpm.InterestCalculation,$H621*($C622/12),
_xlpm.IsPrincipalRemainingZeroCondition,ROUND($H621,2)=0,
_xlpm.IsPrincipalRemainingBlankCondition,$H621="",
_xlpm.IsPeriodBlankCondition,ISBLANK($A622),
_xlpm.Calculation,IF(_xlpm.IsPeriodBlankCondition,"",IF(_xlpm.IsPrincipalRemainingBlankCondition,"",IF(_xlpm.IsPrincipalRemainingZeroCondition,"",_xlpm.InterestCalculation))),
_xlpm.Calculation
)</f>
        <v/>
      </c>
      <c r="G622" s="5" t="str">
        <f>_xlfn.LET(
_xlpm.PrincipalOwedCalculation,$D622-$F622,
_xlpm.IsPrincipalLessThenOrEqualToMonthlyPaymentCondition,$H621&lt;=$D622,
_xlpm.IsPrincipalZeroCondition,ROUND($H621,2) = 0,
_xlpm.IsPrincipalRemainingBlankCondition,$H621="",
_xlpm.IsPeriodBlankCondition,ISBLANK($A622),
_xlpm.Calculation,IF(_xlpm.IsPeriodBlankCondition,"",IF(_xlpm.IsPrincipalRemainingBlankCondition,"",IF(_xlpm.IsPrincipalZeroCondition,"",IF(_xlpm.IsPrincipalLessThenOrEqualToMonthlyPaymentCondition,$H621,_xlpm.PrincipalOwedCalculation)))),
_xlpm.Calculation
)</f>
        <v/>
      </c>
      <c r="H622" s="5" t="str">
        <f>_xlfn.LET(
_xlpm.StartingBalanceGreaterThanPrincipalOwedPlusPrepaymentCondition,$E622&gt;=$G622,
_xlpm.IsPrincpalOwedPlusPrepaymentLessThanOrEqualToPrincipalRemainingCondition,ROUND($G622,2)&lt;=ROUND($H621,2),
_xlpm.IsCurrentPrincapalOwedAmtGreaterThanPrevPrincipalOwedCondition,$G621&gt;$H621,
_xlpm.IsPrincipalZeroCondition,ROUND($H621,2) = 0,
_xlpm.IsPrincipalRemainingBlankCondition,$H621="",
_xlpm.IsPeriodBlankCondition,ISBLANK($A622),
_xlpm.Calculation,IF(_xlpm.IsPeriodBlankCondition,"",IF(_xlpm.IsPrincipalRemainingBlankCondition,"",IF(_xlpm.IsPrincipalZeroCondition,"",IF(_xlpm.StartingBalanceGreaterThanPrincipalOwedPlusPrepaymentCondition,$E622-$G622,0)))),
_xlpm.Calculation
)</f>
        <v/>
      </c>
      <c r="I622" s="5" t="str">
        <f>_xlfn.LET(
_xlpm.PrincpalRemainingCalculation,$B$11,
_xlpm.IsPrincipalZeroCondition,ROUND($H621,2) = 0,
_xlpm.IsPrincipalRemainingBlankCondition,$H621="",
_xlpm.IsPeriodBlankCondition,ISBLANK($A622),
_xlpm.Calculation,IF(_xlpm.IsPeriodBlankCondition,"",IF(_xlpm.IsPrincipalRemainingBlankCondition,"",IF(_xlpm.IsPrincipalZeroCondition,"",_xlpm.PrincpalRemainingCalculation))),
_xlpm.Calculation
)</f>
        <v/>
      </c>
      <c r="J622" s="5" t="str">
        <f>_xlfn.LET(
_xlpm.IsPrincipalRemainingLessThanOrEqualToPMICutoffAmtCondition,$H621&lt;=$B$2*(1-$B$13),
_xlpm.PMIMonthlyPayment,$B$17,
_xlpm.IsPrincipalZeroCondition,ROUND($H621,2) = 0,
_xlpm.IsPrincipalRemainingBlankCondition,$H621="",
_xlpm.IsPeriodBlankCondition,ISBLANK($A622),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22" s="5" t="str">
        <f>_xlfn.LET(
_xlpm.IfPMIOwedIsBlank,IF($J622 = "",0,$J622),
_xlpm.TotalMonthlyPaymentCalculation,$F622+$G622+$I622+_xlpm.IfPMIOwedIsBlank,
_xlpm.IsPrincipalZeroCondition,ROUND($H621,2) = 0,
_xlpm.IsPrincipalRemainingBlankCondition,$H621="",
_xlpm.IsPeriodBlankCondition,ISBLANK($A622),
_xlpm.Calculation,IF(_xlpm.IsPeriodBlankCondition,"",IF(_xlpm.IsPrincipalRemainingBlankCondition,"",IF(_xlpm.IsPrincipalZeroCondition,"",_xlpm.TotalMonthlyPaymentCalculation))),
_xlpm.Calculation
)</f>
        <v/>
      </c>
      <c r="N622" s="5"/>
    </row>
    <row r="623" spans="2:14" x14ac:dyDescent="0.3">
      <c r="B623" s="53" t="str">
        <f t="shared" si="9"/>
        <v/>
      </c>
      <c r="C623" s="70" t="str">
        <f>IF(ISBLANK($A623),"",'Variable Mortgage Schedule'!$C623)</f>
        <v/>
      </c>
      <c r="D623" s="63" t="str">
        <f>_xlfn.LET(
_xlpm.Payment,IF(OR($C623&lt;&gt;$C622,$C622=""),-PMT($C623/12,COUNT($A623:$A$625),$H622),$D622),
_xlpm.IsPrincipalRemainingZeroCondition,ROUND($H622,2)=0,
_xlpm.IsPrincipalRemainingBlankCondition,$H622="",
_xlpm.IsPeriodBlankCondition,ISBLANK($A623),
_xlpm.Calculation,IF(_xlpm.IsPeriodBlankCondition,"",IF(_xlpm.IsPrincipalRemainingBlankCondition,"",IF(_xlpm.IsPrincipalRemainingZeroCondition,"",_xlpm.Payment))),
_xlpm.Calculation
)</f>
        <v/>
      </c>
      <c r="E623" s="5" t="str">
        <f>_xlfn.LET(
_xlpm.StartingPrincipalBalance,$H622,
_xlpm.IsPrincipalRemainingZeroCondition,ROUND($H622,2)=0,
_xlpm.IsPrincipalRemainingBlankCondition,$H622="",
_xlpm.IsPeriodBlankCondition,ISBLANK($A623),
_xlpm.Calculation,IF(_xlpm.IsPeriodBlankCondition,"",IF(_xlpm.IsPrincipalRemainingBlankCondition,"",IF(_xlpm.IsPrincipalRemainingZeroCondition,"",_xlpm.StartingPrincipalBalance))),
_xlpm.Calculation
)</f>
        <v/>
      </c>
      <c r="F623" s="5" t="str" cm="1">
        <f t="array" ref="F623">_xlfn.LET(
_xlpm.InterestCalculation,$H622*($C623/12),
_xlpm.IsPrincipalRemainingZeroCondition,ROUND($H622,2)=0,
_xlpm.IsPrincipalRemainingBlankCondition,$H622="",
_xlpm.IsPeriodBlankCondition,ISBLANK($A623),
_xlpm.Calculation,IF(_xlpm.IsPeriodBlankCondition,"",IF(_xlpm.IsPrincipalRemainingBlankCondition,"",IF(_xlpm.IsPrincipalRemainingZeroCondition,"",_xlpm.InterestCalculation))),
_xlpm.Calculation
)</f>
        <v/>
      </c>
      <c r="G623" s="5" t="str">
        <f>_xlfn.LET(
_xlpm.PrincipalOwedCalculation,$D623-$F623,
_xlpm.IsPrincipalLessThenOrEqualToMonthlyPaymentCondition,$H622&lt;=$D623,
_xlpm.IsPrincipalZeroCondition,ROUND($H622,2) = 0,
_xlpm.IsPrincipalRemainingBlankCondition,$H622="",
_xlpm.IsPeriodBlankCondition,ISBLANK($A623),
_xlpm.Calculation,IF(_xlpm.IsPeriodBlankCondition,"",IF(_xlpm.IsPrincipalRemainingBlankCondition,"",IF(_xlpm.IsPrincipalZeroCondition,"",IF(_xlpm.IsPrincipalLessThenOrEqualToMonthlyPaymentCondition,$H622,_xlpm.PrincipalOwedCalculation)))),
_xlpm.Calculation
)</f>
        <v/>
      </c>
      <c r="H623" s="5" t="str">
        <f>_xlfn.LET(
_xlpm.StartingBalanceGreaterThanPrincipalOwedPlusPrepaymentCondition,$E623&gt;=$G623,
_xlpm.IsPrincpalOwedPlusPrepaymentLessThanOrEqualToPrincipalRemainingCondition,ROUND($G623,2)&lt;=ROUND($H622,2),
_xlpm.IsCurrentPrincapalOwedAmtGreaterThanPrevPrincipalOwedCondition,$G622&gt;$H622,
_xlpm.IsPrincipalZeroCondition,ROUND($H622,2) = 0,
_xlpm.IsPrincipalRemainingBlankCondition,$H622="",
_xlpm.IsPeriodBlankCondition,ISBLANK($A623),
_xlpm.Calculation,IF(_xlpm.IsPeriodBlankCondition,"",IF(_xlpm.IsPrincipalRemainingBlankCondition,"",IF(_xlpm.IsPrincipalZeroCondition,"",IF(_xlpm.StartingBalanceGreaterThanPrincipalOwedPlusPrepaymentCondition,$E623-$G623,0)))),
_xlpm.Calculation
)</f>
        <v/>
      </c>
      <c r="I623" s="5" t="str">
        <f>_xlfn.LET(
_xlpm.PrincpalRemainingCalculation,$B$11,
_xlpm.IsPrincipalZeroCondition,ROUND($H622,2) = 0,
_xlpm.IsPrincipalRemainingBlankCondition,$H622="",
_xlpm.IsPeriodBlankCondition,ISBLANK($A623),
_xlpm.Calculation,IF(_xlpm.IsPeriodBlankCondition,"",IF(_xlpm.IsPrincipalRemainingBlankCondition,"",IF(_xlpm.IsPrincipalZeroCondition,"",_xlpm.PrincpalRemainingCalculation))),
_xlpm.Calculation
)</f>
        <v/>
      </c>
      <c r="J623" s="5" t="str">
        <f>_xlfn.LET(
_xlpm.IsPrincipalRemainingLessThanOrEqualToPMICutoffAmtCondition,$H622&lt;=$B$2*(1-$B$13),
_xlpm.PMIMonthlyPayment,$B$17,
_xlpm.IsPrincipalZeroCondition,ROUND($H622,2) = 0,
_xlpm.IsPrincipalRemainingBlankCondition,$H622="",
_xlpm.IsPeriodBlankCondition,ISBLANK($A623),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23" s="5" t="str">
        <f>_xlfn.LET(
_xlpm.IfPMIOwedIsBlank,IF($J623 = "",0,$J623),
_xlpm.TotalMonthlyPaymentCalculation,$F623+$G623+$I623+_xlpm.IfPMIOwedIsBlank,
_xlpm.IsPrincipalZeroCondition,ROUND($H622,2) = 0,
_xlpm.IsPrincipalRemainingBlankCondition,$H622="",
_xlpm.IsPeriodBlankCondition,ISBLANK($A623),
_xlpm.Calculation,IF(_xlpm.IsPeriodBlankCondition,"",IF(_xlpm.IsPrincipalRemainingBlankCondition,"",IF(_xlpm.IsPrincipalZeroCondition,"",_xlpm.TotalMonthlyPaymentCalculation))),
_xlpm.Calculation
)</f>
        <v/>
      </c>
      <c r="N623" s="5"/>
    </row>
    <row r="624" spans="2:14" x14ac:dyDescent="0.3">
      <c r="B624" s="53" t="str">
        <f t="shared" si="9"/>
        <v/>
      </c>
      <c r="C624" s="70" t="str">
        <f>IF(ISBLANK($A624),"",'Variable Mortgage Schedule'!$C624)</f>
        <v/>
      </c>
      <c r="D624" s="63" t="str">
        <f>_xlfn.LET(
_xlpm.Payment,IF(OR($C624&lt;&gt;$C623,$C623=""),-PMT($C624/12,COUNT($A624:$A$625),$H623),$D623),
_xlpm.IsPrincipalRemainingZeroCondition,ROUND($H623,2)=0,
_xlpm.IsPrincipalRemainingBlankCondition,$H623="",
_xlpm.IsPeriodBlankCondition,ISBLANK($A624),
_xlpm.Calculation,IF(_xlpm.IsPeriodBlankCondition,"",IF(_xlpm.IsPrincipalRemainingBlankCondition,"",IF(_xlpm.IsPrincipalRemainingZeroCondition,"",_xlpm.Payment))),
_xlpm.Calculation
)</f>
        <v/>
      </c>
      <c r="E624" s="5" t="str">
        <f>_xlfn.LET(
_xlpm.StartingPrincipalBalance,$H623,
_xlpm.IsPrincipalRemainingZeroCondition,ROUND($H623,2)=0,
_xlpm.IsPrincipalRemainingBlankCondition,$H623="",
_xlpm.IsPeriodBlankCondition,ISBLANK($A624),
_xlpm.Calculation,IF(_xlpm.IsPeriodBlankCondition,"",IF(_xlpm.IsPrincipalRemainingBlankCondition,"",IF(_xlpm.IsPrincipalRemainingZeroCondition,"",_xlpm.StartingPrincipalBalance))),
_xlpm.Calculation
)</f>
        <v/>
      </c>
      <c r="F624" s="5" t="str" cm="1">
        <f t="array" ref="F624">_xlfn.LET(
_xlpm.InterestCalculation,$H623*($C624/12),
_xlpm.IsPrincipalRemainingZeroCondition,ROUND($H623,2)=0,
_xlpm.IsPrincipalRemainingBlankCondition,$H623="",
_xlpm.IsPeriodBlankCondition,ISBLANK($A624),
_xlpm.Calculation,IF(_xlpm.IsPeriodBlankCondition,"",IF(_xlpm.IsPrincipalRemainingBlankCondition,"",IF(_xlpm.IsPrincipalRemainingZeroCondition,"",_xlpm.InterestCalculation))),
_xlpm.Calculation
)</f>
        <v/>
      </c>
      <c r="G624" s="5" t="str">
        <f>_xlfn.LET(
_xlpm.PrincipalOwedCalculation,$D624-$F624,
_xlpm.IsPrincipalLessThenOrEqualToMonthlyPaymentCondition,$H623&lt;=$D624,
_xlpm.IsPrincipalZeroCondition,ROUND($H623,2) = 0,
_xlpm.IsPrincipalRemainingBlankCondition,$H623="",
_xlpm.IsPeriodBlankCondition,ISBLANK($A624),
_xlpm.Calculation,IF(_xlpm.IsPeriodBlankCondition,"",IF(_xlpm.IsPrincipalRemainingBlankCondition,"",IF(_xlpm.IsPrincipalZeroCondition,"",IF(_xlpm.IsPrincipalLessThenOrEqualToMonthlyPaymentCondition,$H623,_xlpm.PrincipalOwedCalculation)))),
_xlpm.Calculation
)</f>
        <v/>
      </c>
      <c r="H624" s="5" t="str">
        <f>_xlfn.LET(
_xlpm.StartingBalanceGreaterThanPrincipalOwedPlusPrepaymentCondition,$E624&gt;=$G624,
_xlpm.IsPrincpalOwedPlusPrepaymentLessThanOrEqualToPrincipalRemainingCondition,ROUND($G624,2)&lt;=ROUND($H623,2),
_xlpm.IsCurrentPrincapalOwedAmtGreaterThanPrevPrincipalOwedCondition,$G623&gt;$H623,
_xlpm.IsPrincipalZeroCondition,ROUND($H623,2) = 0,
_xlpm.IsPrincipalRemainingBlankCondition,$H623="",
_xlpm.IsPeriodBlankCondition,ISBLANK($A624),
_xlpm.Calculation,IF(_xlpm.IsPeriodBlankCondition,"",IF(_xlpm.IsPrincipalRemainingBlankCondition,"",IF(_xlpm.IsPrincipalZeroCondition,"",IF(_xlpm.StartingBalanceGreaterThanPrincipalOwedPlusPrepaymentCondition,$E624-$G624,0)))),
_xlpm.Calculation
)</f>
        <v/>
      </c>
      <c r="I624" s="5" t="str">
        <f>_xlfn.LET(
_xlpm.PrincpalRemainingCalculation,$B$11,
_xlpm.IsPrincipalZeroCondition,ROUND($H623,2) = 0,
_xlpm.IsPrincipalRemainingBlankCondition,$H623="",
_xlpm.IsPeriodBlankCondition,ISBLANK($A624),
_xlpm.Calculation,IF(_xlpm.IsPeriodBlankCondition,"",IF(_xlpm.IsPrincipalRemainingBlankCondition,"",IF(_xlpm.IsPrincipalZeroCondition,"",_xlpm.PrincpalRemainingCalculation))),
_xlpm.Calculation
)</f>
        <v/>
      </c>
      <c r="J624" s="5" t="str">
        <f>_xlfn.LET(
_xlpm.IsPrincipalRemainingLessThanOrEqualToPMICutoffAmtCondition,$H623&lt;=$B$2*(1-$B$13),
_xlpm.PMIMonthlyPayment,$B$17,
_xlpm.IsPrincipalZeroCondition,ROUND($H623,2) = 0,
_xlpm.IsPrincipalRemainingBlankCondition,$H623="",
_xlpm.IsPeriodBlankCondition,ISBLANK($A624),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24" s="5" t="str">
        <f>_xlfn.LET(
_xlpm.IfPMIOwedIsBlank,IF($J624 = "",0,$J624),
_xlpm.TotalMonthlyPaymentCalculation,$F624+$G624+$I624+_xlpm.IfPMIOwedIsBlank,
_xlpm.IsPrincipalZeroCondition,ROUND($H623,2) = 0,
_xlpm.IsPrincipalRemainingBlankCondition,$H623="",
_xlpm.IsPeriodBlankCondition,ISBLANK($A624),
_xlpm.Calculation,IF(_xlpm.IsPeriodBlankCondition,"",IF(_xlpm.IsPrincipalRemainingBlankCondition,"",IF(_xlpm.IsPrincipalZeroCondition,"",_xlpm.TotalMonthlyPaymentCalculation))),
_xlpm.Calculation
)</f>
        <v/>
      </c>
      <c r="N624" s="5"/>
    </row>
    <row r="625" spans="1:14" ht="15" thickBot="1" x14ac:dyDescent="0.35">
      <c r="B625" s="53" t="str">
        <f t="shared" si="9"/>
        <v/>
      </c>
      <c r="C625" s="70" t="str">
        <f>IF(ISBLANK($A625),"",'Variable Mortgage Schedule'!$C625)</f>
        <v/>
      </c>
      <c r="D625" s="63" t="str">
        <f>_xlfn.LET(
_xlpm.Payment,IF(OR($C625&lt;&gt;$C624,$C624=""),-PMT($C625/12,COUNT($A625:$A$625),$H624),$D624),
_xlpm.IsPrincipalRemainingZeroCondition,ROUND($H624,2)=0,
_xlpm.IsPrincipalRemainingBlankCondition,$H624="",
_xlpm.IsPeriodBlankCondition,ISBLANK($A625),
_xlpm.Calculation,IF(_xlpm.IsPeriodBlankCondition,"",IF(_xlpm.IsPrincipalRemainingBlankCondition,"",IF(_xlpm.IsPrincipalRemainingZeroCondition,"",_xlpm.Payment))),
_xlpm.Calculation
)</f>
        <v/>
      </c>
      <c r="E625" s="5" t="str">
        <f>_xlfn.LET(
_xlpm.StartingPrincipalBalance,$H624,
_xlpm.IsPrincipalRemainingZeroCondition,ROUND($H624,2)=0,
_xlpm.IsPrincipalRemainingBlankCondition,$H624="",
_xlpm.IsPeriodBlankCondition,ISBLANK($A625),
_xlpm.Calculation,IF(_xlpm.IsPeriodBlankCondition,"",IF(_xlpm.IsPrincipalRemainingBlankCondition,"",IF(_xlpm.IsPrincipalRemainingZeroCondition,"",_xlpm.StartingPrincipalBalance))),
_xlpm.Calculation
)</f>
        <v/>
      </c>
      <c r="F625" s="5" t="str" cm="1">
        <f t="array" ref="F625">_xlfn.LET(
_xlpm.InterestCalculation,$H624*($C625/12),
_xlpm.IsPrincipalRemainingZeroCondition,ROUND($H624,2)=0,
_xlpm.IsPrincipalRemainingBlankCondition,$H624="",
_xlpm.IsPeriodBlankCondition,ISBLANK($A625),
_xlpm.Calculation,IF(_xlpm.IsPeriodBlankCondition,"",IF(_xlpm.IsPrincipalRemainingBlankCondition,"",IF(_xlpm.IsPrincipalRemainingZeroCondition,"",_xlpm.InterestCalculation))),
_xlpm.Calculation
)</f>
        <v/>
      </c>
      <c r="G625" s="5" t="str">
        <f>_xlfn.LET(
_xlpm.PrincipalOwedCalculation,$D625-$F625,
_xlpm.IsPrincipalLessThenOrEqualToMonthlyPaymentCondition,$H624&lt;=$D625,
_xlpm.IsPrincipalZeroCondition,ROUND($H624,2) = 0,
_xlpm.IsPrincipalRemainingBlankCondition,$H624="",
_xlpm.IsPeriodBlankCondition,ISBLANK($A625),
_xlpm.Calculation,IF(_xlpm.IsPeriodBlankCondition,"",IF(_xlpm.IsPrincipalRemainingBlankCondition,"",IF(_xlpm.IsPrincipalZeroCondition,"",IF(_xlpm.IsPrincipalLessThenOrEqualToMonthlyPaymentCondition,$H624,_xlpm.PrincipalOwedCalculation)))),
_xlpm.Calculation
)</f>
        <v/>
      </c>
      <c r="H625" s="5" t="str">
        <f>_xlfn.LET(
_xlpm.StartingBalanceGreaterThanPrincipalOwedPlusPrepaymentCondition,$E625&gt;=$G625,
_xlpm.IsPrincpalOwedPlusPrepaymentLessThanOrEqualToPrincipalRemainingCondition,ROUND($G625,2)&lt;=ROUND($H624,2),
_xlpm.IsCurrentPrincapalOwedAmtGreaterThanPrevPrincipalOwedCondition,$G624&gt;$H624,
_xlpm.IsPrincipalZeroCondition,ROUND($H624,2) = 0,
_xlpm.IsPrincipalRemainingBlankCondition,$H624="",
_xlpm.IsPeriodBlankCondition,ISBLANK($A625),
_xlpm.Calculation,IF(_xlpm.IsPeriodBlankCondition,"",IF(_xlpm.IsPrincipalRemainingBlankCondition,"",IF(_xlpm.IsPrincipalZeroCondition,"",IF(_xlpm.StartingBalanceGreaterThanPrincipalOwedPlusPrepaymentCondition,$E625-$G625,0)))),
_xlpm.Calculation
)</f>
        <v/>
      </c>
      <c r="I625" s="5" t="str">
        <f>_xlfn.LET(
_xlpm.PrincpalRemainingCalculation,$B$11,
_xlpm.IsPrincipalZeroCondition,ROUND($H624,2) = 0,
_xlpm.IsPrincipalRemainingBlankCondition,$H624="",
_xlpm.IsPeriodBlankCondition,ISBLANK($A625),
_xlpm.Calculation,IF(_xlpm.IsPeriodBlankCondition,"",IF(_xlpm.IsPrincipalRemainingBlankCondition,"",IF(_xlpm.IsPrincipalZeroCondition,"",_xlpm.PrincpalRemainingCalculation))),
_xlpm.Calculation
)</f>
        <v/>
      </c>
      <c r="J625" s="5" t="str">
        <f>_xlfn.LET(
_xlpm.IsPrincipalRemainingLessThanOrEqualToPMICutoffAmtCondition,$H624&lt;=$B$2*(1-$B$13),
_xlpm.PMIMonthlyPayment,$B$17,
_xlpm.IsPrincipalZeroCondition,ROUND($H624,2) = 0,
_xlpm.IsPrincipalRemainingBlankCondition,$H624="",
_xlpm.IsPeriodBlankCondition,ISBLANK($A625),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25" s="5" t="str">
        <f>_xlfn.LET(
_xlpm.IfPMIOwedIsBlank,IF($J625 = "",0,$J625),
_xlpm.TotalMonthlyPaymentCalculation,$F625+$G625+$I625+_xlpm.IfPMIOwedIsBlank,
_xlpm.IsPrincipalZeroCondition,ROUND($H624,2) = 0,
_xlpm.IsPrincipalRemainingBlankCondition,$H624="",
_xlpm.IsPeriodBlankCondition,ISBLANK($A625),
_xlpm.Calculation,IF(_xlpm.IsPeriodBlankCondition,"",IF(_xlpm.IsPrincipalRemainingBlankCondition,"",IF(_xlpm.IsPrincipalZeroCondition,"",_xlpm.TotalMonthlyPaymentCalculation))),
_xlpm.Calculation
)</f>
        <v/>
      </c>
      <c r="N625" s="5"/>
    </row>
    <row r="626" spans="1:14" ht="15" thickBot="1" x14ac:dyDescent="0.35">
      <c r="A626" s="54" t="s">
        <v>20</v>
      </c>
      <c r="B626" s="55" t="s">
        <v>21</v>
      </c>
      <c r="C626" s="70" t="str">
        <f>IF(ISBLANK($A626),"",'Variable Mortgage Schedule'!$C626)</f>
        <v>Month</v>
      </c>
      <c r="D626" s="55" t="s">
        <v>21</v>
      </c>
      <c r="E626" s="55" t="s">
        <v>21</v>
      </c>
      <c r="F626" s="55" t="s">
        <v>21</v>
      </c>
      <c r="G626" s="55" t="s">
        <v>21</v>
      </c>
      <c r="H626" s="55" t="s">
        <v>21</v>
      </c>
      <c r="I626" s="55" t="s">
        <v>21</v>
      </c>
      <c r="J626" s="54" t="s">
        <v>20</v>
      </c>
      <c r="K626" s="5" t="str">
        <f>_xlfn.LET(
_xlpm.IfPMIOwedIsBlank,IF($J626 = "",0,$J626),
_xlpm.TotalMonthlyPaymentCalculation,$F626+$G626+$I626+_xlpm.IfPMIOwedIsBlank,
_xlpm.IsPrincipalZeroCondition,ROUND($H625,2) = 0,
_xlpm.IsPrincipalRemainingBlankCondition,$H625="",
_xlpm.IsPeriodBlankCondition,ISBLANK($A626),
_xlpm.Calculation,IF(_xlpm.IsPeriodBlankCondition,"",IF(_xlpm.IsPrincipalRemainingBlankCondition,"",IF(_xlpm.IsPrincipalZeroCondition,"",_xlpm.TotalMonthlyPaymentCalculation))),
_xlpm.Calculation
)</f>
        <v/>
      </c>
    </row>
  </sheetData>
  <protectedRanges>
    <protectedRange sqref="B2:D2 C6:D6 C8:D8 C12 J2 J6 B26:C26 D26:D625 C27:C626 C15 C17:D17 C13:D13 C3:D3 B3:B18" name="Required_Arguements"/>
  </protectedRanges>
  <mergeCells count="1">
    <mergeCell ref="A1:B1"/>
  </mergeCells>
  <conditionalFormatting sqref="A26:E26 A27:B625 D27:E625 C27:C626">
    <cfRule type="expression" dxfId="10" priority="6">
      <formula>NOT(ISBLANK($A26))</formula>
    </cfRule>
  </conditionalFormatting>
  <conditionalFormatting sqref="E26:E62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6:G625">
    <cfRule type="expression" dxfId="9" priority="2">
      <formula>NOT(ISBLANK($A26))</formula>
    </cfRule>
  </conditionalFormatting>
  <conditionalFormatting sqref="H26:K26 K27:K626 H27:J625">
    <cfRule type="expression" dxfId="7" priority="3">
      <formula>NOT(ISBLANK($A26))</formula>
    </cfRule>
  </conditionalFormatting>
  <conditionalFormatting sqref="C26:C626">
    <cfRule type="expression" dxfId="6" priority="1">
      <formula>NOT(ISBLANK($A26))</formula>
    </cfRule>
  </conditionalFormatting>
  <dataValidations count="3">
    <dataValidation allowBlank="1" showInputMessage="1" showErrorMessage="1" sqref="D26:D625 C627:D1048576 C25:C626" xr:uid="{477B4134-93D3-4E8C-A025-F9784870FC82}"/>
    <dataValidation type="date" operator="greaterThanOrEqual" allowBlank="1" showInputMessage="1" showErrorMessage="1" errorTitle="Invalid Entry" error="You did not enter a date that is equal to or after 1/1/1900." promptTitle="Date of First Monthly Payment" prompt="Enter a date that is equal to or after 1/1/1900." sqref="B26" xr:uid="{07C3E471-2646-484A-9ED9-2BC8B2B52319}">
      <formula1>1</formula1>
    </dataValidation>
    <dataValidation type="decimal" operator="greaterThan" allowBlank="1" showInputMessage="1" showErrorMessage="1" error="You didn't Input a positive number." prompt="Input any positive number." sqref="B2:B18" xr:uid="{79235951-8A2F-4AAF-8933-03E7E36B6894}">
      <formula1>0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Fixed Mortgage Schedule</vt:lpstr>
      <vt:lpstr>Fixed Mortgage Hidden</vt:lpstr>
      <vt:lpstr>FormulaText Hidden</vt:lpstr>
      <vt:lpstr>Variable Mortgage Schedule</vt:lpstr>
      <vt:lpstr>Variable Mortgage 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2023-10-07T20:26:36Z</dcterms:created>
  <dcterms:modified xsi:type="dcterms:W3CDTF">2023-12-20T21:26:08Z</dcterms:modified>
</cp:coreProperties>
</file>